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vdhaabfps01\redir$\l.westra\Desktop\"/>
    </mc:Choice>
  </mc:AlternateContent>
  <xr:revisionPtr revIDLastSave="0" documentId="8_{F75ABEE5-8CDD-45C0-A824-9A5E083AAC26}" xr6:coauthVersionLast="47" xr6:coauthVersionMax="47" xr10:uidLastSave="{00000000-0000-0000-0000-000000000000}"/>
  <bookViews>
    <workbookView xWindow="-120" yWindow="-120" windowWidth="29040" windowHeight="15840" tabRatio="955" firstSheet="1" activeTab="1" xr2:uid="{00000000-000D-0000-FFFF-FFFF00000000}"/>
  </bookViews>
  <sheets>
    <sheet name="Verzamelblad" sheetId="1" state="hidden" r:id="rId1"/>
    <sheet name="Algemene gegevens" sheetId="77" r:id="rId2"/>
    <sheet name="Uurtariefopbouw" sheetId="12" state="hidden" r:id="rId3"/>
    <sheet name="Totaalblad" sheetId="13" r:id="rId4"/>
    <sheet name="1" sheetId="4" r:id="rId5"/>
    <sheet name="1a" sheetId="5" r:id="rId6"/>
    <sheet name="2" sheetId="14" r:id="rId7"/>
    <sheet name="2a" sheetId="20" r:id="rId8"/>
    <sheet name="3" sheetId="15" r:id="rId9"/>
    <sheet name="3a" sheetId="21" r:id="rId10"/>
    <sheet name="5" sheetId="17" r:id="rId11"/>
    <sheet name="5a" sheetId="23" r:id="rId12"/>
    <sheet name="6" sheetId="18" r:id="rId13"/>
    <sheet name="6a" sheetId="24" r:id="rId14"/>
    <sheet name="7" sheetId="19" r:id="rId15"/>
    <sheet name="7a" sheetId="25" r:id="rId16"/>
    <sheet name="8" sheetId="26" r:id="rId17"/>
    <sheet name="8a" sheetId="27" r:id="rId18"/>
    <sheet name="9" sheetId="28" r:id="rId19"/>
    <sheet name="9a" sheetId="29" r:id="rId20"/>
    <sheet name="10" sheetId="30" r:id="rId21"/>
    <sheet name="10a" sheetId="31" r:id="rId22"/>
    <sheet name="11" sheetId="32" r:id="rId23"/>
    <sheet name="11a" sheetId="33" r:id="rId24"/>
    <sheet name="12" sheetId="34" r:id="rId25"/>
    <sheet name="12a" sheetId="35" r:id="rId26"/>
    <sheet name="13" sheetId="36" r:id="rId27"/>
    <sheet name="13a" sheetId="37" r:id="rId28"/>
    <sheet name="14" sheetId="38" r:id="rId29"/>
    <sheet name="14a" sheetId="39" r:id="rId30"/>
    <sheet name="15" sheetId="40" r:id="rId31"/>
    <sheet name="15a" sheetId="41" r:id="rId32"/>
    <sheet name="16" sheetId="42" r:id="rId33"/>
    <sheet name="16a" sheetId="43" r:id="rId34"/>
    <sheet name="17" sheetId="44" r:id="rId35"/>
    <sheet name="17a" sheetId="45" r:id="rId36"/>
    <sheet name="19" sheetId="48" r:id="rId37"/>
    <sheet name="19a" sheetId="49" r:id="rId38"/>
    <sheet name="20" sheetId="50" r:id="rId39"/>
    <sheet name="20a" sheetId="51" r:id="rId40"/>
    <sheet name="22" sheetId="54" r:id="rId41"/>
    <sheet name="22a" sheetId="55" r:id="rId42"/>
    <sheet name="23" sheetId="56" r:id="rId43"/>
    <sheet name="23a" sheetId="57" r:id="rId44"/>
    <sheet name="24" sheetId="58" r:id="rId45"/>
    <sheet name="24a" sheetId="59" r:id="rId46"/>
    <sheet name="26" sheetId="62" r:id="rId47"/>
    <sheet name="26a" sheetId="63" r:id="rId48"/>
    <sheet name="27" sheetId="64" r:id="rId49"/>
    <sheet name="27a" sheetId="65" r:id="rId50"/>
    <sheet name="28" sheetId="66" r:id="rId51"/>
    <sheet name="28a" sheetId="67" r:id="rId52"/>
    <sheet name="32" sheetId="81" r:id="rId53"/>
    <sheet name="32a" sheetId="82" r:id="rId54"/>
    <sheet name="34" sheetId="85" r:id="rId55"/>
    <sheet name="34a" sheetId="86" r:id="rId56"/>
    <sheet name="35" sheetId="87" r:id="rId57"/>
    <sheet name="35a" sheetId="88" r:id="rId58"/>
    <sheet name="36" sheetId="89" r:id="rId59"/>
    <sheet name="36a" sheetId="90" r:id="rId60"/>
    <sheet name="37" sheetId="91" r:id="rId61"/>
    <sheet name="37a" sheetId="92" r:id="rId62"/>
    <sheet name="38" sheetId="93" r:id="rId63"/>
    <sheet name="38a" sheetId="94" r:id="rId64"/>
    <sheet name="39" sheetId="95" state="hidden" r:id="rId65"/>
    <sheet name="39a" sheetId="96" state="hidden" r:id="rId66"/>
    <sheet name="40" sheetId="97" state="hidden" r:id="rId67"/>
    <sheet name="40a" sheetId="98" state="hidden" r:id="rId68"/>
    <sheet name="Wijzigingenblad" sheetId="76" state="hidden" r:id="rId69"/>
    <sheet name=" Supplement (1)" sheetId="99" state="hidden" r:id="rId70"/>
  </sheets>
  <externalReferences>
    <externalReference r:id="rId71"/>
    <externalReference r:id="rId72"/>
    <externalReference r:id="rId73"/>
  </externalReferences>
  <definedNames>
    <definedName name="_xlnm._FilterDatabase" localSheetId="7" hidden="1">'2a'!$A$1:$N$556</definedName>
    <definedName name="_xlnm.Print_Area" localSheetId="69">' Supplement (1)'!$A$1:$D$45</definedName>
    <definedName name="_xlnm.Print_Area" localSheetId="4">'1'!$A$1:$M$82</definedName>
    <definedName name="_xlnm.Print_Area" localSheetId="20">'10'!$A$1:$M$82</definedName>
    <definedName name="_xlnm.Print_Area" localSheetId="21">'10a'!$A$1:$L$519</definedName>
    <definedName name="_xlnm.Print_Area" localSheetId="22">'11'!$A$1:$M$82</definedName>
    <definedName name="_xlnm.Print_Area" localSheetId="23">'11a'!$A$1:$L$518</definedName>
    <definedName name="_xlnm.Print_Area" localSheetId="24">'12'!$A$1:$M$82</definedName>
    <definedName name="_xlnm.Print_Area" localSheetId="25">'12a'!$A$1:$L$519</definedName>
    <definedName name="_xlnm.Print_Area" localSheetId="26">'13'!$A$1:$M$82</definedName>
    <definedName name="_xlnm.Print_Area" localSheetId="27">'13a'!$A$1:$L$518</definedName>
    <definedName name="_xlnm.Print_Area" localSheetId="28">'14'!$A$1:$M$82</definedName>
    <definedName name="_xlnm.Print_Area" localSheetId="29">'14a'!$A$1:$L$518</definedName>
    <definedName name="_xlnm.Print_Area" localSheetId="30">'15'!$A$1:$M$82</definedName>
    <definedName name="_xlnm.Print_Area" localSheetId="31">'15a'!$A$1:$L$519</definedName>
    <definedName name="_xlnm.Print_Area" localSheetId="32">'16'!$A$1:$M$82</definedName>
    <definedName name="_xlnm.Print_Area" localSheetId="33">'16a'!$A$1:$L$518</definedName>
    <definedName name="_xlnm.Print_Area" localSheetId="34">'17'!$A$1:$M$82</definedName>
    <definedName name="_xlnm.Print_Area" localSheetId="35">'17a'!$A$1:$L$519</definedName>
    <definedName name="_xlnm.Print_Area" localSheetId="36">'19'!$A$1:$M$82</definedName>
    <definedName name="_xlnm.Print_Area" localSheetId="37">'19a'!$A$1:$L$519</definedName>
    <definedName name="_xlnm.Print_Area" localSheetId="5">'1a'!$A$1:$L$518</definedName>
    <definedName name="_xlnm.Print_Area" localSheetId="6">'2'!$A$1:$M$82</definedName>
    <definedName name="_xlnm.Print_Area" localSheetId="38">'20'!$A$1:$M$82</definedName>
    <definedName name="_xlnm.Print_Area" localSheetId="39">'20a'!$A$1:$L$518</definedName>
    <definedName name="_xlnm.Print_Area" localSheetId="40">'22'!$A$1:$M$82</definedName>
    <definedName name="_xlnm.Print_Area" localSheetId="41">'22a'!$A$1:$L$518</definedName>
    <definedName name="_xlnm.Print_Area" localSheetId="42">'23'!$A$1:$M$82</definedName>
    <definedName name="_xlnm.Print_Area" localSheetId="43">'23a'!$A$1:$L$518</definedName>
    <definedName name="_xlnm.Print_Area" localSheetId="44">'24'!$A$1:$M$82</definedName>
    <definedName name="_xlnm.Print_Area" localSheetId="45">'24a'!$A$1:$L$518</definedName>
    <definedName name="_xlnm.Print_Area" localSheetId="46">'26'!$A$1:$M$82</definedName>
    <definedName name="_xlnm.Print_Area" localSheetId="47">'26a'!$A$1:$L$518</definedName>
    <definedName name="_xlnm.Print_Area" localSheetId="48">'27'!$A$1:$M$82</definedName>
    <definedName name="_xlnm.Print_Area" localSheetId="49">'27a'!$A$1:$L$518</definedName>
    <definedName name="_xlnm.Print_Area" localSheetId="50">'28'!$A$1:$M$82</definedName>
    <definedName name="_xlnm.Print_Area" localSheetId="51">'28a'!$A$1:$L$518</definedName>
    <definedName name="_xlnm.Print_Area" localSheetId="7">'2a'!$A$1:$L$519</definedName>
    <definedName name="_xlnm.Print_Area" localSheetId="8">'3'!$A$1:$M$82</definedName>
    <definedName name="_xlnm.Print_Area" localSheetId="52">'32'!$A$1:$M$82</definedName>
    <definedName name="_xlnm.Print_Area" localSheetId="53">'32a'!$A$1:$L$518</definedName>
    <definedName name="_xlnm.Print_Area" localSheetId="54">'34'!$A$1:$M$82</definedName>
    <definedName name="_xlnm.Print_Area" localSheetId="55">'34a'!$A$1:$L$518</definedName>
    <definedName name="_xlnm.Print_Area" localSheetId="56">'35'!$A$1:$M$82</definedName>
    <definedName name="_xlnm.Print_Area" localSheetId="57">'35a'!$A$1:$L$518</definedName>
    <definedName name="_xlnm.Print_Area" localSheetId="58">'36'!$A$1:$M$82</definedName>
    <definedName name="_xlnm.Print_Area" localSheetId="59">'36a'!$A$1:$L$518</definedName>
    <definedName name="_xlnm.Print_Area" localSheetId="60">'37'!$A$1:$M$82</definedName>
    <definedName name="_xlnm.Print_Area" localSheetId="61">'37a'!$A$1:$L$518</definedName>
    <definedName name="_xlnm.Print_Area" localSheetId="62">'38'!$A$1:$M$82</definedName>
    <definedName name="_xlnm.Print_Area" localSheetId="63">'38a'!$A$1:$L$518</definedName>
    <definedName name="_xlnm.Print_Area" localSheetId="64">'39'!$A$1:$M$81</definedName>
    <definedName name="_xlnm.Print_Area" localSheetId="65">'39a'!$A$1:$L$518</definedName>
    <definedName name="_xlnm.Print_Area" localSheetId="9">'3a'!$A$1:$L$518</definedName>
    <definedName name="_xlnm.Print_Area" localSheetId="66">'40'!$A$1:$M$81</definedName>
    <definedName name="_xlnm.Print_Area" localSheetId="67">'40a'!$A$1:$L$518</definedName>
    <definedName name="_xlnm.Print_Area" localSheetId="10">'5'!$A$1:$M$82</definedName>
    <definedName name="_xlnm.Print_Area" localSheetId="11">'5a'!$A$1:$L$518</definedName>
    <definedName name="_xlnm.Print_Area" localSheetId="12">'6'!$A$1:$M$82</definedName>
    <definedName name="_xlnm.Print_Area" localSheetId="13">'6a'!$A$1:$L$518</definedName>
    <definedName name="_xlnm.Print_Area" localSheetId="14">'7'!$A$1:$M$82</definedName>
    <definedName name="_xlnm.Print_Area" localSheetId="15">'7a'!$A$1:$L$518</definedName>
    <definedName name="_xlnm.Print_Area" localSheetId="16">'8'!$A$1:$M$82</definedName>
    <definedName name="_xlnm.Print_Area" localSheetId="17">'8a'!$A$1:$L$518</definedName>
    <definedName name="_xlnm.Print_Area" localSheetId="18">'9'!$A$1:$M$82</definedName>
    <definedName name="_xlnm.Print_Area" localSheetId="19">'9a'!$A$1:$L$519</definedName>
    <definedName name="_xlnm.Print_Area" localSheetId="1">'Algemene gegevens'!$A$1:$J$40</definedName>
    <definedName name="_xlnm.Print_Area" localSheetId="2">Uurtariefopbouw!$A$1:$K$48</definedName>
    <definedName name="_xlnm.Print_Area" localSheetId="0">Verzamelblad!$A$1:$CS$34</definedName>
    <definedName name="_xlnm.Print_Area" localSheetId="68">Wijzigingenblad!$A$1:$J$18</definedName>
    <definedName name="bestekcontract" localSheetId="69">[1]verzamelblad!$A$2</definedName>
    <definedName name="bestekcontract" localSheetId="1">[2]verzamelblad!$A$2</definedName>
    <definedName name="bestekcontract">Verzamelblad!$A$2</definedName>
    <definedName name="besteknr" localSheetId="69">[1]verzamelblad!$A$3</definedName>
    <definedName name="besteknr" localSheetId="1">[2]verzamelblad!$A$3</definedName>
    <definedName name="besteknr">Verzamelblad!$A$3</definedName>
    <definedName name="directtoezicht" localSheetId="69">[1]uurtariefopbouw!$D$26</definedName>
    <definedName name="directtoezicht" localSheetId="1">[2]uurtariefopbouw!$E$24</definedName>
    <definedName name="directtoezicht">Uurtariefopbouw!$E$24</definedName>
    <definedName name="offertetarief" localSheetId="69">[1]uurtariefopbouw!$E$37</definedName>
    <definedName name="offertetarief" localSheetId="1">[2]uurtariefopbouw!$F$35</definedName>
    <definedName name="offertetarief">Uurtariefopbouw!$F$35</definedName>
    <definedName name="opdrachtgever" localSheetId="69">[1]basisgegevens!$B$4</definedName>
    <definedName name="opdrachtgever" localSheetId="1">'Algemene gegevens'!$H$5</definedName>
    <definedName name="opdrachtgever">#REF!</definedName>
    <definedName name="opdrachtnemer" localSheetId="69">[1]basisgegevens!$B$20</definedName>
    <definedName name="opdrachtnemer" localSheetId="1">'Algemene gegevens'!$H$20</definedName>
    <definedName name="opdrachtnemer">#REF!</definedName>
    <definedName name="opdrachtnemerplaats" localSheetId="1">'Algemene gegevens'!$B$18</definedName>
    <definedName name="opdrachtnemerplaats">#REF!</definedName>
    <definedName name="plaatsopdrnmr" localSheetId="1">'Algemene gegevens'!$B$18</definedName>
    <definedName name="plaatsopdrnmr">#REF!</definedName>
    <definedName name="regietarief" localSheetId="69">[1]uurtariefopbouw!$G$37</definedName>
    <definedName name="regietarief" localSheetId="1">[2]uurtariefopbouw!$H$35</definedName>
    <definedName name="regietarief">Uurtariefopbouw!$H$35</definedName>
    <definedName name="spectarief" localSheetId="69">[1]uurtariefopbouw!$I$37</definedName>
    <definedName name="spectarief" localSheetId="1">[2]uurtariefopbouw!$J$35</definedName>
    <definedName name="spectarief">Uurtariefopbouw!$J$35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3" l="1"/>
  <c r="B18" i="13"/>
  <c r="C18" i="13"/>
  <c r="D18" i="13"/>
  <c r="E18" i="13"/>
  <c r="F18" i="13"/>
  <c r="G18" i="13"/>
  <c r="H18" i="13"/>
  <c r="L18" i="13"/>
  <c r="M18" i="13"/>
  <c r="N18" i="13"/>
  <c r="O18" i="13"/>
  <c r="T18" i="13"/>
  <c r="U18" i="13"/>
  <c r="V18" i="13"/>
  <c r="W18" i="13"/>
  <c r="X18" i="13"/>
  <c r="Y18" i="13"/>
  <c r="AB18" i="13"/>
  <c r="AD18" i="13"/>
  <c r="AF18" i="13"/>
  <c r="AH18" i="13"/>
  <c r="AJ18" i="13"/>
  <c r="AL18" i="13"/>
  <c r="AN18" i="13"/>
  <c r="AP18" i="13"/>
  <c r="AR18" i="13"/>
  <c r="AT18" i="13"/>
  <c r="AV18" i="13"/>
  <c r="AW18" i="13"/>
  <c r="AX18" i="13"/>
  <c r="AZ18" i="13"/>
  <c r="BA18" i="13"/>
  <c r="BB18" i="13"/>
  <c r="BC18" i="13"/>
  <c r="BD18" i="13"/>
  <c r="BE18" i="13"/>
  <c r="BF18" i="13"/>
  <c r="BG18" i="13"/>
  <c r="BH18" i="13"/>
  <c r="BJ18" i="13"/>
  <c r="BK18" i="13"/>
  <c r="BL18" i="13"/>
  <c r="BM18" i="13"/>
  <c r="BN18" i="13"/>
  <c r="BO18" i="13"/>
  <c r="BP18" i="13"/>
  <c r="BQ18" i="13"/>
  <c r="BR18" i="13"/>
  <c r="BT18" i="13"/>
  <c r="BV18" i="13"/>
  <c r="BX18" i="13"/>
  <c r="BZ18" i="13"/>
  <c r="CB18" i="13"/>
  <c r="CD18" i="13"/>
  <c r="CE18" i="13"/>
  <c r="CH18" i="13"/>
  <c r="CI18" i="13"/>
  <c r="CJ18" i="13"/>
  <c r="CK18" i="13"/>
  <c r="CL18" i="13"/>
  <c r="CM18" i="13"/>
  <c r="CN18" i="13"/>
  <c r="CO18" i="13"/>
  <c r="CP18" i="13"/>
  <c r="CQ18" i="13"/>
  <c r="CR18" i="13"/>
  <c r="CS18" i="13"/>
  <c r="CT18" i="13"/>
  <c r="CU18" i="13"/>
  <c r="CV18" i="13"/>
  <c r="CW18" i="13"/>
  <c r="CX18" i="13"/>
  <c r="CY18" i="13"/>
  <c r="CZ18" i="13"/>
  <c r="DA18" i="13"/>
  <c r="DB18" i="13"/>
  <c r="DC18" i="13"/>
  <c r="DD18" i="13"/>
  <c r="DE18" i="13"/>
  <c r="DF18" i="13"/>
  <c r="DG18" i="13"/>
  <c r="DH18" i="13"/>
  <c r="DI18" i="13"/>
  <c r="DJ18" i="13"/>
  <c r="DK18" i="13"/>
  <c r="G43" i="14"/>
  <c r="G43" i="15"/>
  <c r="G43" i="17"/>
  <c r="G43" i="18"/>
  <c r="G43" i="19"/>
  <c r="G43" i="26"/>
  <c r="G43" i="28"/>
  <c r="G43" i="30"/>
  <c r="G43" i="32"/>
  <c r="G43" i="34"/>
  <c r="G43" i="36"/>
  <c r="G43" i="38"/>
  <c r="G43" i="40"/>
  <c r="G43" i="42"/>
  <c r="G43" i="44"/>
  <c r="G43" i="48"/>
  <c r="G43" i="50"/>
  <c r="G43" i="54"/>
  <c r="G43" i="56"/>
  <c r="G43" i="58"/>
  <c r="G43" i="62"/>
  <c r="G43" i="64"/>
  <c r="G43" i="66"/>
  <c r="G43" i="81"/>
  <c r="G43" i="85"/>
  <c r="G43" i="87"/>
  <c r="G43" i="89"/>
  <c r="G43" i="91"/>
  <c r="G43" i="93"/>
  <c r="G43" i="4"/>
  <c r="DF45" i="1"/>
  <c r="DF46" i="1"/>
  <c r="DF47" i="1"/>
  <c r="DF48" i="1"/>
  <c r="DF49" i="1"/>
  <c r="DF50" i="1"/>
  <c r="DF51" i="1"/>
  <c r="DF52" i="1"/>
  <c r="DF53" i="1"/>
  <c r="DF54" i="1"/>
  <c r="DF55" i="1"/>
  <c r="DF56" i="1"/>
  <c r="DF57" i="1"/>
  <c r="DF58" i="1"/>
  <c r="DF59" i="1"/>
  <c r="DF60" i="1"/>
  <c r="DF61" i="1"/>
  <c r="DF62" i="1"/>
  <c r="DF63" i="1"/>
  <c r="DF64" i="1"/>
  <c r="DF65" i="1"/>
  <c r="DF66" i="1"/>
  <c r="DF67" i="1"/>
  <c r="DF68" i="1"/>
  <c r="DF69" i="1"/>
  <c r="DF70" i="1"/>
  <c r="DF71" i="1"/>
  <c r="DF72" i="1"/>
  <c r="DF73" i="1"/>
  <c r="DF74" i="1"/>
  <c r="DF75" i="1"/>
  <c r="DF76" i="1"/>
  <c r="DF77" i="1"/>
  <c r="DF78" i="1"/>
  <c r="DF79" i="1"/>
  <c r="DF80" i="1"/>
  <c r="DF81" i="1"/>
  <c r="DF82" i="1"/>
  <c r="DF83" i="1"/>
  <c r="DF84" i="1"/>
  <c r="DF85" i="1"/>
  <c r="DF86" i="1"/>
  <c r="DF87" i="1"/>
  <c r="DF88" i="1"/>
  <c r="DF89" i="1"/>
  <c r="DF90" i="1"/>
  <c r="DF91" i="1"/>
  <c r="DF92" i="1"/>
  <c r="DF93" i="1"/>
  <c r="DF94" i="1"/>
  <c r="DF95" i="1"/>
  <c r="DF96" i="1"/>
  <c r="DF97" i="1"/>
  <c r="DF98" i="1"/>
  <c r="DF99" i="1"/>
  <c r="DF100" i="1"/>
  <c r="DF101" i="1"/>
  <c r="DF102" i="1"/>
  <c r="J103" i="94"/>
  <c r="I103" i="94"/>
  <c r="H103" i="94"/>
  <c r="G103" i="94"/>
  <c r="F103" i="94"/>
  <c r="K103" i="94" s="1"/>
  <c r="L101" i="94"/>
  <c r="K101" i="94"/>
  <c r="L100" i="94"/>
  <c r="K100" i="94"/>
  <c r="L99" i="94"/>
  <c r="K99" i="94"/>
  <c r="L98" i="94"/>
  <c r="K98" i="94"/>
  <c r="L97" i="94"/>
  <c r="K97" i="94"/>
  <c r="L96" i="94"/>
  <c r="K96" i="94"/>
  <c r="L95" i="94"/>
  <c r="K95" i="94"/>
  <c r="L94" i="94"/>
  <c r="K94" i="94"/>
  <c r="L93" i="94"/>
  <c r="K93" i="94"/>
  <c r="L92" i="94"/>
  <c r="K92" i="94"/>
  <c r="L91" i="94"/>
  <c r="K91" i="94"/>
  <c r="L90" i="94"/>
  <c r="K90" i="94"/>
  <c r="L89" i="94"/>
  <c r="K89" i="94"/>
  <c r="L88" i="94"/>
  <c r="K88" i="94"/>
  <c r="L87" i="94"/>
  <c r="K87" i="94"/>
  <c r="L86" i="94"/>
  <c r="K86" i="94"/>
  <c r="L85" i="94"/>
  <c r="K85" i="94"/>
  <c r="L84" i="94"/>
  <c r="K84" i="94"/>
  <c r="L83" i="94"/>
  <c r="K83" i="94"/>
  <c r="L82" i="94"/>
  <c r="K82" i="94"/>
  <c r="L81" i="94"/>
  <c r="K81" i="94"/>
  <c r="L80" i="94"/>
  <c r="K80" i="94"/>
  <c r="L79" i="94"/>
  <c r="K79" i="94"/>
  <c r="L78" i="94"/>
  <c r="K78" i="94"/>
  <c r="L77" i="94"/>
  <c r="K77" i="94"/>
  <c r="L76" i="94"/>
  <c r="K76" i="94"/>
  <c r="L75" i="94"/>
  <c r="K75" i="94"/>
  <c r="L74" i="94"/>
  <c r="K74" i="94"/>
  <c r="L73" i="94"/>
  <c r="K73" i="94"/>
  <c r="L72" i="94"/>
  <c r="K72" i="94"/>
  <c r="L71" i="94"/>
  <c r="K71" i="94"/>
  <c r="L70" i="94"/>
  <c r="K70" i="94"/>
  <c r="L69" i="94"/>
  <c r="K69" i="94"/>
  <c r="L68" i="94"/>
  <c r="K68" i="94"/>
  <c r="L67" i="94"/>
  <c r="K67" i="94"/>
  <c r="L66" i="94"/>
  <c r="K66" i="94"/>
  <c r="L65" i="94"/>
  <c r="K65" i="94"/>
  <c r="L64" i="94"/>
  <c r="K64" i="94"/>
  <c r="L63" i="94"/>
  <c r="K63" i="94"/>
  <c r="L62" i="94"/>
  <c r="K62" i="94"/>
  <c r="L61" i="94"/>
  <c r="K61" i="94"/>
  <c r="L60" i="94"/>
  <c r="K60" i="94"/>
  <c r="L59" i="94"/>
  <c r="K59" i="94"/>
  <c r="L58" i="94"/>
  <c r="K58" i="94"/>
  <c r="L57" i="94"/>
  <c r="K57" i="94"/>
  <c r="L56" i="94"/>
  <c r="K56" i="94"/>
  <c r="L55" i="94"/>
  <c r="K55" i="94"/>
  <c r="L54" i="94"/>
  <c r="K54" i="94"/>
  <c r="L53" i="94"/>
  <c r="K53" i="94"/>
  <c r="L52" i="94"/>
  <c r="K52" i="94"/>
  <c r="L51" i="94"/>
  <c r="K51" i="94"/>
  <c r="L50" i="94"/>
  <c r="K50" i="94"/>
  <c r="L49" i="94"/>
  <c r="K49" i="94"/>
  <c r="L48" i="94"/>
  <c r="K48" i="94"/>
  <c r="L47" i="94"/>
  <c r="K47" i="94"/>
  <c r="L46" i="94"/>
  <c r="K46" i="94"/>
  <c r="L45" i="94"/>
  <c r="K45" i="94"/>
  <c r="L44" i="94"/>
  <c r="K44" i="94"/>
  <c r="L43" i="94"/>
  <c r="K43" i="94"/>
  <c r="L42" i="94"/>
  <c r="K42" i="94"/>
  <c r="L41" i="94"/>
  <c r="K41" i="94"/>
  <c r="L40" i="94"/>
  <c r="K40" i="94"/>
  <c r="L39" i="94"/>
  <c r="K39" i="94"/>
  <c r="L38" i="94"/>
  <c r="K38" i="94"/>
  <c r="L37" i="94"/>
  <c r="K37" i="94"/>
  <c r="L36" i="94"/>
  <c r="K36" i="94"/>
  <c r="L35" i="94"/>
  <c r="K35" i="94"/>
  <c r="L34" i="94"/>
  <c r="K34" i="94"/>
  <c r="L33" i="94"/>
  <c r="K33" i="94"/>
  <c r="L32" i="94"/>
  <c r="K32" i="94"/>
  <c r="L31" i="94"/>
  <c r="K31" i="94"/>
  <c r="L30" i="94"/>
  <c r="K30" i="94"/>
  <c r="K28" i="94"/>
  <c r="K27" i="94"/>
  <c r="K26" i="94"/>
  <c r="K25" i="94"/>
  <c r="K24" i="94"/>
  <c r="K23" i="94"/>
  <c r="K22" i="94"/>
  <c r="K21" i="94"/>
  <c r="K20" i="94"/>
  <c r="K19" i="94"/>
  <c r="K18" i="94"/>
  <c r="K17" i="94"/>
  <c r="K16" i="94"/>
  <c r="K15" i="94"/>
  <c r="K14" i="94"/>
  <c r="K13" i="94"/>
  <c r="K12" i="94"/>
  <c r="K11" i="94"/>
  <c r="K10" i="94"/>
  <c r="K9" i="94"/>
  <c r="L8" i="94"/>
  <c r="K8" i="94"/>
  <c r="K7" i="94"/>
  <c r="K6" i="94"/>
  <c r="K5" i="94"/>
  <c r="K4" i="94"/>
  <c r="J103" i="92"/>
  <c r="I103" i="92"/>
  <c r="H103" i="92"/>
  <c r="G103" i="92"/>
  <c r="F103" i="92"/>
  <c r="K103" i="92" s="1"/>
  <c r="K101" i="92"/>
  <c r="K100" i="92"/>
  <c r="K99" i="92"/>
  <c r="K98" i="92"/>
  <c r="K97" i="92"/>
  <c r="K96" i="92"/>
  <c r="K95" i="92"/>
  <c r="K94" i="92"/>
  <c r="K93" i="92"/>
  <c r="K92" i="92"/>
  <c r="K91" i="92"/>
  <c r="K90" i="92"/>
  <c r="K89" i="92"/>
  <c r="K88" i="92"/>
  <c r="K87" i="92"/>
  <c r="K86" i="92"/>
  <c r="K85" i="92"/>
  <c r="K84" i="92"/>
  <c r="K83" i="92"/>
  <c r="K82" i="92"/>
  <c r="K81" i="92"/>
  <c r="K80" i="92"/>
  <c r="K79" i="92"/>
  <c r="K78" i="92"/>
  <c r="K77" i="92"/>
  <c r="K76" i="92"/>
  <c r="K75" i="92"/>
  <c r="K74" i="92"/>
  <c r="K73" i="92"/>
  <c r="K72" i="92"/>
  <c r="K71" i="92"/>
  <c r="K70" i="92"/>
  <c r="K69" i="92"/>
  <c r="K68" i="92"/>
  <c r="K67" i="92"/>
  <c r="K66" i="92"/>
  <c r="K65" i="92"/>
  <c r="K64" i="92"/>
  <c r="K63" i="92"/>
  <c r="K62" i="92"/>
  <c r="K61" i="92"/>
  <c r="K60" i="92"/>
  <c r="K59" i="92"/>
  <c r="K58" i="92"/>
  <c r="K57" i="92"/>
  <c r="K56" i="92"/>
  <c r="K55" i="92"/>
  <c r="K54" i="92"/>
  <c r="K53" i="92"/>
  <c r="K52" i="92"/>
  <c r="K51" i="92"/>
  <c r="K50" i="92"/>
  <c r="K49" i="92"/>
  <c r="K48" i="92"/>
  <c r="K47" i="92"/>
  <c r="K46" i="92"/>
  <c r="K45" i="92"/>
  <c r="K44" i="92"/>
  <c r="K43" i="92"/>
  <c r="K42" i="92"/>
  <c r="K41" i="92"/>
  <c r="K40" i="92"/>
  <c r="K39" i="92"/>
  <c r="K38" i="92"/>
  <c r="K37" i="92"/>
  <c r="K36" i="92"/>
  <c r="K35" i="92"/>
  <c r="K34" i="92"/>
  <c r="K33" i="92"/>
  <c r="K32" i="92"/>
  <c r="K31" i="92"/>
  <c r="K30" i="92"/>
  <c r="K29" i="92"/>
  <c r="K28" i="92"/>
  <c r="K27" i="92"/>
  <c r="K26" i="92"/>
  <c r="K25" i="92"/>
  <c r="K24" i="92"/>
  <c r="K23" i="92"/>
  <c r="K22" i="92"/>
  <c r="K21" i="92"/>
  <c r="K20" i="92"/>
  <c r="K19" i="92"/>
  <c r="K18" i="92"/>
  <c r="K17" i="92"/>
  <c r="K16" i="92"/>
  <c r="K15" i="92"/>
  <c r="K14" i="92"/>
  <c r="K13" i="92"/>
  <c r="K12" i="92"/>
  <c r="K11" i="92"/>
  <c r="K10" i="92"/>
  <c r="K9" i="92"/>
  <c r="K8" i="92"/>
  <c r="K7" i="92"/>
  <c r="K6" i="92"/>
  <c r="K5" i="92"/>
  <c r="K4" i="92"/>
  <c r="J104" i="90"/>
  <c r="I104" i="90"/>
  <c r="H104" i="90"/>
  <c r="G104" i="90"/>
  <c r="F104" i="90"/>
  <c r="K104" i="90" s="1"/>
  <c r="K102" i="90"/>
  <c r="K101" i="90"/>
  <c r="K100" i="90"/>
  <c r="K99" i="90"/>
  <c r="K98" i="90"/>
  <c r="K97" i="90"/>
  <c r="K96" i="90"/>
  <c r="K95" i="90"/>
  <c r="K94" i="90"/>
  <c r="K93" i="90"/>
  <c r="K92" i="90"/>
  <c r="K91" i="90"/>
  <c r="K90" i="90"/>
  <c r="K89" i="90"/>
  <c r="K88" i="90"/>
  <c r="K87" i="90"/>
  <c r="K86" i="90"/>
  <c r="K85" i="90"/>
  <c r="K84" i="90"/>
  <c r="K83" i="90"/>
  <c r="K82" i="90"/>
  <c r="K81" i="90"/>
  <c r="K80" i="90"/>
  <c r="K79" i="90"/>
  <c r="K78" i="90"/>
  <c r="K77" i="90"/>
  <c r="K76" i="90"/>
  <c r="K75" i="90"/>
  <c r="K74" i="90"/>
  <c r="K73" i="90"/>
  <c r="K72" i="90"/>
  <c r="K71" i="90"/>
  <c r="K70" i="90"/>
  <c r="K69" i="90"/>
  <c r="K68" i="90"/>
  <c r="K67" i="90"/>
  <c r="K66" i="90"/>
  <c r="K65" i="90"/>
  <c r="K64" i="90"/>
  <c r="K63" i="90"/>
  <c r="K62" i="90"/>
  <c r="K61" i="90"/>
  <c r="K60" i="90"/>
  <c r="K59" i="90"/>
  <c r="K58" i="90"/>
  <c r="K57" i="90"/>
  <c r="K56" i="90"/>
  <c r="K55" i="90"/>
  <c r="K54" i="90"/>
  <c r="K53" i="90"/>
  <c r="K52" i="90"/>
  <c r="K51" i="90"/>
  <c r="K50" i="90"/>
  <c r="K49" i="90"/>
  <c r="K48" i="90"/>
  <c r="K47" i="90"/>
  <c r="K46" i="90"/>
  <c r="K45" i="90"/>
  <c r="K44" i="90"/>
  <c r="K43" i="90"/>
  <c r="K42" i="90"/>
  <c r="K41" i="90"/>
  <c r="K40" i="90"/>
  <c r="K39" i="90"/>
  <c r="K38" i="90"/>
  <c r="K37" i="90"/>
  <c r="K36" i="90"/>
  <c r="K35" i="90"/>
  <c r="K34" i="90"/>
  <c r="K33" i="90"/>
  <c r="K32" i="90"/>
  <c r="K31" i="90"/>
  <c r="K30" i="90"/>
  <c r="K29" i="90"/>
  <c r="K28" i="90"/>
  <c r="K27" i="90"/>
  <c r="K26" i="90"/>
  <c r="K25" i="90"/>
  <c r="K24" i="90"/>
  <c r="K23" i="90"/>
  <c r="K22" i="90"/>
  <c r="K21" i="90"/>
  <c r="K20" i="90"/>
  <c r="K19" i="90"/>
  <c r="K18" i="90"/>
  <c r="K17" i="90"/>
  <c r="K16" i="90"/>
  <c r="K15" i="90"/>
  <c r="K14" i="90"/>
  <c r="K13" i="90"/>
  <c r="K12" i="90"/>
  <c r="K11" i="90"/>
  <c r="K10" i="90"/>
  <c r="K9" i="90"/>
  <c r="K8" i="90"/>
  <c r="K7" i="90"/>
  <c r="K6" i="90"/>
  <c r="K5" i="90"/>
  <c r="C78" i="88"/>
  <c r="C77" i="88"/>
  <c r="J74" i="88"/>
  <c r="J78" i="88" s="1"/>
  <c r="I74" i="88"/>
  <c r="I78" i="88" s="1"/>
  <c r="H74" i="88"/>
  <c r="H78" i="88" s="1"/>
  <c r="G74" i="88"/>
  <c r="G78" i="88" s="1"/>
  <c r="F74" i="88"/>
  <c r="F78" i="88" s="1"/>
  <c r="K73" i="88"/>
  <c r="K72" i="88"/>
  <c r="K71" i="88"/>
  <c r="K70" i="88"/>
  <c r="K69" i="88"/>
  <c r="K68" i="88"/>
  <c r="K67" i="88"/>
  <c r="K66" i="88"/>
  <c r="K65" i="88"/>
  <c r="K64" i="88"/>
  <c r="K63" i="88"/>
  <c r="K62" i="88"/>
  <c r="K61" i="88"/>
  <c r="K60" i="88"/>
  <c r="K59" i="88"/>
  <c r="K58" i="88"/>
  <c r="K57" i="88"/>
  <c r="K56" i="88"/>
  <c r="K55" i="88"/>
  <c r="K54" i="88"/>
  <c r="K53" i="88"/>
  <c r="K52" i="88"/>
  <c r="K51" i="88"/>
  <c r="K50" i="88"/>
  <c r="K49" i="88"/>
  <c r="K48" i="88"/>
  <c r="K74" i="88" s="1"/>
  <c r="K78" i="88" s="1"/>
  <c r="J45" i="88"/>
  <c r="J77" i="88" s="1"/>
  <c r="J79" i="88" s="1"/>
  <c r="I45" i="88"/>
  <c r="I77" i="88" s="1"/>
  <c r="I79" i="88" s="1"/>
  <c r="H45" i="88"/>
  <c r="H77" i="88" s="1"/>
  <c r="H79" i="88" s="1"/>
  <c r="G45" i="88"/>
  <c r="G77" i="88" s="1"/>
  <c r="G79" i="88" s="1"/>
  <c r="F45" i="88"/>
  <c r="F77" i="88" s="1"/>
  <c r="F79" i="88" s="1"/>
  <c r="K44" i="88"/>
  <c r="K43" i="88"/>
  <c r="K42" i="88"/>
  <c r="K41" i="88"/>
  <c r="K40" i="88"/>
  <c r="K39" i="88"/>
  <c r="K38" i="88"/>
  <c r="K37" i="88"/>
  <c r="K36" i="88"/>
  <c r="K35" i="88"/>
  <c r="K34" i="88"/>
  <c r="K33" i="88"/>
  <c r="K32" i="88"/>
  <c r="K31" i="88"/>
  <c r="K30" i="88"/>
  <c r="K29" i="88"/>
  <c r="K28" i="88"/>
  <c r="K27" i="88"/>
  <c r="K26" i="88"/>
  <c r="K25" i="88"/>
  <c r="K24" i="88"/>
  <c r="K23" i="88"/>
  <c r="K22" i="88"/>
  <c r="K21" i="88"/>
  <c r="K20" i="88"/>
  <c r="K19" i="88"/>
  <c r="K18" i="88"/>
  <c r="K17" i="88"/>
  <c r="K16" i="88"/>
  <c r="K15" i="88"/>
  <c r="K14" i="88"/>
  <c r="K13" i="88"/>
  <c r="K12" i="88"/>
  <c r="K11" i="88"/>
  <c r="K10" i="88"/>
  <c r="K9" i="88"/>
  <c r="K8" i="88"/>
  <c r="K7" i="88"/>
  <c r="K6" i="88"/>
  <c r="K5" i="88"/>
  <c r="K45" i="88" s="1"/>
  <c r="K77" i="88" s="1"/>
  <c r="K79" i="88" s="1"/>
  <c r="J61" i="86"/>
  <c r="I61" i="86"/>
  <c r="H61" i="86"/>
  <c r="G61" i="86"/>
  <c r="F61" i="86"/>
  <c r="K61" i="86" s="1"/>
  <c r="K60" i="86"/>
  <c r="K59" i="86"/>
  <c r="K58" i="86"/>
  <c r="K57" i="86"/>
  <c r="K56" i="86"/>
  <c r="K55" i="86"/>
  <c r="K54" i="86"/>
  <c r="K53" i="86"/>
  <c r="K52" i="86"/>
  <c r="K51" i="86"/>
  <c r="K50" i="86"/>
  <c r="K49" i="86"/>
  <c r="K48" i="86"/>
  <c r="K47" i="86"/>
  <c r="K46" i="86"/>
  <c r="K45" i="86"/>
  <c r="K44" i="86"/>
  <c r="K43" i="86"/>
  <c r="K42" i="86"/>
  <c r="K41" i="86"/>
  <c r="K40" i="86"/>
  <c r="K39" i="86"/>
  <c r="K38" i="86"/>
  <c r="K37" i="86"/>
  <c r="K36" i="86"/>
  <c r="K35" i="86"/>
  <c r="K34" i="86"/>
  <c r="K33" i="86"/>
  <c r="K32" i="86"/>
  <c r="K31" i="86"/>
  <c r="K30" i="86"/>
  <c r="K29" i="86"/>
  <c r="K28" i="86"/>
  <c r="K27" i="86"/>
  <c r="K26" i="86"/>
  <c r="K25" i="86"/>
  <c r="K24" i="86"/>
  <c r="K23" i="86"/>
  <c r="K22" i="86"/>
  <c r="K21" i="86"/>
  <c r="K20" i="86"/>
  <c r="K19" i="86"/>
  <c r="K18" i="86"/>
  <c r="K17" i="86"/>
  <c r="K16" i="86"/>
  <c r="K15" i="86"/>
  <c r="K14" i="86"/>
  <c r="K13" i="86"/>
  <c r="K12" i="86"/>
  <c r="K11" i="86"/>
  <c r="K10" i="86"/>
  <c r="K9" i="86"/>
  <c r="K8" i="86"/>
  <c r="K7" i="86"/>
  <c r="K6" i="86"/>
  <c r="K5" i="86"/>
  <c r="J40" i="82"/>
  <c r="I40" i="82"/>
  <c r="H40" i="82"/>
  <c r="G40" i="82"/>
  <c r="F40" i="82"/>
  <c r="K40" i="82" s="1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J30" i="67"/>
  <c r="I30" i="67"/>
  <c r="H30" i="67"/>
  <c r="G30" i="67"/>
  <c r="F30" i="67"/>
  <c r="K29" i="67"/>
  <c r="K28" i="67"/>
  <c r="K27" i="67"/>
  <c r="K26" i="67"/>
  <c r="K25" i="67"/>
  <c r="K24" i="67"/>
  <c r="K23" i="67"/>
  <c r="K22" i="67"/>
  <c r="K21" i="67"/>
  <c r="K20" i="67"/>
  <c r="K19" i="67"/>
  <c r="K18" i="67"/>
  <c r="K17" i="67"/>
  <c r="K16" i="67"/>
  <c r="K15" i="67"/>
  <c r="K14" i="67"/>
  <c r="K13" i="67"/>
  <c r="K12" i="67"/>
  <c r="K11" i="67"/>
  <c r="K10" i="67"/>
  <c r="K9" i="67"/>
  <c r="K8" i="67"/>
  <c r="K7" i="67"/>
  <c r="K6" i="67"/>
  <c r="K5" i="67"/>
  <c r="K30" i="67" s="1"/>
  <c r="J46" i="65"/>
  <c r="I46" i="65"/>
  <c r="H46" i="65"/>
  <c r="G46" i="65"/>
  <c r="F46" i="65"/>
  <c r="K46" i="65" s="1"/>
  <c r="K45" i="65"/>
  <c r="K44" i="65"/>
  <c r="K43" i="65"/>
  <c r="K42" i="65"/>
  <c r="K41" i="65"/>
  <c r="K40" i="65"/>
  <c r="K39" i="65"/>
  <c r="K38" i="65"/>
  <c r="J35" i="65"/>
  <c r="I35" i="65"/>
  <c r="H35" i="65"/>
  <c r="G35" i="65"/>
  <c r="F35" i="65"/>
  <c r="K34" i="65"/>
  <c r="K33" i="65"/>
  <c r="K32" i="65"/>
  <c r="K31" i="65"/>
  <c r="K30" i="65"/>
  <c r="K29" i="65"/>
  <c r="K28" i="65"/>
  <c r="K27" i="65"/>
  <c r="K26" i="65"/>
  <c r="K25" i="65"/>
  <c r="K24" i="65"/>
  <c r="K23" i="65"/>
  <c r="K22" i="65"/>
  <c r="K21" i="65"/>
  <c r="K20" i="65"/>
  <c r="K19" i="65"/>
  <c r="K18" i="65"/>
  <c r="K17" i="65"/>
  <c r="K16" i="65"/>
  <c r="K15" i="65"/>
  <c r="K14" i="65"/>
  <c r="K13" i="65"/>
  <c r="K12" i="65"/>
  <c r="K11" i="65"/>
  <c r="K10" i="65"/>
  <c r="K9" i="65"/>
  <c r="K8" i="65"/>
  <c r="K7" i="65"/>
  <c r="K6" i="65"/>
  <c r="K5" i="65"/>
  <c r="K35" i="65" s="1"/>
  <c r="J82" i="63"/>
  <c r="J86" i="63" s="1"/>
  <c r="I82" i="63"/>
  <c r="I86" i="63" s="1"/>
  <c r="H82" i="63"/>
  <c r="H86" i="63" s="1"/>
  <c r="G82" i="63"/>
  <c r="G86" i="63" s="1"/>
  <c r="F82" i="63"/>
  <c r="F86" i="63" s="1"/>
  <c r="K81" i="63"/>
  <c r="K80" i="63"/>
  <c r="K79" i="63"/>
  <c r="K78" i="63"/>
  <c r="K77" i="63"/>
  <c r="K76" i="63"/>
  <c r="K75" i="63"/>
  <c r="K74" i="63"/>
  <c r="K73" i="63"/>
  <c r="K72" i="63"/>
  <c r="K71" i="63"/>
  <c r="K70" i="63"/>
  <c r="K69" i="63"/>
  <c r="K68" i="63"/>
  <c r="K67" i="63"/>
  <c r="K82" i="63" s="1"/>
  <c r="K86" i="63" s="1"/>
  <c r="J64" i="63"/>
  <c r="J85" i="63" s="1"/>
  <c r="J87" i="63" s="1"/>
  <c r="I64" i="63"/>
  <c r="I85" i="63" s="1"/>
  <c r="I87" i="63" s="1"/>
  <c r="H64" i="63"/>
  <c r="H85" i="63" s="1"/>
  <c r="H87" i="63" s="1"/>
  <c r="G64" i="63"/>
  <c r="G85" i="63" s="1"/>
  <c r="G87" i="63" s="1"/>
  <c r="F64" i="63"/>
  <c r="F85" i="63" s="1"/>
  <c r="F87" i="63" s="1"/>
  <c r="K63" i="63"/>
  <c r="K62" i="63"/>
  <c r="K61" i="63"/>
  <c r="K60" i="63"/>
  <c r="K59" i="63"/>
  <c r="K58" i="63"/>
  <c r="K57" i="63"/>
  <c r="K56" i="63"/>
  <c r="K55" i="63"/>
  <c r="K54" i="63"/>
  <c r="K53" i="63"/>
  <c r="K52" i="63"/>
  <c r="K51" i="63"/>
  <c r="K50" i="63"/>
  <c r="K49" i="63"/>
  <c r="K48" i="63"/>
  <c r="K47" i="63"/>
  <c r="K46" i="63"/>
  <c r="K45" i="63"/>
  <c r="K44" i="63"/>
  <c r="K43" i="63"/>
  <c r="K42" i="63"/>
  <c r="K41" i="63"/>
  <c r="K40" i="63"/>
  <c r="K39" i="63"/>
  <c r="K38" i="63"/>
  <c r="K37" i="63"/>
  <c r="K36" i="63"/>
  <c r="K35" i="63"/>
  <c r="K34" i="63"/>
  <c r="K33" i="63"/>
  <c r="K32" i="63"/>
  <c r="K31" i="63"/>
  <c r="K30" i="63"/>
  <c r="K29" i="63"/>
  <c r="K28" i="63"/>
  <c r="K27" i="63"/>
  <c r="K26" i="63"/>
  <c r="K25" i="63"/>
  <c r="K24" i="63"/>
  <c r="K23" i="63"/>
  <c r="K22" i="63"/>
  <c r="K21" i="63"/>
  <c r="K20" i="63"/>
  <c r="K19" i="63"/>
  <c r="K18" i="63"/>
  <c r="K17" i="63"/>
  <c r="K16" i="63"/>
  <c r="K15" i="63"/>
  <c r="K14" i="63"/>
  <c r="K13" i="63"/>
  <c r="K12" i="63"/>
  <c r="K11" i="63"/>
  <c r="K10" i="63"/>
  <c r="K9" i="63"/>
  <c r="K8" i="63"/>
  <c r="K7" i="63"/>
  <c r="K6" i="63"/>
  <c r="K5" i="63"/>
  <c r="K64" i="63" s="1"/>
  <c r="K85" i="63" s="1"/>
  <c r="K87" i="63" s="1"/>
  <c r="J49" i="59"/>
  <c r="I49" i="59"/>
  <c r="H49" i="59"/>
  <c r="G49" i="59"/>
  <c r="K48" i="59"/>
  <c r="K47" i="59"/>
  <c r="K46" i="59"/>
  <c r="K45" i="59"/>
  <c r="K44" i="59"/>
  <c r="K43" i="59"/>
  <c r="K42" i="59"/>
  <c r="K41" i="59"/>
  <c r="K40" i="59"/>
  <c r="K39" i="59"/>
  <c r="K38" i="59"/>
  <c r="K37" i="59"/>
  <c r="K36" i="59"/>
  <c r="K35" i="59"/>
  <c r="K34" i="59"/>
  <c r="K33" i="59"/>
  <c r="K32" i="59"/>
  <c r="K31" i="59"/>
  <c r="K30" i="59"/>
  <c r="K29" i="59"/>
  <c r="K28" i="59"/>
  <c r="K27" i="59"/>
  <c r="K26" i="59"/>
  <c r="K25" i="59"/>
  <c r="K24" i="59"/>
  <c r="K23" i="59"/>
  <c r="K22" i="59"/>
  <c r="K21" i="59"/>
  <c r="K20" i="59"/>
  <c r="K19" i="59"/>
  <c r="K18" i="59"/>
  <c r="K17" i="59"/>
  <c r="K16" i="59"/>
  <c r="F15" i="59"/>
  <c r="K14" i="59"/>
  <c r="K13" i="59"/>
  <c r="K12" i="59"/>
  <c r="K11" i="59"/>
  <c r="K10" i="59"/>
  <c r="K9" i="59"/>
  <c r="K8" i="59"/>
  <c r="K7" i="59"/>
  <c r="K6" i="59"/>
  <c r="K5" i="59"/>
  <c r="F49" i="59" l="1"/>
  <c r="K15" i="59"/>
  <c r="K49" i="59" s="1"/>
  <c r="C39" i="57" l="1"/>
  <c r="C38" i="57"/>
  <c r="J35" i="57"/>
  <c r="J39" i="57" s="1"/>
  <c r="I35" i="57"/>
  <c r="I39" i="57" s="1"/>
  <c r="H35" i="57"/>
  <c r="H39" i="57" s="1"/>
  <c r="G35" i="57"/>
  <c r="G39" i="57" s="1"/>
  <c r="F35" i="57"/>
  <c r="K34" i="57"/>
  <c r="J31" i="57"/>
  <c r="J38" i="57" s="1"/>
  <c r="J40" i="57" s="1"/>
  <c r="I31" i="57"/>
  <c r="I38" i="57" s="1"/>
  <c r="I40" i="57" s="1"/>
  <c r="H31" i="57"/>
  <c r="H38" i="57" s="1"/>
  <c r="H40" i="57" s="1"/>
  <c r="G31" i="57"/>
  <c r="G38" i="57" s="1"/>
  <c r="G40" i="57" s="1"/>
  <c r="F31" i="57"/>
  <c r="K30" i="57"/>
  <c r="K29" i="57"/>
  <c r="K28" i="57"/>
  <c r="K27" i="57"/>
  <c r="K26" i="57"/>
  <c r="K25" i="57"/>
  <c r="K24" i="57"/>
  <c r="K23" i="57"/>
  <c r="K22" i="57"/>
  <c r="K21" i="57"/>
  <c r="K20" i="57"/>
  <c r="K19" i="57"/>
  <c r="K18" i="57"/>
  <c r="K17" i="57"/>
  <c r="K16" i="57"/>
  <c r="K15" i="57"/>
  <c r="K14" i="57"/>
  <c r="K13" i="57"/>
  <c r="K12" i="57"/>
  <c r="K11" i="57"/>
  <c r="K10" i="57"/>
  <c r="K9" i="57"/>
  <c r="K8" i="57"/>
  <c r="K7" i="57"/>
  <c r="K6" i="57"/>
  <c r="K5" i="57"/>
  <c r="J31" i="55"/>
  <c r="I31" i="55"/>
  <c r="H31" i="55"/>
  <c r="G31" i="55"/>
  <c r="F31" i="55"/>
  <c r="K31" i="55" s="1"/>
  <c r="K30" i="55"/>
  <c r="K29" i="55"/>
  <c r="K28" i="55"/>
  <c r="K27" i="55"/>
  <c r="K26" i="55"/>
  <c r="K25" i="55"/>
  <c r="K24" i="55"/>
  <c r="K23" i="55"/>
  <c r="K22" i="55"/>
  <c r="K21" i="55"/>
  <c r="K20" i="55"/>
  <c r="K19" i="55"/>
  <c r="K18" i="55"/>
  <c r="K17" i="55"/>
  <c r="K16" i="55"/>
  <c r="K15" i="55"/>
  <c r="K14" i="55"/>
  <c r="K13" i="55"/>
  <c r="K12" i="55"/>
  <c r="K11" i="55"/>
  <c r="K10" i="55"/>
  <c r="K9" i="55"/>
  <c r="K8" i="55"/>
  <c r="K7" i="55"/>
  <c r="K6" i="55"/>
  <c r="K5" i="55"/>
  <c r="C117" i="51"/>
  <c r="C116" i="51"/>
  <c r="J113" i="51"/>
  <c r="J117" i="51" s="1"/>
  <c r="I113" i="51"/>
  <c r="I117" i="51" s="1"/>
  <c r="H113" i="51"/>
  <c r="H117" i="51" s="1"/>
  <c r="G113" i="51"/>
  <c r="G117" i="51" s="1"/>
  <c r="F113" i="51"/>
  <c r="F117" i="51" s="1"/>
  <c r="K112" i="51"/>
  <c r="K111" i="51"/>
  <c r="K110" i="51"/>
  <c r="K109" i="51"/>
  <c r="K108" i="51"/>
  <c r="K107" i="51"/>
  <c r="K106" i="51"/>
  <c r="K105" i="51"/>
  <c r="K104" i="51"/>
  <c r="K103" i="51"/>
  <c r="K102" i="51"/>
  <c r="K101" i="51"/>
  <c r="K100" i="51"/>
  <c r="K99" i="51"/>
  <c r="K98" i="51"/>
  <c r="K97" i="51"/>
  <c r="K96" i="51"/>
  <c r="K95" i="51"/>
  <c r="K94" i="51"/>
  <c r="K93" i="51"/>
  <c r="K92" i="51"/>
  <c r="K91" i="51"/>
  <c r="K90" i="51"/>
  <c r="K89" i="51"/>
  <c r="K88" i="51"/>
  <c r="K87" i="51"/>
  <c r="K86" i="51"/>
  <c r="K85" i="51"/>
  <c r="K84" i="51"/>
  <c r="K83" i="51"/>
  <c r="K82" i="51"/>
  <c r="K81" i="51"/>
  <c r="K80" i="51"/>
  <c r="K79" i="51"/>
  <c r="K78" i="51"/>
  <c r="K77" i="51"/>
  <c r="K76" i="51"/>
  <c r="K75" i="51"/>
  <c r="K74" i="51"/>
  <c r="K73" i="51"/>
  <c r="K72" i="51"/>
  <c r="K71" i="51"/>
  <c r="K70" i="51"/>
  <c r="K69" i="51"/>
  <c r="K68" i="51"/>
  <c r="K67" i="51"/>
  <c r="K113" i="51" s="1"/>
  <c r="K117" i="51" s="1"/>
  <c r="J64" i="51"/>
  <c r="J116" i="51" s="1"/>
  <c r="J118" i="51" s="1"/>
  <c r="I64" i="51"/>
  <c r="I116" i="51" s="1"/>
  <c r="I118" i="51" s="1"/>
  <c r="H64" i="51"/>
  <c r="H116" i="51" s="1"/>
  <c r="H118" i="51" s="1"/>
  <c r="G64" i="51"/>
  <c r="G116" i="51" s="1"/>
  <c r="G118" i="51" s="1"/>
  <c r="F64" i="51"/>
  <c r="K63" i="51"/>
  <c r="K62" i="51"/>
  <c r="K61" i="51"/>
  <c r="K60" i="51"/>
  <c r="K59" i="51"/>
  <c r="K58" i="51"/>
  <c r="K57" i="51"/>
  <c r="K56" i="51"/>
  <c r="K55" i="51"/>
  <c r="K54" i="51"/>
  <c r="K53" i="51"/>
  <c r="K52" i="51"/>
  <c r="K51" i="51"/>
  <c r="K50" i="51"/>
  <c r="K49" i="51"/>
  <c r="K48" i="51"/>
  <c r="K47" i="51"/>
  <c r="K46" i="51"/>
  <c r="K45" i="51"/>
  <c r="K44" i="51"/>
  <c r="K43" i="51"/>
  <c r="K42" i="51"/>
  <c r="K41" i="51"/>
  <c r="K40" i="51"/>
  <c r="K39" i="51"/>
  <c r="K38" i="51"/>
  <c r="K37" i="51"/>
  <c r="K36" i="51"/>
  <c r="K35" i="51"/>
  <c r="K34" i="51"/>
  <c r="K33" i="51"/>
  <c r="K32" i="51"/>
  <c r="K31" i="51"/>
  <c r="K30" i="51"/>
  <c r="K29" i="51"/>
  <c r="K28" i="51"/>
  <c r="K27" i="51"/>
  <c r="K26" i="51"/>
  <c r="K25" i="51"/>
  <c r="K24" i="51"/>
  <c r="K23" i="51"/>
  <c r="K22" i="51"/>
  <c r="K21" i="51"/>
  <c r="K20" i="51"/>
  <c r="K19" i="51"/>
  <c r="K18" i="51"/>
  <c r="K17" i="51"/>
  <c r="K16" i="51"/>
  <c r="K15" i="51"/>
  <c r="K14" i="51"/>
  <c r="K13" i="51"/>
  <c r="K12" i="51"/>
  <c r="K11" i="51"/>
  <c r="K10" i="51"/>
  <c r="K9" i="51"/>
  <c r="K8" i="51"/>
  <c r="K7" i="51"/>
  <c r="K6" i="51"/>
  <c r="K5" i="51"/>
  <c r="C46" i="49"/>
  <c r="C45" i="49"/>
  <c r="J42" i="49"/>
  <c r="J46" i="49" s="1"/>
  <c r="I42" i="49"/>
  <c r="I46" i="49" s="1"/>
  <c r="H42" i="49"/>
  <c r="H46" i="49" s="1"/>
  <c r="G42" i="49"/>
  <c r="G46" i="49" s="1"/>
  <c r="F42" i="49"/>
  <c r="F46" i="49" s="1"/>
  <c r="K41" i="49"/>
  <c r="K40" i="49"/>
  <c r="K39" i="49"/>
  <c r="K42" i="49" s="1"/>
  <c r="K46" i="49" s="1"/>
  <c r="J36" i="49"/>
  <c r="J45" i="49" s="1"/>
  <c r="J47" i="49" s="1"/>
  <c r="I36" i="49"/>
  <c r="I45" i="49" s="1"/>
  <c r="I47" i="49" s="1"/>
  <c r="H36" i="49"/>
  <c r="H45" i="49" s="1"/>
  <c r="H47" i="49" s="1"/>
  <c r="G36" i="49"/>
  <c r="G45" i="49" s="1"/>
  <c r="G47" i="49" s="1"/>
  <c r="F36" i="49"/>
  <c r="F45" i="49" s="1"/>
  <c r="F47" i="49" s="1"/>
  <c r="K35" i="49"/>
  <c r="K34" i="49"/>
  <c r="K33" i="49"/>
  <c r="K32" i="49"/>
  <c r="K31" i="49"/>
  <c r="K30" i="49"/>
  <c r="K29" i="49"/>
  <c r="K28" i="49"/>
  <c r="K27" i="49"/>
  <c r="K26" i="49"/>
  <c r="K25" i="49"/>
  <c r="K24" i="49"/>
  <c r="K23" i="49"/>
  <c r="K22" i="49"/>
  <c r="K21" i="49"/>
  <c r="K20" i="49"/>
  <c r="K19" i="49"/>
  <c r="K18" i="49"/>
  <c r="K17" i="49"/>
  <c r="K16" i="49"/>
  <c r="K15" i="49"/>
  <c r="K14" i="49"/>
  <c r="K13" i="49"/>
  <c r="K12" i="49"/>
  <c r="K11" i="49"/>
  <c r="K10" i="49"/>
  <c r="K9" i="49"/>
  <c r="K8" i="49"/>
  <c r="K7" i="49"/>
  <c r="K6" i="49"/>
  <c r="K5" i="49"/>
  <c r="K36" i="49" s="1"/>
  <c r="K45" i="49" s="1"/>
  <c r="K47" i="49" s="1"/>
  <c r="J74" i="45"/>
  <c r="I74" i="45"/>
  <c r="H74" i="45"/>
  <c r="G74" i="45"/>
  <c r="F74" i="45"/>
  <c r="K73" i="45"/>
  <c r="K72" i="45"/>
  <c r="K71" i="45"/>
  <c r="K70" i="45"/>
  <c r="K69" i="45"/>
  <c r="K68" i="45"/>
  <c r="K67" i="45"/>
  <c r="K66" i="45"/>
  <c r="K65" i="45"/>
  <c r="K64" i="45"/>
  <c r="K63" i="45"/>
  <c r="K62" i="45"/>
  <c r="K61" i="45"/>
  <c r="K60" i="45"/>
  <c r="K59" i="45"/>
  <c r="K58" i="45"/>
  <c r="K57" i="45"/>
  <c r="K56" i="45"/>
  <c r="K55" i="45"/>
  <c r="K54" i="45"/>
  <c r="K53" i="45"/>
  <c r="K52" i="45"/>
  <c r="K51" i="45"/>
  <c r="K50" i="45"/>
  <c r="K49" i="45"/>
  <c r="K48" i="45"/>
  <c r="K47" i="45"/>
  <c r="K46" i="45"/>
  <c r="K45" i="45"/>
  <c r="K44" i="45"/>
  <c r="K43" i="45"/>
  <c r="K42" i="45"/>
  <c r="K41" i="45"/>
  <c r="K40" i="45"/>
  <c r="K39" i="45"/>
  <c r="K38" i="45"/>
  <c r="K37" i="45"/>
  <c r="K36" i="45"/>
  <c r="K35" i="45"/>
  <c r="K34" i="45"/>
  <c r="K33" i="45"/>
  <c r="K32" i="45"/>
  <c r="K31" i="45"/>
  <c r="K30" i="45"/>
  <c r="K29" i="45"/>
  <c r="K28" i="45"/>
  <c r="K27" i="45"/>
  <c r="K26" i="45"/>
  <c r="K25" i="45"/>
  <c r="K24" i="45"/>
  <c r="K23" i="45"/>
  <c r="K22" i="45"/>
  <c r="K21" i="45"/>
  <c r="K20" i="45"/>
  <c r="K19" i="45"/>
  <c r="K18" i="45"/>
  <c r="K17" i="45"/>
  <c r="K16" i="45"/>
  <c r="K15" i="45"/>
  <c r="K14" i="45"/>
  <c r="K13" i="45"/>
  <c r="K12" i="45"/>
  <c r="K11" i="45"/>
  <c r="K10" i="45"/>
  <c r="K9" i="45"/>
  <c r="K8" i="45"/>
  <c r="K7" i="45"/>
  <c r="K6" i="45"/>
  <c r="K5" i="45"/>
  <c r="K74" i="45" s="1"/>
  <c r="J35" i="43"/>
  <c r="I35" i="43"/>
  <c r="H35" i="43"/>
  <c r="G35" i="43"/>
  <c r="F35" i="43"/>
  <c r="K34" i="43"/>
  <c r="K33" i="43"/>
  <c r="K32" i="43"/>
  <c r="K31" i="43"/>
  <c r="K30" i="43"/>
  <c r="K29" i="43"/>
  <c r="K28" i="43"/>
  <c r="K27" i="43"/>
  <c r="K26" i="43"/>
  <c r="K25" i="43"/>
  <c r="K24" i="43"/>
  <c r="K23" i="43"/>
  <c r="K22" i="43"/>
  <c r="K21" i="43"/>
  <c r="K20" i="43"/>
  <c r="K19" i="43"/>
  <c r="K18" i="43"/>
  <c r="K17" i="43"/>
  <c r="K16" i="43"/>
  <c r="K15" i="43"/>
  <c r="K14" i="43"/>
  <c r="K13" i="43"/>
  <c r="K12" i="43"/>
  <c r="K11" i="43"/>
  <c r="K10" i="43"/>
  <c r="K9" i="43"/>
  <c r="K8" i="43"/>
  <c r="K7" i="43"/>
  <c r="K6" i="43"/>
  <c r="K5" i="43"/>
  <c r="K35" i="43" s="1"/>
  <c r="J68" i="41"/>
  <c r="I68" i="41"/>
  <c r="H68" i="41"/>
  <c r="G68" i="41"/>
  <c r="F68" i="41"/>
  <c r="K67" i="41"/>
  <c r="K66" i="41"/>
  <c r="K65" i="41"/>
  <c r="K64" i="41"/>
  <c r="K63" i="41"/>
  <c r="K62" i="41"/>
  <c r="K61" i="41"/>
  <c r="K60" i="41"/>
  <c r="K59" i="41"/>
  <c r="K58" i="41"/>
  <c r="K57" i="41"/>
  <c r="K56" i="41"/>
  <c r="K55" i="41"/>
  <c r="K54" i="41"/>
  <c r="K53" i="41"/>
  <c r="K52" i="41"/>
  <c r="K51" i="41"/>
  <c r="K50" i="41"/>
  <c r="K49" i="41"/>
  <c r="K48" i="41"/>
  <c r="K47" i="41"/>
  <c r="K46" i="41"/>
  <c r="K45" i="41"/>
  <c r="K44" i="41"/>
  <c r="K43" i="41"/>
  <c r="K42" i="41"/>
  <c r="K41" i="41"/>
  <c r="K40" i="41"/>
  <c r="K39" i="41"/>
  <c r="K38" i="41"/>
  <c r="K37" i="41"/>
  <c r="K36" i="41"/>
  <c r="K35" i="41"/>
  <c r="K34" i="41"/>
  <c r="K33" i="41"/>
  <c r="K32" i="41"/>
  <c r="K31" i="41"/>
  <c r="K30" i="41"/>
  <c r="K29" i="41"/>
  <c r="K28" i="41"/>
  <c r="K27" i="41"/>
  <c r="K26" i="41"/>
  <c r="K25" i="41"/>
  <c r="K24" i="41"/>
  <c r="K23" i="41"/>
  <c r="K22" i="41"/>
  <c r="K21" i="41"/>
  <c r="K20" i="41"/>
  <c r="K19" i="41"/>
  <c r="K18" i="41"/>
  <c r="K17" i="41"/>
  <c r="K16" i="41"/>
  <c r="K15" i="41"/>
  <c r="K14" i="41"/>
  <c r="K13" i="41"/>
  <c r="K12" i="41"/>
  <c r="K11" i="41"/>
  <c r="K10" i="41"/>
  <c r="K9" i="41"/>
  <c r="K8" i="41"/>
  <c r="K7" i="41"/>
  <c r="K6" i="41"/>
  <c r="K5" i="41"/>
  <c r="K68" i="41" s="1"/>
  <c r="C45" i="39"/>
  <c r="C44" i="39"/>
  <c r="J41" i="39"/>
  <c r="J45" i="39" s="1"/>
  <c r="I41" i="39"/>
  <c r="I45" i="39" s="1"/>
  <c r="H41" i="39"/>
  <c r="H45" i="39" s="1"/>
  <c r="G41" i="39"/>
  <c r="G45" i="39" s="1"/>
  <c r="F41" i="39"/>
  <c r="F45" i="39" s="1"/>
  <c r="K40" i="39"/>
  <c r="K39" i="39"/>
  <c r="K38" i="39"/>
  <c r="K37" i="39"/>
  <c r="K36" i="39"/>
  <c r="K41" i="39" s="1"/>
  <c r="K45" i="39" s="1"/>
  <c r="J33" i="39"/>
  <c r="J44" i="39" s="1"/>
  <c r="J46" i="39" s="1"/>
  <c r="I33" i="39"/>
  <c r="I44" i="39" s="1"/>
  <c r="I46" i="39" s="1"/>
  <c r="H33" i="39"/>
  <c r="H44" i="39" s="1"/>
  <c r="H46" i="39" s="1"/>
  <c r="G33" i="39"/>
  <c r="G44" i="39" s="1"/>
  <c r="G46" i="39" s="1"/>
  <c r="F33" i="39"/>
  <c r="F44" i="39" s="1"/>
  <c r="F46" i="39" s="1"/>
  <c r="K32" i="39"/>
  <c r="K31" i="39"/>
  <c r="K30" i="39"/>
  <c r="K29" i="39"/>
  <c r="K28" i="39"/>
  <c r="K27" i="39"/>
  <c r="K26" i="39"/>
  <c r="K25" i="39"/>
  <c r="K24" i="39"/>
  <c r="K23" i="39"/>
  <c r="K22" i="39"/>
  <c r="K21" i="39"/>
  <c r="K20" i="39"/>
  <c r="K19" i="39"/>
  <c r="K18" i="39"/>
  <c r="K17" i="39"/>
  <c r="K16" i="39"/>
  <c r="K15" i="39"/>
  <c r="K14" i="39"/>
  <c r="K13" i="39"/>
  <c r="K12" i="39"/>
  <c r="K11" i="39"/>
  <c r="K10" i="39"/>
  <c r="K9" i="39"/>
  <c r="K8" i="39"/>
  <c r="K7" i="39"/>
  <c r="K6" i="39"/>
  <c r="K5" i="39"/>
  <c r="K33" i="39" s="1"/>
  <c r="K44" i="39" s="1"/>
  <c r="K46" i="39" s="1"/>
  <c r="J42" i="37"/>
  <c r="I42" i="37"/>
  <c r="H42" i="37"/>
  <c r="G42" i="37"/>
  <c r="F42" i="37"/>
  <c r="K41" i="37"/>
  <c r="K40" i="37"/>
  <c r="K39" i="37"/>
  <c r="K38" i="37"/>
  <c r="K37" i="37"/>
  <c r="K36" i="37"/>
  <c r="K35" i="37"/>
  <c r="K34" i="37"/>
  <c r="K33" i="37"/>
  <c r="K32" i="37"/>
  <c r="K31" i="37"/>
  <c r="K30" i="37"/>
  <c r="K29" i="37"/>
  <c r="K28" i="37"/>
  <c r="K27" i="37"/>
  <c r="K26" i="37"/>
  <c r="K25" i="37"/>
  <c r="K24" i="37"/>
  <c r="K23" i="37"/>
  <c r="K22" i="37"/>
  <c r="K21" i="37"/>
  <c r="K20" i="37"/>
  <c r="K19" i="37"/>
  <c r="K18" i="37"/>
  <c r="K17" i="37"/>
  <c r="K16" i="37"/>
  <c r="K15" i="37"/>
  <c r="K14" i="37"/>
  <c r="K13" i="37"/>
  <c r="K12" i="37"/>
  <c r="K11" i="37"/>
  <c r="K10" i="37"/>
  <c r="K9" i="37"/>
  <c r="K8" i="37"/>
  <c r="K7" i="37"/>
  <c r="K6" i="37"/>
  <c r="K5" i="37"/>
  <c r="K42" i="37" s="1"/>
  <c r="C37" i="35"/>
  <c r="C36" i="35"/>
  <c r="J33" i="35"/>
  <c r="J37" i="35" s="1"/>
  <c r="I33" i="35"/>
  <c r="I37" i="35" s="1"/>
  <c r="H33" i="35"/>
  <c r="H37" i="35" s="1"/>
  <c r="G33" i="35"/>
  <c r="G37" i="35" s="1"/>
  <c r="F33" i="35"/>
  <c r="F37" i="35" s="1"/>
  <c r="K32" i="35"/>
  <c r="K31" i="35"/>
  <c r="K30" i="35"/>
  <c r="K29" i="35"/>
  <c r="K33" i="35" s="1"/>
  <c r="K37" i="35" s="1"/>
  <c r="J26" i="35"/>
  <c r="J36" i="35" s="1"/>
  <c r="J38" i="35" s="1"/>
  <c r="I26" i="35"/>
  <c r="I36" i="35" s="1"/>
  <c r="I38" i="35" s="1"/>
  <c r="H26" i="35"/>
  <c r="H36" i="35" s="1"/>
  <c r="H38" i="35" s="1"/>
  <c r="G26" i="35"/>
  <c r="G36" i="35" s="1"/>
  <c r="G38" i="35" s="1"/>
  <c r="F26" i="35"/>
  <c r="F36" i="35" s="1"/>
  <c r="F38" i="35" s="1"/>
  <c r="K25" i="35"/>
  <c r="K24" i="35"/>
  <c r="K23" i="35"/>
  <c r="K22" i="35"/>
  <c r="K21" i="35"/>
  <c r="K20" i="35"/>
  <c r="K19" i="35"/>
  <c r="K18" i="35"/>
  <c r="K17" i="35"/>
  <c r="K16" i="35"/>
  <c r="K15" i="35"/>
  <c r="K14" i="35"/>
  <c r="K13" i="35"/>
  <c r="K12" i="35"/>
  <c r="K11" i="35"/>
  <c r="K10" i="35"/>
  <c r="K9" i="35"/>
  <c r="K8" i="35"/>
  <c r="K7" i="35"/>
  <c r="K6" i="35"/>
  <c r="K5" i="35"/>
  <c r="K26" i="35" s="1"/>
  <c r="K36" i="35" s="1"/>
  <c r="K38" i="35" s="1"/>
  <c r="C71" i="33"/>
  <c r="C70" i="33"/>
  <c r="J67" i="33"/>
  <c r="J71" i="33" s="1"/>
  <c r="I67" i="33"/>
  <c r="I71" i="33" s="1"/>
  <c r="H67" i="33"/>
  <c r="H71" i="33" s="1"/>
  <c r="G67" i="33"/>
  <c r="G71" i="33" s="1"/>
  <c r="F67" i="33"/>
  <c r="F71" i="33" s="1"/>
  <c r="K66" i="33"/>
  <c r="K65" i="33"/>
  <c r="K64" i="33"/>
  <c r="K63" i="33"/>
  <c r="K62" i="33"/>
  <c r="K61" i="33"/>
  <c r="K60" i="33"/>
  <c r="K59" i="33"/>
  <c r="K58" i="33"/>
  <c r="K57" i="33"/>
  <c r="K56" i="33"/>
  <c r="K55" i="33"/>
  <c r="K54" i="33"/>
  <c r="K53" i="33"/>
  <c r="K52" i="33"/>
  <c r="K51" i="33"/>
  <c r="K67" i="33" s="1"/>
  <c r="K71" i="33" s="1"/>
  <c r="J48" i="33"/>
  <c r="J70" i="33" s="1"/>
  <c r="J72" i="33" s="1"/>
  <c r="I48" i="33"/>
  <c r="I70" i="33" s="1"/>
  <c r="I72" i="33" s="1"/>
  <c r="H48" i="33"/>
  <c r="H70" i="33" s="1"/>
  <c r="H72" i="33" s="1"/>
  <c r="G48" i="33"/>
  <c r="G70" i="33" s="1"/>
  <c r="G72" i="33" s="1"/>
  <c r="F48" i="33"/>
  <c r="F70" i="33" s="1"/>
  <c r="F72" i="33" s="1"/>
  <c r="K47" i="33"/>
  <c r="K46" i="33"/>
  <c r="K45" i="33"/>
  <c r="K44" i="33"/>
  <c r="K43" i="33"/>
  <c r="K42" i="33"/>
  <c r="K41" i="33"/>
  <c r="K40" i="33"/>
  <c r="K39" i="33"/>
  <c r="K38" i="33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K19" i="33"/>
  <c r="K18" i="33"/>
  <c r="K17" i="33"/>
  <c r="K16" i="33"/>
  <c r="K15" i="33"/>
  <c r="K14" i="33"/>
  <c r="K13" i="33"/>
  <c r="K12" i="33"/>
  <c r="K11" i="33"/>
  <c r="K10" i="33"/>
  <c r="K9" i="33"/>
  <c r="K8" i="33"/>
  <c r="K7" i="33"/>
  <c r="K6" i="33"/>
  <c r="K5" i="33"/>
  <c r="K48" i="33" s="1"/>
  <c r="K70" i="33" s="1"/>
  <c r="K72" i="33" s="1"/>
  <c r="C45" i="31"/>
  <c r="C44" i="31"/>
  <c r="J42" i="31"/>
  <c r="J45" i="31" s="1"/>
  <c r="I42" i="31"/>
  <c r="I45" i="31" s="1"/>
  <c r="H42" i="31"/>
  <c r="H45" i="31" s="1"/>
  <c r="G42" i="31"/>
  <c r="G45" i="31" s="1"/>
  <c r="F42" i="31"/>
  <c r="F45" i="31" s="1"/>
  <c r="K41" i="31"/>
  <c r="K40" i="31"/>
  <c r="K39" i="31"/>
  <c r="K38" i="31"/>
  <c r="K42" i="31" s="1"/>
  <c r="K45" i="31" s="1"/>
  <c r="J35" i="31"/>
  <c r="J44" i="31" s="1"/>
  <c r="J46" i="31" s="1"/>
  <c r="I35" i="31"/>
  <c r="I44" i="31" s="1"/>
  <c r="I46" i="31" s="1"/>
  <c r="H35" i="31"/>
  <c r="H44" i="31" s="1"/>
  <c r="H46" i="31" s="1"/>
  <c r="G35" i="31"/>
  <c r="G44" i="31" s="1"/>
  <c r="G46" i="31" s="1"/>
  <c r="F35" i="31"/>
  <c r="F44" i="31" s="1"/>
  <c r="F46" i="31" s="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K7" i="31"/>
  <c r="K6" i="31"/>
  <c r="K5" i="31"/>
  <c r="K35" i="31" s="1"/>
  <c r="K44" i="31" s="1"/>
  <c r="K46" i="31" s="1"/>
  <c r="C59" i="29"/>
  <c r="C58" i="29"/>
  <c r="J56" i="29"/>
  <c r="J59" i="29" s="1"/>
  <c r="I56" i="29"/>
  <c r="I59" i="29" s="1"/>
  <c r="H56" i="29"/>
  <c r="H59" i="29" s="1"/>
  <c r="G56" i="29"/>
  <c r="G59" i="29" s="1"/>
  <c r="F56" i="29"/>
  <c r="F59" i="29" s="1"/>
  <c r="K55" i="29"/>
  <c r="K54" i="29"/>
  <c r="K53" i="29"/>
  <c r="K52" i="29"/>
  <c r="K51" i="29"/>
  <c r="K50" i="29"/>
  <c r="K49" i="29"/>
  <c r="K48" i="29"/>
  <c r="K47" i="29"/>
  <c r="K46" i="29"/>
  <c r="K45" i="29"/>
  <c r="K44" i="29"/>
  <c r="K43" i="29"/>
  <c r="K42" i="29"/>
  <c r="K56" i="29" s="1"/>
  <c r="K59" i="29" s="1"/>
  <c r="J39" i="29"/>
  <c r="J58" i="29" s="1"/>
  <c r="J60" i="29" s="1"/>
  <c r="I39" i="29"/>
  <c r="I58" i="29" s="1"/>
  <c r="I60" i="29" s="1"/>
  <c r="H39" i="29"/>
  <c r="H58" i="29" s="1"/>
  <c r="H60" i="29" s="1"/>
  <c r="G39" i="29"/>
  <c r="G58" i="29" s="1"/>
  <c r="G60" i="29" s="1"/>
  <c r="F39" i="29"/>
  <c r="F58" i="29" s="1"/>
  <c r="F60" i="29" s="1"/>
  <c r="K38" i="29"/>
  <c r="K37" i="29"/>
  <c r="K36" i="29"/>
  <c r="K35" i="29"/>
  <c r="K34" i="29"/>
  <c r="K33" i="29"/>
  <c r="K32" i="29"/>
  <c r="K31" i="29"/>
  <c r="K30" i="29"/>
  <c r="K29" i="29"/>
  <c r="K28" i="29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4" i="29"/>
  <c r="K13" i="29"/>
  <c r="K12" i="29"/>
  <c r="K11" i="29"/>
  <c r="K10" i="29"/>
  <c r="K9" i="29"/>
  <c r="K8" i="29"/>
  <c r="K7" i="29"/>
  <c r="K6" i="29"/>
  <c r="K5" i="29"/>
  <c r="K39" i="29" s="1"/>
  <c r="K58" i="29" s="1"/>
  <c r="K60" i="29" s="1"/>
  <c r="J57" i="27"/>
  <c r="I57" i="27"/>
  <c r="H57" i="27"/>
  <c r="F57" i="27"/>
  <c r="G56" i="27"/>
  <c r="K56" i="27" s="1"/>
  <c r="G50" i="27"/>
  <c r="G49" i="27"/>
  <c r="K49" i="27" s="1"/>
  <c r="G47" i="27"/>
  <c r="J44" i="27"/>
  <c r="I44" i="27"/>
  <c r="H44" i="27"/>
  <c r="G44" i="27"/>
  <c r="F44" i="27"/>
  <c r="K43" i="27"/>
  <c r="K42" i="27"/>
  <c r="K41" i="27"/>
  <c r="K40" i="27"/>
  <c r="K39" i="27"/>
  <c r="K38" i="27"/>
  <c r="K37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10" i="27"/>
  <c r="K9" i="27"/>
  <c r="K8" i="27"/>
  <c r="K7" i="27"/>
  <c r="K6" i="27"/>
  <c r="K5" i="27"/>
  <c r="K44" i="27" s="1"/>
  <c r="J28" i="25"/>
  <c r="I28" i="25"/>
  <c r="H28" i="25"/>
  <c r="G28" i="25"/>
  <c r="F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K14" i="25"/>
  <c r="K13" i="25"/>
  <c r="K12" i="25"/>
  <c r="K11" i="25"/>
  <c r="K10" i="25"/>
  <c r="K9" i="25"/>
  <c r="K8" i="25"/>
  <c r="K7" i="25"/>
  <c r="K6" i="25"/>
  <c r="K5" i="25"/>
  <c r="K28" i="25" s="1"/>
  <c r="J66" i="24"/>
  <c r="I66" i="24"/>
  <c r="H66" i="24"/>
  <c r="G66" i="24"/>
  <c r="F66" i="24"/>
  <c r="K65" i="24"/>
  <c r="K64" i="24"/>
  <c r="K63" i="24"/>
  <c r="K62" i="24"/>
  <c r="K66" i="24" s="1"/>
  <c r="J58" i="24"/>
  <c r="I58" i="24"/>
  <c r="H58" i="24"/>
  <c r="G58" i="24"/>
  <c r="F58" i="24"/>
  <c r="K57" i="24"/>
  <c r="K56" i="24"/>
  <c r="K55" i="24"/>
  <c r="K54" i="24"/>
  <c r="K53" i="24"/>
  <c r="K58" i="24" s="1"/>
  <c r="J50" i="24"/>
  <c r="I50" i="24"/>
  <c r="H50" i="24"/>
  <c r="G50" i="24"/>
  <c r="F50" i="24"/>
  <c r="K49" i="24"/>
  <c r="K48" i="24"/>
  <c r="K47" i="24"/>
  <c r="K46" i="24"/>
  <c r="K45" i="24"/>
  <c r="K44" i="24"/>
  <c r="K43" i="24"/>
  <c r="K42" i="24"/>
  <c r="K41" i="24"/>
  <c r="K40" i="24"/>
  <c r="K39" i="24"/>
  <c r="K38" i="24"/>
  <c r="K37" i="24"/>
  <c r="K36" i="24"/>
  <c r="K35" i="24"/>
  <c r="K34" i="24"/>
  <c r="K33" i="24"/>
  <c r="K32" i="24"/>
  <c r="K31" i="24"/>
  <c r="K30" i="24"/>
  <c r="K29" i="24"/>
  <c r="K28" i="24"/>
  <c r="K27" i="24"/>
  <c r="K26" i="24"/>
  <c r="K25" i="24"/>
  <c r="K24" i="24"/>
  <c r="K23" i="24"/>
  <c r="K22" i="24"/>
  <c r="K21" i="24"/>
  <c r="K20" i="24"/>
  <c r="K19" i="24"/>
  <c r="K18" i="24"/>
  <c r="K17" i="24"/>
  <c r="K16" i="24"/>
  <c r="K15" i="24"/>
  <c r="K14" i="24"/>
  <c r="K13" i="24"/>
  <c r="K12" i="24"/>
  <c r="K11" i="24"/>
  <c r="K10" i="24"/>
  <c r="K9" i="24"/>
  <c r="K8" i="24"/>
  <c r="K7" i="24"/>
  <c r="K6" i="24"/>
  <c r="K5" i="24"/>
  <c r="K50" i="24" s="1"/>
  <c r="C88" i="23"/>
  <c r="C87" i="23"/>
  <c r="J84" i="23"/>
  <c r="J88" i="23" s="1"/>
  <c r="I84" i="23"/>
  <c r="I88" i="23" s="1"/>
  <c r="H84" i="23"/>
  <c r="H88" i="23" s="1"/>
  <c r="G84" i="23"/>
  <c r="G88" i="23" s="1"/>
  <c r="F84" i="23"/>
  <c r="F88" i="23" s="1"/>
  <c r="K83" i="23"/>
  <c r="K82" i="23"/>
  <c r="K81" i="23"/>
  <c r="K80" i="23"/>
  <c r="K79" i="23"/>
  <c r="K78" i="23"/>
  <c r="K77" i="23"/>
  <c r="K76" i="23"/>
  <c r="K75" i="23"/>
  <c r="K74" i="23"/>
  <c r="K73" i="23"/>
  <c r="K72" i="23"/>
  <c r="K84" i="23" s="1"/>
  <c r="K88" i="23" s="1"/>
  <c r="J69" i="23"/>
  <c r="J87" i="23" s="1"/>
  <c r="J89" i="23" s="1"/>
  <c r="I69" i="23"/>
  <c r="I87" i="23" s="1"/>
  <c r="I89" i="23" s="1"/>
  <c r="H69" i="23"/>
  <c r="H87" i="23" s="1"/>
  <c r="H89" i="23" s="1"/>
  <c r="G69" i="23"/>
  <c r="G87" i="23" s="1"/>
  <c r="G89" i="23" s="1"/>
  <c r="F69" i="23"/>
  <c r="F87" i="23" s="1"/>
  <c r="F89" i="23" s="1"/>
  <c r="K68" i="23"/>
  <c r="K67" i="23"/>
  <c r="K66" i="23"/>
  <c r="K65" i="23"/>
  <c r="K64" i="23"/>
  <c r="K63" i="23"/>
  <c r="K62" i="23"/>
  <c r="K61" i="23"/>
  <c r="K60" i="23"/>
  <c r="K59" i="23"/>
  <c r="K58" i="23"/>
  <c r="K57" i="23"/>
  <c r="K56" i="23"/>
  <c r="K55" i="23"/>
  <c r="K54" i="23"/>
  <c r="K53" i="23"/>
  <c r="K52" i="23"/>
  <c r="K51" i="23"/>
  <c r="K50" i="23"/>
  <c r="K49" i="23"/>
  <c r="K48" i="23"/>
  <c r="K47" i="23"/>
  <c r="K46" i="23"/>
  <c r="K45" i="23"/>
  <c r="K44" i="23"/>
  <c r="K43" i="23"/>
  <c r="K42" i="23"/>
  <c r="K41" i="23"/>
  <c r="K40" i="23"/>
  <c r="K39" i="23"/>
  <c r="K38" i="23"/>
  <c r="K37" i="23"/>
  <c r="K36" i="23"/>
  <c r="K35" i="23"/>
  <c r="K34" i="23"/>
  <c r="K33" i="23"/>
  <c r="K32" i="23"/>
  <c r="K31" i="23"/>
  <c r="K30" i="23"/>
  <c r="K29" i="23"/>
  <c r="K28" i="23"/>
  <c r="K27" i="23"/>
  <c r="K26" i="23"/>
  <c r="K25" i="23"/>
  <c r="K24" i="23"/>
  <c r="K23" i="23"/>
  <c r="K22" i="23"/>
  <c r="K21" i="23"/>
  <c r="K20" i="23"/>
  <c r="K19" i="23"/>
  <c r="K18" i="23"/>
  <c r="K17" i="23"/>
  <c r="K16" i="23"/>
  <c r="K15" i="23"/>
  <c r="K14" i="23"/>
  <c r="K13" i="23"/>
  <c r="K12" i="23"/>
  <c r="K11" i="23"/>
  <c r="K10" i="23"/>
  <c r="K9" i="23"/>
  <c r="K8" i="23"/>
  <c r="K7" i="23"/>
  <c r="K6" i="23"/>
  <c r="K5" i="23"/>
  <c r="K69" i="23" s="1"/>
  <c r="K87" i="23" s="1"/>
  <c r="K89" i="23" s="1"/>
  <c r="J80" i="21"/>
  <c r="J84" i="21" s="1"/>
  <c r="I80" i="21"/>
  <c r="I84" i="21" s="1"/>
  <c r="H80" i="21"/>
  <c r="H84" i="21" s="1"/>
  <c r="G80" i="21"/>
  <c r="G84" i="21" s="1"/>
  <c r="F80" i="21"/>
  <c r="F84" i="21" s="1"/>
  <c r="K79" i="21"/>
  <c r="K78" i="21"/>
  <c r="K77" i="21"/>
  <c r="K76" i="21"/>
  <c r="K75" i="21"/>
  <c r="K74" i="21"/>
  <c r="K73" i="21"/>
  <c r="K72" i="21"/>
  <c r="K71" i="21"/>
  <c r="K70" i="21"/>
  <c r="K69" i="21"/>
  <c r="K68" i="21"/>
  <c r="K67" i="21"/>
  <c r="K66" i="21"/>
  <c r="K65" i="21"/>
  <c r="K64" i="21"/>
  <c r="K63" i="21"/>
  <c r="K62" i="21"/>
  <c r="K61" i="21"/>
  <c r="K60" i="21"/>
  <c r="K59" i="21"/>
  <c r="K58" i="21"/>
  <c r="K57" i="21"/>
  <c r="K56" i="21"/>
  <c r="K55" i="21"/>
  <c r="K54" i="21"/>
  <c r="K53" i="21"/>
  <c r="K52" i="21"/>
  <c r="K51" i="21"/>
  <c r="K50" i="21"/>
  <c r="K49" i="21"/>
  <c r="K48" i="21"/>
  <c r="K47" i="21"/>
  <c r="K80" i="21" s="1"/>
  <c r="K84" i="21" s="1"/>
  <c r="J44" i="21"/>
  <c r="J83" i="21" s="1"/>
  <c r="J85" i="21" s="1"/>
  <c r="I44" i="21"/>
  <c r="I83" i="21" s="1"/>
  <c r="I85" i="21" s="1"/>
  <c r="H44" i="21"/>
  <c r="H83" i="21" s="1"/>
  <c r="H85" i="21" s="1"/>
  <c r="G44" i="21"/>
  <c r="G83" i="21" s="1"/>
  <c r="G85" i="21" s="1"/>
  <c r="F44" i="21"/>
  <c r="F83" i="21" s="1"/>
  <c r="F85" i="21" s="1"/>
  <c r="K43" i="21"/>
  <c r="K42" i="21"/>
  <c r="K41" i="21"/>
  <c r="K40" i="21"/>
  <c r="K39" i="21"/>
  <c r="K38" i="21"/>
  <c r="K37" i="21"/>
  <c r="K36" i="21"/>
  <c r="K35" i="21"/>
  <c r="K34" i="21"/>
  <c r="K33" i="21"/>
  <c r="K32" i="21"/>
  <c r="K31" i="21"/>
  <c r="K30" i="21"/>
  <c r="K29" i="21"/>
  <c r="K28" i="21"/>
  <c r="K27" i="21"/>
  <c r="K26" i="21"/>
  <c r="K25" i="21"/>
  <c r="K24" i="21"/>
  <c r="K23" i="21"/>
  <c r="K22" i="21"/>
  <c r="K21" i="21"/>
  <c r="K20" i="21"/>
  <c r="K19" i="21"/>
  <c r="K18" i="21"/>
  <c r="K17" i="21"/>
  <c r="K16" i="21"/>
  <c r="K15" i="21"/>
  <c r="K14" i="21"/>
  <c r="K13" i="21"/>
  <c r="K12" i="21"/>
  <c r="K11" i="21"/>
  <c r="K10" i="21"/>
  <c r="K9" i="21"/>
  <c r="K8" i="21"/>
  <c r="K7" i="21"/>
  <c r="K6" i="21"/>
  <c r="K5" i="21"/>
  <c r="K44" i="21" s="1"/>
  <c r="K83" i="21" s="1"/>
  <c r="K85" i="21" s="1"/>
  <c r="J36" i="20"/>
  <c r="I36" i="20"/>
  <c r="H36" i="20"/>
  <c r="G36" i="20"/>
  <c r="F36" i="20"/>
  <c r="K35" i="20"/>
  <c r="K34" i="20"/>
  <c r="K33" i="20"/>
  <c r="K32" i="20"/>
  <c r="K31" i="20"/>
  <c r="K30" i="20"/>
  <c r="K29" i="20"/>
  <c r="K28" i="20"/>
  <c r="K27" i="20"/>
  <c r="K26" i="20"/>
  <c r="K25" i="20"/>
  <c r="K24" i="20"/>
  <c r="K23" i="20"/>
  <c r="K22" i="20"/>
  <c r="K21" i="20"/>
  <c r="K20" i="20"/>
  <c r="K19" i="20"/>
  <c r="K18" i="20"/>
  <c r="K17" i="20"/>
  <c r="K16" i="20"/>
  <c r="K15" i="20"/>
  <c r="K14" i="20"/>
  <c r="K13" i="20"/>
  <c r="K12" i="20"/>
  <c r="K11" i="20"/>
  <c r="K10" i="20"/>
  <c r="K9" i="20"/>
  <c r="K8" i="20"/>
  <c r="K7" i="20"/>
  <c r="K6" i="20"/>
  <c r="K5" i="20"/>
  <c r="K36" i="20" s="1"/>
  <c r="C71" i="5"/>
  <c r="C70" i="5"/>
  <c r="J67" i="5"/>
  <c r="J71" i="5" s="1"/>
  <c r="I67" i="5"/>
  <c r="I71" i="5" s="1"/>
  <c r="H67" i="5"/>
  <c r="H71" i="5" s="1"/>
  <c r="G67" i="5"/>
  <c r="G71" i="5" s="1"/>
  <c r="F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J51" i="5"/>
  <c r="J70" i="5" s="1"/>
  <c r="J72" i="5" s="1"/>
  <c r="I51" i="5"/>
  <c r="I70" i="5" s="1"/>
  <c r="I72" i="5" s="1"/>
  <c r="H51" i="5"/>
  <c r="H70" i="5" s="1"/>
  <c r="H72" i="5" s="1"/>
  <c r="G51" i="5"/>
  <c r="G70" i="5" s="1"/>
  <c r="G72" i="5" s="1"/>
  <c r="F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F38" i="57" l="1"/>
  <c r="K31" i="57"/>
  <c r="F39" i="57"/>
  <c r="K39" i="57" s="1"/>
  <c r="K35" i="57"/>
  <c r="F116" i="51"/>
  <c r="F118" i="51" s="1"/>
  <c r="K64" i="51"/>
  <c r="K116" i="51" s="1"/>
  <c r="K118" i="51" s="1"/>
  <c r="G54" i="27"/>
  <c r="G48" i="27"/>
  <c r="K47" i="27"/>
  <c r="G51" i="27"/>
  <c r="K50" i="27"/>
  <c r="F70" i="5"/>
  <c r="K51" i="5"/>
  <c r="F71" i="5"/>
  <c r="K71" i="5" s="1"/>
  <c r="K67" i="5"/>
  <c r="F40" i="57" l="1"/>
  <c r="K40" i="57" s="1"/>
  <c r="K38" i="57"/>
  <c r="G52" i="27"/>
  <c r="K51" i="27"/>
  <c r="K48" i="27"/>
  <c r="G55" i="27"/>
  <c r="K55" i="27" s="1"/>
  <c r="K54" i="27"/>
  <c r="F72" i="5"/>
  <c r="K72" i="5" s="1"/>
  <c r="K70" i="5"/>
  <c r="G53" i="27" l="1"/>
  <c r="K52" i="27"/>
  <c r="K53" i="27" l="1"/>
  <c r="K57" i="27" s="1"/>
  <c r="G57" i="27"/>
  <c r="B43" i="1" l="1"/>
  <c r="K496" i="55" l="1"/>
  <c r="J496" i="55"/>
  <c r="I496" i="55"/>
  <c r="H496" i="55"/>
  <c r="G496" i="55"/>
  <c r="F496" i="55"/>
  <c r="K495" i="55"/>
  <c r="L495" i="55"/>
  <c r="M495" i="55"/>
  <c r="K494" i="55"/>
  <c r="L494" i="55"/>
  <c r="M494" i="55"/>
  <c r="K493" i="55"/>
  <c r="L493" i="55"/>
  <c r="K492" i="55"/>
  <c r="L492" i="55"/>
  <c r="K491" i="55"/>
  <c r="L491" i="55"/>
  <c r="M491" i="55" s="1"/>
  <c r="K490" i="55"/>
  <c r="L490" i="55"/>
  <c r="M490" i="55"/>
  <c r="K489" i="55"/>
  <c r="L489" i="55"/>
  <c r="K488" i="55"/>
  <c r="L488" i="55"/>
  <c r="M488" i="55" s="1"/>
  <c r="K487" i="55"/>
  <c r="L487" i="55"/>
  <c r="M487" i="55"/>
  <c r="K486" i="55"/>
  <c r="L486" i="55"/>
  <c r="K485" i="55"/>
  <c r="L485" i="55"/>
  <c r="K484" i="55"/>
  <c r="L484" i="55"/>
  <c r="M484" i="55"/>
  <c r="K483" i="55"/>
  <c r="L483" i="55"/>
  <c r="M483" i="55" s="1"/>
  <c r="K482" i="55"/>
  <c r="L482" i="55"/>
  <c r="K481" i="55"/>
  <c r="L481" i="55"/>
  <c r="K480" i="55"/>
  <c r="L480" i="55"/>
  <c r="K479" i="55"/>
  <c r="L479" i="55"/>
  <c r="M479" i="55"/>
  <c r="K478" i="55"/>
  <c r="L478" i="55"/>
  <c r="M478" i="55"/>
  <c r="K477" i="55"/>
  <c r="L477" i="55"/>
  <c r="K476" i="55"/>
  <c r="L476" i="55"/>
  <c r="K475" i="55"/>
  <c r="L475" i="55"/>
  <c r="M475" i="55" s="1"/>
  <c r="K474" i="55"/>
  <c r="L474" i="55"/>
  <c r="M474" i="55"/>
  <c r="K473" i="55"/>
  <c r="L473" i="55"/>
  <c r="K472" i="55"/>
  <c r="L472" i="55"/>
  <c r="M472" i="55" s="1"/>
  <c r="K471" i="55"/>
  <c r="L471" i="55"/>
  <c r="M471" i="55"/>
  <c r="K470" i="55"/>
  <c r="L470" i="55"/>
  <c r="K469" i="55"/>
  <c r="L469" i="55"/>
  <c r="K468" i="55"/>
  <c r="L468" i="55"/>
  <c r="M468" i="55"/>
  <c r="K467" i="55"/>
  <c r="L467" i="55"/>
  <c r="M467" i="55" s="1"/>
  <c r="K466" i="55"/>
  <c r="L466" i="55"/>
  <c r="K465" i="55"/>
  <c r="L465" i="55"/>
  <c r="K464" i="55"/>
  <c r="L464" i="55"/>
  <c r="K463" i="55"/>
  <c r="L463" i="55"/>
  <c r="M463" i="55"/>
  <c r="K462" i="55"/>
  <c r="L462" i="55"/>
  <c r="M462" i="55"/>
  <c r="K461" i="55"/>
  <c r="L461" i="55"/>
  <c r="K460" i="55"/>
  <c r="L460" i="55"/>
  <c r="K459" i="55"/>
  <c r="L459" i="55"/>
  <c r="M459" i="55" s="1"/>
  <c r="K458" i="55"/>
  <c r="L458" i="55"/>
  <c r="M458" i="55"/>
  <c r="K457" i="55"/>
  <c r="L457" i="55"/>
  <c r="K456" i="55"/>
  <c r="L456" i="55"/>
  <c r="M456" i="55" s="1"/>
  <c r="K455" i="55"/>
  <c r="L455" i="55"/>
  <c r="M455" i="55"/>
  <c r="K454" i="55"/>
  <c r="L454" i="55"/>
  <c r="K453" i="55"/>
  <c r="L453" i="55"/>
  <c r="K452" i="55"/>
  <c r="L452" i="55"/>
  <c r="M452" i="55"/>
  <c r="K451" i="55"/>
  <c r="L451" i="55"/>
  <c r="M451" i="55" s="1"/>
  <c r="K450" i="55"/>
  <c r="L450" i="55"/>
  <c r="K449" i="55"/>
  <c r="L449" i="55"/>
  <c r="K448" i="55"/>
  <c r="L448" i="55"/>
  <c r="K447" i="55"/>
  <c r="L447" i="55"/>
  <c r="M447" i="55"/>
  <c r="K446" i="55"/>
  <c r="L446" i="55"/>
  <c r="M446" i="55"/>
  <c r="K445" i="55"/>
  <c r="L445" i="55"/>
  <c r="K444" i="55"/>
  <c r="L444" i="55"/>
  <c r="K443" i="55"/>
  <c r="L443" i="55"/>
  <c r="M443" i="55" s="1"/>
  <c r="K442" i="55"/>
  <c r="L442" i="55"/>
  <c r="M442" i="55"/>
  <c r="K441" i="55"/>
  <c r="L441" i="55"/>
  <c r="K440" i="55"/>
  <c r="L440" i="55"/>
  <c r="M440" i="55" s="1"/>
  <c r="K439" i="55"/>
  <c r="L439" i="55"/>
  <c r="M439" i="55"/>
  <c r="K438" i="55"/>
  <c r="L438" i="55"/>
  <c r="K437" i="55"/>
  <c r="L437" i="55"/>
  <c r="K436" i="55"/>
  <c r="L436" i="55"/>
  <c r="M436" i="55"/>
  <c r="K435" i="55"/>
  <c r="L435" i="55"/>
  <c r="M435" i="55" s="1"/>
  <c r="K434" i="55"/>
  <c r="L434" i="55"/>
  <c r="K433" i="55"/>
  <c r="L433" i="55"/>
  <c r="K432" i="55"/>
  <c r="L432" i="55"/>
  <c r="K431" i="55"/>
  <c r="L431" i="55"/>
  <c r="M431" i="55"/>
  <c r="K430" i="55"/>
  <c r="L430" i="55"/>
  <c r="M430" i="55"/>
  <c r="K429" i="55"/>
  <c r="L429" i="55"/>
  <c r="K428" i="55"/>
  <c r="L428" i="55"/>
  <c r="K427" i="55"/>
  <c r="L427" i="55"/>
  <c r="M427" i="55" s="1"/>
  <c r="K426" i="55"/>
  <c r="L426" i="55"/>
  <c r="M426" i="55"/>
  <c r="K425" i="55"/>
  <c r="L425" i="55"/>
  <c r="K424" i="55"/>
  <c r="L424" i="55"/>
  <c r="M424" i="55" s="1"/>
  <c r="K423" i="55"/>
  <c r="L423" i="55"/>
  <c r="M423" i="55"/>
  <c r="K422" i="55"/>
  <c r="L422" i="55"/>
  <c r="K421" i="55"/>
  <c r="L421" i="55"/>
  <c r="K420" i="55"/>
  <c r="L420" i="55"/>
  <c r="M420" i="55"/>
  <c r="K419" i="55"/>
  <c r="L419" i="55"/>
  <c r="M419" i="55" s="1"/>
  <c r="K418" i="55"/>
  <c r="L418" i="55"/>
  <c r="K417" i="55"/>
  <c r="L417" i="55"/>
  <c r="K416" i="55"/>
  <c r="L416" i="55"/>
  <c r="K415" i="55"/>
  <c r="L415" i="55"/>
  <c r="M415" i="55"/>
  <c r="K414" i="55"/>
  <c r="L414" i="55"/>
  <c r="M414" i="55"/>
  <c r="K413" i="55"/>
  <c r="L413" i="55"/>
  <c r="K412" i="55"/>
  <c r="L412" i="55"/>
  <c r="K411" i="55"/>
  <c r="L411" i="55"/>
  <c r="M411" i="55" s="1"/>
  <c r="K410" i="55"/>
  <c r="L410" i="55"/>
  <c r="M410" i="55"/>
  <c r="K409" i="55"/>
  <c r="L409" i="55"/>
  <c r="K408" i="55"/>
  <c r="L408" i="55"/>
  <c r="M408" i="55" s="1"/>
  <c r="K407" i="55"/>
  <c r="L407" i="55"/>
  <c r="M407" i="55"/>
  <c r="K406" i="55"/>
  <c r="L406" i="55"/>
  <c r="K405" i="55"/>
  <c r="L405" i="55"/>
  <c r="K404" i="55"/>
  <c r="L404" i="55"/>
  <c r="M404" i="55"/>
  <c r="K403" i="55"/>
  <c r="L403" i="55"/>
  <c r="M403" i="55" s="1"/>
  <c r="K402" i="55"/>
  <c r="L402" i="55"/>
  <c r="K401" i="55"/>
  <c r="L401" i="55"/>
  <c r="K400" i="55"/>
  <c r="L400" i="55"/>
  <c r="K399" i="55"/>
  <c r="L399" i="55"/>
  <c r="M399" i="55"/>
  <c r="K398" i="55"/>
  <c r="L398" i="55"/>
  <c r="M398" i="55"/>
  <c r="K397" i="55"/>
  <c r="L397" i="55"/>
  <c r="K396" i="55"/>
  <c r="L396" i="55"/>
  <c r="K395" i="55"/>
  <c r="L395" i="55"/>
  <c r="M395" i="55" s="1"/>
  <c r="K394" i="55"/>
  <c r="L394" i="55"/>
  <c r="M394" i="55"/>
  <c r="K393" i="55"/>
  <c r="L393" i="55"/>
  <c r="K392" i="55"/>
  <c r="L392" i="55"/>
  <c r="M392" i="55" s="1"/>
  <c r="K391" i="55"/>
  <c r="L391" i="55"/>
  <c r="M391" i="55"/>
  <c r="K390" i="55"/>
  <c r="L390" i="55"/>
  <c r="K389" i="55"/>
  <c r="L389" i="55"/>
  <c r="K388" i="55"/>
  <c r="L388" i="55"/>
  <c r="M388" i="55"/>
  <c r="K387" i="55"/>
  <c r="L387" i="55"/>
  <c r="M387" i="55" s="1"/>
  <c r="K386" i="55"/>
  <c r="L386" i="55"/>
  <c r="K385" i="55"/>
  <c r="L385" i="55"/>
  <c r="K384" i="55"/>
  <c r="L384" i="55"/>
  <c r="K383" i="55"/>
  <c r="L383" i="55"/>
  <c r="M383" i="55"/>
  <c r="K382" i="55"/>
  <c r="L382" i="55"/>
  <c r="M382" i="55"/>
  <c r="K381" i="55"/>
  <c r="L381" i="55"/>
  <c r="K380" i="55"/>
  <c r="L380" i="55"/>
  <c r="K379" i="55"/>
  <c r="L379" i="55"/>
  <c r="M379" i="55" s="1"/>
  <c r="K378" i="55"/>
  <c r="L378" i="55"/>
  <c r="M378" i="55"/>
  <c r="K377" i="55"/>
  <c r="L377" i="55"/>
  <c r="K376" i="55"/>
  <c r="L376" i="55"/>
  <c r="M376" i="55" s="1"/>
  <c r="K375" i="55"/>
  <c r="L375" i="55"/>
  <c r="M375" i="55"/>
  <c r="K374" i="55"/>
  <c r="L374" i="55"/>
  <c r="K373" i="55"/>
  <c r="L373" i="55"/>
  <c r="K372" i="55"/>
  <c r="L372" i="55"/>
  <c r="M372" i="55"/>
  <c r="K371" i="55"/>
  <c r="L371" i="55"/>
  <c r="M371" i="55" s="1"/>
  <c r="K370" i="55"/>
  <c r="L370" i="55"/>
  <c r="K369" i="55"/>
  <c r="L369" i="55"/>
  <c r="K368" i="55"/>
  <c r="L368" i="55"/>
  <c r="K367" i="55"/>
  <c r="L367" i="55"/>
  <c r="M367" i="55"/>
  <c r="K366" i="55"/>
  <c r="L366" i="55"/>
  <c r="M366" i="55"/>
  <c r="K365" i="55"/>
  <c r="L365" i="55"/>
  <c r="K364" i="55"/>
  <c r="L364" i="55"/>
  <c r="M364" i="55"/>
  <c r="K363" i="55"/>
  <c r="L363" i="55"/>
  <c r="M363" i="55" s="1"/>
  <c r="K362" i="55"/>
  <c r="L362" i="55"/>
  <c r="M362" i="55"/>
  <c r="K361" i="55"/>
  <c r="L361" i="55"/>
  <c r="K360" i="55"/>
  <c r="L360" i="55"/>
  <c r="M360" i="55" s="1"/>
  <c r="K359" i="55"/>
  <c r="L359" i="55"/>
  <c r="M359" i="55"/>
  <c r="K358" i="55"/>
  <c r="L358" i="55"/>
  <c r="K357" i="55"/>
  <c r="L357" i="55"/>
  <c r="K356" i="55"/>
  <c r="L356" i="55"/>
  <c r="K355" i="55"/>
  <c r="L355" i="55"/>
  <c r="M355" i="55" s="1"/>
  <c r="K354" i="55"/>
  <c r="L354" i="55"/>
  <c r="M354" i="55"/>
  <c r="K353" i="55"/>
  <c r="L353" i="55"/>
  <c r="K352" i="55"/>
  <c r="L352" i="55"/>
  <c r="K351" i="55"/>
  <c r="L351" i="55"/>
  <c r="M351" i="55" s="1"/>
  <c r="K350" i="55"/>
  <c r="L350" i="55"/>
  <c r="M350" i="55"/>
  <c r="K349" i="55"/>
  <c r="L349" i="55"/>
  <c r="K348" i="55"/>
  <c r="L348" i="55"/>
  <c r="K347" i="55"/>
  <c r="L347" i="55"/>
  <c r="M347" i="55" s="1"/>
  <c r="K346" i="55"/>
  <c r="L346" i="55"/>
  <c r="M346" i="55"/>
  <c r="K345" i="55"/>
  <c r="L345" i="55"/>
  <c r="K344" i="55"/>
  <c r="L344" i="55"/>
  <c r="M344" i="55" s="1"/>
  <c r="K343" i="55"/>
  <c r="L343" i="55"/>
  <c r="M343" i="55"/>
  <c r="K342" i="55"/>
  <c r="L342" i="55"/>
  <c r="K341" i="55"/>
  <c r="L341" i="55"/>
  <c r="K340" i="55"/>
  <c r="L340" i="55"/>
  <c r="M340" i="55"/>
  <c r="K339" i="55"/>
  <c r="L339" i="55"/>
  <c r="M339" i="55" s="1"/>
  <c r="K338" i="55"/>
  <c r="L338" i="55"/>
  <c r="M338" i="55"/>
  <c r="K337" i="55"/>
  <c r="L337" i="55"/>
  <c r="K336" i="55"/>
  <c r="L336" i="55"/>
  <c r="K335" i="55"/>
  <c r="L335" i="55"/>
  <c r="M335" i="55"/>
  <c r="K334" i="55"/>
  <c r="L334" i="55"/>
  <c r="M334" i="55"/>
  <c r="K333" i="55"/>
  <c r="L333" i="55"/>
  <c r="K332" i="55"/>
  <c r="L332" i="55"/>
  <c r="M332" i="55"/>
  <c r="K331" i="55"/>
  <c r="L331" i="55"/>
  <c r="M331" i="55" s="1"/>
  <c r="K330" i="55"/>
  <c r="L330" i="55"/>
  <c r="K329" i="55"/>
  <c r="L329" i="55"/>
  <c r="K328" i="55"/>
  <c r="L328" i="55"/>
  <c r="M328" i="55" s="1"/>
  <c r="K327" i="55"/>
  <c r="L327" i="55"/>
  <c r="M327" i="55"/>
  <c r="K326" i="55"/>
  <c r="L326" i="55"/>
  <c r="K325" i="55"/>
  <c r="L325" i="55"/>
  <c r="K324" i="55"/>
  <c r="L324" i="55"/>
  <c r="M324" i="55"/>
  <c r="K323" i="55"/>
  <c r="L323" i="55"/>
  <c r="M323" i="55" s="1"/>
  <c r="K322" i="55"/>
  <c r="L322" i="55"/>
  <c r="K321" i="55"/>
  <c r="L321" i="55"/>
  <c r="K320" i="55"/>
  <c r="L320" i="55"/>
  <c r="K319" i="55"/>
  <c r="L319" i="55"/>
  <c r="M319" i="55"/>
  <c r="K318" i="55"/>
  <c r="L318" i="55"/>
  <c r="M318" i="55"/>
  <c r="K317" i="55"/>
  <c r="L317" i="55"/>
  <c r="K316" i="55"/>
  <c r="L316" i="55"/>
  <c r="M316" i="55"/>
  <c r="K315" i="55"/>
  <c r="L315" i="55"/>
  <c r="M315" i="55"/>
  <c r="K314" i="55"/>
  <c r="L314" i="55"/>
  <c r="K313" i="55"/>
  <c r="L313" i="55"/>
  <c r="K312" i="55"/>
  <c r="L312" i="55"/>
  <c r="M312" i="55"/>
  <c r="K311" i="55"/>
  <c r="L311" i="55"/>
  <c r="M311" i="55"/>
  <c r="K310" i="55"/>
  <c r="L310" i="55"/>
  <c r="K309" i="55"/>
  <c r="L309" i="55"/>
  <c r="K308" i="55"/>
  <c r="L308" i="55"/>
  <c r="K307" i="55"/>
  <c r="L307" i="55"/>
  <c r="M307" i="55" s="1"/>
  <c r="K306" i="55"/>
  <c r="L306" i="55"/>
  <c r="K305" i="55"/>
  <c r="L305" i="55"/>
  <c r="K304" i="55"/>
  <c r="L304" i="55"/>
  <c r="K303" i="55"/>
  <c r="L303" i="55"/>
  <c r="M303" i="55" s="1"/>
  <c r="K302" i="55"/>
  <c r="L302" i="55"/>
  <c r="M302" i="55"/>
  <c r="K301" i="55"/>
  <c r="L301" i="55"/>
  <c r="K300" i="55"/>
  <c r="L300" i="55"/>
  <c r="K299" i="55"/>
  <c r="L299" i="55"/>
  <c r="M299" i="55"/>
  <c r="K298" i="55"/>
  <c r="L298" i="55"/>
  <c r="M298" i="55"/>
  <c r="K297" i="55"/>
  <c r="L297" i="55"/>
  <c r="K296" i="55"/>
  <c r="L296" i="55"/>
  <c r="M296" i="55"/>
  <c r="K295" i="55"/>
  <c r="L295" i="55"/>
  <c r="M295" i="55"/>
  <c r="K294" i="55"/>
  <c r="L294" i="55"/>
  <c r="K293" i="55"/>
  <c r="L293" i="55"/>
  <c r="K292" i="55"/>
  <c r="L292" i="55"/>
  <c r="K291" i="55"/>
  <c r="L291" i="55"/>
  <c r="M291" i="55" s="1"/>
  <c r="K290" i="55"/>
  <c r="L290" i="55"/>
  <c r="M290" i="55"/>
  <c r="K289" i="55"/>
  <c r="L289" i="55"/>
  <c r="K288" i="55"/>
  <c r="L288" i="55"/>
  <c r="K287" i="55"/>
  <c r="L287" i="55"/>
  <c r="M287" i="55" s="1"/>
  <c r="K286" i="55"/>
  <c r="L286" i="55"/>
  <c r="M286" i="55"/>
  <c r="K285" i="55"/>
  <c r="L285" i="55"/>
  <c r="K284" i="55"/>
  <c r="L284" i="55"/>
  <c r="K283" i="55"/>
  <c r="L283" i="55"/>
  <c r="M283" i="55" s="1"/>
  <c r="K282" i="55"/>
  <c r="L282" i="55"/>
  <c r="M282" i="55"/>
  <c r="K281" i="55"/>
  <c r="L281" i="55"/>
  <c r="K280" i="55"/>
  <c r="L280" i="55"/>
  <c r="M280" i="55" s="1"/>
  <c r="K279" i="55"/>
  <c r="L279" i="55"/>
  <c r="M279" i="55"/>
  <c r="K278" i="55"/>
  <c r="L278" i="55"/>
  <c r="K277" i="55"/>
  <c r="L277" i="55"/>
  <c r="K276" i="55"/>
  <c r="L276" i="55"/>
  <c r="M276" i="55"/>
  <c r="K275" i="55"/>
  <c r="L275" i="55"/>
  <c r="M275" i="55" s="1"/>
  <c r="K274" i="55"/>
  <c r="L274" i="55"/>
  <c r="M274" i="55"/>
  <c r="K273" i="55"/>
  <c r="L273" i="55"/>
  <c r="K272" i="55"/>
  <c r="L272" i="55"/>
  <c r="K271" i="55"/>
  <c r="L271" i="55"/>
  <c r="M271" i="55"/>
  <c r="K270" i="55"/>
  <c r="L270" i="55"/>
  <c r="M270" i="55"/>
  <c r="K269" i="55"/>
  <c r="L269" i="55"/>
  <c r="K268" i="55"/>
  <c r="L268" i="55"/>
  <c r="M268" i="55"/>
  <c r="K267" i="55"/>
  <c r="L267" i="55"/>
  <c r="M267" i="55" s="1"/>
  <c r="K266" i="55"/>
  <c r="L266" i="55"/>
  <c r="K265" i="55"/>
  <c r="L265" i="55"/>
  <c r="K264" i="55"/>
  <c r="L264" i="55"/>
  <c r="M264" i="55" s="1"/>
  <c r="K263" i="55"/>
  <c r="L263" i="55"/>
  <c r="M263" i="55"/>
  <c r="K262" i="55"/>
  <c r="L262" i="55"/>
  <c r="K261" i="55"/>
  <c r="L261" i="55"/>
  <c r="K260" i="55"/>
  <c r="L260" i="55"/>
  <c r="M260" i="55"/>
  <c r="K259" i="55"/>
  <c r="L259" i="55"/>
  <c r="M259" i="55" s="1"/>
  <c r="K258" i="55"/>
  <c r="L258" i="55"/>
  <c r="K257" i="55"/>
  <c r="L257" i="55"/>
  <c r="K256" i="55"/>
  <c r="L256" i="55"/>
  <c r="K255" i="55"/>
  <c r="L255" i="55"/>
  <c r="M255" i="55"/>
  <c r="K254" i="55"/>
  <c r="L254" i="55"/>
  <c r="M254" i="55"/>
  <c r="K253" i="55"/>
  <c r="L253" i="55"/>
  <c r="K252" i="55"/>
  <c r="L252" i="55"/>
  <c r="M252" i="55"/>
  <c r="K251" i="55"/>
  <c r="L251" i="55"/>
  <c r="M251" i="55"/>
  <c r="K250" i="55"/>
  <c r="L250" i="55"/>
  <c r="K249" i="55"/>
  <c r="L249" i="55"/>
  <c r="K248" i="55"/>
  <c r="L248" i="55"/>
  <c r="M248" i="55"/>
  <c r="K247" i="55"/>
  <c r="L247" i="55"/>
  <c r="M247" i="55"/>
  <c r="K246" i="55"/>
  <c r="L246" i="55"/>
  <c r="K245" i="55"/>
  <c r="L245" i="55"/>
  <c r="K244" i="55"/>
  <c r="L244" i="55"/>
  <c r="K243" i="55"/>
  <c r="L243" i="55"/>
  <c r="M243" i="55" s="1"/>
  <c r="K242" i="55"/>
  <c r="L242" i="55"/>
  <c r="K241" i="55"/>
  <c r="L241" i="55"/>
  <c r="K240" i="55"/>
  <c r="L240" i="55"/>
  <c r="K239" i="55"/>
  <c r="L239" i="55"/>
  <c r="M239" i="55" s="1"/>
  <c r="K238" i="55"/>
  <c r="L238" i="55"/>
  <c r="M238" i="55"/>
  <c r="K237" i="55"/>
  <c r="L237" i="55"/>
  <c r="K236" i="55"/>
  <c r="L236" i="55"/>
  <c r="K235" i="55"/>
  <c r="L235" i="55"/>
  <c r="M235" i="55"/>
  <c r="K234" i="55"/>
  <c r="L234" i="55"/>
  <c r="M234" i="55"/>
  <c r="K233" i="55"/>
  <c r="L233" i="55"/>
  <c r="K232" i="55"/>
  <c r="L232" i="55"/>
  <c r="M232" i="55"/>
  <c r="K231" i="55"/>
  <c r="L231" i="55"/>
  <c r="M231" i="55"/>
  <c r="K230" i="55"/>
  <c r="L230" i="55"/>
  <c r="K229" i="55"/>
  <c r="L229" i="55"/>
  <c r="K228" i="55"/>
  <c r="L228" i="55"/>
  <c r="K227" i="55"/>
  <c r="L227" i="55"/>
  <c r="M227" i="55" s="1"/>
  <c r="K226" i="55"/>
  <c r="L226" i="55"/>
  <c r="M226" i="55"/>
  <c r="K225" i="55"/>
  <c r="L225" i="55"/>
  <c r="K224" i="55"/>
  <c r="L224" i="55"/>
  <c r="K223" i="55"/>
  <c r="L223" i="55"/>
  <c r="M223" i="55" s="1"/>
  <c r="K222" i="55"/>
  <c r="L222" i="55"/>
  <c r="M222" i="55"/>
  <c r="K221" i="55"/>
  <c r="L221" i="55"/>
  <c r="K220" i="55"/>
  <c r="L220" i="55"/>
  <c r="K219" i="55"/>
  <c r="L219" i="55"/>
  <c r="M219" i="55" s="1"/>
  <c r="K218" i="55"/>
  <c r="L218" i="55"/>
  <c r="M218" i="55"/>
  <c r="K217" i="55"/>
  <c r="L217" i="55"/>
  <c r="K216" i="55"/>
  <c r="L216" i="55"/>
  <c r="K215" i="55"/>
  <c r="L215" i="55"/>
  <c r="M215" i="55"/>
  <c r="K214" i="55"/>
  <c r="L214" i="55"/>
  <c r="M214" i="55"/>
  <c r="K213" i="55"/>
  <c r="L213" i="55"/>
  <c r="K212" i="55"/>
  <c r="L212" i="55"/>
  <c r="M212" i="55"/>
  <c r="K211" i="55"/>
  <c r="L211" i="55"/>
  <c r="M211" i="55"/>
  <c r="K210" i="55"/>
  <c r="L210" i="55"/>
  <c r="K209" i="55"/>
  <c r="L209" i="55"/>
  <c r="K208" i="55"/>
  <c r="L208" i="55"/>
  <c r="M208" i="55"/>
  <c r="K207" i="55"/>
  <c r="L207" i="55"/>
  <c r="M207" i="55"/>
  <c r="K206" i="55"/>
  <c r="L206" i="55"/>
  <c r="K205" i="55"/>
  <c r="L205" i="55"/>
  <c r="K204" i="55"/>
  <c r="L204" i="55"/>
  <c r="M204" i="55"/>
  <c r="K203" i="55"/>
  <c r="L203" i="55"/>
  <c r="M203" i="55"/>
  <c r="K202" i="55"/>
  <c r="L202" i="55"/>
  <c r="K201" i="55"/>
  <c r="L201" i="55"/>
  <c r="K200" i="55"/>
  <c r="L200" i="55"/>
  <c r="M200" i="55"/>
  <c r="K199" i="55"/>
  <c r="L199" i="55"/>
  <c r="M199" i="55"/>
  <c r="K198" i="55"/>
  <c r="L198" i="55"/>
  <c r="K197" i="55"/>
  <c r="L197" i="55"/>
  <c r="K196" i="55"/>
  <c r="L196" i="55"/>
  <c r="M196" i="55"/>
  <c r="K195" i="55"/>
  <c r="L195" i="55"/>
  <c r="M195" i="55"/>
  <c r="K194" i="55"/>
  <c r="L194" i="55"/>
  <c r="K193" i="55"/>
  <c r="L193" i="55"/>
  <c r="K192" i="55"/>
  <c r="L192" i="55"/>
  <c r="M192" i="55"/>
  <c r="K191" i="55"/>
  <c r="L191" i="55"/>
  <c r="M191" i="55"/>
  <c r="K190" i="55"/>
  <c r="L190" i="55"/>
  <c r="K189" i="55"/>
  <c r="L189" i="55"/>
  <c r="K188" i="55"/>
  <c r="L188" i="55"/>
  <c r="M188" i="55"/>
  <c r="K187" i="55"/>
  <c r="L187" i="55"/>
  <c r="M187" i="55"/>
  <c r="K186" i="55"/>
  <c r="L186" i="55"/>
  <c r="K185" i="55"/>
  <c r="L185" i="55"/>
  <c r="K184" i="55"/>
  <c r="L184" i="55"/>
  <c r="M184" i="55"/>
  <c r="K183" i="55"/>
  <c r="L183" i="55"/>
  <c r="M183" i="55"/>
  <c r="K182" i="55"/>
  <c r="L182" i="55"/>
  <c r="K181" i="55"/>
  <c r="L181" i="55"/>
  <c r="K180" i="55"/>
  <c r="L180" i="55"/>
  <c r="M180" i="55"/>
  <c r="K179" i="55"/>
  <c r="L179" i="55"/>
  <c r="M179" i="55"/>
  <c r="K178" i="55"/>
  <c r="L178" i="55"/>
  <c r="K177" i="55"/>
  <c r="L177" i="55"/>
  <c r="K176" i="55"/>
  <c r="L176" i="55"/>
  <c r="M176" i="55"/>
  <c r="K175" i="55"/>
  <c r="L175" i="55"/>
  <c r="M175" i="55"/>
  <c r="K174" i="55"/>
  <c r="L174" i="55"/>
  <c r="K173" i="55"/>
  <c r="L173" i="55"/>
  <c r="K172" i="55"/>
  <c r="L172" i="55"/>
  <c r="M172" i="55"/>
  <c r="K171" i="55"/>
  <c r="L171" i="55"/>
  <c r="M171" i="55"/>
  <c r="K170" i="55"/>
  <c r="L170" i="55"/>
  <c r="K169" i="55"/>
  <c r="L169" i="55"/>
  <c r="K168" i="55"/>
  <c r="L168" i="55"/>
  <c r="M168" i="55"/>
  <c r="K167" i="55"/>
  <c r="L167" i="55"/>
  <c r="M167" i="55"/>
  <c r="K166" i="55"/>
  <c r="L166" i="55"/>
  <c r="K165" i="55"/>
  <c r="L165" i="55"/>
  <c r="K164" i="55"/>
  <c r="L164" i="55"/>
  <c r="M164" i="55"/>
  <c r="K163" i="55"/>
  <c r="L163" i="55"/>
  <c r="M163" i="55"/>
  <c r="K162" i="55"/>
  <c r="L162" i="55"/>
  <c r="K161" i="55"/>
  <c r="L161" i="55"/>
  <c r="K160" i="55"/>
  <c r="L160" i="55"/>
  <c r="M160" i="55"/>
  <c r="K159" i="55"/>
  <c r="L159" i="55"/>
  <c r="M159" i="55"/>
  <c r="K158" i="55"/>
  <c r="L158" i="55"/>
  <c r="K157" i="55"/>
  <c r="L157" i="55"/>
  <c r="K156" i="55"/>
  <c r="L156" i="55"/>
  <c r="M156" i="55"/>
  <c r="K155" i="55"/>
  <c r="L155" i="55"/>
  <c r="M155" i="55"/>
  <c r="K154" i="55"/>
  <c r="L154" i="55"/>
  <c r="K153" i="55"/>
  <c r="L153" i="55"/>
  <c r="K152" i="55"/>
  <c r="L152" i="55"/>
  <c r="M152" i="55"/>
  <c r="K151" i="55"/>
  <c r="L151" i="55"/>
  <c r="M151" i="55"/>
  <c r="K150" i="55"/>
  <c r="L150" i="55"/>
  <c r="K149" i="55"/>
  <c r="L149" i="55"/>
  <c r="K148" i="55"/>
  <c r="L148" i="55"/>
  <c r="M148" i="55"/>
  <c r="K147" i="55"/>
  <c r="L147" i="55"/>
  <c r="M147" i="55"/>
  <c r="K146" i="55"/>
  <c r="L146" i="55"/>
  <c r="K145" i="55"/>
  <c r="L145" i="55"/>
  <c r="K144" i="55"/>
  <c r="L144" i="55"/>
  <c r="M144" i="55"/>
  <c r="K143" i="55"/>
  <c r="L143" i="55"/>
  <c r="M143" i="55"/>
  <c r="K142" i="55"/>
  <c r="L142" i="55"/>
  <c r="K141" i="55"/>
  <c r="L141" i="55"/>
  <c r="K140" i="55"/>
  <c r="L140" i="55"/>
  <c r="M140" i="55"/>
  <c r="K139" i="55"/>
  <c r="L139" i="55"/>
  <c r="M139" i="55"/>
  <c r="K138" i="55"/>
  <c r="L138" i="55"/>
  <c r="K137" i="55"/>
  <c r="L137" i="55"/>
  <c r="K136" i="55"/>
  <c r="L136" i="55"/>
  <c r="M136" i="55"/>
  <c r="K135" i="55"/>
  <c r="L135" i="55"/>
  <c r="M135" i="55"/>
  <c r="K134" i="55"/>
  <c r="L134" i="55"/>
  <c r="K133" i="55"/>
  <c r="L133" i="55"/>
  <c r="K132" i="55"/>
  <c r="L132" i="55"/>
  <c r="M132" i="55"/>
  <c r="K131" i="55"/>
  <c r="L131" i="55"/>
  <c r="M131" i="55"/>
  <c r="K130" i="55"/>
  <c r="L130" i="55"/>
  <c r="K129" i="55"/>
  <c r="L129" i="55"/>
  <c r="K128" i="55"/>
  <c r="L128" i="55"/>
  <c r="M128" i="55"/>
  <c r="K127" i="55"/>
  <c r="L127" i="55"/>
  <c r="M127" i="55"/>
  <c r="K126" i="55"/>
  <c r="L126" i="55"/>
  <c r="K125" i="55"/>
  <c r="L125" i="55"/>
  <c r="K124" i="55"/>
  <c r="L124" i="55"/>
  <c r="M124" i="55"/>
  <c r="K123" i="55"/>
  <c r="L123" i="55"/>
  <c r="M123" i="55"/>
  <c r="K122" i="55"/>
  <c r="L122" i="55"/>
  <c r="K121" i="55"/>
  <c r="L121" i="55"/>
  <c r="K120" i="55"/>
  <c r="L120" i="55"/>
  <c r="M120" i="55"/>
  <c r="K119" i="55"/>
  <c r="L119" i="55"/>
  <c r="M119" i="55"/>
  <c r="K118" i="55"/>
  <c r="L118" i="55"/>
  <c r="K117" i="55"/>
  <c r="L117" i="55"/>
  <c r="K116" i="55"/>
  <c r="L116" i="55"/>
  <c r="M116" i="55"/>
  <c r="K115" i="55"/>
  <c r="L115" i="55"/>
  <c r="M115" i="55"/>
  <c r="K114" i="55"/>
  <c r="L114" i="55"/>
  <c r="K113" i="55"/>
  <c r="L113" i="55"/>
  <c r="K112" i="55"/>
  <c r="L112" i="55"/>
  <c r="M112" i="55"/>
  <c r="K111" i="55"/>
  <c r="L111" i="55"/>
  <c r="M111" i="55"/>
  <c r="K110" i="55"/>
  <c r="L110" i="55"/>
  <c r="K109" i="55"/>
  <c r="L109" i="55"/>
  <c r="K108" i="55"/>
  <c r="L108" i="55"/>
  <c r="M108" i="55"/>
  <c r="K107" i="55"/>
  <c r="L107" i="55"/>
  <c r="M107" i="55"/>
  <c r="K106" i="55"/>
  <c r="L106" i="55"/>
  <c r="K105" i="55"/>
  <c r="L105" i="55"/>
  <c r="K104" i="55"/>
  <c r="L104" i="55"/>
  <c r="M104" i="55"/>
  <c r="K103" i="55"/>
  <c r="L103" i="55"/>
  <c r="M103" i="55"/>
  <c r="K102" i="55"/>
  <c r="L102" i="55"/>
  <c r="K101" i="55"/>
  <c r="L101" i="55"/>
  <c r="K100" i="55"/>
  <c r="L100" i="55"/>
  <c r="M100" i="55"/>
  <c r="K99" i="55"/>
  <c r="L99" i="55"/>
  <c r="M99" i="55"/>
  <c r="K98" i="55"/>
  <c r="L98" i="55"/>
  <c r="K97" i="55"/>
  <c r="L97" i="55"/>
  <c r="K96" i="55"/>
  <c r="L96" i="55"/>
  <c r="M96" i="55"/>
  <c r="K95" i="55"/>
  <c r="L95" i="55"/>
  <c r="M95" i="55"/>
  <c r="K94" i="55"/>
  <c r="L94" i="55"/>
  <c r="K93" i="55"/>
  <c r="L93" i="55"/>
  <c r="K92" i="55"/>
  <c r="L92" i="55"/>
  <c r="M92" i="55"/>
  <c r="K91" i="55"/>
  <c r="L91" i="55"/>
  <c r="M91" i="55"/>
  <c r="K90" i="55"/>
  <c r="L90" i="55"/>
  <c r="K89" i="55"/>
  <c r="L89" i="55"/>
  <c r="K88" i="55"/>
  <c r="L88" i="55"/>
  <c r="M88" i="55"/>
  <c r="K87" i="55"/>
  <c r="L87" i="55"/>
  <c r="M87" i="55"/>
  <c r="K86" i="55"/>
  <c r="L86" i="55"/>
  <c r="K85" i="55"/>
  <c r="L85" i="55"/>
  <c r="K84" i="55"/>
  <c r="L84" i="55"/>
  <c r="M84" i="55"/>
  <c r="K83" i="55"/>
  <c r="L83" i="55"/>
  <c r="M83" i="55"/>
  <c r="K82" i="55"/>
  <c r="L82" i="55"/>
  <c r="K81" i="55"/>
  <c r="L81" i="55"/>
  <c r="K79" i="55"/>
  <c r="L79" i="55"/>
  <c r="M79" i="55"/>
  <c r="K78" i="55"/>
  <c r="L78" i="55"/>
  <c r="M78" i="55"/>
  <c r="K77" i="55"/>
  <c r="L77" i="55"/>
  <c r="K76" i="55"/>
  <c r="L76" i="55"/>
  <c r="K75" i="55"/>
  <c r="L75" i="55"/>
  <c r="M75" i="55"/>
  <c r="K74" i="55"/>
  <c r="L74" i="55"/>
  <c r="M74" i="55"/>
  <c r="K73" i="55"/>
  <c r="L73" i="55"/>
  <c r="K72" i="55"/>
  <c r="L72" i="55"/>
  <c r="L71" i="55"/>
  <c r="L58" i="55"/>
  <c r="M58" i="55" s="1"/>
  <c r="L45" i="55"/>
  <c r="M45" i="55" s="1"/>
  <c r="L44" i="55"/>
  <c r="M44" i="55" s="1"/>
  <c r="DE26" i="1"/>
  <c r="L36" i="55"/>
  <c r="M36" i="55" s="1"/>
  <c r="L35" i="55"/>
  <c r="M35" i="55" s="1"/>
  <c r="L34" i="55"/>
  <c r="L33" i="55"/>
  <c r="M33" i="55"/>
  <c r="L32" i="55"/>
  <c r="M32" i="55" s="1"/>
  <c r="L31" i="55"/>
  <c r="M31" i="55" s="1"/>
  <c r="L24" i="55"/>
  <c r="M24" i="55" s="1"/>
  <c r="L23" i="55"/>
  <c r="M23" i="55" s="1"/>
  <c r="L14" i="55"/>
  <c r="DE24" i="1"/>
  <c r="L39" i="51"/>
  <c r="M39" i="51" s="1"/>
  <c r="L38" i="51"/>
  <c r="M38" i="51" s="1"/>
  <c r="L35" i="51"/>
  <c r="M35" i="51" s="1"/>
  <c r="DE23" i="1"/>
  <c r="DE19" i="1"/>
  <c r="DE16" i="1"/>
  <c r="DE14" i="1"/>
  <c r="DE13" i="1"/>
  <c r="DE6" i="1"/>
  <c r="DE18" i="1"/>
  <c r="F547" i="20"/>
  <c r="F543" i="20"/>
  <c r="C504" i="20" s="1"/>
  <c r="G504" i="20" s="1"/>
  <c r="F541" i="20"/>
  <c r="C502" i="20" s="1"/>
  <c r="G502" i="20" s="1"/>
  <c r="F542" i="20"/>
  <c r="C503" i="20" s="1"/>
  <c r="G503" i="20" s="1"/>
  <c r="F540" i="20"/>
  <c r="C501" i="20" s="1"/>
  <c r="G501" i="20" s="1"/>
  <c r="G540" i="20"/>
  <c r="G541" i="20"/>
  <c r="G542" i="20"/>
  <c r="G543" i="20"/>
  <c r="F544" i="20"/>
  <c r="C505" i="20" s="1"/>
  <c r="G505" i="20" s="1"/>
  <c r="G544" i="20"/>
  <c r="F545" i="20"/>
  <c r="C506" i="20" s="1"/>
  <c r="G506" i="20" s="1"/>
  <c r="G545" i="20"/>
  <c r="F546" i="20"/>
  <c r="C507" i="20" s="1"/>
  <c r="G507" i="20" s="1"/>
  <c r="G546" i="20"/>
  <c r="G547" i="20"/>
  <c r="F548" i="20"/>
  <c r="C509" i="20" s="1"/>
  <c r="G509" i="20" s="1"/>
  <c r="G548" i="20"/>
  <c r="F549" i="20"/>
  <c r="C510" i="20" s="1"/>
  <c r="G510" i="20" s="1"/>
  <c r="G549" i="20"/>
  <c r="F550" i="20"/>
  <c r="C511" i="20" s="1"/>
  <c r="G511" i="20" s="1"/>
  <c r="G550" i="20"/>
  <c r="F551" i="20"/>
  <c r="C512" i="20" s="1"/>
  <c r="G512" i="20" s="1"/>
  <c r="G551" i="20"/>
  <c r="F552" i="20"/>
  <c r="C513" i="20" s="1"/>
  <c r="G513" i="20" s="1"/>
  <c r="G552" i="20"/>
  <c r="F553" i="20"/>
  <c r="C514" i="20" s="1"/>
  <c r="G514" i="20" s="1"/>
  <c r="G553" i="20"/>
  <c r="F554" i="20"/>
  <c r="C515" i="20" s="1"/>
  <c r="G515" i="20" s="1"/>
  <c r="G554" i="20"/>
  <c r="DE5" i="1"/>
  <c r="F547" i="45"/>
  <c r="F543" i="45"/>
  <c r="C504" i="45" s="1"/>
  <c r="F541" i="45"/>
  <c r="C502" i="45" s="1"/>
  <c r="F542" i="45"/>
  <c r="C503" i="45" s="1"/>
  <c r="F540" i="45"/>
  <c r="C501" i="45" s="1"/>
  <c r="G540" i="45"/>
  <c r="G541" i="45"/>
  <c r="G542" i="45"/>
  <c r="G543" i="45"/>
  <c r="F544" i="45"/>
  <c r="C505" i="45" s="1"/>
  <c r="G544" i="45"/>
  <c r="F545" i="45"/>
  <c r="C506" i="45" s="1"/>
  <c r="G545" i="45"/>
  <c r="F546" i="45"/>
  <c r="C507" i="45" s="1"/>
  <c r="G546" i="45"/>
  <c r="G547" i="45"/>
  <c r="F548" i="45"/>
  <c r="C509" i="45" s="1"/>
  <c r="G509" i="45" s="1"/>
  <c r="G548" i="45"/>
  <c r="F549" i="45"/>
  <c r="C510" i="45" s="1"/>
  <c r="G549" i="45"/>
  <c r="F550" i="45"/>
  <c r="C511" i="45" s="1"/>
  <c r="G550" i="45"/>
  <c r="F551" i="45"/>
  <c r="C512" i="45" s="1"/>
  <c r="G551" i="45"/>
  <c r="F552" i="45"/>
  <c r="C513" i="45" s="1"/>
  <c r="G552" i="45"/>
  <c r="F553" i="45"/>
  <c r="C514" i="45" s="1"/>
  <c r="G553" i="45"/>
  <c r="F554" i="45"/>
  <c r="C515" i="45" s="1"/>
  <c r="G554" i="45"/>
  <c r="F546" i="37"/>
  <c r="F542" i="37"/>
  <c r="F540" i="37"/>
  <c r="F541" i="37"/>
  <c r="F539" i="37"/>
  <c r="G539" i="37"/>
  <c r="G540" i="37"/>
  <c r="G541" i="37"/>
  <c r="G542" i="37"/>
  <c r="F543" i="37"/>
  <c r="G543" i="37"/>
  <c r="F544" i="37"/>
  <c r="G544" i="37"/>
  <c r="F545" i="37"/>
  <c r="G545" i="37"/>
  <c r="G546" i="37"/>
  <c r="F547" i="37"/>
  <c r="G547" i="37"/>
  <c r="F548" i="37"/>
  <c r="G548" i="37"/>
  <c r="F549" i="37"/>
  <c r="G549" i="37"/>
  <c r="F550" i="37"/>
  <c r="G550" i="37"/>
  <c r="F551" i="37"/>
  <c r="G551" i="37"/>
  <c r="F552" i="37"/>
  <c r="G552" i="37"/>
  <c r="F553" i="37"/>
  <c r="G553" i="37"/>
  <c r="F546" i="27"/>
  <c r="F542" i="27"/>
  <c r="F540" i="27"/>
  <c r="F541" i="27"/>
  <c r="F539" i="27"/>
  <c r="G539" i="27"/>
  <c r="G540" i="27"/>
  <c r="G541" i="27"/>
  <c r="G542" i="27"/>
  <c r="F543" i="27"/>
  <c r="G543" i="27"/>
  <c r="F544" i="27"/>
  <c r="G544" i="27"/>
  <c r="F545" i="27"/>
  <c r="G545" i="27"/>
  <c r="G546" i="27"/>
  <c r="F547" i="27"/>
  <c r="G547" i="27"/>
  <c r="F548" i="27"/>
  <c r="G548" i="27"/>
  <c r="F549" i="27"/>
  <c r="G549" i="27"/>
  <c r="F550" i="27"/>
  <c r="G550" i="27"/>
  <c r="F551" i="27"/>
  <c r="G551" i="27"/>
  <c r="F552" i="27"/>
  <c r="G552" i="27"/>
  <c r="F553" i="27"/>
  <c r="G553" i="27"/>
  <c r="DE10" i="1"/>
  <c r="E41" i="18" s="1"/>
  <c r="G41" i="18" s="1"/>
  <c r="DE9" i="1"/>
  <c r="K496" i="23"/>
  <c r="L496" i="23"/>
  <c r="M496" i="23"/>
  <c r="K497" i="23"/>
  <c r="L497" i="23"/>
  <c r="DE8" i="1"/>
  <c r="F539" i="21"/>
  <c r="C500" i="21"/>
  <c r="G500" i="21"/>
  <c r="F540" i="21"/>
  <c r="C501" i="21" s="1"/>
  <c r="G501" i="21" s="1"/>
  <c r="F541" i="21"/>
  <c r="C502" i="21"/>
  <c r="F542" i="21"/>
  <c r="C503" i="21" s="1"/>
  <c r="F543" i="21"/>
  <c r="C504" i="21"/>
  <c r="G504" i="21" s="1"/>
  <c r="F544" i="21"/>
  <c r="C505" i="21" s="1"/>
  <c r="G505" i="21"/>
  <c r="F545" i="21"/>
  <c r="C506" i="21" s="1"/>
  <c r="G506" i="21" s="1"/>
  <c r="F546" i="21"/>
  <c r="C507" i="21"/>
  <c r="F547" i="21"/>
  <c r="C508" i="21"/>
  <c r="G508" i="21"/>
  <c r="F548" i="21"/>
  <c r="C509" i="21" s="1"/>
  <c r="G509" i="21" s="1"/>
  <c r="F549" i="21"/>
  <c r="C510" i="21"/>
  <c r="F550" i="21"/>
  <c r="C511" i="21" s="1"/>
  <c r="F551" i="21"/>
  <c r="C512" i="21"/>
  <c r="G512" i="21" s="1"/>
  <c r="F552" i="21"/>
  <c r="C513" i="21" s="1"/>
  <c r="G513" i="21"/>
  <c r="F553" i="21"/>
  <c r="C514" i="21" s="1"/>
  <c r="H36" i="15"/>
  <c r="H37" i="15"/>
  <c r="H39" i="15"/>
  <c r="F501" i="21"/>
  <c r="F506" i="21"/>
  <c r="F512" i="21"/>
  <c r="H40" i="15"/>
  <c r="H41" i="15"/>
  <c r="H44" i="15"/>
  <c r="H51" i="15"/>
  <c r="H52" i="15"/>
  <c r="H53" i="15"/>
  <c r="H54" i="15"/>
  <c r="G54" i="15"/>
  <c r="H55" i="15"/>
  <c r="G55" i="15"/>
  <c r="H56" i="15"/>
  <c r="G56" i="15"/>
  <c r="H57" i="15"/>
  <c r="G57" i="15"/>
  <c r="H22" i="15"/>
  <c r="E22" i="15"/>
  <c r="G22" i="15" s="1"/>
  <c r="H23" i="15"/>
  <c r="E23" i="15"/>
  <c r="G23" i="15" s="1"/>
  <c r="H24" i="15"/>
  <c r="E24" i="15"/>
  <c r="G24" i="15" s="1"/>
  <c r="H25" i="15"/>
  <c r="E25" i="15"/>
  <c r="G25" i="15" s="1"/>
  <c r="H26" i="15"/>
  <c r="E26" i="15"/>
  <c r="G26" i="15" s="1"/>
  <c r="H27" i="15"/>
  <c r="E27" i="15"/>
  <c r="G27" i="15" s="1"/>
  <c r="H28" i="15"/>
  <c r="E28" i="15"/>
  <c r="G28" i="15" s="1"/>
  <c r="H29" i="15"/>
  <c r="E29" i="15"/>
  <c r="G29" i="15" s="1"/>
  <c r="H30" i="15"/>
  <c r="E30" i="15"/>
  <c r="G30" i="15" s="1"/>
  <c r="H31" i="15"/>
  <c r="E31" i="15"/>
  <c r="G31" i="15" s="1"/>
  <c r="H32" i="15"/>
  <c r="E32" i="15"/>
  <c r="G32" i="15" s="1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I14" i="15" s="1"/>
  <c r="F539" i="23"/>
  <c r="C500" i="23"/>
  <c r="G500" i="23" s="1"/>
  <c r="F540" i="23"/>
  <c r="C501" i="23" s="1"/>
  <c r="F541" i="23"/>
  <c r="C502" i="23" s="1"/>
  <c r="F542" i="23"/>
  <c r="C503" i="23"/>
  <c r="F503" i="23" s="1"/>
  <c r="F543" i="23"/>
  <c r="C504" i="23"/>
  <c r="G504" i="23"/>
  <c r="F544" i="23"/>
  <c r="C505" i="23" s="1"/>
  <c r="F545" i="23"/>
  <c r="C506" i="23" s="1"/>
  <c r="F546" i="23"/>
  <c r="C507" i="23"/>
  <c r="G507" i="23" s="1"/>
  <c r="F547" i="23"/>
  <c r="C508" i="23"/>
  <c r="F548" i="23"/>
  <c r="C509" i="23" s="1"/>
  <c r="F549" i="23"/>
  <c r="C510" i="23" s="1"/>
  <c r="F550" i="23"/>
  <c r="C511" i="23"/>
  <c r="F551" i="23"/>
  <c r="C512" i="23"/>
  <c r="F552" i="23"/>
  <c r="C513" i="23" s="1"/>
  <c r="F553" i="23"/>
  <c r="C514" i="23" s="1"/>
  <c r="G517" i="23"/>
  <c r="H36" i="17"/>
  <c r="H37" i="17"/>
  <c r="H39" i="17"/>
  <c r="F500" i="23"/>
  <c r="F504" i="23"/>
  <c r="F507" i="23"/>
  <c r="F508" i="23"/>
  <c r="F511" i="23"/>
  <c r="F512" i="23"/>
  <c r="F517" i="23"/>
  <c r="H40" i="17"/>
  <c r="H41" i="17"/>
  <c r="E41" i="17"/>
  <c r="G41" i="17" s="1"/>
  <c r="H44" i="17"/>
  <c r="H51" i="17"/>
  <c r="H52" i="17"/>
  <c r="H53" i="17"/>
  <c r="H54" i="17"/>
  <c r="G54" i="17"/>
  <c r="H55" i="17"/>
  <c r="G55" i="17"/>
  <c r="H56" i="17"/>
  <c r="G56" i="17"/>
  <c r="H57" i="17"/>
  <c r="G57" i="17"/>
  <c r="H22" i="17"/>
  <c r="H503" i="23"/>
  <c r="E22" i="17"/>
  <c r="G22" i="17" s="1"/>
  <c r="H23" i="17"/>
  <c r="E23" i="17"/>
  <c r="G23" i="17" s="1"/>
  <c r="H24" i="17"/>
  <c r="E24" i="17"/>
  <c r="G24" i="17" s="1"/>
  <c r="H25" i="17"/>
  <c r="E25" i="17"/>
  <c r="G25" i="17" s="1"/>
  <c r="H26" i="17"/>
  <c r="E26" i="17"/>
  <c r="G26" i="17" s="1"/>
  <c r="H27" i="17"/>
  <c r="E27" i="17"/>
  <c r="G27" i="17" s="1"/>
  <c r="H28" i="17"/>
  <c r="E28" i="17"/>
  <c r="G28" i="17" s="1"/>
  <c r="H29" i="17"/>
  <c r="E29" i="17"/>
  <c r="G29" i="17" s="1"/>
  <c r="H30" i="17"/>
  <c r="E30" i="17"/>
  <c r="G30" i="17" s="1"/>
  <c r="H31" i="17"/>
  <c r="E31" i="17"/>
  <c r="G31" i="17" s="1"/>
  <c r="H32" i="17"/>
  <c r="E32" i="17"/>
  <c r="G32" i="17" s="1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F539" i="24"/>
  <c r="C500" i="24"/>
  <c r="F540" i="24"/>
  <c r="C501" i="24"/>
  <c r="G501" i="24"/>
  <c r="F541" i="24"/>
  <c r="C502" i="24" s="1"/>
  <c r="F542" i="24"/>
  <c r="C503" i="24" s="1"/>
  <c r="F543" i="24"/>
  <c r="C504" i="24"/>
  <c r="G504" i="24" s="1"/>
  <c r="F544" i="24"/>
  <c r="C505" i="24"/>
  <c r="G505" i="24"/>
  <c r="F545" i="24"/>
  <c r="C506" i="24" s="1"/>
  <c r="F546" i="24"/>
  <c r="C507" i="24" s="1"/>
  <c r="F547" i="24"/>
  <c r="C508" i="24"/>
  <c r="G508" i="24" s="1"/>
  <c r="F548" i="24"/>
  <c r="C509" i="24"/>
  <c r="G509" i="24"/>
  <c r="F549" i="24"/>
  <c r="C510" i="24" s="1"/>
  <c r="F550" i="24"/>
  <c r="C511" i="24" s="1"/>
  <c r="F551" i="24"/>
  <c r="C512" i="24"/>
  <c r="G512" i="24" s="1"/>
  <c r="F552" i="24"/>
  <c r="C513" i="24"/>
  <c r="G513" i="24"/>
  <c r="F553" i="24"/>
  <c r="C514" i="24" s="1"/>
  <c r="H36" i="18"/>
  <c r="H37" i="18"/>
  <c r="H39" i="18"/>
  <c r="F504" i="24"/>
  <c r="F508" i="24"/>
  <c r="F512" i="24"/>
  <c r="H40" i="18"/>
  <c r="H41" i="18"/>
  <c r="H44" i="18"/>
  <c r="H51" i="18"/>
  <c r="H52" i="18"/>
  <c r="H53" i="18"/>
  <c r="H54" i="18"/>
  <c r="G54" i="18"/>
  <c r="H55" i="18"/>
  <c r="G55" i="18"/>
  <c r="H56" i="18"/>
  <c r="G56" i="18"/>
  <c r="H57" i="18"/>
  <c r="G57" i="18"/>
  <c r="H22" i="18"/>
  <c r="E22" i="18"/>
  <c r="G22" i="18" s="1"/>
  <c r="H23" i="18"/>
  <c r="E23" i="18"/>
  <c r="G23" i="18" s="1"/>
  <c r="H24" i="18"/>
  <c r="E24" i="18"/>
  <c r="G24" i="18" s="1"/>
  <c r="H25" i="18"/>
  <c r="E25" i="18"/>
  <c r="G25" i="18" s="1"/>
  <c r="H26" i="18"/>
  <c r="E26" i="18"/>
  <c r="G26" i="18" s="1"/>
  <c r="H27" i="18"/>
  <c r="E27" i="18"/>
  <c r="G27" i="18" s="1"/>
  <c r="H28" i="18"/>
  <c r="E28" i="18"/>
  <c r="G28" i="18" s="1"/>
  <c r="H29" i="18"/>
  <c r="E29" i="18"/>
  <c r="G29" i="18" s="1"/>
  <c r="H30" i="18"/>
  <c r="E30" i="18"/>
  <c r="G30" i="18" s="1"/>
  <c r="H31" i="18"/>
  <c r="E31" i="18"/>
  <c r="G31" i="18" s="1"/>
  <c r="H32" i="18"/>
  <c r="E32" i="18"/>
  <c r="G32" i="18" s="1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F539" i="25"/>
  <c r="C500" i="25" s="1"/>
  <c r="F540" i="25"/>
  <c r="C501" i="25" s="1"/>
  <c r="G501" i="25" s="1"/>
  <c r="F541" i="25"/>
  <c r="C502" i="25"/>
  <c r="F542" i="25"/>
  <c r="C503" i="25"/>
  <c r="G503" i="25"/>
  <c r="F543" i="25"/>
  <c r="C504" i="25" s="1"/>
  <c r="F544" i="25"/>
  <c r="C505" i="25" s="1"/>
  <c r="G505" i="25" s="1"/>
  <c r="F545" i="25"/>
  <c r="C506" i="25"/>
  <c r="F546" i="25"/>
  <c r="C507" i="25"/>
  <c r="F507" i="25" s="1"/>
  <c r="G507" i="25"/>
  <c r="F547" i="25"/>
  <c r="C508" i="25" s="1"/>
  <c r="F548" i="25"/>
  <c r="C509" i="25" s="1"/>
  <c r="G509" i="25" s="1"/>
  <c r="F549" i="25"/>
  <c r="C510" i="25"/>
  <c r="F550" i="25"/>
  <c r="C511" i="25"/>
  <c r="F511" i="25" s="1"/>
  <c r="G511" i="25"/>
  <c r="F551" i="25"/>
  <c r="C512" i="25" s="1"/>
  <c r="F552" i="25"/>
  <c r="C513" i="25" s="1"/>
  <c r="F553" i="25"/>
  <c r="C514" i="25"/>
  <c r="H36" i="19"/>
  <c r="H37" i="19"/>
  <c r="H39" i="19"/>
  <c r="F501" i="25"/>
  <c r="F505" i="25"/>
  <c r="F509" i="25"/>
  <c r="H40" i="19"/>
  <c r="H41" i="19"/>
  <c r="H44" i="19"/>
  <c r="H51" i="19"/>
  <c r="H52" i="19"/>
  <c r="H53" i="19"/>
  <c r="H54" i="19"/>
  <c r="G54" i="19"/>
  <c r="H55" i="19"/>
  <c r="G55" i="19"/>
  <c r="H56" i="19"/>
  <c r="G56" i="19"/>
  <c r="H57" i="19"/>
  <c r="G57" i="19"/>
  <c r="H22" i="19"/>
  <c r="E22" i="19"/>
  <c r="G22" i="19" s="1"/>
  <c r="H23" i="19"/>
  <c r="E23" i="19"/>
  <c r="G23" i="19" s="1"/>
  <c r="H24" i="19"/>
  <c r="E24" i="19"/>
  <c r="G24" i="19" s="1"/>
  <c r="H25" i="19"/>
  <c r="E25" i="19"/>
  <c r="G25" i="19" s="1"/>
  <c r="H26" i="19"/>
  <c r="E26" i="19"/>
  <c r="G26" i="19" s="1"/>
  <c r="H27" i="19"/>
  <c r="E27" i="19"/>
  <c r="G27" i="19" s="1"/>
  <c r="H28" i="19"/>
  <c r="E28" i="19"/>
  <c r="G28" i="19" s="1"/>
  <c r="H29" i="19"/>
  <c r="E29" i="19"/>
  <c r="G29" i="19" s="1"/>
  <c r="H30" i="19"/>
  <c r="E30" i="19"/>
  <c r="G30" i="19" s="1"/>
  <c r="H31" i="19"/>
  <c r="E31" i="19"/>
  <c r="G31" i="19" s="1"/>
  <c r="H32" i="19"/>
  <c r="E32" i="19"/>
  <c r="G32" i="19" s="1"/>
  <c r="E86" i="19"/>
  <c r="E87" i="19"/>
  <c r="E88" i="19"/>
  <c r="E89" i="19"/>
  <c r="E90" i="19"/>
  <c r="E91" i="19"/>
  <c r="E92" i="19"/>
  <c r="E93" i="19"/>
  <c r="E94" i="19"/>
  <c r="E95" i="19"/>
  <c r="E96" i="19"/>
  <c r="E97" i="19"/>
  <c r="E98" i="19"/>
  <c r="E99" i="19"/>
  <c r="E100" i="19"/>
  <c r="E101" i="19"/>
  <c r="I14" i="19" s="1"/>
  <c r="C500" i="27"/>
  <c r="G500" i="27"/>
  <c r="C501" i="27"/>
  <c r="C502" i="27"/>
  <c r="G502" i="27"/>
  <c r="C503" i="27"/>
  <c r="C504" i="27"/>
  <c r="G504" i="27"/>
  <c r="C505" i="27"/>
  <c r="C506" i="27"/>
  <c r="G506" i="27"/>
  <c r="C507" i="27"/>
  <c r="G507" i="27" s="1"/>
  <c r="C508" i="27"/>
  <c r="G508" i="27"/>
  <c r="C509" i="27"/>
  <c r="C510" i="27"/>
  <c r="G510" i="27"/>
  <c r="C511" i="27"/>
  <c r="C512" i="27"/>
  <c r="G512" i="27"/>
  <c r="C513" i="27"/>
  <c r="C514" i="27"/>
  <c r="G514" i="27"/>
  <c r="H36" i="26"/>
  <c r="H37" i="26"/>
  <c r="H39" i="26"/>
  <c r="F500" i="27"/>
  <c r="F502" i="27"/>
  <c r="F503" i="27"/>
  <c r="F504" i="27"/>
  <c r="F506" i="27"/>
  <c r="F508" i="27"/>
  <c r="F510" i="27"/>
  <c r="F512" i="27"/>
  <c r="F514" i="27"/>
  <c r="H40" i="26"/>
  <c r="H41" i="26"/>
  <c r="H44" i="26"/>
  <c r="H51" i="26"/>
  <c r="H52" i="26"/>
  <c r="H53" i="26"/>
  <c r="H54" i="26"/>
  <c r="G54" i="26"/>
  <c r="H55" i="26"/>
  <c r="G55" i="26"/>
  <c r="H56" i="26"/>
  <c r="G56" i="26"/>
  <c r="H57" i="26"/>
  <c r="G57" i="26"/>
  <c r="H22" i="26"/>
  <c r="I503" i="27"/>
  <c r="E22" i="26"/>
  <c r="G22" i="26" s="1"/>
  <c r="H23" i="26"/>
  <c r="E23" i="26"/>
  <c r="G23" i="26" s="1"/>
  <c r="H24" i="26"/>
  <c r="E24" i="26"/>
  <c r="G24" i="26" s="1"/>
  <c r="H25" i="26"/>
  <c r="E25" i="26"/>
  <c r="G25" i="26" s="1"/>
  <c r="H26" i="26"/>
  <c r="E26" i="26"/>
  <c r="G26" i="26" s="1"/>
  <c r="H27" i="26"/>
  <c r="E27" i="26"/>
  <c r="G27" i="26" s="1"/>
  <c r="H28" i="26"/>
  <c r="E28" i="26"/>
  <c r="G28" i="26" s="1"/>
  <c r="H29" i="26"/>
  <c r="E29" i="26"/>
  <c r="G29" i="26" s="1"/>
  <c r="H30" i="26"/>
  <c r="E30" i="26"/>
  <c r="G30" i="26" s="1"/>
  <c r="H31" i="26"/>
  <c r="E31" i="26"/>
  <c r="G31" i="26" s="1"/>
  <c r="H32" i="26"/>
  <c r="E32" i="26"/>
  <c r="G32" i="26" s="1"/>
  <c r="E86" i="26"/>
  <c r="E87" i="26"/>
  <c r="E88" i="26"/>
  <c r="E89" i="26"/>
  <c r="E90" i="26"/>
  <c r="E91" i="26"/>
  <c r="E92" i="26"/>
  <c r="E93" i="26"/>
  <c r="E94" i="26"/>
  <c r="E95" i="26"/>
  <c r="E96" i="26"/>
  <c r="E97" i="26"/>
  <c r="E98" i="26"/>
  <c r="E99" i="26"/>
  <c r="E100" i="26"/>
  <c r="F540" i="29"/>
  <c r="C501" i="29" s="1"/>
  <c r="G501" i="29" s="1"/>
  <c r="F541" i="29"/>
  <c r="C502" i="29" s="1"/>
  <c r="F542" i="29"/>
  <c r="C503" i="29" s="1"/>
  <c r="F543" i="29"/>
  <c r="C504" i="29" s="1"/>
  <c r="G504" i="29" s="1"/>
  <c r="F544" i="29"/>
  <c r="C505" i="29" s="1"/>
  <c r="G505" i="29" s="1"/>
  <c r="F545" i="29"/>
  <c r="C506" i="29" s="1"/>
  <c r="F546" i="29"/>
  <c r="C507" i="29" s="1"/>
  <c r="G507" i="29" s="1"/>
  <c r="F547" i="29"/>
  <c r="C508" i="29" s="1"/>
  <c r="G508" i="29" s="1"/>
  <c r="F548" i="29"/>
  <c r="C509" i="29" s="1"/>
  <c r="G509" i="29" s="1"/>
  <c r="F549" i="29"/>
  <c r="C510" i="29" s="1"/>
  <c r="F550" i="29"/>
  <c r="C511" i="29" s="1"/>
  <c r="F551" i="29"/>
  <c r="C512" i="29" s="1"/>
  <c r="G512" i="29" s="1"/>
  <c r="F552" i="29"/>
  <c r="C513" i="29" s="1"/>
  <c r="G513" i="29" s="1"/>
  <c r="F553" i="29"/>
  <c r="C514" i="29" s="1"/>
  <c r="F554" i="29"/>
  <c r="C515" i="29" s="1"/>
  <c r="H36" i="28"/>
  <c r="H37" i="28"/>
  <c r="H39" i="28"/>
  <c r="F501" i="29"/>
  <c r="F504" i="29"/>
  <c r="F505" i="29"/>
  <c r="F508" i="29"/>
  <c r="F509" i="29"/>
  <c r="F512" i="29"/>
  <c r="F513" i="29"/>
  <c r="H40" i="28"/>
  <c r="H41" i="28"/>
  <c r="E41" i="28"/>
  <c r="G41" i="28" s="1"/>
  <c r="H44" i="28"/>
  <c r="H51" i="28"/>
  <c r="H52" i="28"/>
  <c r="H53" i="28"/>
  <c r="H54" i="28"/>
  <c r="G54" i="28"/>
  <c r="H55" i="28"/>
  <c r="G55" i="28"/>
  <c r="H56" i="28"/>
  <c r="G56" i="28"/>
  <c r="H57" i="28"/>
  <c r="G57" i="28"/>
  <c r="H22" i="28"/>
  <c r="H504" i="29"/>
  <c r="I504" i="29"/>
  <c r="J504" i="29"/>
  <c r="E22" i="28"/>
  <c r="G22" i="28" s="1"/>
  <c r="H23" i="28"/>
  <c r="E23" i="28"/>
  <c r="G23" i="28" s="1"/>
  <c r="H24" i="28"/>
  <c r="E24" i="28"/>
  <c r="G24" i="28" s="1"/>
  <c r="H25" i="28"/>
  <c r="E25" i="28"/>
  <c r="G25" i="28" s="1"/>
  <c r="H26" i="28"/>
  <c r="E26" i="28"/>
  <c r="G26" i="28" s="1"/>
  <c r="H27" i="28"/>
  <c r="E27" i="28"/>
  <c r="G27" i="28" s="1"/>
  <c r="H28" i="28"/>
  <c r="E28" i="28"/>
  <c r="G28" i="28" s="1"/>
  <c r="H29" i="28"/>
  <c r="E29" i="28"/>
  <c r="G29" i="28" s="1"/>
  <c r="H30" i="28"/>
  <c r="E30" i="28"/>
  <c r="G30" i="28" s="1"/>
  <c r="H31" i="28"/>
  <c r="E31" i="28"/>
  <c r="G31" i="28" s="1"/>
  <c r="H32" i="28"/>
  <c r="E32" i="28"/>
  <c r="G32" i="28" s="1"/>
  <c r="E86" i="28"/>
  <c r="E87" i="28"/>
  <c r="E88" i="28"/>
  <c r="E89" i="28"/>
  <c r="E90" i="28"/>
  <c r="E91" i="28"/>
  <c r="E92" i="28"/>
  <c r="E93" i="28"/>
  <c r="E94" i="28"/>
  <c r="E95" i="28"/>
  <c r="E96" i="28"/>
  <c r="E97" i="28"/>
  <c r="E98" i="28"/>
  <c r="E99" i="28"/>
  <c r="E100" i="28"/>
  <c r="E101" i="28"/>
  <c r="I14" i="28" s="1"/>
  <c r="F540" i="31"/>
  <c r="C501" i="31" s="1"/>
  <c r="G501" i="31" s="1"/>
  <c r="F541" i="31"/>
  <c r="C502" i="31" s="1"/>
  <c r="F542" i="31"/>
  <c r="C503" i="31" s="1"/>
  <c r="G503" i="31" s="1"/>
  <c r="F543" i="31"/>
  <c r="C504" i="31" s="1"/>
  <c r="G504" i="31" s="1"/>
  <c r="F544" i="31"/>
  <c r="C505" i="31" s="1"/>
  <c r="G505" i="31" s="1"/>
  <c r="F545" i="31"/>
  <c r="C506" i="31" s="1"/>
  <c r="F546" i="31"/>
  <c r="C507" i="31" s="1"/>
  <c r="G507" i="31" s="1"/>
  <c r="F547" i="31"/>
  <c r="C508" i="31" s="1"/>
  <c r="G508" i="31" s="1"/>
  <c r="F548" i="31"/>
  <c r="C509" i="31" s="1"/>
  <c r="G509" i="31" s="1"/>
  <c r="F549" i="31"/>
  <c r="C510" i="31" s="1"/>
  <c r="F550" i="31"/>
  <c r="C511" i="31" s="1"/>
  <c r="G511" i="31" s="1"/>
  <c r="F551" i="31"/>
  <c r="C512" i="31" s="1"/>
  <c r="G512" i="31" s="1"/>
  <c r="F552" i="31"/>
  <c r="C513" i="31" s="1"/>
  <c r="G513" i="31" s="1"/>
  <c r="F553" i="31"/>
  <c r="C514" i="31" s="1"/>
  <c r="F514" i="31" s="1"/>
  <c r="F554" i="31"/>
  <c r="C515" i="31" s="1"/>
  <c r="G515" i="31" s="1"/>
  <c r="H36" i="30"/>
  <c r="H37" i="30"/>
  <c r="H39" i="30"/>
  <c r="F501" i="31"/>
  <c r="F503" i="31"/>
  <c r="F504" i="31"/>
  <c r="F505" i="31"/>
  <c r="F507" i="31"/>
  <c r="F508" i="31"/>
  <c r="F509" i="31"/>
  <c r="F511" i="31"/>
  <c r="F512" i="31"/>
  <c r="F513" i="31"/>
  <c r="H40" i="30"/>
  <c r="H41" i="30"/>
  <c r="E41" i="30"/>
  <c r="G41" i="30" s="1"/>
  <c r="H44" i="30"/>
  <c r="H51" i="30"/>
  <c r="H52" i="30"/>
  <c r="H53" i="30"/>
  <c r="H54" i="30"/>
  <c r="G54" i="30"/>
  <c r="H55" i="30"/>
  <c r="G55" i="30"/>
  <c r="H56" i="30"/>
  <c r="G56" i="30"/>
  <c r="H57" i="30"/>
  <c r="G57" i="30"/>
  <c r="H22" i="30"/>
  <c r="H504" i="31"/>
  <c r="I504" i="31"/>
  <c r="J504" i="31"/>
  <c r="E22" i="30"/>
  <c r="G22" i="30" s="1"/>
  <c r="I22" i="30" s="1"/>
  <c r="H23" i="30"/>
  <c r="E23" i="30"/>
  <c r="G23" i="30" s="1"/>
  <c r="H24" i="30"/>
  <c r="E24" i="30"/>
  <c r="G24" i="30" s="1"/>
  <c r="H25" i="30"/>
  <c r="E25" i="30"/>
  <c r="G25" i="30" s="1"/>
  <c r="H26" i="30"/>
  <c r="E26" i="30"/>
  <c r="G26" i="30" s="1"/>
  <c r="H27" i="30"/>
  <c r="E27" i="30"/>
  <c r="G27" i="30" s="1"/>
  <c r="H28" i="30"/>
  <c r="E28" i="30"/>
  <c r="G28" i="30" s="1"/>
  <c r="H29" i="30"/>
  <c r="E29" i="30"/>
  <c r="G29" i="30" s="1"/>
  <c r="H30" i="30"/>
  <c r="E30" i="30"/>
  <c r="G30" i="30" s="1"/>
  <c r="H31" i="30"/>
  <c r="E31" i="30"/>
  <c r="G31" i="30" s="1"/>
  <c r="H32" i="30"/>
  <c r="E32" i="30"/>
  <c r="G32" i="30" s="1"/>
  <c r="E86" i="30"/>
  <c r="E87" i="30"/>
  <c r="E88" i="30"/>
  <c r="E89" i="30"/>
  <c r="E90" i="30"/>
  <c r="E91" i="30"/>
  <c r="E92" i="30"/>
  <c r="E93" i="30"/>
  <c r="E94" i="30"/>
  <c r="E95" i="30"/>
  <c r="E96" i="30"/>
  <c r="E97" i="30"/>
  <c r="E98" i="30"/>
  <c r="E99" i="30"/>
  <c r="E100" i="30"/>
  <c r="F539" i="33"/>
  <c r="C500" i="33"/>
  <c r="F540" i="33"/>
  <c r="C501" i="33"/>
  <c r="F541" i="33"/>
  <c r="C502" i="33"/>
  <c r="G502" i="33"/>
  <c r="F542" i="33"/>
  <c r="C503" i="33" s="1"/>
  <c r="I503" i="33" s="1"/>
  <c r="G503" i="33"/>
  <c r="F543" i="33"/>
  <c r="C504" i="33"/>
  <c r="G504" i="33" s="1"/>
  <c r="F544" i="33"/>
  <c r="C505" i="33"/>
  <c r="F545" i="33"/>
  <c r="C506" i="33"/>
  <c r="F506" i="33" s="1"/>
  <c r="G506" i="33"/>
  <c r="F546" i="33"/>
  <c r="C507" i="33" s="1"/>
  <c r="G507" i="33"/>
  <c r="F547" i="33"/>
  <c r="C508" i="33"/>
  <c r="F548" i="33"/>
  <c r="C509" i="33"/>
  <c r="F549" i="33"/>
  <c r="C510" i="33"/>
  <c r="G510" i="33"/>
  <c r="F550" i="33"/>
  <c r="C511" i="33" s="1"/>
  <c r="F511" i="33" s="1"/>
  <c r="G511" i="33"/>
  <c r="F551" i="33"/>
  <c r="C512" i="33"/>
  <c r="G512" i="33" s="1"/>
  <c r="F552" i="33"/>
  <c r="C513" i="33"/>
  <c r="F553" i="33"/>
  <c r="C514" i="33"/>
  <c r="G514" i="33"/>
  <c r="H36" i="32"/>
  <c r="H37" i="32"/>
  <c r="H39" i="32"/>
  <c r="F502" i="33"/>
  <c r="F503" i="33"/>
  <c r="F504" i="33"/>
  <c r="F507" i="33"/>
  <c r="F510" i="33"/>
  <c r="F512" i="33"/>
  <c r="F514" i="33"/>
  <c r="H40" i="32"/>
  <c r="H41" i="32"/>
  <c r="H44" i="32"/>
  <c r="H51" i="32"/>
  <c r="H52" i="32"/>
  <c r="H53" i="32"/>
  <c r="H54" i="32"/>
  <c r="G54" i="32"/>
  <c r="H55" i="32"/>
  <c r="G55" i="32"/>
  <c r="H56" i="32"/>
  <c r="G56" i="32"/>
  <c r="H57" i="32"/>
  <c r="G57" i="32"/>
  <c r="H22" i="32"/>
  <c r="J503" i="33"/>
  <c r="E22" i="32"/>
  <c r="G22" i="32" s="1"/>
  <c r="H23" i="32"/>
  <c r="E23" i="32"/>
  <c r="G23" i="32" s="1"/>
  <c r="H24" i="32"/>
  <c r="E24" i="32"/>
  <c r="G24" i="32" s="1"/>
  <c r="H25" i="32"/>
  <c r="E25" i="32"/>
  <c r="G25" i="32" s="1"/>
  <c r="H26" i="32"/>
  <c r="E26" i="32"/>
  <c r="G26" i="32" s="1"/>
  <c r="H27" i="32"/>
  <c r="E27" i="32"/>
  <c r="G27" i="32" s="1"/>
  <c r="H28" i="32"/>
  <c r="E28" i="32"/>
  <c r="G28" i="32" s="1"/>
  <c r="H29" i="32"/>
  <c r="E29" i="32"/>
  <c r="G29" i="32" s="1"/>
  <c r="H30" i="32"/>
  <c r="E30" i="32"/>
  <c r="G30" i="32" s="1"/>
  <c r="H31" i="32"/>
  <c r="E31" i="32"/>
  <c r="G31" i="32" s="1"/>
  <c r="H32" i="32"/>
  <c r="E32" i="32"/>
  <c r="G32" i="32" s="1"/>
  <c r="E86" i="32"/>
  <c r="E87" i="32"/>
  <c r="E88" i="32"/>
  <c r="E89" i="32"/>
  <c r="E90" i="32"/>
  <c r="E91" i="32"/>
  <c r="E92" i="32"/>
  <c r="E93" i="32"/>
  <c r="E94" i="32"/>
  <c r="E95" i="32"/>
  <c r="E96" i="32"/>
  <c r="E97" i="32"/>
  <c r="E98" i="32"/>
  <c r="E99" i="32"/>
  <c r="E100" i="32"/>
  <c r="F540" i="35"/>
  <c r="C501" i="35" s="1"/>
  <c r="G501" i="35" s="1"/>
  <c r="F541" i="35"/>
  <c r="C502" i="35" s="1"/>
  <c r="F542" i="35"/>
  <c r="C503" i="35" s="1"/>
  <c r="G503" i="35" s="1"/>
  <c r="F543" i="35"/>
  <c r="C504" i="35" s="1"/>
  <c r="F544" i="35"/>
  <c r="C505" i="35" s="1"/>
  <c r="G505" i="35" s="1"/>
  <c r="F545" i="35"/>
  <c r="C506" i="35" s="1"/>
  <c r="F546" i="35"/>
  <c r="C507" i="35" s="1"/>
  <c r="G507" i="35" s="1"/>
  <c r="F547" i="35"/>
  <c r="C508" i="35" s="1"/>
  <c r="G508" i="35" s="1"/>
  <c r="F548" i="35"/>
  <c r="C509" i="35" s="1"/>
  <c r="G509" i="35" s="1"/>
  <c r="F549" i="35"/>
  <c r="C510" i="35" s="1"/>
  <c r="F550" i="35"/>
  <c r="C511" i="35" s="1"/>
  <c r="G511" i="35" s="1"/>
  <c r="F551" i="35"/>
  <c r="C512" i="35" s="1"/>
  <c r="G512" i="35" s="1"/>
  <c r="F552" i="35"/>
  <c r="C513" i="35" s="1"/>
  <c r="G513" i="35" s="1"/>
  <c r="F553" i="35"/>
  <c r="C514" i="35" s="1"/>
  <c r="F554" i="35"/>
  <c r="C515" i="35" s="1"/>
  <c r="H36" i="34"/>
  <c r="H37" i="34"/>
  <c r="H39" i="34"/>
  <c r="F501" i="35"/>
  <c r="F503" i="35"/>
  <c r="F505" i="35"/>
  <c r="F507" i="35"/>
  <c r="F508" i="35"/>
  <c r="F509" i="35"/>
  <c r="F512" i="35"/>
  <c r="F513" i="35"/>
  <c r="H40" i="34"/>
  <c r="H41" i="34"/>
  <c r="E41" i="34"/>
  <c r="G41" i="34" s="1"/>
  <c r="H44" i="34"/>
  <c r="H51" i="34"/>
  <c r="H52" i="34"/>
  <c r="H53" i="34"/>
  <c r="H54" i="34"/>
  <c r="G54" i="34"/>
  <c r="H55" i="34"/>
  <c r="G55" i="34"/>
  <c r="H56" i="34"/>
  <c r="G56" i="34"/>
  <c r="H57" i="34"/>
  <c r="G57" i="34"/>
  <c r="H22" i="34"/>
  <c r="H504" i="35"/>
  <c r="J504" i="35"/>
  <c r="E22" i="34"/>
  <c r="G22" i="34" s="1"/>
  <c r="H23" i="34"/>
  <c r="E23" i="34"/>
  <c r="G23" i="34" s="1"/>
  <c r="H24" i="34"/>
  <c r="E24" i="34"/>
  <c r="G24" i="34" s="1"/>
  <c r="H25" i="34"/>
  <c r="E25" i="34"/>
  <c r="G25" i="34" s="1"/>
  <c r="H26" i="34"/>
  <c r="E26" i="34"/>
  <c r="G26" i="34" s="1"/>
  <c r="H27" i="34"/>
  <c r="E27" i="34"/>
  <c r="G27" i="34" s="1"/>
  <c r="H28" i="34"/>
  <c r="E28" i="34"/>
  <c r="G28" i="34" s="1"/>
  <c r="H29" i="34"/>
  <c r="E29" i="34"/>
  <c r="G29" i="34" s="1"/>
  <c r="H30" i="34"/>
  <c r="E30" i="34"/>
  <c r="G30" i="34" s="1"/>
  <c r="H31" i="34"/>
  <c r="E31" i="34"/>
  <c r="G31" i="34" s="1"/>
  <c r="H32" i="34"/>
  <c r="E32" i="34"/>
  <c r="G32" i="34" s="1"/>
  <c r="E86" i="34"/>
  <c r="E87" i="34"/>
  <c r="E88" i="34"/>
  <c r="E89" i="34"/>
  <c r="E90" i="34"/>
  <c r="E91" i="34"/>
  <c r="E92" i="34"/>
  <c r="E93" i="34"/>
  <c r="E94" i="34"/>
  <c r="E95" i="34"/>
  <c r="E96" i="34"/>
  <c r="E97" i="34"/>
  <c r="E98" i="34"/>
  <c r="E99" i="34"/>
  <c r="E100" i="34"/>
  <c r="C500" i="37"/>
  <c r="F500" i="37" s="1"/>
  <c r="C501" i="37"/>
  <c r="C502" i="37"/>
  <c r="G502" i="37"/>
  <c r="C503" i="37"/>
  <c r="C504" i="37"/>
  <c r="G504" i="37" s="1"/>
  <c r="C505" i="37"/>
  <c r="C506" i="37"/>
  <c r="F506" i="37" s="1"/>
  <c r="C507" i="37"/>
  <c r="G507" i="37" s="1"/>
  <c r="C508" i="37"/>
  <c r="C509" i="37"/>
  <c r="C510" i="37"/>
  <c r="G510" i="37"/>
  <c r="C511" i="37"/>
  <c r="C512" i="37"/>
  <c r="G512" i="37" s="1"/>
  <c r="C513" i="37"/>
  <c r="G513" i="37" s="1"/>
  <c r="C514" i="37"/>
  <c r="H36" i="36"/>
  <c r="H37" i="36"/>
  <c r="H39" i="36"/>
  <c r="F502" i="37"/>
  <c r="F503" i="37"/>
  <c r="F504" i="37"/>
  <c r="F507" i="37"/>
  <c r="F510" i="37"/>
  <c r="F512" i="37"/>
  <c r="F513" i="37"/>
  <c r="H40" i="36"/>
  <c r="H41" i="36"/>
  <c r="H44" i="36"/>
  <c r="H51" i="36"/>
  <c r="H52" i="36"/>
  <c r="H53" i="36"/>
  <c r="H54" i="36"/>
  <c r="G54" i="36"/>
  <c r="H55" i="36"/>
  <c r="G55" i="36"/>
  <c r="H56" i="36"/>
  <c r="G56" i="36"/>
  <c r="H57" i="36"/>
  <c r="G57" i="36"/>
  <c r="H22" i="36"/>
  <c r="H503" i="37"/>
  <c r="I503" i="37"/>
  <c r="E22" i="36"/>
  <c r="G22" i="36" s="1"/>
  <c r="H23" i="36"/>
  <c r="E23" i="36"/>
  <c r="G23" i="36" s="1"/>
  <c r="H24" i="36"/>
  <c r="E24" i="36"/>
  <c r="G24" i="36" s="1"/>
  <c r="H25" i="36"/>
  <c r="E25" i="36"/>
  <c r="G25" i="36" s="1"/>
  <c r="H26" i="36"/>
  <c r="E26" i="36"/>
  <c r="G26" i="36" s="1"/>
  <c r="H27" i="36"/>
  <c r="E27" i="36"/>
  <c r="G27" i="36" s="1"/>
  <c r="H28" i="36"/>
  <c r="E28" i="36"/>
  <c r="G28" i="36" s="1"/>
  <c r="H29" i="36"/>
  <c r="E29" i="36"/>
  <c r="G29" i="36" s="1"/>
  <c r="H30" i="36"/>
  <c r="E30" i="36"/>
  <c r="G30" i="36" s="1"/>
  <c r="H31" i="36"/>
  <c r="E31" i="36"/>
  <c r="G31" i="36" s="1"/>
  <c r="H32" i="36"/>
  <c r="E32" i="36"/>
  <c r="G32" i="36" s="1"/>
  <c r="E86" i="36"/>
  <c r="E87" i="36"/>
  <c r="E88" i="36"/>
  <c r="E89" i="36"/>
  <c r="E90" i="36"/>
  <c r="E91" i="36"/>
  <c r="E92" i="36"/>
  <c r="E93" i="36"/>
  <c r="E94" i="36"/>
  <c r="E95" i="36"/>
  <c r="E96" i="36"/>
  <c r="E97" i="36"/>
  <c r="E98" i="36"/>
  <c r="E99" i="36"/>
  <c r="E100" i="36"/>
  <c r="E101" i="36"/>
  <c r="I14" i="36" s="1"/>
  <c r="F539" i="39"/>
  <c r="C500" i="39" s="1"/>
  <c r="G500" i="39"/>
  <c r="F540" i="39"/>
  <c r="C501" i="39" s="1"/>
  <c r="G501" i="39" s="1"/>
  <c r="F541" i="39"/>
  <c r="C502" i="39"/>
  <c r="G502" i="39"/>
  <c r="F542" i="39"/>
  <c r="C503" i="39"/>
  <c r="F503" i="39" s="1"/>
  <c r="G503" i="39"/>
  <c r="F543" i="39"/>
  <c r="C504" i="39" s="1"/>
  <c r="F544" i="39"/>
  <c r="C505" i="39"/>
  <c r="G505" i="39" s="1"/>
  <c r="F545" i="39"/>
  <c r="C506" i="39" s="1"/>
  <c r="G506" i="39" s="1"/>
  <c r="F546" i="39"/>
  <c r="C507" i="39"/>
  <c r="F547" i="39"/>
  <c r="C508" i="39" s="1"/>
  <c r="G508" i="39"/>
  <c r="F548" i="39"/>
  <c r="C509" i="39" s="1"/>
  <c r="F549" i="39"/>
  <c r="C510" i="39"/>
  <c r="G510" i="39"/>
  <c r="F550" i="39"/>
  <c r="C511" i="39"/>
  <c r="F511" i="39" s="1"/>
  <c r="G511" i="39"/>
  <c r="F551" i="39"/>
  <c r="C512" i="39" s="1"/>
  <c r="G512" i="39" s="1"/>
  <c r="F552" i="39"/>
  <c r="C513" i="39"/>
  <c r="G513" i="39" s="1"/>
  <c r="F553" i="39"/>
  <c r="C514" i="39" s="1"/>
  <c r="H36" i="38"/>
  <c r="H37" i="38"/>
  <c r="H39" i="38"/>
  <c r="F500" i="39"/>
  <c r="F502" i="39"/>
  <c r="F505" i="39"/>
  <c r="F506" i="39"/>
  <c r="F508" i="39"/>
  <c r="F510" i="39"/>
  <c r="F512" i="39"/>
  <c r="H40" i="38"/>
  <c r="H41" i="38"/>
  <c r="E41" i="38"/>
  <c r="G41" i="38" s="1"/>
  <c r="H44" i="38"/>
  <c r="H51" i="38"/>
  <c r="H52" i="38"/>
  <c r="H53" i="38"/>
  <c r="H54" i="38"/>
  <c r="G54" i="38"/>
  <c r="H55" i="38"/>
  <c r="G55" i="38"/>
  <c r="H56" i="38"/>
  <c r="G56" i="38"/>
  <c r="H57" i="38"/>
  <c r="G57" i="38"/>
  <c r="H22" i="38"/>
  <c r="H503" i="39"/>
  <c r="I503" i="39"/>
  <c r="J503" i="39"/>
  <c r="E22" i="38"/>
  <c r="G22" i="38" s="1"/>
  <c r="H23" i="38"/>
  <c r="E23" i="38"/>
  <c r="G23" i="38" s="1"/>
  <c r="H24" i="38"/>
  <c r="E24" i="38"/>
  <c r="G24" i="38" s="1"/>
  <c r="H25" i="38"/>
  <c r="E25" i="38"/>
  <c r="G25" i="38" s="1"/>
  <c r="H26" i="38"/>
  <c r="E26" i="38"/>
  <c r="G26" i="38" s="1"/>
  <c r="H27" i="38"/>
  <c r="E27" i="38"/>
  <c r="G27" i="38" s="1"/>
  <c r="H28" i="38"/>
  <c r="E28" i="38"/>
  <c r="G28" i="38" s="1"/>
  <c r="H29" i="38"/>
  <c r="E29" i="38"/>
  <c r="G29" i="38" s="1"/>
  <c r="H30" i="38"/>
  <c r="E30" i="38"/>
  <c r="G30" i="38" s="1"/>
  <c r="H31" i="38"/>
  <c r="E31" i="38"/>
  <c r="G31" i="38" s="1"/>
  <c r="H32" i="38"/>
  <c r="E32" i="38"/>
  <c r="G32" i="38" s="1"/>
  <c r="E86" i="38"/>
  <c r="E87" i="38"/>
  <c r="E88" i="38"/>
  <c r="E89" i="38"/>
  <c r="E90" i="38"/>
  <c r="E91" i="38"/>
  <c r="E92" i="38"/>
  <c r="E93" i="38"/>
  <c r="E94" i="38"/>
  <c r="E95" i="38"/>
  <c r="E96" i="38"/>
  <c r="E97" i="38"/>
  <c r="E98" i="38"/>
  <c r="E99" i="38"/>
  <c r="E100" i="38"/>
  <c r="F540" i="41"/>
  <c r="C501" i="41" s="1"/>
  <c r="F541" i="41"/>
  <c r="C502" i="41" s="1"/>
  <c r="G502" i="41" s="1"/>
  <c r="F542" i="41"/>
  <c r="C503" i="41" s="1"/>
  <c r="G503" i="41" s="1"/>
  <c r="F543" i="41"/>
  <c r="C504" i="41" s="1"/>
  <c r="H504" i="41" s="1"/>
  <c r="F544" i="41"/>
  <c r="C505" i="41" s="1"/>
  <c r="F545" i="41"/>
  <c r="C506" i="41" s="1"/>
  <c r="G506" i="41" s="1"/>
  <c r="F546" i="41"/>
  <c r="C507" i="41" s="1"/>
  <c r="G507" i="41" s="1"/>
  <c r="F547" i="41"/>
  <c r="C508" i="41" s="1"/>
  <c r="F548" i="41"/>
  <c r="C509" i="41" s="1"/>
  <c r="G509" i="41" s="1"/>
  <c r="F549" i="41"/>
  <c r="C510" i="41" s="1"/>
  <c r="G510" i="41" s="1"/>
  <c r="F550" i="41"/>
  <c r="C511" i="41" s="1"/>
  <c r="G511" i="41" s="1"/>
  <c r="F551" i="41"/>
  <c r="C512" i="41" s="1"/>
  <c r="F552" i="41"/>
  <c r="C513" i="41" s="1"/>
  <c r="F553" i="41"/>
  <c r="C514" i="41" s="1"/>
  <c r="G514" i="41" s="1"/>
  <c r="F554" i="41"/>
  <c r="C515" i="41" s="1"/>
  <c r="G515" i="41" s="1"/>
  <c r="H36" i="40"/>
  <c r="H37" i="40"/>
  <c r="H39" i="40"/>
  <c r="F502" i="41"/>
  <c r="F503" i="41"/>
  <c r="F506" i="41"/>
  <c r="F507" i="41"/>
  <c r="F509" i="41"/>
  <c r="F510" i="41"/>
  <c r="F511" i="41"/>
  <c r="F514" i="41"/>
  <c r="F515" i="41"/>
  <c r="H40" i="40"/>
  <c r="H41" i="40"/>
  <c r="E41" i="40"/>
  <c r="G41" i="40" s="1"/>
  <c r="H44" i="40"/>
  <c r="H51" i="40"/>
  <c r="H52" i="40"/>
  <c r="H53" i="40"/>
  <c r="H54" i="40"/>
  <c r="G54" i="40"/>
  <c r="H55" i="40"/>
  <c r="G55" i="40"/>
  <c r="H56" i="40"/>
  <c r="G56" i="40"/>
  <c r="H57" i="40"/>
  <c r="G57" i="40"/>
  <c r="H22" i="40"/>
  <c r="I504" i="41"/>
  <c r="J504" i="41"/>
  <c r="E22" i="40"/>
  <c r="G22" i="40" s="1"/>
  <c r="H23" i="40"/>
  <c r="E23" i="40"/>
  <c r="G23" i="40" s="1"/>
  <c r="H24" i="40"/>
  <c r="E24" i="40"/>
  <c r="G24" i="40" s="1"/>
  <c r="H25" i="40"/>
  <c r="E25" i="40"/>
  <c r="G25" i="40" s="1"/>
  <c r="H26" i="40"/>
  <c r="E26" i="40"/>
  <c r="G26" i="40" s="1"/>
  <c r="H27" i="40"/>
  <c r="E27" i="40"/>
  <c r="G27" i="40" s="1"/>
  <c r="H28" i="40"/>
  <c r="E28" i="40"/>
  <c r="G28" i="40" s="1"/>
  <c r="H29" i="40"/>
  <c r="E29" i="40"/>
  <c r="G29" i="40" s="1"/>
  <c r="H30" i="40"/>
  <c r="E30" i="40"/>
  <c r="G30" i="40" s="1"/>
  <c r="H31" i="40"/>
  <c r="E31" i="40"/>
  <c r="G31" i="40" s="1"/>
  <c r="H32" i="40"/>
  <c r="E32" i="40"/>
  <c r="G32" i="40" s="1"/>
  <c r="E86" i="40"/>
  <c r="E87" i="40"/>
  <c r="E88" i="40"/>
  <c r="E89" i="40"/>
  <c r="E90" i="40"/>
  <c r="E91" i="40"/>
  <c r="E92" i="40"/>
  <c r="E93" i="40"/>
  <c r="E94" i="40"/>
  <c r="E95" i="40"/>
  <c r="E96" i="40"/>
  <c r="E97" i="40"/>
  <c r="E98" i="40"/>
  <c r="E99" i="40"/>
  <c r="E100" i="40"/>
  <c r="F539" i="43"/>
  <c r="C500" i="43" s="1"/>
  <c r="G500" i="43"/>
  <c r="F540" i="43"/>
  <c r="C501" i="43" s="1"/>
  <c r="F541" i="43"/>
  <c r="C502" i="43"/>
  <c r="F542" i="43"/>
  <c r="C503" i="43"/>
  <c r="F503" i="43" s="1"/>
  <c r="G503" i="43"/>
  <c r="F543" i="43"/>
  <c r="C504" i="43" s="1"/>
  <c r="G504" i="43" s="1"/>
  <c r="F544" i="43"/>
  <c r="C505" i="43"/>
  <c r="F545" i="43"/>
  <c r="C506" i="43" s="1"/>
  <c r="F546" i="43"/>
  <c r="C507" i="43"/>
  <c r="G507" i="43" s="1"/>
  <c r="F547" i="43"/>
  <c r="C508" i="43" s="1"/>
  <c r="G508" i="43"/>
  <c r="F548" i="43"/>
  <c r="C509" i="43" s="1"/>
  <c r="G509" i="43" s="1"/>
  <c r="F549" i="43"/>
  <c r="C510" i="43" s="1"/>
  <c r="F550" i="43"/>
  <c r="C511" i="43"/>
  <c r="F551" i="43"/>
  <c r="C512" i="43"/>
  <c r="G512" i="43"/>
  <c r="F552" i="43"/>
  <c r="C513" i="43" s="1"/>
  <c r="G513" i="43" s="1"/>
  <c r="F553" i="43"/>
  <c r="C514" i="43" s="1"/>
  <c r="H36" i="42"/>
  <c r="H37" i="42"/>
  <c r="H39" i="42"/>
  <c r="F500" i="43"/>
  <c r="F504" i="43"/>
  <c r="F508" i="43"/>
  <c r="F509" i="43"/>
  <c r="F512" i="43"/>
  <c r="F513" i="43"/>
  <c r="H40" i="42"/>
  <c r="H41" i="42"/>
  <c r="H44" i="42"/>
  <c r="H51" i="42"/>
  <c r="H52" i="42"/>
  <c r="H53" i="42"/>
  <c r="H54" i="42"/>
  <c r="G54" i="42"/>
  <c r="H55" i="42"/>
  <c r="G55" i="42"/>
  <c r="H56" i="42"/>
  <c r="G56" i="42"/>
  <c r="H57" i="42"/>
  <c r="G57" i="42"/>
  <c r="H22" i="42"/>
  <c r="I503" i="43"/>
  <c r="J503" i="43"/>
  <c r="E22" i="42"/>
  <c r="G22" i="42" s="1"/>
  <c r="H23" i="42"/>
  <c r="E23" i="42"/>
  <c r="G23" i="42" s="1"/>
  <c r="H24" i="42"/>
  <c r="E24" i="42"/>
  <c r="G24" i="42" s="1"/>
  <c r="H25" i="42"/>
  <c r="E25" i="42"/>
  <c r="G25" i="42" s="1"/>
  <c r="H26" i="42"/>
  <c r="E26" i="42"/>
  <c r="G26" i="42" s="1"/>
  <c r="H27" i="42"/>
  <c r="E27" i="42"/>
  <c r="G27" i="42" s="1"/>
  <c r="H28" i="42"/>
  <c r="E28" i="42"/>
  <c r="G28" i="42" s="1"/>
  <c r="H29" i="42"/>
  <c r="E29" i="42"/>
  <c r="G29" i="42" s="1"/>
  <c r="H30" i="42"/>
  <c r="E30" i="42"/>
  <c r="G30" i="42" s="1"/>
  <c r="H31" i="42"/>
  <c r="E31" i="42"/>
  <c r="G31" i="42" s="1"/>
  <c r="H32" i="42"/>
  <c r="E32" i="42"/>
  <c r="G32" i="42" s="1"/>
  <c r="E86" i="42"/>
  <c r="E87" i="42"/>
  <c r="E88" i="42"/>
  <c r="E89" i="42"/>
  <c r="E90" i="42"/>
  <c r="E91" i="42"/>
  <c r="E92" i="42"/>
  <c r="E93" i="42"/>
  <c r="E94" i="42"/>
  <c r="E95" i="42"/>
  <c r="E96" i="42"/>
  <c r="E97" i="42"/>
  <c r="E98" i="42"/>
  <c r="E99" i="42"/>
  <c r="E100" i="42"/>
  <c r="H36" i="44"/>
  <c r="H37" i="44"/>
  <c r="H39" i="44"/>
  <c r="H40" i="44"/>
  <c r="H41" i="44"/>
  <c r="H44" i="44"/>
  <c r="H51" i="44"/>
  <c r="H52" i="44"/>
  <c r="H53" i="44"/>
  <c r="H54" i="44"/>
  <c r="G54" i="44"/>
  <c r="H55" i="44"/>
  <c r="G55" i="44"/>
  <c r="H56" i="44"/>
  <c r="G56" i="44"/>
  <c r="H57" i="44"/>
  <c r="G57" i="44"/>
  <c r="H22" i="44"/>
  <c r="F504" i="45"/>
  <c r="H504" i="45"/>
  <c r="I504" i="45"/>
  <c r="J504" i="45"/>
  <c r="E22" i="44"/>
  <c r="G22" i="44" s="1"/>
  <c r="H23" i="44"/>
  <c r="E23" i="44"/>
  <c r="G23" i="44" s="1"/>
  <c r="H24" i="44"/>
  <c r="E24" i="44"/>
  <c r="G24" i="44" s="1"/>
  <c r="H25" i="44"/>
  <c r="E25" i="44"/>
  <c r="G25" i="44" s="1"/>
  <c r="H26" i="44"/>
  <c r="E26" i="44"/>
  <c r="G26" i="44" s="1"/>
  <c r="H27" i="44"/>
  <c r="E27" i="44"/>
  <c r="G27" i="44" s="1"/>
  <c r="H28" i="44"/>
  <c r="E28" i="44"/>
  <c r="G28" i="44" s="1"/>
  <c r="H29" i="44"/>
  <c r="E29" i="44"/>
  <c r="G29" i="44" s="1"/>
  <c r="H30" i="44"/>
  <c r="E30" i="44"/>
  <c r="G30" i="44" s="1"/>
  <c r="H31" i="44"/>
  <c r="E31" i="44"/>
  <c r="G31" i="44" s="1"/>
  <c r="H32" i="44"/>
  <c r="E32" i="44"/>
  <c r="G32" i="44" s="1"/>
  <c r="F540" i="49"/>
  <c r="C501" i="49" s="1"/>
  <c r="G501" i="49" s="1"/>
  <c r="F541" i="49"/>
  <c r="C502" i="49" s="1"/>
  <c r="G502" i="49" s="1"/>
  <c r="F542" i="49"/>
  <c r="C503" i="49" s="1"/>
  <c r="G503" i="49" s="1"/>
  <c r="F543" i="49"/>
  <c r="C504" i="49" s="1"/>
  <c r="F544" i="49"/>
  <c r="C505" i="49" s="1"/>
  <c r="G505" i="49" s="1"/>
  <c r="F545" i="49"/>
  <c r="C506" i="49" s="1"/>
  <c r="G506" i="49" s="1"/>
  <c r="F546" i="49"/>
  <c r="C507" i="49" s="1"/>
  <c r="G507" i="49" s="1"/>
  <c r="F547" i="49"/>
  <c r="C508" i="49" s="1"/>
  <c r="F548" i="49"/>
  <c r="C509" i="49" s="1"/>
  <c r="G509" i="49" s="1"/>
  <c r="F549" i="49"/>
  <c r="C510" i="49" s="1"/>
  <c r="G510" i="49" s="1"/>
  <c r="F550" i="49"/>
  <c r="C511" i="49" s="1"/>
  <c r="G511" i="49" s="1"/>
  <c r="F551" i="49"/>
  <c r="C512" i="49" s="1"/>
  <c r="F552" i="49"/>
  <c r="C513" i="49" s="1"/>
  <c r="G513" i="49" s="1"/>
  <c r="F553" i="49"/>
  <c r="C514" i="49" s="1"/>
  <c r="G514" i="49" s="1"/>
  <c r="F554" i="49"/>
  <c r="C515" i="49" s="1"/>
  <c r="G515" i="49" s="1"/>
  <c r="H36" i="48"/>
  <c r="H37" i="48"/>
  <c r="H39" i="48"/>
  <c r="F501" i="49"/>
  <c r="F502" i="49"/>
  <c r="F503" i="49"/>
  <c r="F505" i="49"/>
  <c r="F506" i="49"/>
  <c r="F507" i="49"/>
  <c r="F509" i="49"/>
  <c r="F510" i="49"/>
  <c r="F511" i="49"/>
  <c r="F514" i="49"/>
  <c r="F515" i="49"/>
  <c r="H40" i="48"/>
  <c r="H41" i="48"/>
  <c r="E41" i="48"/>
  <c r="G41" i="48" s="1"/>
  <c r="H44" i="48"/>
  <c r="H51" i="48"/>
  <c r="H52" i="48"/>
  <c r="H53" i="48"/>
  <c r="H54" i="48"/>
  <c r="G54" i="48"/>
  <c r="H55" i="48"/>
  <c r="G55" i="48"/>
  <c r="H56" i="48"/>
  <c r="G56" i="48"/>
  <c r="H57" i="48"/>
  <c r="G57" i="48"/>
  <c r="H22" i="48"/>
  <c r="H504" i="49"/>
  <c r="I504" i="49"/>
  <c r="J504" i="49"/>
  <c r="E22" i="48"/>
  <c r="G22" i="48" s="1"/>
  <c r="H23" i="48"/>
  <c r="E23" i="48"/>
  <c r="G23" i="48" s="1"/>
  <c r="H24" i="48"/>
  <c r="E24" i="48"/>
  <c r="G24" i="48" s="1"/>
  <c r="H25" i="48"/>
  <c r="E25" i="48"/>
  <c r="G25" i="48" s="1"/>
  <c r="H26" i="48"/>
  <c r="E26" i="48"/>
  <c r="G26" i="48" s="1"/>
  <c r="H27" i="48"/>
  <c r="E27" i="48"/>
  <c r="G27" i="48" s="1"/>
  <c r="H28" i="48"/>
  <c r="E28" i="48"/>
  <c r="G28" i="48" s="1"/>
  <c r="H29" i="48"/>
  <c r="E29" i="48"/>
  <c r="G29" i="48" s="1"/>
  <c r="H30" i="48"/>
  <c r="E30" i="48"/>
  <c r="G30" i="48" s="1"/>
  <c r="H31" i="48"/>
  <c r="E31" i="48"/>
  <c r="G31" i="48" s="1"/>
  <c r="H32" i="48"/>
  <c r="E32" i="48"/>
  <c r="G32" i="48" s="1"/>
  <c r="E86" i="48"/>
  <c r="E87" i="48"/>
  <c r="E88" i="48"/>
  <c r="E89" i="48"/>
  <c r="E90" i="48"/>
  <c r="E91" i="48"/>
  <c r="E92" i="48"/>
  <c r="E93" i="48"/>
  <c r="E94" i="48"/>
  <c r="E95" i="48"/>
  <c r="E96" i="48"/>
  <c r="E97" i="48"/>
  <c r="E98" i="48"/>
  <c r="E99" i="48"/>
  <c r="E100" i="48"/>
  <c r="F539" i="51"/>
  <c r="C500" i="51"/>
  <c r="G500" i="51" s="1"/>
  <c r="F540" i="51"/>
  <c r="C501" i="51" s="1"/>
  <c r="G501" i="51"/>
  <c r="F541" i="51"/>
  <c r="C502" i="51" s="1"/>
  <c r="F542" i="51"/>
  <c r="C503" i="51"/>
  <c r="F503" i="51" s="1"/>
  <c r="G503" i="51"/>
  <c r="F543" i="51"/>
  <c r="C504" i="51"/>
  <c r="G504" i="51"/>
  <c r="F544" i="51"/>
  <c r="C505" i="51" s="1"/>
  <c r="G505" i="51" s="1"/>
  <c r="F545" i="51"/>
  <c r="C506" i="51"/>
  <c r="G506" i="51" s="1"/>
  <c r="F546" i="51"/>
  <c r="F547" i="51"/>
  <c r="C508" i="51"/>
  <c r="F548" i="51"/>
  <c r="C509" i="51" s="1"/>
  <c r="G509" i="51"/>
  <c r="F549" i="51"/>
  <c r="C510" i="51" s="1"/>
  <c r="G510" i="51" s="1"/>
  <c r="F550" i="51"/>
  <c r="C511" i="51"/>
  <c r="F511" i="51" s="1"/>
  <c r="G511" i="51"/>
  <c r="F551" i="51"/>
  <c r="C512" i="51"/>
  <c r="G512" i="51"/>
  <c r="F552" i="51"/>
  <c r="C513" i="51" s="1"/>
  <c r="F553" i="51"/>
  <c r="C514" i="51"/>
  <c r="G514" i="51" s="1"/>
  <c r="H36" i="50"/>
  <c r="H37" i="50"/>
  <c r="H39" i="50"/>
  <c r="F500" i="51"/>
  <c r="F501" i="51"/>
  <c r="F504" i="51"/>
  <c r="F509" i="51"/>
  <c r="F512" i="51"/>
  <c r="F514" i="51"/>
  <c r="H40" i="50"/>
  <c r="H41" i="50"/>
  <c r="E41" i="50"/>
  <c r="G41" i="50" s="1"/>
  <c r="H44" i="50"/>
  <c r="H51" i="50"/>
  <c r="H52" i="50"/>
  <c r="H53" i="50"/>
  <c r="H54" i="50"/>
  <c r="G54" i="50"/>
  <c r="H55" i="50"/>
  <c r="G55" i="50"/>
  <c r="H56" i="50"/>
  <c r="G56" i="50"/>
  <c r="H57" i="50"/>
  <c r="G57" i="50"/>
  <c r="H22" i="50"/>
  <c r="H503" i="51"/>
  <c r="I503" i="51"/>
  <c r="J503" i="51"/>
  <c r="E22" i="50"/>
  <c r="G22" i="50" s="1"/>
  <c r="H23" i="50"/>
  <c r="E23" i="50"/>
  <c r="G23" i="50" s="1"/>
  <c r="H24" i="50"/>
  <c r="E24" i="50"/>
  <c r="G24" i="50" s="1"/>
  <c r="H25" i="50"/>
  <c r="E25" i="50"/>
  <c r="G25" i="50" s="1"/>
  <c r="H26" i="50"/>
  <c r="E26" i="50"/>
  <c r="G26" i="50" s="1"/>
  <c r="H27" i="50"/>
  <c r="E27" i="50"/>
  <c r="G27" i="50" s="1"/>
  <c r="H28" i="50"/>
  <c r="E28" i="50"/>
  <c r="G28" i="50" s="1"/>
  <c r="H29" i="50"/>
  <c r="E29" i="50"/>
  <c r="G29" i="50" s="1"/>
  <c r="H30" i="50"/>
  <c r="E30" i="50"/>
  <c r="G30" i="50" s="1"/>
  <c r="H31" i="50"/>
  <c r="E31" i="50"/>
  <c r="G31" i="50" s="1"/>
  <c r="H32" i="50"/>
  <c r="E32" i="50"/>
  <c r="G32" i="50" s="1"/>
  <c r="E86" i="50"/>
  <c r="E87" i="50"/>
  <c r="E88" i="50"/>
  <c r="E89" i="50"/>
  <c r="E90" i="50"/>
  <c r="E91" i="50"/>
  <c r="E92" i="50"/>
  <c r="E93" i="50"/>
  <c r="E94" i="50"/>
  <c r="E95" i="50"/>
  <c r="E96" i="50"/>
  <c r="E97" i="50"/>
  <c r="E98" i="50"/>
  <c r="E99" i="50"/>
  <c r="E100" i="50"/>
  <c r="F539" i="55"/>
  <c r="C500" i="55"/>
  <c r="G500" i="55"/>
  <c r="F540" i="55"/>
  <c r="C501" i="55" s="1"/>
  <c r="G501" i="55" s="1"/>
  <c r="F541" i="55"/>
  <c r="C502" i="55"/>
  <c r="F542" i="55"/>
  <c r="C503" i="55" s="1"/>
  <c r="F543" i="55"/>
  <c r="C504" i="55"/>
  <c r="G504" i="55" s="1"/>
  <c r="F544" i="55"/>
  <c r="C505" i="55" s="1"/>
  <c r="G505" i="55"/>
  <c r="F545" i="55"/>
  <c r="C506" i="55" s="1"/>
  <c r="G506" i="55" s="1"/>
  <c r="F546" i="55"/>
  <c r="C507" i="55"/>
  <c r="F547" i="55"/>
  <c r="C508" i="55"/>
  <c r="G508" i="55"/>
  <c r="F548" i="55"/>
  <c r="C509" i="55" s="1"/>
  <c r="G509" i="55" s="1"/>
  <c r="F549" i="55"/>
  <c r="C510" i="55"/>
  <c r="G510" i="55" s="1"/>
  <c r="F550" i="55"/>
  <c r="C511" i="55" s="1"/>
  <c r="F551" i="55"/>
  <c r="C512" i="55"/>
  <c r="G512" i="55" s="1"/>
  <c r="F552" i="55"/>
  <c r="C513" i="55" s="1"/>
  <c r="G513" i="55"/>
  <c r="F553" i="55"/>
  <c r="C514" i="55" s="1"/>
  <c r="H36" i="54"/>
  <c r="H37" i="54"/>
  <c r="H39" i="54"/>
  <c r="F500" i="55"/>
  <c r="F510" i="55"/>
  <c r="H40" i="54"/>
  <c r="H41" i="54"/>
  <c r="E41" i="54"/>
  <c r="G41" i="54" s="1"/>
  <c r="H44" i="54"/>
  <c r="H51" i="54"/>
  <c r="H52" i="54"/>
  <c r="H53" i="54"/>
  <c r="H54" i="54"/>
  <c r="G54" i="54"/>
  <c r="H55" i="54"/>
  <c r="G55" i="54"/>
  <c r="H56" i="54"/>
  <c r="G56" i="54"/>
  <c r="H57" i="54"/>
  <c r="G57" i="54"/>
  <c r="H22" i="54"/>
  <c r="E22" i="54"/>
  <c r="G22" i="54" s="1"/>
  <c r="H23" i="54"/>
  <c r="E23" i="54"/>
  <c r="G23" i="54" s="1"/>
  <c r="H24" i="54"/>
  <c r="E24" i="54"/>
  <c r="G24" i="54" s="1"/>
  <c r="H25" i="54"/>
  <c r="E25" i="54"/>
  <c r="G25" i="54" s="1"/>
  <c r="H26" i="54"/>
  <c r="E26" i="54"/>
  <c r="G26" i="54" s="1"/>
  <c r="H27" i="54"/>
  <c r="E27" i="54"/>
  <c r="G27" i="54" s="1"/>
  <c r="H28" i="54"/>
  <c r="E28" i="54"/>
  <c r="G28" i="54" s="1"/>
  <c r="H29" i="54"/>
  <c r="E29" i="54"/>
  <c r="G29" i="54" s="1"/>
  <c r="H30" i="54"/>
  <c r="E30" i="54"/>
  <c r="G30" i="54" s="1"/>
  <c r="H31" i="54"/>
  <c r="E31" i="54"/>
  <c r="G31" i="54" s="1"/>
  <c r="H32" i="54"/>
  <c r="E32" i="54"/>
  <c r="G32" i="54" s="1"/>
  <c r="E86" i="54"/>
  <c r="E87" i="54"/>
  <c r="E88" i="54"/>
  <c r="E89" i="54"/>
  <c r="E90" i="54"/>
  <c r="E91" i="54"/>
  <c r="E92" i="54"/>
  <c r="E93" i="54"/>
  <c r="E94" i="54"/>
  <c r="E95" i="54"/>
  <c r="E96" i="54"/>
  <c r="E97" i="54"/>
  <c r="E98" i="54"/>
  <c r="E99" i="54"/>
  <c r="E100" i="54"/>
  <c r="E101" i="54"/>
  <c r="I14" i="54" s="1"/>
  <c r="F539" i="57"/>
  <c r="C500" i="57" s="1"/>
  <c r="G500" i="57"/>
  <c r="F540" i="57"/>
  <c r="C501" i="57" s="1"/>
  <c r="F541" i="57"/>
  <c r="C502" i="57"/>
  <c r="G502" i="57" s="1"/>
  <c r="F542" i="57"/>
  <c r="C503" i="57" s="1"/>
  <c r="F543" i="57"/>
  <c r="C504" i="57"/>
  <c r="F544" i="57"/>
  <c r="C505" i="57" s="1"/>
  <c r="F545" i="57"/>
  <c r="C506" i="57"/>
  <c r="F546" i="57"/>
  <c r="C507" i="57" s="1"/>
  <c r="F547" i="57"/>
  <c r="C508" i="57" s="1"/>
  <c r="F548" i="57"/>
  <c r="C509" i="57"/>
  <c r="G509" i="57"/>
  <c r="F549" i="57"/>
  <c r="C510" i="57" s="1"/>
  <c r="G510" i="57" s="1"/>
  <c r="F550" i="57"/>
  <c r="C511" i="57"/>
  <c r="F511" i="57" s="1"/>
  <c r="G511" i="57"/>
  <c r="F551" i="57"/>
  <c r="C512" i="57"/>
  <c r="F512" i="57" s="1"/>
  <c r="G512" i="57"/>
  <c r="F552" i="57"/>
  <c r="C513" i="57" s="1"/>
  <c r="F553" i="57"/>
  <c r="C514" i="57"/>
  <c r="G514" i="57" s="1"/>
  <c r="H36" i="56"/>
  <c r="H37" i="56"/>
  <c r="H39" i="56"/>
  <c r="F500" i="57"/>
  <c r="F509" i="57"/>
  <c r="F510" i="57"/>
  <c r="F514" i="57"/>
  <c r="H40" i="56"/>
  <c r="H41" i="56"/>
  <c r="E41" i="56"/>
  <c r="G41" i="56" s="1"/>
  <c r="H44" i="56"/>
  <c r="H51" i="56"/>
  <c r="H52" i="56"/>
  <c r="H53" i="56"/>
  <c r="H54" i="56"/>
  <c r="H55" i="56"/>
  <c r="H56" i="56"/>
  <c r="H57" i="56"/>
  <c r="H22" i="56"/>
  <c r="E22" i="56"/>
  <c r="G22" i="56" s="1"/>
  <c r="H23" i="56"/>
  <c r="E23" i="56"/>
  <c r="G23" i="56" s="1"/>
  <c r="H24" i="56"/>
  <c r="E24" i="56"/>
  <c r="G24" i="56" s="1"/>
  <c r="H25" i="56"/>
  <c r="E25" i="56"/>
  <c r="G25" i="56" s="1"/>
  <c r="H26" i="56"/>
  <c r="E26" i="56"/>
  <c r="G26" i="56" s="1"/>
  <c r="H27" i="56"/>
  <c r="E27" i="56"/>
  <c r="G27" i="56" s="1"/>
  <c r="H28" i="56"/>
  <c r="E28" i="56"/>
  <c r="G28" i="56" s="1"/>
  <c r="H29" i="56"/>
  <c r="E29" i="56"/>
  <c r="G29" i="56" s="1"/>
  <c r="H30" i="56"/>
  <c r="E30" i="56"/>
  <c r="G30" i="56" s="1"/>
  <c r="H31" i="56"/>
  <c r="E31" i="56"/>
  <c r="G31" i="56" s="1"/>
  <c r="H32" i="56"/>
  <c r="E32" i="56"/>
  <c r="G32" i="56" s="1"/>
  <c r="F539" i="59"/>
  <c r="C500" i="59" s="1"/>
  <c r="F540" i="59"/>
  <c r="C501" i="59"/>
  <c r="F501" i="59" s="1"/>
  <c r="G501" i="59"/>
  <c r="F541" i="59"/>
  <c r="C502" i="59"/>
  <c r="G502" i="59"/>
  <c r="F542" i="59"/>
  <c r="C503" i="59" s="1"/>
  <c r="F503" i="59" s="1"/>
  <c r="F543" i="59"/>
  <c r="C504" i="59"/>
  <c r="F544" i="59"/>
  <c r="C505" i="59" s="1"/>
  <c r="F545" i="59"/>
  <c r="C506" i="59"/>
  <c r="F546" i="59"/>
  <c r="C507" i="59" s="1"/>
  <c r="G507" i="59"/>
  <c r="F547" i="59"/>
  <c r="C508" i="59" s="1"/>
  <c r="G508" i="59" s="1"/>
  <c r="F548" i="59"/>
  <c r="C509" i="59"/>
  <c r="F509" i="59" s="1"/>
  <c r="G509" i="59"/>
  <c r="F549" i="59"/>
  <c r="C510" i="59"/>
  <c r="G510" i="59"/>
  <c r="F550" i="59"/>
  <c r="C511" i="59" s="1"/>
  <c r="F551" i="59"/>
  <c r="C512" i="59"/>
  <c r="G512" i="59" s="1"/>
  <c r="F552" i="59"/>
  <c r="C513" i="59" s="1"/>
  <c r="F553" i="59"/>
  <c r="C514" i="59"/>
  <c r="G514" i="59" s="1"/>
  <c r="H36" i="58"/>
  <c r="H37" i="58"/>
  <c r="H39" i="58"/>
  <c r="F502" i="59"/>
  <c r="F507" i="59"/>
  <c r="F510" i="59"/>
  <c r="F512" i="59"/>
  <c r="H40" i="58"/>
  <c r="H41" i="58"/>
  <c r="E41" i="58"/>
  <c r="G41" i="58" s="1"/>
  <c r="H44" i="58"/>
  <c r="H51" i="58"/>
  <c r="H52" i="58"/>
  <c r="H53" i="58"/>
  <c r="H54" i="58"/>
  <c r="H55" i="58"/>
  <c r="H56" i="58"/>
  <c r="H57" i="58"/>
  <c r="H22" i="58"/>
  <c r="H503" i="59"/>
  <c r="E22" i="58"/>
  <c r="G22" i="58" s="1"/>
  <c r="H23" i="58"/>
  <c r="E23" i="58"/>
  <c r="G23" i="58" s="1"/>
  <c r="H24" i="58"/>
  <c r="E24" i="58"/>
  <c r="G24" i="58" s="1"/>
  <c r="H25" i="58"/>
  <c r="E25" i="58"/>
  <c r="G25" i="58" s="1"/>
  <c r="H26" i="58"/>
  <c r="E26" i="58"/>
  <c r="G26" i="58" s="1"/>
  <c r="H27" i="58"/>
  <c r="E27" i="58"/>
  <c r="G27" i="58" s="1"/>
  <c r="H28" i="58"/>
  <c r="E28" i="58"/>
  <c r="G28" i="58" s="1"/>
  <c r="H29" i="58"/>
  <c r="E29" i="58"/>
  <c r="G29" i="58" s="1"/>
  <c r="H30" i="58"/>
  <c r="E30" i="58"/>
  <c r="G30" i="58" s="1"/>
  <c r="H31" i="58"/>
  <c r="E31" i="58"/>
  <c r="G31" i="58" s="1"/>
  <c r="H32" i="58"/>
  <c r="E32" i="58"/>
  <c r="G32" i="58" s="1"/>
  <c r="F539" i="63"/>
  <c r="C500" i="63"/>
  <c r="G500" i="63"/>
  <c r="F540" i="63"/>
  <c r="C501" i="63" s="1"/>
  <c r="F541" i="63"/>
  <c r="C502" i="63"/>
  <c r="F542" i="63"/>
  <c r="C503" i="63" s="1"/>
  <c r="F503" i="63" s="1"/>
  <c r="F543" i="63"/>
  <c r="C504" i="63"/>
  <c r="G504" i="63" s="1"/>
  <c r="F544" i="63"/>
  <c r="C505" i="63"/>
  <c r="F505" i="63" s="1"/>
  <c r="F545" i="63"/>
  <c r="C506" i="63" s="1"/>
  <c r="F506" i="63" s="1"/>
  <c r="G506" i="63"/>
  <c r="F546" i="63"/>
  <c r="C507" i="63" s="1"/>
  <c r="G507" i="63" s="1"/>
  <c r="F547" i="63"/>
  <c r="C508" i="63"/>
  <c r="G508" i="63" s="1"/>
  <c r="F548" i="63"/>
  <c r="C509" i="63"/>
  <c r="F509" i="63" s="1"/>
  <c r="F549" i="63"/>
  <c r="C510" i="63" s="1"/>
  <c r="F510" i="63" s="1"/>
  <c r="G510" i="63"/>
  <c r="F550" i="63"/>
  <c r="C511" i="63" s="1"/>
  <c r="G511" i="63" s="1"/>
  <c r="F551" i="63"/>
  <c r="C512" i="63"/>
  <c r="G512" i="63" s="1"/>
  <c r="F552" i="63"/>
  <c r="C513" i="63"/>
  <c r="F513" i="63" s="1"/>
  <c r="F553" i="63"/>
  <c r="C514" i="63" s="1"/>
  <c r="F514" i="63" s="1"/>
  <c r="G514" i="63"/>
  <c r="H36" i="62"/>
  <c r="H37" i="62"/>
  <c r="H39" i="62"/>
  <c r="F500" i="63"/>
  <c r="F504" i="63"/>
  <c r="F507" i="63"/>
  <c r="F508" i="63"/>
  <c r="F512" i="63"/>
  <c r="H40" i="62"/>
  <c r="H41" i="62"/>
  <c r="E41" i="62"/>
  <c r="G41" i="62" s="1"/>
  <c r="H44" i="62"/>
  <c r="H51" i="62"/>
  <c r="H52" i="62"/>
  <c r="H53" i="62"/>
  <c r="H54" i="62"/>
  <c r="H55" i="62"/>
  <c r="H56" i="62"/>
  <c r="H57" i="62"/>
  <c r="H22" i="62"/>
  <c r="E22" i="62"/>
  <c r="G22" i="62" s="1"/>
  <c r="H23" i="62"/>
  <c r="E23" i="62"/>
  <c r="G23" i="62" s="1"/>
  <c r="H24" i="62"/>
  <c r="E24" i="62"/>
  <c r="G24" i="62" s="1"/>
  <c r="H25" i="62"/>
  <c r="E25" i="62"/>
  <c r="G25" i="62" s="1"/>
  <c r="H26" i="62"/>
  <c r="E26" i="62"/>
  <c r="G26" i="62" s="1"/>
  <c r="H27" i="62"/>
  <c r="E27" i="62"/>
  <c r="G27" i="62" s="1"/>
  <c r="H28" i="62"/>
  <c r="E28" i="62"/>
  <c r="G28" i="62" s="1"/>
  <c r="H29" i="62"/>
  <c r="E29" i="62"/>
  <c r="G29" i="62" s="1"/>
  <c r="H30" i="62"/>
  <c r="E30" i="62"/>
  <c r="G30" i="62" s="1"/>
  <c r="H31" i="62"/>
  <c r="E31" i="62"/>
  <c r="G31" i="62" s="1"/>
  <c r="H32" i="62"/>
  <c r="E32" i="62"/>
  <c r="G32" i="62" s="1"/>
  <c r="F539" i="65"/>
  <c r="C500" i="65" s="1"/>
  <c r="F540" i="65"/>
  <c r="C501" i="65" s="1"/>
  <c r="F541" i="65"/>
  <c r="C502" i="65"/>
  <c r="G502" i="65"/>
  <c r="F542" i="65"/>
  <c r="C503" i="65" s="1"/>
  <c r="G503" i="65" s="1"/>
  <c r="F543" i="65"/>
  <c r="C504" i="65" s="1"/>
  <c r="F544" i="65"/>
  <c r="C505" i="65" s="1"/>
  <c r="F545" i="65"/>
  <c r="C506" i="65"/>
  <c r="F506" i="65" s="1"/>
  <c r="G506" i="65"/>
  <c r="F546" i="65"/>
  <c r="C507" i="65" s="1"/>
  <c r="G507" i="65" s="1"/>
  <c r="F547" i="65"/>
  <c r="C508" i="65" s="1"/>
  <c r="F548" i="65"/>
  <c r="C509" i="65" s="1"/>
  <c r="F549" i="65"/>
  <c r="C510" i="65"/>
  <c r="G510" i="65"/>
  <c r="F550" i="65"/>
  <c r="C511" i="65" s="1"/>
  <c r="G511" i="65" s="1"/>
  <c r="F551" i="65"/>
  <c r="C512" i="65" s="1"/>
  <c r="F552" i="65"/>
  <c r="C513" i="65" s="1"/>
  <c r="F553" i="65"/>
  <c r="C514" i="65"/>
  <c r="F514" i="65" s="1"/>
  <c r="G514" i="65"/>
  <c r="H36" i="64"/>
  <c r="H37" i="64"/>
  <c r="H39" i="64"/>
  <c r="F502" i="65"/>
  <c r="F503" i="65"/>
  <c r="F507" i="65"/>
  <c r="F510" i="65"/>
  <c r="F511" i="65"/>
  <c r="H40" i="64"/>
  <c r="H41" i="64"/>
  <c r="E41" i="64"/>
  <c r="G41" i="64" s="1"/>
  <c r="H44" i="64"/>
  <c r="H51" i="64"/>
  <c r="H52" i="64"/>
  <c r="H53" i="64"/>
  <c r="H54" i="64"/>
  <c r="H55" i="64"/>
  <c r="H56" i="64"/>
  <c r="H57" i="64"/>
  <c r="H22" i="64"/>
  <c r="H503" i="65"/>
  <c r="E22" i="64"/>
  <c r="G22" i="64" s="1"/>
  <c r="H23" i="64"/>
  <c r="E23" i="64"/>
  <c r="G23" i="64" s="1"/>
  <c r="H24" i="64"/>
  <c r="E24" i="64"/>
  <c r="G24" i="64" s="1"/>
  <c r="H25" i="64"/>
  <c r="E25" i="64"/>
  <c r="G25" i="64" s="1"/>
  <c r="H26" i="64"/>
  <c r="E26" i="64"/>
  <c r="G26" i="64" s="1"/>
  <c r="H27" i="64"/>
  <c r="E27" i="64"/>
  <c r="G27" i="64" s="1"/>
  <c r="H28" i="64"/>
  <c r="E28" i="64"/>
  <c r="G28" i="64" s="1"/>
  <c r="H29" i="64"/>
  <c r="E29" i="64"/>
  <c r="G29" i="64" s="1"/>
  <c r="H30" i="64"/>
  <c r="E30" i="64"/>
  <c r="G30" i="64" s="1"/>
  <c r="H31" i="64"/>
  <c r="E31" i="64"/>
  <c r="G31" i="64" s="1"/>
  <c r="H32" i="64"/>
  <c r="E32" i="64"/>
  <c r="G32" i="64" s="1"/>
  <c r="F539" i="67"/>
  <c r="C500" i="67" s="1"/>
  <c r="F540" i="67"/>
  <c r="C501" i="67"/>
  <c r="F501" i="67" s="1"/>
  <c r="G501" i="67"/>
  <c r="F541" i="67"/>
  <c r="C502" i="67" s="1"/>
  <c r="F502" i="67" s="1"/>
  <c r="F542" i="67"/>
  <c r="C503" i="67" s="1"/>
  <c r="H503" i="67" s="1"/>
  <c r="F543" i="67"/>
  <c r="C504" i="67" s="1"/>
  <c r="F544" i="67"/>
  <c r="C505" i="67"/>
  <c r="F505" i="67" s="1"/>
  <c r="G505" i="67"/>
  <c r="F545" i="67"/>
  <c r="C506" i="67" s="1"/>
  <c r="F506" i="67" s="1"/>
  <c r="F546" i="67"/>
  <c r="C507" i="67" s="1"/>
  <c r="G507" i="67" s="1"/>
  <c r="F547" i="67"/>
  <c r="C508" i="67" s="1"/>
  <c r="F548" i="67"/>
  <c r="C509" i="67"/>
  <c r="F509" i="67" s="1"/>
  <c r="G509" i="67"/>
  <c r="F549" i="67"/>
  <c r="C510" i="67" s="1"/>
  <c r="F510" i="67" s="1"/>
  <c r="F550" i="67"/>
  <c r="C511" i="67" s="1"/>
  <c r="G511" i="67" s="1"/>
  <c r="F551" i="67"/>
  <c r="C512" i="67" s="1"/>
  <c r="F552" i="67"/>
  <c r="C513" i="67"/>
  <c r="F513" i="67" s="1"/>
  <c r="G513" i="67"/>
  <c r="F553" i="67"/>
  <c r="C514" i="67" s="1"/>
  <c r="F514" i="67" s="1"/>
  <c r="H36" i="66"/>
  <c r="H37" i="66"/>
  <c r="H39" i="66"/>
  <c r="F503" i="67"/>
  <c r="F511" i="67"/>
  <c r="H40" i="66"/>
  <c r="H41" i="66"/>
  <c r="E41" i="66"/>
  <c r="G41" i="66" s="1"/>
  <c r="H44" i="66"/>
  <c r="H51" i="66"/>
  <c r="H52" i="66"/>
  <c r="H53" i="66"/>
  <c r="H54" i="66"/>
  <c r="H55" i="66"/>
  <c r="H56" i="66"/>
  <c r="H57" i="66"/>
  <c r="H22" i="66"/>
  <c r="H23" i="66"/>
  <c r="E23" i="66"/>
  <c r="G23" i="66" s="1"/>
  <c r="H24" i="66"/>
  <c r="E24" i="66"/>
  <c r="G24" i="66" s="1"/>
  <c r="H25" i="66"/>
  <c r="E25" i="66"/>
  <c r="G25" i="66" s="1"/>
  <c r="H26" i="66"/>
  <c r="E26" i="66"/>
  <c r="G26" i="66" s="1"/>
  <c r="H27" i="66"/>
  <c r="E27" i="66"/>
  <c r="G27" i="66" s="1"/>
  <c r="H28" i="66"/>
  <c r="E28" i="66"/>
  <c r="G28" i="66" s="1"/>
  <c r="H29" i="66"/>
  <c r="E29" i="66"/>
  <c r="G29" i="66" s="1"/>
  <c r="H30" i="66"/>
  <c r="E30" i="66"/>
  <c r="G30" i="66" s="1"/>
  <c r="H31" i="66"/>
  <c r="E31" i="66"/>
  <c r="G31" i="66" s="1"/>
  <c r="H32" i="66"/>
  <c r="E32" i="66"/>
  <c r="G32" i="66" s="1"/>
  <c r="F539" i="82"/>
  <c r="C500" i="82" s="1"/>
  <c r="F500" i="82" s="1"/>
  <c r="G500" i="82"/>
  <c r="F540" i="82"/>
  <c r="C501" i="82" s="1"/>
  <c r="F541" i="82"/>
  <c r="C502" i="82"/>
  <c r="G502" i="82"/>
  <c r="F542" i="82"/>
  <c r="C503" i="82"/>
  <c r="I503" i="82" s="1"/>
  <c r="G503" i="82"/>
  <c r="F543" i="82"/>
  <c r="C504" i="82" s="1"/>
  <c r="F544" i="82"/>
  <c r="C505" i="82"/>
  <c r="G505" i="82" s="1"/>
  <c r="F545" i="82"/>
  <c r="C506" i="82" s="1"/>
  <c r="F546" i="82"/>
  <c r="C507" i="82"/>
  <c r="F547" i="82"/>
  <c r="C508" i="82" s="1"/>
  <c r="F508" i="82" s="1"/>
  <c r="G508" i="82"/>
  <c r="F548" i="82"/>
  <c r="C509" i="82" s="1"/>
  <c r="G509" i="82" s="1"/>
  <c r="F549" i="82"/>
  <c r="C510" i="82"/>
  <c r="F510" i="82" s="1"/>
  <c r="G510" i="82"/>
  <c r="F550" i="82"/>
  <c r="C511" i="82"/>
  <c r="G511" i="82"/>
  <c r="F551" i="82"/>
  <c r="C512" i="82" s="1"/>
  <c r="F552" i="82"/>
  <c r="C513" i="82"/>
  <c r="G513" i="82" s="1"/>
  <c r="F553" i="82"/>
  <c r="C514" i="82" s="1"/>
  <c r="G514" i="82" s="1"/>
  <c r="H36" i="81"/>
  <c r="H37" i="81"/>
  <c r="H39" i="81"/>
  <c r="F502" i="82"/>
  <c r="F503" i="82"/>
  <c r="F509" i="82"/>
  <c r="F511" i="82"/>
  <c r="F513" i="82"/>
  <c r="F514" i="82"/>
  <c r="H40" i="81"/>
  <c r="H41" i="81"/>
  <c r="E41" i="81"/>
  <c r="G41" i="81" s="1"/>
  <c r="H44" i="81"/>
  <c r="H51" i="81"/>
  <c r="H52" i="81"/>
  <c r="H53" i="81"/>
  <c r="H54" i="81"/>
  <c r="H55" i="81"/>
  <c r="H56" i="81"/>
  <c r="H57" i="81"/>
  <c r="H22" i="81"/>
  <c r="H503" i="82"/>
  <c r="J503" i="82"/>
  <c r="H23" i="81"/>
  <c r="E23" i="81"/>
  <c r="G23" i="81" s="1"/>
  <c r="H24" i="81"/>
  <c r="E24" i="81"/>
  <c r="G24" i="81" s="1"/>
  <c r="H25" i="81"/>
  <c r="E25" i="81"/>
  <c r="G25" i="81" s="1"/>
  <c r="H26" i="81"/>
  <c r="E26" i="81"/>
  <c r="G26" i="81" s="1"/>
  <c r="H27" i="81"/>
  <c r="E27" i="81"/>
  <c r="G27" i="81" s="1"/>
  <c r="H28" i="81"/>
  <c r="E28" i="81"/>
  <c r="G28" i="81" s="1"/>
  <c r="H29" i="81"/>
  <c r="E29" i="81"/>
  <c r="G29" i="81" s="1"/>
  <c r="H30" i="81"/>
  <c r="E30" i="81"/>
  <c r="G30" i="81" s="1"/>
  <c r="H31" i="81"/>
  <c r="E31" i="81"/>
  <c r="G31" i="81" s="1"/>
  <c r="H32" i="81"/>
  <c r="E32" i="81"/>
  <c r="G32" i="81" s="1"/>
  <c r="F539" i="86"/>
  <c r="C500" i="86"/>
  <c r="F540" i="86"/>
  <c r="C501" i="86" s="1"/>
  <c r="G501" i="86"/>
  <c r="F541" i="86"/>
  <c r="C502" i="86" s="1"/>
  <c r="F542" i="86"/>
  <c r="C503" i="86"/>
  <c r="F503" i="86" s="1"/>
  <c r="G503" i="86"/>
  <c r="F543" i="86"/>
  <c r="C504" i="86"/>
  <c r="G504" i="86"/>
  <c r="F544" i="86"/>
  <c r="C505" i="86" s="1"/>
  <c r="G505" i="86" s="1"/>
  <c r="F545" i="86"/>
  <c r="C506" i="86"/>
  <c r="G506" i="86" s="1"/>
  <c r="F546" i="86"/>
  <c r="C507" i="86" s="1"/>
  <c r="F547" i="86"/>
  <c r="C508" i="86"/>
  <c r="F548" i="86"/>
  <c r="C509" i="86" s="1"/>
  <c r="G509" i="86"/>
  <c r="F549" i="86"/>
  <c r="C510" i="86" s="1"/>
  <c r="F550" i="86"/>
  <c r="C511" i="86"/>
  <c r="F511" i="86" s="1"/>
  <c r="G511" i="86"/>
  <c r="F551" i="86"/>
  <c r="C512" i="86"/>
  <c r="G512" i="86"/>
  <c r="F552" i="86"/>
  <c r="C513" i="86" s="1"/>
  <c r="F553" i="86"/>
  <c r="C514" i="86"/>
  <c r="G514" i="86" s="1"/>
  <c r="H36" i="85"/>
  <c r="H37" i="85"/>
  <c r="H39" i="85"/>
  <c r="F500" i="86"/>
  <c r="F501" i="86"/>
  <c r="F504" i="86"/>
  <c r="F505" i="86"/>
  <c r="F509" i="86"/>
  <c r="F512" i="86"/>
  <c r="F514" i="86"/>
  <c r="H40" i="85"/>
  <c r="H41" i="85"/>
  <c r="E41" i="85"/>
  <c r="G41" i="85" s="1"/>
  <c r="H44" i="85"/>
  <c r="H51" i="85"/>
  <c r="H52" i="85"/>
  <c r="H53" i="85"/>
  <c r="H54" i="85"/>
  <c r="H55" i="85"/>
  <c r="H56" i="85"/>
  <c r="H57" i="85"/>
  <c r="H22" i="85"/>
  <c r="H503" i="86"/>
  <c r="H23" i="85"/>
  <c r="E23" i="85"/>
  <c r="G23" i="85" s="1"/>
  <c r="H24" i="85"/>
  <c r="E24" i="85"/>
  <c r="G24" i="85" s="1"/>
  <c r="H25" i="85"/>
  <c r="E25" i="85"/>
  <c r="G25" i="85" s="1"/>
  <c r="H26" i="85"/>
  <c r="E26" i="85"/>
  <c r="G26" i="85" s="1"/>
  <c r="H27" i="85"/>
  <c r="E27" i="85"/>
  <c r="G27" i="85" s="1"/>
  <c r="H28" i="85"/>
  <c r="E28" i="85"/>
  <c r="G28" i="85" s="1"/>
  <c r="H29" i="85"/>
  <c r="E29" i="85"/>
  <c r="G29" i="85" s="1"/>
  <c r="H30" i="85"/>
  <c r="E30" i="85"/>
  <c r="G30" i="85" s="1"/>
  <c r="H31" i="85"/>
  <c r="E31" i="85"/>
  <c r="G31" i="85" s="1"/>
  <c r="H32" i="85"/>
  <c r="E32" i="85"/>
  <c r="G32" i="85" s="1"/>
  <c r="F539" i="88"/>
  <c r="C500" i="88"/>
  <c r="G500" i="88"/>
  <c r="F540" i="88"/>
  <c r="C501" i="88" s="1"/>
  <c r="G501" i="88" s="1"/>
  <c r="F541" i="88"/>
  <c r="C502" i="88"/>
  <c r="F542" i="88"/>
  <c r="C503" i="88" s="1"/>
  <c r="F543" i="88"/>
  <c r="C504" i="88"/>
  <c r="G504" i="88" s="1"/>
  <c r="F544" i="88"/>
  <c r="C505" i="88" s="1"/>
  <c r="G505" i="88"/>
  <c r="F545" i="88"/>
  <c r="C506" i="88" s="1"/>
  <c r="F546" i="88"/>
  <c r="C507" i="88"/>
  <c r="F547" i="88"/>
  <c r="C508" i="88"/>
  <c r="F508" i="88" s="1"/>
  <c r="G508" i="88"/>
  <c r="F548" i="88"/>
  <c r="C509" i="88" s="1"/>
  <c r="G509" i="88" s="1"/>
  <c r="F549" i="88"/>
  <c r="C510" i="88"/>
  <c r="F550" i="88"/>
  <c r="C511" i="88" s="1"/>
  <c r="F551" i="88"/>
  <c r="C512" i="88"/>
  <c r="G512" i="88" s="1"/>
  <c r="F552" i="88"/>
  <c r="C513" i="88" s="1"/>
  <c r="F513" i="88" s="1"/>
  <c r="G513" i="88"/>
  <c r="F553" i="88"/>
  <c r="C514" i="88" s="1"/>
  <c r="H36" i="87"/>
  <c r="H37" i="87"/>
  <c r="H39" i="87"/>
  <c r="F500" i="88"/>
  <c r="F501" i="88"/>
  <c r="F505" i="88"/>
  <c r="F506" i="88"/>
  <c r="F512" i="88"/>
  <c r="H40" i="87"/>
  <c r="H41" i="87"/>
  <c r="E41" i="87"/>
  <c r="G41" i="87" s="1"/>
  <c r="H44" i="87"/>
  <c r="H51" i="87"/>
  <c r="H52" i="87"/>
  <c r="H53" i="87"/>
  <c r="H54" i="87"/>
  <c r="H55" i="87"/>
  <c r="H56" i="87"/>
  <c r="H57" i="87"/>
  <c r="H22" i="87"/>
  <c r="H23" i="87"/>
  <c r="E23" i="87"/>
  <c r="G23" i="87" s="1"/>
  <c r="H24" i="87"/>
  <c r="E24" i="87"/>
  <c r="G24" i="87" s="1"/>
  <c r="H25" i="87"/>
  <c r="E25" i="87"/>
  <c r="G25" i="87" s="1"/>
  <c r="H26" i="87"/>
  <c r="E26" i="87"/>
  <c r="G26" i="87" s="1"/>
  <c r="H27" i="87"/>
  <c r="E27" i="87"/>
  <c r="G27" i="87" s="1"/>
  <c r="H28" i="87"/>
  <c r="E28" i="87"/>
  <c r="G28" i="87" s="1"/>
  <c r="H29" i="87"/>
  <c r="E29" i="87"/>
  <c r="G29" i="87" s="1"/>
  <c r="H30" i="87"/>
  <c r="E30" i="87"/>
  <c r="G30" i="87" s="1"/>
  <c r="H31" i="87"/>
  <c r="E31" i="87"/>
  <c r="G31" i="87" s="1"/>
  <c r="H32" i="87"/>
  <c r="E32" i="87"/>
  <c r="G32" i="87" s="1"/>
  <c r="F539" i="90"/>
  <c r="C500" i="90"/>
  <c r="G500" i="90"/>
  <c r="F540" i="90"/>
  <c r="C501" i="90" s="1"/>
  <c r="G501" i="90" s="1"/>
  <c r="F541" i="90"/>
  <c r="C502" i="90"/>
  <c r="F542" i="90"/>
  <c r="C503" i="90" s="1"/>
  <c r="F543" i="90"/>
  <c r="C504" i="90"/>
  <c r="G504" i="90" s="1"/>
  <c r="F544" i="90"/>
  <c r="C505" i="90" s="1"/>
  <c r="G505" i="90"/>
  <c r="F545" i="90"/>
  <c r="C506" i="90" s="1"/>
  <c r="G506" i="90" s="1"/>
  <c r="F546" i="90"/>
  <c r="C507" i="90"/>
  <c r="F547" i="90"/>
  <c r="C508" i="90"/>
  <c r="F508" i="90" s="1"/>
  <c r="G508" i="90"/>
  <c r="F548" i="90"/>
  <c r="C509" i="90" s="1"/>
  <c r="G509" i="90" s="1"/>
  <c r="F549" i="90"/>
  <c r="C510" i="90"/>
  <c r="F550" i="90"/>
  <c r="C511" i="90" s="1"/>
  <c r="F551" i="90"/>
  <c r="C512" i="90"/>
  <c r="G512" i="90" s="1"/>
  <c r="F552" i="90"/>
  <c r="C513" i="90" s="1"/>
  <c r="F513" i="90" s="1"/>
  <c r="G513" i="90"/>
  <c r="F553" i="90"/>
  <c r="C514" i="90" s="1"/>
  <c r="H36" i="89"/>
  <c r="H37" i="89"/>
  <c r="H39" i="89"/>
  <c r="F500" i="90"/>
  <c r="F501" i="90"/>
  <c r="F505" i="90"/>
  <c r="F506" i="90"/>
  <c r="F512" i="90"/>
  <c r="H40" i="89"/>
  <c r="H41" i="89"/>
  <c r="E41" i="89"/>
  <c r="G41" i="89" s="1"/>
  <c r="H44" i="89"/>
  <c r="H51" i="89"/>
  <c r="H52" i="89"/>
  <c r="H53" i="89"/>
  <c r="H54" i="89"/>
  <c r="H55" i="89"/>
  <c r="H56" i="89"/>
  <c r="H57" i="89"/>
  <c r="H22" i="89"/>
  <c r="H23" i="89"/>
  <c r="E23" i="89"/>
  <c r="G23" i="89" s="1"/>
  <c r="H24" i="89"/>
  <c r="E24" i="89"/>
  <c r="G24" i="89" s="1"/>
  <c r="H25" i="89"/>
  <c r="E25" i="89"/>
  <c r="G25" i="89" s="1"/>
  <c r="H26" i="89"/>
  <c r="E26" i="89"/>
  <c r="G26" i="89" s="1"/>
  <c r="H27" i="89"/>
  <c r="E27" i="89"/>
  <c r="G27" i="89" s="1"/>
  <c r="H28" i="89"/>
  <c r="E28" i="89"/>
  <c r="G28" i="89" s="1"/>
  <c r="H29" i="89"/>
  <c r="E29" i="89"/>
  <c r="G29" i="89" s="1"/>
  <c r="H30" i="89"/>
  <c r="E30" i="89"/>
  <c r="G30" i="89" s="1"/>
  <c r="H31" i="89"/>
  <c r="E31" i="89"/>
  <c r="G31" i="89" s="1"/>
  <c r="H32" i="89"/>
  <c r="E32" i="89"/>
  <c r="G32" i="89" s="1"/>
  <c r="F539" i="92"/>
  <c r="C500" i="92"/>
  <c r="G500" i="92"/>
  <c r="F540" i="92"/>
  <c r="C501" i="92"/>
  <c r="G501" i="92"/>
  <c r="F541" i="92"/>
  <c r="C502" i="92" s="1"/>
  <c r="F542" i="92"/>
  <c r="C503" i="92"/>
  <c r="H503" i="92" s="1"/>
  <c r="F543" i="92"/>
  <c r="C504" i="92" s="1"/>
  <c r="F544" i="92"/>
  <c r="C505" i="92"/>
  <c r="G505" i="92" s="1"/>
  <c r="F545" i="92"/>
  <c r="C506" i="92" s="1"/>
  <c r="F506" i="92" s="1"/>
  <c r="G506" i="92"/>
  <c r="F546" i="92"/>
  <c r="C507" i="92" s="1"/>
  <c r="F547" i="92"/>
  <c r="C508" i="92"/>
  <c r="F508" i="92" s="1"/>
  <c r="G508" i="92"/>
  <c r="F548" i="92"/>
  <c r="C509" i="92"/>
  <c r="G509" i="92"/>
  <c r="F549" i="92"/>
  <c r="C510" i="92" s="1"/>
  <c r="F550" i="92"/>
  <c r="C511" i="92"/>
  <c r="G511" i="92" s="1"/>
  <c r="F551" i="92"/>
  <c r="C512" i="92" s="1"/>
  <c r="F552" i="92"/>
  <c r="C513" i="92"/>
  <c r="F553" i="92"/>
  <c r="C514" i="92" s="1"/>
  <c r="F514" i="92" s="1"/>
  <c r="G514" i="92"/>
  <c r="H36" i="91"/>
  <c r="H37" i="91"/>
  <c r="H39" i="91"/>
  <c r="F500" i="92"/>
  <c r="F501" i="92"/>
  <c r="F505" i="92"/>
  <c r="F509" i="92"/>
  <c r="F511" i="92"/>
  <c r="H40" i="91"/>
  <c r="H41" i="91"/>
  <c r="E41" i="91"/>
  <c r="G41" i="91" s="1"/>
  <c r="H44" i="91"/>
  <c r="H51" i="91"/>
  <c r="H52" i="91"/>
  <c r="H53" i="91"/>
  <c r="H54" i="91"/>
  <c r="H55" i="91"/>
  <c r="H56" i="91"/>
  <c r="H57" i="91"/>
  <c r="H22" i="91"/>
  <c r="H23" i="91"/>
  <c r="E23" i="91"/>
  <c r="G23" i="91" s="1"/>
  <c r="H24" i="91"/>
  <c r="E24" i="91"/>
  <c r="G24" i="91" s="1"/>
  <c r="H25" i="91"/>
  <c r="E25" i="91"/>
  <c r="G25" i="91" s="1"/>
  <c r="H26" i="91"/>
  <c r="E26" i="91"/>
  <c r="G26" i="91" s="1"/>
  <c r="H27" i="91"/>
  <c r="E27" i="91"/>
  <c r="G27" i="91" s="1"/>
  <c r="H28" i="91"/>
  <c r="E28" i="91"/>
  <c r="G28" i="91" s="1"/>
  <c r="H29" i="91"/>
  <c r="E29" i="91"/>
  <c r="G29" i="91" s="1"/>
  <c r="H30" i="91"/>
  <c r="E30" i="91"/>
  <c r="G30" i="91" s="1"/>
  <c r="H31" i="91"/>
  <c r="E31" i="91"/>
  <c r="G31" i="91" s="1"/>
  <c r="H32" i="91"/>
  <c r="E32" i="91"/>
  <c r="G32" i="91" s="1"/>
  <c r="F539" i="94"/>
  <c r="C500" i="94" s="1"/>
  <c r="F500" i="94" s="1"/>
  <c r="G500" i="94"/>
  <c r="F540" i="94"/>
  <c r="C501" i="94" s="1"/>
  <c r="F541" i="94"/>
  <c r="C502" i="94"/>
  <c r="G502" i="94" s="1"/>
  <c r="F542" i="94"/>
  <c r="C503" i="94"/>
  <c r="I503" i="94" s="1"/>
  <c r="G503" i="94"/>
  <c r="F543" i="94"/>
  <c r="C504" i="94" s="1"/>
  <c r="F504" i="94" s="1"/>
  <c r="F544" i="94"/>
  <c r="C505" i="94"/>
  <c r="F545" i="94"/>
  <c r="C506" i="94" s="1"/>
  <c r="F546" i="94"/>
  <c r="C507" i="94"/>
  <c r="G507" i="94" s="1"/>
  <c r="F547" i="94"/>
  <c r="C508" i="94" s="1"/>
  <c r="F508" i="94" s="1"/>
  <c r="G508" i="94"/>
  <c r="F548" i="94"/>
  <c r="C509" i="94" s="1"/>
  <c r="F549" i="94"/>
  <c r="C510" i="94"/>
  <c r="F550" i="94"/>
  <c r="C511" i="94"/>
  <c r="G511" i="94"/>
  <c r="F551" i="94"/>
  <c r="C512" i="94" s="1"/>
  <c r="F512" i="94" s="1"/>
  <c r="F552" i="94"/>
  <c r="C513" i="94"/>
  <c r="G513" i="94" s="1"/>
  <c r="F553" i="94"/>
  <c r="C514" i="94" s="1"/>
  <c r="H36" i="93"/>
  <c r="H37" i="93"/>
  <c r="H39" i="93"/>
  <c r="F502" i="94"/>
  <c r="F507" i="94"/>
  <c r="F511" i="94"/>
  <c r="F513" i="94"/>
  <c r="H40" i="93"/>
  <c r="H41" i="93"/>
  <c r="E41" i="93"/>
  <c r="G41" i="93" s="1"/>
  <c r="H44" i="93"/>
  <c r="H51" i="93"/>
  <c r="H52" i="93"/>
  <c r="H53" i="93"/>
  <c r="H54" i="93"/>
  <c r="H55" i="93"/>
  <c r="H56" i="93"/>
  <c r="H57" i="93"/>
  <c r="H22" i="93"/>
  <c r="H503" i="94"/>
  <c r="H23" i="93"/>
  <c r="E23" i="93"/>
  <c r="G23" i="93" s="1"/>
  <c r="H24" i="93"/>
  <c r="E24" i="93"/>
  <c r="G24" i="93" s="1"/>
  <c r="H25" i="93"/>
  <c r="E25" i="93"/>
  <c r="G25" i="93" s="1"/>
  <c r="H26" i="93"/>
  <c r="E26" i="93"/>
  <c r="G26" i="93" s="1"/>
  <c r="H27" i="93"/>
  <c r="E27" i="93"/>
  <c r="G27" i="93" s="1"/>
  <c r="H28" i="93"/>
  <c r="E28" i="93"/>
  <c r="G28" i="93" s="1"/>
  <c r="H29" i="93"/>
  <c r="E29" i="93"/>
  <c r="G29" i="93" s="1"/>
  <c r="H30" i="93"/>
  <c r="E30" i="93"/>
  <c r="G30" i="93" s="1"/>
  <c r="H31" i="93"/>
  <c r="E31" i="93"/>
  <c r="G31" i="93" s="1"/>
  <c r="H32" i="93"/>
  <c r="E32" i="93"/>
  <c r="G32" i="93" s="1"/>
  <c r="F539" i="96"/>
  <c r="C500" i="96" s="1"/>
  <c r="F540" i="96"/>
  <c r="C501" i="96"/>
  <c r="F541" i="96"/>
  <c r="C502" i="96"/>
  <c r="G502" i="96"/>
  <c r="F542" i="96"/>
  <c r="C503" i="96" s="1"/>
  <c r="H503" i="96" s="1"/>
  <c r="F543" i="96"/>
  <c r="C504" i="96"/>
  <c r="F544" i="96"/>
  <c r="C505" i="96" s="1"/>
  <c r="F545" i="96"/>
  <c r="C506" i="96"/>
  <c r="G506" i="96" s="1"/>
  <c r="F546" i="96"/>
  <c r="C507" i="96" s="1"/>
  <c r="G507" i="96"/>
  <c r="F547" i="96"/>
  <c r="C508" i="96" s="1"/>
  <c r="F548" i="96"/>
  <c r="C509" i="96"/>
  <c r="F549" i="96"/>
  <c r="C510" i="96"/>
  <c r="F510" i="96" s="1"/>
  <c r="G510" i="96"/>
  <c r="F550" i="96"/>
  <c r="C511" i="96" s="1"/>
  <c r="G511" i="96" s="1"/>
  <c r="F551" i="96"/>
  <c r="C512" i="96"/>
  <c r="G512" i="96" s="1"/>
  <c r="F552" i="96"/>
  <c r="C513" i="96" s="1"/>
  <c r="F553" i="96"/>
  <c r="C514" i="96"/>
  <c r="G514" i="96" s="1"/>
  <c r="H36" i="95"/>
  <c r="H37" i="95"/>
  <c r="H38" i="95"/>
  <c r="F502" i="96"/>
  <c r="F503" i="96"/>
  <c r="F506" i="96"/>
  <c r="F507" i="96"/>
  <c r="F511" i="96"/>
  <c r="F512" i="96"/>
  <c r="F514" i="96"/>
  <c r="H39" i="95"/>
  <c r="H40" i="95"/>
  <c r="E40" i="95"/>
  <c r="G40" i="95" s="1"/>
  <c r="H41" i="95"/>
  <c r="H42" i="95"/>
  <c r="H43" i="95"/>
  <c r="H47" i="95"/>
  <c r="H48" i="95"/>
  <c r="H49" i="95"/>
  <c r="H50" i="95"/>
  <c r="H51" i="95"/>
  <c r="H52" i="95"/>
  <c r="H53" i="95"/>
  <c r="H54" i="95"/>
  <c r="H55" i="95"/>
  <c r="H56" i="95"/>
  <c r="H22" i="95"/>
  <c r="I503" i="96"/>
  <c r="J503" i="96"/>
  <c r="H23" i="95"/>
  <c r="E23" i="95"/>
  <c r="G23" i="95" s="1"/>
  <c r="H24" i="95"/>
  <c r="E24" i="95"/>
  <c r="G24" i="95" s="1"/>
  <c r="H25" i="95"/>
  <c r="E25" i="95"/>
  <c r="G25" i="95" s="1"/>
  <c r="H26" i="95"/>
  <c r="E26" i="95"/>
  <c r="G26" i="95" s="1"/>
  <c r="H27" i="95"/>
  <c r="E27" i="95"/>
  <c r="G27" i="95" s="1"/>
  <c r="H28" i="95"/>
  <c r="E28" i="95"/>
  <c r="G28" i="95" s="1"/>
  <c r="H29" i="95"/>
  <c r="E29" i="95"/>
  <c r="G29" i="95" s="1"/>
  <c r="H30" i="95"/>
  <c r="E30" i="95"/>
  <c r="G30" i="95" s="1"/>
  <c r="H31" i="95"/>
  <c r="E31" i="95"/>
  <c r="G31" i="95" s="1"/>
  <c r="H32" i="95"/>
  <c r="E32" i="95"/>
  <c r="G32" i="95" s="1"/>
  <c r="F539" i="98"/>
  <c r="C500" i="98"/>
  <c r="G500" i="98"/>
  <c r="F540" i="98"/>
  <c r="C501" i="98" s="1"/>
  <c r="F541" i="98"/>
  <c r="C502" i="98"/>
  <c r="G502" i="98" s="1"/>
  <c r="F542" i="98"/>
  <c r="C503" i="98" s="1"/>
  <c r="F543" i="98"/>
  <c r="C504" i="98"/>
  <c r="F544" i="98"/>
  <c r="C505" i="98" s="1"/>
  <c r="G505" i="98"/>
  <c r="F545" i="98"/>
  <c r="C506" i="98" s="1"/>
  <c r="F546" i="98"/>
  <c r="C507" i="98"/>
  <c r="F507" i="98" s="1"/>
  <c r="G507" i="98"/>
  <c r="F547" i="98"/>
  <c r="C508" i="98"/>
  <c r="G508" i="98"/>
  <c r="F548" i="98"/>
  <c r="C509" i="98" s="1"/>
  <c r="F549" i="98"/>
  <c r="C510" i="98"/>
  <c r="G510" i="98" s="1"/>
  <c r="F550" i="98"/>
  <c r="C511" i="98" s="1"/>
  <c r="F551" i="98"/>
  <c r="C512" i="98"/>
  <c r="J512" i="98" s="1"/>
  <c r="F552" i="98"/>
  <c r="C513" i="98" s="1"/>
  <c r="G513" i="98"/>
  <c r="F553" i="98"/>
  <c r="C514" i="98" s="1"/>
  <c r="H36" i="97"/>
  <c r="H37" i="97"/>
  <c r="H38" i="97"/>
  <c r="F500" i="98"/>
  <c r="F502" i="98"/>
  <c r="F505" i="98"/>
  <c r="F508" i="98"/>
  <c r="F513" i="98"/>
  <c r="H39" i="97"/>
  <c r="H40" i="97"/>
  <c r="E40" i="97"/>
  <c r="G40" i="97" s="1"/>
  <c r="H41" i="97"/>
  <c r="H42" i="97"/>
  <c r="H43" i="97"/>
  <c r="H47" i="97"/>
  <c r="H48" i="97"/>
  <c r="H49" i="97"/>
  <c r="H50" i="97"/>
  <c r="H51" i="97"/>
  <c r="H52" i="97"/>
  <c r="H53" i="97"/>
  <c r="H54" i="97"/>
  <c r="H55" i="97"/>
  <c r="H56" i="97"/>
  <c r="H22" i="97"/>
  <c r="H23" i="97"/>
  <c r="E23" i="97"/>
  <c r="G23" i="97" s="1"/>
  <c r="H24" i="97"/>
  <c r="E24" i="97"/>
  <c r="G24" i="97" s="1"/>
  <c r="H25" i="97"/>
  <c r="E25" i="97"/>
  <c r="G25" i="97" s="1"/>
  <c r="H26" i="97"/>
  <c r="E26" i="97"/>
  <c r="G26" i="97" s="1"/>
  <c r="H27" i="97"/>
  <c r="E27" i="97"/>
  <c r="G27" i="97" s="1"/>
  <c r="H28" i="97"/>
  <c r="E28" i="97"/>
  <c r="G28" i="97" s="1"/>
  <c r="H29" i="97"/>
  <c r="E29" i="97"/>
  <c r="G29" i="97" s="1"/>
  <c r="H30" i="97"/>
  <c r="E30" i="97"/>
  <c r="G30" i="97" s="1"/>
  <c r="H31" i="97"/>
  <c r="E31" i="97"/>
  <c r="G31" i="97" s="1"/>
  <c r="H32" i="97"/>
  <c r="E32" i="97"/>
  <c r="G32" i="97" s="1"/>
  <c r="H36" i="14"/>
  <c r="H37" i="14"/>
  <c r="H39" i="14"/>
  <c r="F501" i="20"/>
  <c r="F502" i="20"/>
  <c r="F503" i="20"/>
  <c r="F504" i="20"/>
  <c r="F505" i="20"/>
  <c r="F506" i="20"/>
  <c r="F507" i="20"/>
  <c r="F509" i="20"/>
  <c r="F510" i="20"/>
  <c r="F511" i="20"/>
  <c r="F512" i="20"/>
  <c r="F513" i="20"/>
  <c r="F514" i="20"/>
  <c r="F515" i="20"/>
  <c r="H40" i="14"/>
  <c r="H41" i="14"/>
  <c r="E41" i="14"/>
  <c r="G41" i="14" s="1"/>
  <c r="H44" i="14"/>
  <c r="C521" i="20"/>
  <c r="F521" i="20"/>
  <c r="G521" i="20"/>
  <c r="H521" i="20"/>
  <c r="I521" i="20"/>
  <c r="J521" i="20"/>
  <c r="C522" i="20"/>
  <c r="G522" i="20" s="1"/>
  <c r="H522" i="20"/>
  <c r="I522" i="20"/>
  <c r="C523" i="20"/>
  <c r="G523" i="20" s="1"/>
  <c r="F523" i="20"/>
  <c r="H523" i="20"/>
  <c r="I523" i="20"/>
  <c r="J523" i="20"/>
  <c r="C524" i="20"/>
  <c r="H524" i="20" s="1"/>
  <c r="F524" i="20"/>
  <c r="J524" i="20"/>
  <c r="C525" i="20"/>
  <c r="F525" i="20" s="1"/>
  <c r="G525" i="20"/>
  <c r="H525" i="20"/>
  <c r="I525" i="20"/>
  <c r="C526" i="20"/>
  <c r="I526" i="20"/>
  <c r="C527" i="20"/>
  <c r="G527" i="20" s="1"/>
  <c r="F527" i="20"/>
  <c r="I527" i="20"/>
  <c r="J527" i="20"/>
  <c r="C529" i="20"/>
  <c r="F529" i="20" s="1"/>
  <c r="G529" i="20"/>
  <c r="H529" i="20"/>
  <c r="I529" i="20"/>
  <c r="C530" i="20"/>
  <c r="I530" i="20"/>
  <c r="C531" i="20"/>
  <c r="G531" i="20" s="1"/>
  <c r="F531" i="20"/>
  <c r="I531" i="20"/>
  <c r="J531" i="20"/>
  <c r="C532" i="20"/>
  <c r="F532" i="20"/>
  <c r="G532" i="20"/>
  <c r="H532" i="20"/>
  <c r="I532" i="20"/>
  <c r="J532" i="20"/>
  <c r="K532" i="20"/>
  <c r="C533" i="20"/>
  <c r="F533" i="20" s="1"/>
  <c r="G533" i="20"/>
  <c r="H533" i="20"/>
  <c r="I533" i="20"/>
  <c r="C534" i="20"/>
  <c r="I534" i="20"/>
  <c r="C535" i="20"/>
  <c r="G535" i="20" s="1"/>
  <c r="F535" i="20"/>
  <c r="I535" i="20"/>
  <c r="J535" i="20"/>
  <c r="H51" i="14"/>
  <c r="H52" i="14"/>
  <c r="H53" i="14"/>
  <c r="H54" i="14"/>
  <c r="G54" i="14"/>
  <c r="H55" i="14"/>
  <c r="G55" i="14"/>
  <c r="H56" i="14"/>
  <c r="G56" i="14"/>
  <c r="H57" i="14"/>
  <c r="G57" i="14"/>
  <c r="H22" i="14"/>
  <c r="H504" i="20"/>
  <c r="I504" i="20"/>
  <c r="J504" i="20"/>
  <c r="E22" i="14"/>
  <c r="G22" i="14" s="1"/>
  <c r="H23" i="14"/>
  <c r="E23" i="14"/>
  <c r="G23" i="14" s="1"/>
  <c r="H24" i="14"/>
  <c r="E24" i="14"/>
  <c r="G24" i="14" s="1"/>
  <c r="H25" i="14"/>
  <c r="E25" i="14"/>
  <c r="G25" i="14" s="1"/>
  <c r="H26" i="14"/>
  <c r="E26" i="14"/>
  <c r="G26" i="14" s="1"/>
  <c r="H27" i="14"/>
  <c r="E27" i="14"/>
  <c r="G27" i="14" s="1"/>
  <c r="H28" i="14"/>
  <c r="E28" i="14"/>
  <c r="G28" i="14" s="1"/>
  <c r="H29" i="14"/>
  <c r="E29" i="14"/>
  <c r="G29" i="14" s="1"/>
  <c r="H30" i="14"/>
  <c r="E30" i="14"/>
  <c r="G30" i="14" s="1"/>
  <c r="H31" i="14"/>
  <c r="E31" i="14"/>
  <c r="G31" i="14" s="1"/>
  <c r="H32" i="14"/>
  <c r="E32" i="14"/>
  <c r="G32" i="14" s="1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I14" i="14" s="1"/>
  <c r="C500" i="5"/>
  <c r="F500" i="5"/>
  <c r="C501" i="5"/>
  <c r="C502" i="5"/>
  <c r="F502" i="5"/>
  <c r="C503" i="5"/>
  <c r="C504" i="5"/>
  <c r="F504" i="5"/>
  <c r="C505" i="5"/>
  <c r="I505" i="5" s="1"/>
  <c r="C506" i="5"/>
  <c r="F506" i="5"/>
  <c r="C507" i="5"/>
  <c r="C508" i="5"/>
  <c r="F508" i="5"/>
  <c r="C509" i="5"/>
  <c r="C510" i="5"/>
  <c r="F510" i="5"/>
  <c r="C511" i="5"/>
  <c r="C512" i="5"/>
  <c r="F512" i="5"/>
  <c r="C513" i="5"/>
  <c r="I513" i="5" s="1"/>
  <c r="C514" i="5"/>
  <c r="F514" i="5"/>
  <c r="G500" i="5"/>
  <c r="G502" i="5"/>
  <c r="G503" i="5"/>
  <c r="G504" i="5"/>
  <c r="G506" i="5"/>
  <c r="G508" i="5"/>
  <c r="G510" i="5"/>
  <c r="G511" i="5"/>
  <c r="G512" i="5"/>
  <c r="G514" i="5"/>
  <c r="L498" i="21"/>
  <c r="L497" i="21"/>
  <c r="L496" i="21"/>
  <c r="L495" i="21"/>
  <c r="L494" i="21"/>
  <c r="L493" i="21"/>
  <c r="L492" i="21"/>
  <c r="L491" i="21"/>
  <c r="L490" i="21"/>
  <c r="L489" i="21"/>
  <c r="L488" i="21"/>
  <c r="L487" i="21"/>
  <c r="L486" i="21"/>
  <c r="L485" i="21"/>
  <c r="L484" i="21"/>
  <c r="L483" i="21"/>
  <c r="L482" i="21"/>
  <c r="L481" i="21"/>
  <c r="L480" i="21"/>
  <c r="L479" i="21"/>
  <c r="L478" i="21"/>
  <c r="L477" i="21"/>
  <c r="L476" i="21"/>
  <c r="L475" i="21"/>
  <c r="L474" i="21"/>
  <c r="L473" i="21"/>
  <c r="L472" i="21"/>
  <c r="L471" i="21"/>
  <c r="L470" i="21"/>
  <c r="L469" i="21"/>
  <c r="L468" i="21"/>
  <c r="L467" i="21"/>
  <c r="L466" i="21"/>
  <c r="L465" i="21"/>
  <c r="L464" i="21"/>
  <c r="L463" i="21"/>
  <c r="L462" i="21"/>
  <c r="L461" i="21"/>
  <c r="L460" i="21"/>
  <c r="L459" i="21"/>
  <c r="L458" i="21"/>
  <c r="L457" i="21"/>
  <c r="L456" i="21"/>
  <c r="L455" i="21"/>
  <c r="L454" i="21"/>
  <c r="L453" i="21"/>
  <c r="L452" i="21"/>
  <c r="L451" i="21"/>
  <c r="L450" i="21"/>
  <c r="L449" i="21"/>
  <c r="L448" i="21"/>
  <c r="L447" i="21"/>
  <c r="L446" i="21"/>
  <c r="L445" i="21"/>
  <c r="L444" i="21"/>
  <c r="L443" i="21"/>
  <c r="L442" i="21"/>
  <c r="L441" i="21"/>
  <c r="L440" i="21"/>
  <c r="L439" i="21"/>
  <c r="L438" i="21"/>
  <c r="L437" i="21"/>
  <c r="L436" i="21"/>
  <c r="L435" i="21"/>
  <c r="L434" i="21"/>
  <c r="L433" i="21"/>
  <c r="L432" i="21"/>
  <c r="L431" i="21"/>
  <c r="L430" i="21"/>
  <c r="L429" i="21"/>
  <c r="L428" i="21"/>
  <c r="L427" i="21"/>
  <c r="L426" i="21"/>
  <c r="L425" i="21"/>
  <c r="L424" i="21"/>
  <c r="L423" i="21"/>
  <c r="L422" i="21"/>
  <c r="L421" i="21"/>
  <c r="L420" i="21"/>
  <c r="L419" i="21"/>
  <c r="L418" i="21"/>
  <c r="L417" i="21"/>
  <c r="L416" i="21"/>
  <c r="L415" i="21"/>
  <c r="L414" i="21"/>
  <c r="L413" i="21"/>
  <c r="L412" i="21"/>
  <c r="L411" i="21"/>
  <c r="L410" i="21"/>
  <c r="L409" i="21"/>
  <c r="L408" i="21"/>
  <c r="L407" i="21"/>
  <c r="L406" i="21"/>
  <c r="L405" i="21"/>
  <c r="L404" i="21"/>
  <c r="L403" i="21"/>
  <c r="L402" i="21"/>
  <c r="L401" i="21"/>
  <c r="L400" i="21"/>
  <c r="L399" i="21"/>
  <c r="L398" i="21"/>
  <c r="L397" i="21"/>
  <c r="L396" i="21"/>
  <c r="L395" i="21"/>
  <c r="L394" i="21"/>
  <c r="L393" i="21"/>
  <c r="L392" i="21"/>
  <c r="L391" i="21"/>
  <c r="L390" i="21"/>
  <c r="L389" i="21"/>
  <c r="L388" i="21"/>
  <c r="L387" i="21"/>
  <c r="L386" i="21"/>
  <c r="L385" i="21"/>
  <c r="L384" i="21"/>
  <c r="L383" i="21"/>
  <c r="L382" i="21"/>
  <c r="L381" i="21"/>
  <c r="L380" i="21"/>
  <c r="L379" i="21"/>
  <c r="L378" i="21"/>
  <c r="L377" i="21"/>
  <c r="L376" i="21"/>
  <c r="L375" i="21"/>
  <c r="L374" i="21"/>
  <c r="L373" i="21"/>
  <c r="L372" i="21"/>
  <c r="L371" i="21"/>
  <c r="L370" i="21"/>
  <c r="L369" i="21"/>
  <c r="L368" i="21"/>
  <c r="L367" i="21"/>
  <c r="L366" i="21"/>
  <c r="L365" i="21"/>
  <c r="L364" i="21"/>
  <c r="L363" i="21"/>
  <c r="L362" i="21"/>
  <c r="L361" i="21"/>
  <c r="L360" i="21"/>
  <c r="L359" i="21"/>
  <c r="L358" i="21"/>
  <c r="L357" i="21"/>
  <c r="L356" i="21"/>
  <c r="L355" i="21"/>
  <c r="L354" i="21"/>
  <c r="L353" i="21"/>
  <c r="L352" i="21"/>
  <c r="L351" i="21"/>
  <c r="L350" i="21"/>
  <c r="L349" i="21"/>
  <c r="L348" i="21"/>
  <c r="L347" i="21"/>
  <c r="L346" i="21"/>
  <c r="L345" i="21"/>
  <c r="L344" i="21"/>
  <c r="L343" i="21"/>
  <c r="L342" i="21"/>
  <c r="L341" i="21"/>
  <c r="L340" i="21"/>
  <c r="L339" i="21"/>
  <c r="L338" i="21"/>
  <c r="L337" i="21"/>
  <c r="L336" i="21"/>
  <c r="L335" i="21"/>
  <c r="L334" i="21"/>
  <c r="L333" i="21"/>
  <c r="L332" i="21"/>
  <c r="L331" i="21"/>
  <c r="L330" i="21"/>
  <c r="L329" i="21"/>
  <c r="L328" i="21"/>
  <c r="L327" i="21"/>
  <c r="L326" i="21"/>
  <c r="L325" i="21"/>
  <c r="L324" i="21"/>
  <c r="L323" i="21"/>
  <c r="L322" i="21"/>
  <c r="L321" i="21"/>
  <c r="L320" i="21"/>
  <c r="L319" i="21"/>
  <c r="L318" i="21"/>
  <c r="L317" i="21"/>
  <c r="L316" i="21"/>
  <c r="L315" i="21"/>
  <c r="L314" i="21"/>
  <c r="L313" i="21"/>
  <c r="L312" i="21"/>
  <c r="L311" i="21"/>
  <c r="L310" i="21"/>
  <c r="L309" i="21"/>
  <c r="L308" i="21"/>
  <c r="L307" i="21"/>
  <c r="L306" i="21"/>
  <c r="L305" i="21"/>
  <c r="L304" i="21"/>
  <c r="L303" i="21"/>
  <c r="L302" i="21"/>
  <c r="L301" i="21"/>
  <c r="L300" i="21"/>
  <c r="L299" i="21"/>
  <c r="L298" i="21"/>
  <c r="L297" i="21"/>
  <c r="L296" i="21"/>
  <c r="L295" i="21"/>
  <c r="L294" i="21"/>
  <c r="L293" i="21"/>
  <c r="L292" i="21"/>
  <c r="L291" i="21"/>
  <c r="L290" i="21"/>
  <c r="L289" i="21"/>
  <c r="L288" i="21"/>
  <c r="L287" i="21"/>
  <c r="L286" i="21"/>
  <c r="L285" i="21"/>
  <c r="L284" i="21"/>
  <c r="L283" i="21"/>
  <c r="L282" i="21"/>
  <c r="L281" i="21"/>
  <c r="L280" i="21"/>
  <c r="L279" i="21"/>
  <c r="L278" i="21"/>
  <c r="L277" i="21"/>
  <c r="L276" i="21"/>
  <c r="L275" i="21"/>
  <c r="L274" i="21"/>
  <c r="L273" i="21"/>
  <c r="L272" i="21"/>
  <c r="L271" i="21"/>
  <c r="L270" i="21"/>
  <c r="L269" i="21"/>
  <c r="L268" i="21"/>
  <c r="L267" i="21"/>
  <c r="L266" i="21"/>
  <c r="L265" i="21"/>
  <c r="L264" i="21"/>
  <c r="L263" i="21"/>
  <c r="L262" i="21"/>
  <c r="L261" i="21"/>
  <c r="L260" i="21"/>
  <c r="L259" i="21"/>
  <c r="L258" i="21"/>
  <c r="L257" i="21"/>
  <c r="L256" i="21"/>
  <c r="L255" i="21"/>
  <c r="L254" i="21"/>
  <c r="L253" i="21"/>
  <c r="L252" i="21"/>
  <c r="L251" i="21"/>
  <c r="L250" i="21"/>
  <c r="L249" i="21"/>
  <c r="L248" i="21"/>
  <c r="L247" i="21"/>
  <c r="L246" i="21"/>
  <c r="L245" i="21"/>
  <c r="L244" i="21"/>
  <c r="L243" i="21"/>
  <c r="L242" i="21"/>
  <c r="L241" i="21"/>
  <c r="L240" i="21"/>
  <c r="L239" i="21"/>
  <c r="L238" i="21"/>
  <c r="L237" i="21"/>
  <c r="L236" i="21"/>
  <c r="L235" i="21"/>
  <c r="L234" i="21"/>
  <c r="L233" i="21"/>
  <c r="L232" i="21"/>
  <c r="L231" i="21"/>
  <c r="L230" i="21"/>
  <c r="L229" i="21"/>
  <c r="L228" i="21"/>
  <c r="L227" i="21"/>
  <c r="L226" i="21"/>
  <c r="L225" i="21"/>
  <c r="L224" i="21"/>
  <c r="L223" i="21"/>
  <c r="L222" i="21"/>
  <c r="L221" i="21"/>
  <c r="L220" i="21"/>
  <c r="L219" i="21"/>
  <c r="L218" i="21"/>
  <c r="L217" i="21"/>
  <c r="L216" i="21"/>
  <c r="L215" i="21"/>
  <c r="L214" i="21"/>
  <c r="L213" i="21"/>
  <c r="L212" i="21"/>
  <c r="L211" i="21"/>
  <c r="L210" i="21"/>
  <c r="L209" i="21"/>
  <c r="L208" i="21"/>
  <c r="L207" i="21"/>
  <c r="L206" i="21"/>
  <c r="L205" i="21"/>
  <c r="L204" i="21"/>
  <c r="L203" i="21"/>
  <c r="L202" i="21"/>
  <c r="L201" i="21"/>
  <c r="L200" i="21"/>
  <c r="L199" i="21"/>
  <c r="L198" i="21"/>
  <c r="L197" i="21"/>
  <c r="L196" i="21"/>
  <c r="L195" i="21"/>
  <c r="L194" i="21"/>
  <c r="L193" i="21"/>
  <c r="L192" i="21"/>
  <c r="L191" i="21"/>
  <c r="L190" i="21"/>
  <c r="L189" i="21"/>
  <c r="L188" i="21"/>
  <c r="L187" i="21"/>
  <c r="L186" i="21"/>
  <c r="L185" i="21"/>
  <c r="L184" i="21"/>
  <c r="L183" i="21"/>
  <c r="L182" i="21"/>
  <c r="L181" i="21"/>
  <c r="L180" i="21"/>
  <c r="L179" i="21"/>
  <c r="L178" i="21"/>
  <c r="L177" i="21"/>
  <c r="L176" i="21"/>
  <c r="L175" i="21"/>
  <c r="L174" i="21"/>
  <c r="L173" i="21"/>
  <c r="L172" i="21"/>
  <c r="L171" i="21"/>
  <c r="L170" i="21"/>
  <c r="L169" i="21"/>
  <c r="L168" i="21"/>
  <c r="L167" i="21"/>
  <c r="L166" i="21"/>
  <c r="L165" i="21"/>
  <c r="L164" i="21"/>
  <c r="L163" i="21"/>
  <c r="L162" i="21"/>
  <c r="L161" i="21"/>
  <c r="L160" i="21"/>
  <c r="L159" i="21"/>
  <c r="L158" i="21"/>
  <c r="L157" i="21"/>
  <c r="L156" i="21"/>
  <c r="L155" i="21"/>
  <c r="L154" i="21"/>
  <c r="L153" i="21"/>
  <c r="L152" i="21"/>
  <c r="L151" i="21"/>
  <c r="L150" i="21"/>
  <c r="L149" i="21"/>
  <c r="L148" i="21"/>
  <c r="L147" i="21"/>
  <c r="L146" i="21"/>
  <c r="L145" i="21"/>
  <c r="L144" i="21"/>
  <c r="L143" i="21"/>
  <c r="L142" i="21"/>
  <c r="L141" i="21"/>
  <c r="L140" i="21"/>
  <c r="L139" i="21"/>
  <c r="L138" i="21"/>
  <c r="L137" i="21"/>
  <c r="L136" i="21"/>
  <c r="L135" i="21"/>
  <c r="L134" i="21"/>
  <c r="L133" i="21"/>
  <c r="L132" i="21"/>
  <c r="L131" i="21"/>
  <c r="L130" i="21"/>
  <c r="L129" i="21"/>
  <c r="L128" i="21"/>
  <c r="L127" i="21"/>
  <c r="L126" i="21"/>
  <c r="L125" i="21"/>
  <c r="L124" i="21"/>
  <c r="L123" i="21"/>
  <c r="L122" i="21"/>
  <c r="L121" i="21"/>
  <c r="L120" i="21"/>
  <c r="L119" i="21"/>
  <c r="L118" i="21"/>
  <c r="L117" i="21"/>
  <c r="L116" i="21"/>
  <c r="L115" i="21"/>
  <c r="L114" i="21"/>
  <c r="L113" i="21"/>
  <c r="L112" i="21"/>
  <c r="L111" i="21"/>
  <c r="L110" i="21"/>
  <c r="L109" i="21"/>
  <c r="L108" i="21"/>
  <c r="L107" i="21"/>
  <c r="L106" i="21"/>
  <c r="L105" i="21"/>
  <c r="L104" i="21"/>
  <c r="L103" i="21"/>
  <c r="L102" i="21"/>
  <c r="L101" i="21"/>
  <c r="L100" i="21"/>
  <c r="L99" i="21"/>
  <c r="L98" i="21"/>
  <c r="L97" i="21"/>
  <c r="L96" i="21"/>
  <c r="L95" i="21"/>
  <c r="L94" i="21"/>
  <c r="L93" i="21"/>
  <c r="L92" i="21"/>
  <c r="L91" i="21"/>
  <c r="L90" i="21"/>
  <c r="L89" i="21"/>
  <c r="L88" i="21"/>
  <c r="L87" i="21"/>
  <c r="L86" i="21"/>
  <c r="L85" i="21"/>
  <c r="L84" i="21"/>
  <c r="L83" i="21"/>
  <c r="L82" i="21"/>
  <c r="L81" i="21"/>
  <c r="L80" i="21"/>
  <c r="L76" i="21"/>
  <c r="L74" i="21"/>
  <c r="G539" i="21"/>
  <c r="G540" i="21"/>
  <c r="G542" i="21"/>
  <c r="L77" i="21" s="1"/>
  <c r="G541" i="21"/>
  <c r="G543" i="21"/>
  <c r="L498" i="23"/>
  <c r="L495" i="23"/>
  <c r="L494" i="23"/>
  <c r="L493" i="23"/>
  <c r="L492" i="23"/>
  <c r="L491" i="23"/>
  <c r="L490" i="23"/>
  <c r="L489" i="23"/>
  <c r="L488" i="23"/>
  <c r="L487" i="23"/>
  <c r="L486" i="23"/>
  <c r="L485" i="23"/>
  <c r="L484" i="23"/>
  <c r="L483" i="23"/>
  <c r="L482" i="23"/>
  <c r="L481" i="23"/>
  <c r="L480" i="23"/>
  <c r="L479" i="23"/>
  <c r="L478" i="23"/>
  <c r="L477" i="23"/>
  <c r="L476" i="23"/>
  <c r="L475" i="23"/>
  <c r="L474" i="23"/>
  <c r="L473" i="23"/>
  <c r="L472" i="23"/>
  <c r="L471" i="23"/>
  <c r="L470" i="23"/>
  <c r="L469" i="23"/>
  <c r="L468" i="23"/>
  <c r="L467" i="23"/>
  <c r="L466" i="23"/>
  <c r="L465" i="23"/>
  <c r="L464" i="23"/>
  <c r="L463" i="23"/>
  <c r="L462" i="23"/>
  <c r="L461" i="23"/>
  <c r="L460" i="23"/>
  <c r="L459" i="23"/>
  <c r="L458" i="23"/>
  <c r="L457" i="23"/>
  <c r="L456" i="23"/>
  <c r="L455" i="23"/>
  <c r="L454" i="23"/>
  <c r="L453" i="23"/>
  <c r="L452" i="23"/>
  <c r="L451" i="23"/>
  <c r="L450" i="23"/>
  <c r="L449" i="23"/>
  <c r="L448" i="23"/>
  <c r="L447" i="23"/>
  <c r="L446" i="23"/>
  <c r="L445" i="23"/>
  <c r="L444" i="23"/>
  <c r="L443" i="23"/>
  <c r="L442" i="23"/>
  <c r="L441" i="23"/>
  <c r="L440" i="23"/>
  <c r="L439" i="23"/>
  <c r="L438" i="23"/>
  <c r="L437" i="23"/>
  <c r="L436" i="23"/>
  <c r="L435" i="23"/>
  <c r="L434" i="23"/>
  <c r="L433" i="23"/>
  <c r="L432" i="23"/>
  <c r="L431" i="23"/>
  <c r="L430" i="23"/>
  <c r="L429" i="23"/>
  <c r="L428" i="23"/>
  <c r="L427" i="23"/>
  <c r="L426" i="23"/>
  <c r="L425" i="23"/>
  <c r="L424" i="23"/>
  <c r="L423" i="23"/>
  <c r="L422" i="23"/>
  <c r="L421" i="23"/>
  <c r="L420" i="23"/>
  <c r="L419" i="23"/>
  <c r="L418" i="23"/>
  <c r="L417" i="23"/>
  <c r="L416" i="23"/>
  <c r="L415" i="23"/>
  <c r="L414" i="23"/>
  <c r="L413" i="23"/>
  <c r="L412" i="23"/>
  <c r="L411" i="23"/>
  <c r="L410" i="23"/>
  <c r="L409" i="23"/>
  <c r="L408" i="23"/>
  <c r="L407" i="23"/>
  <c r="L406" i="23"/>
  <c r="L405" i="23"/>
  <c r="L404" i="23"/>
  <c r="L403" i="23"/>
  <c r="L402" i="23"/>
  <c r="L401" i="23"/>
  <c r="L400" i="23"/>
  <c r="L399" i="23"/>
  <c r="L398" i="23"/>
  <c r="L397" i="23"/>
  <c r="L396" i="23"/>
  <c r="L395" i="23"/>
  <c r="L394" i="23"/>
  <c r="L393" i="23"/>
  <c r="L392" i="23"/>
  <c r="L391" i="23"/>
  <c r="L390" i="23"/>
  <c r="L389" i="23"/>
  <c r="L388" i="23"/>
  <c r="L387" i="23"/>
  <c r="L386" i="23"/>
  <c r="L385" i="23"/>
  <c r="L384" i="23"/>
  <c r="L383" i="23"/>
  <c r="L382" i="23"/>
  <c r="L381" i="23"/>
  <c r="L380" i="23"/>
  <c r="L379" i="23"/>
  <c r="L378" i="23"/>
  <c r="L377" i="23"/>
  <c r="L376" i="23"/>
  <c r="L375" i="23"/>
  <c r="L374" i="23"/>
  <c r="L373" i="23"/>
  <c r="L372" i="23"/>
  <c r="L371" i="23"/>
  <c r="L370" i="23"/>
  <c r="L369" i="23"/>
  <c r="L368" i="23"/>
  <c r="L367" i="23"/>
  <c r="L366" i="23"/>
  <c r="L365" i="23"/>
  <c r="L364" i="23"/>
  <c r="L363" i="23"/>
  <c r="L362" i="23"/>
  <c r="L361" i="23"/>
  <c r="L360" i="23"/>
  <c r="L359" i="23"/>
  <c r="L358" i="23"/>
  <c r="L357" i="23"/>
  <c r="L356" i="23"/>
  <c r="L355" i="23"/>
  <c r="L354" i="23"/>
  <c r="L353" i="23"/>
  <c r="L352" i="23"/>
  <c r="L351" i="23"/>
  <c r="L350" i="23"/>
  <c r="L349" i="23"/>
  <c r="L348" i="23"/>
  <c r="L347" i="23"/>
  <c r="L346" i="23"/>
  <c r="L345" i="23"/>
  <c r="L344" i="23"/>
  <c r="L343" i="23"/>
  <c r="L342" i="23"/>
  <c r="L341" i="23"/>
  <c r="L340" i="23"/>
  <c r="L339" i="23"/>
  <c r="L338" i="23"/>
  <c r="L337" i="23"/>
  <c r="L336" i="23"/>
  <c r="L335" i="23"/>
  <c r="L334" i="23"/>
  <c r="L333" i="23"/>
  <c r="L332" i="23"/>
  <c r="L331" i="23"/>
  <c r="L330" i="23"/>
  <c r="L329" i="23"/>
  <c r="L328" i="23"/>
  <c r="L327" i="23"/>
  <c r="L326" i="23"/>
  <c r="L325" i="23"/>
  <c r="L324" i="23"/>
  <c r="L323" i="23"/>
  <c r="L322" i="23"/>
  <c r="L321" i="23"/>
  <c r="L320" i="23"/>
  <c r="L319" i="23"/>
  <c r="L318" i="23"/>
  <c r="L317" i="23"/>
  <c r="L316" i="23"/>
  <c r="L315" i="23"/>
  <c r="L314" i="23"/>
  <c r="L313" i="23"/>
  <c r="L312" i="23"/>
  <c r="L311" i="23"/>
  <c r="L310" i="23"/>
  <c r="L309" i="23"/>
  <c r="L308" i="23"/>
  <c r="L307" i="23"/>
  <c r="L306" i="23"/>
  <c r="L305" i="23"/>
  <c r="L304" i="23"/>
  <c r="L303" i="23"/>
  <c r="L302" i="23"/>
  <c r="L301" i="23"/>
  <c r="L300" i="23"/>
  <c r="L299" i="23"/>
  <c r="L298" i="23"/>
  <c r="L297" i="23"/>
  <c r="L296" i="23"/>
  <c r="L295" i="23"/>
  <c r="L294" i="23"/>
  <c r="L293" i="23"/>
  <c r="L292" i="23"/>
  <c r="L291" i="23"/>
  <c r="L290" i="23"/>
  <c r="L289" i="23"/>
  <c r="L288" i="23"/>
  <c r="L287" i="23"/>
  <c r="L286" i="23"/>
  <c r="L285" i="23"/>
  <c r="L284" i="23"/>
  <c r="L283" i="23"/>
  <c r="L282" i="23"/>
  <c r="L281" i="23"/>
  <c r="L280" i="23"/>
  <c r="L279" i="23"/>
  <c r="L278" i="23"/>
  <c r="L277" i="23"/>
  <c r="L276" i="23"/>
  <c r="L275" i="23"/>
  <c r="L274" i="23"/>
  <c r="L273" i="23"/>
  <c r="L272" i="23"/>
  <c r="L271" i="23"/>
  <c r="L270" i="23"/>
  <c r="L269" i="23"/>
  <c r="L268" i="23"/>
  <c r="L267" i="23"/>
  <c r="L266" i="23"/>
  <c r="L265" i="23"/>
  <c r="L264" i="23"/>
  <c r="L263" i="23"/>
  <c r="L262" i="23"/>
  <c r="L261" i="23"/>
  <c r="L260" i="23"/>
  <c r="L259" i="23"/>
  <c r="L258" i="23"/>
  <c r="L257" i="23"/>
  <c r="L256" i="23"/>
  <c r="L255" i="23"/>
  <c r="L254" i="23"/>
  <c r="L253" i="23"/>
  <c r="L252" i="23"/>
  <c r="L251" i="23"/>
  <c r="L250" i="23"/>
  <c r="L249" i="23"/>
  <c r="L248" i="23"/>
  <c r="L247" i="23"/>
  <c r="L246" i="23"/>
  <c r="L245" i="23"/>
  <c r="L244" i="23"/>
  <c r="L243" i="23"/>
  <c r="L242" i="23"/>
  <c r="L241" i="23"/>
  <c r="L240" i="23"/>
  <c r="L239" i="23"/>
  <c r="L238" i="23"/>
  <c r="L237" i="23"/>
  <c r="L236" i="23"/>
  <c r="L235" i="23"/>
  <c r="L234" i="23"/>
  <c r="L233" i="23"/>
  <c r="L232" i="23"/>
  <c r="L231" i="23"/>
  <c r="L230" i="23"/>
  <c r="L229" i="23"/>
  <c r="L228" i="23"/>
  <c r="L227" i="23"/>
  <c r="L226" i="23"/>
  <c r="L225" i="23"/>
  <c r="L224" i="23"/>
  <c r="L223" i="23"/>
  <c r="L222" i="23"/>
  <c r="L221" i="23"/>
  <c r="L220" i="23"/>
  <c r="L219" i="23"/>
  <c r="L218" i="23"/>
  <c r="L217" i="23"/>
  <c r="L216" i="23"/>
  <c r="L215" i="23"/>
  <c r="L214" i="23"/>
  <c r="L213" i="23"/>
  <c r="L212" i="23"/>
  <c r="L211" i="23"/>
  <c r="L210" i="23"/>
  <c r="L209" i="23"/>
  <c r="L208" i="23"/>
  <c r="L207" i="23"/>
  <c r="L206" i="23"/>
  <c r="L205" i="23"/>
  <c r="L204" i="23"/>
  <c r="L203" i="23"/>
  <c r="L202" i="23"/>
  <c r="L201" i="23"/>
  <c r="L200" i="23"/>
  <c r="L199" i="23"/>
  <c r="L198" i="23"/>
  <c r="L197" i="23"/>
  <c r="L196" i="23"/>
  <c r="L195" i="23"/>
  <c r="L194" i="23"/>
  <c r="L193" i="23"/>
  <c r="L192" i="23"/>
  <c r="L191" i="23"/>
  <c r="L190" i="23"/>
  <c r="L189" i="23"/>
  <c r="L188" i="23"/>
  <c r="L187" i="23"/>
  <c r="L186" i="23"/>
  <c r="L185" i="23"/>
  <c r="L184" i="23"/>
  <c r="L183" i="23"/>
  <c r="L182" i="23"/>
  <c r="L181" i="23"/>
  <c r="L180" i="23"/>
  <c r="L179" i="23"/>
  <c r="L178" i="23"/>
  <c r="L177" i="23"/>
  <c r="L176" i="23"/>
  <c r="L175" i="23"/>
  <c r="L174" i="23"/>
  <c r="L173" i="23"/>
  <c r="L172" i="23"/>
  <c r="L171" i="23"/>
  <c r="L170" i="23"/>
  <c r="L169" i="23"/>
  <c r="L168" i="23"/>
  <c r="L167" i="23"/>
  <c r="L166" i="23"/>
  <c r="L165" i="23"/>
  <c r="L164" i="23"/>
  <c r="L163" i="23"/>
  <c r="L162" i="23"/>
  <c r="L161" i="23"/>
  <c r="L160" i="23"/>
  <c r="L159" i="23"/>
  <c r="L158" i="23"/>
  <c r="L157" i="23"/>
  <c r="L156" i="23"/>
  <c r="L155" i="23"/>
  <c r="L154" i="23"/>
  <c r="L153" i="23"/>
  <c r="L152" i="23"/>
  <c r="L151" i="23"/>
  <c r="L150" i="23"/>
  <c r="L149" i="23"/>
  <c r="L148" i="23"/>
  <c r="L147" i="23"/>
  <c r="L146" i="23"/>
  <c r="L145" i="23"/>
  <c r="L144" i="23"/>
  <c r="L143" i="23"/>
  <c r="L142" i="23"/>
  <c r="L141" i="23"/>
  <c r="L140" i="23"/>
  <c r="L139" i="23"/>
  <c r="L138" i="23"/>
  <c r="L137" i="23"/>
  <c r="L136" i="23"/>
  <c r="L135" i="23"/>
  <c r="L134" i="23"/>
  <c r="L133" i="23"/>
  <c r="L132" i="23"/>
  <c r="L131" i="23"/>
  <c r="L130" i="23"/>
  <c r="L129" i="23"/>
  <c r="L128" i="23"/>
  <c r="L127" i="23"/>
  <c r="L126" i="23"/>
  <c r="L125" i="23"/>
  <c r="L124" i="23"/>
  <c r="L123" i="23"/>
  <c r="L122" i="23"/>
  <c r="L121" i="23"/>
  <c r="L120" i="23"/>
  <c r="L119" i="23"/>
  <c r="L118" i="23"/>
  <c r="L117" i="23"/>
  <c r="L116" i="23"/>
  <c r="L115" i="23"/>
  <c r="L114" i="23"/>
  <c r="L113" i="23"/>
  <c r="L112" i="23"/>
  <c r="L111" i="23"/>
  <c r="L110" i="23"/>
  <c r="L109" i="23"/>
  <c r="L108" i="23"/>
  <c r="L107" i="23"/>
  <c r="L106" i="23"/>
  <c r="L105" i="23"/>
  <c r="L104" i="23"/>
  <c r="L103" i="23"/>
  <c r="L102" i="23"/>
  <c r="L101" i="23"/>
  <c r="L100" i="23"/>
  <c r="L99" i="23"/>
  <c r="L98" i="23"/>
  <c r="L97" i="23"/>
  <c r="L96" i="23"/>
  <c r="L95" i="23"/>
  <c r="L94" i="23"/>
  <c r="L93" i="23"/>
  <c r="L92" i="23"/>
  <c r="L91" i="23"/>
  <c r="L90" i="23"/>
  <c r="L89" i="23"/>
  <c r="L88" i="23"/>
  <c r="L87" i="23"/>
  <c r="L86" i="23"/>
  <c r="L85" i="23"/>
  <c r="L84" i="23"/>
  <c r="L83" i="23"/>
  <c r="L82" i="23"/>
  <c r="L79" i="23"/>
  <c r="L78" i="23"/>
  <c r="L77" i="23"/>
  <c r="L76" i="23"/>
  <c r="L71" i="23"/>
  <c r="L70" i="23"/>
  <c r="L69" i="23"/>
  <c r="G539" i="23"/>
  <c r="G542" i="23"/>
  <c r="G541" i="23"/>
  <c r="G540" i="23"/>
  <c r="L497" i="24"/>
  <c r="L496" i="24"/>
  <c r="L495" i="24"/>
  <c r="L494" i="24"/>
  <c r="L493" i="24"/>
  <c r="L492" i="24"/>
  <c r="L491" i="24"/>
  <c r="L490" i="24"/>
  <c r="L489" i="24"/>
  <c r="L488" i="24"/>
  <c r="L487" i="24"/>
  <c r="L486" i="24"/>
  <c r="L485" i="24"/>
  <c r="L484" i="24"/>
  <c r="L483" i="24"/>
  <c r="L482" i="24"/>
  <c r="L481" i="24"/>
  <c r="L480" i="24"/>
  <c r="L479" i="24"/>
  <c r="L478" i="24"/>
  <c r="L477" i="24"/>
  <c r="L476" i="24"/>
  <c r="L475" i="24"/>
  <c r="L474" i="24"/>
  <c r="L473" i="24"/>
  <c r="L472" i="24"/>
  <c r="L471" i="24"/>
  <c r="L470" i="24"/>
  <c r="L469" i="24"/>
  <c r="L468" i="24"/>
  <c r="L467" i="24"/>
  <c r="L466" i="24"/>
  <c r="L465" i="24"/>
  <c r="L464" i="24"/>
  <c r="L463" i="24"/>
  <c r="L462" i="24"/>
  <c r="L461" i="24"/>
  <c r="L460" i="24"/>
  <c r="L459" i="24"/>
  <c r="L458" i="24"/>
  <c r="L457" i="24"/>
  <c r="L456" i="24"/>
  <c r="L455" i="24"/>
  <c r="L454" i="24"/>
  <c r="L453" i="24"/>
  <c r="L452" i="24"/>
  <c r="L451" i="24"/>
  <c r="L450" i="24"/>
  <c r="L449" i="24"/>
  <c r="L448" i="24"/>
  <c r="L447" i="24"/>
  <c r="L446" i="24"/>
  <c r="L445" i="24"/>
  <c r="L444" i="24"/>
  <c r="L443" i="24"/>
  <c r="L442" i="24"/>
  <c r="L441" i="24"/>
  <c r="L440" i="24"/>
  <c r="L439" i="24"/>
  <c r="L438" i="24"/>
  <c r="L437" i="24"/>
  <c r="L436" i="24"/>
  <c r="L435" i="24"/>
  <c r="L434" i="24"/>
  <c r="L433" i="24"/>
  <c r="L432" i="24"/>
  <c r="L431" i="24"/>
  <c r="L430" i="24"/>
  <c r="L429" i="24"/>
  <c r="L428" i="24"/>
  <c r="L427" i="24"/>
  <c r="L426" i="24"/>
  <c r="L425" i="24"/>
  <c r="L424" i="24"/>
  <c r="L423" i="24"/>
  <c r="L422" i="24"/>
  <c r="L421" i="24"/>
  <c r="L420" i="24"/>
  <c r="L419" i="24"/>
  <c r="L418" i="24"/>
  <c r="L417" i="24"/>
  <c r="L416" i="24"/>
  <c r="L415" i="24"/>
  <c r="L414" i="24"/>
  <c r="L413" i="24"/>
  <c r="L412" i="24"/>
  <c r="L411" i="24"/>
  <c r="L410" i="24"/>
  <c r="L409" i="24"/>
  <c r="L408" i="24"/>
  <c r="L407" i="24"/>
  <c r="L406" i="24"/>
  <c r="L405" i="24"/>
  <c r="L404" i="24"/>
  <c r="L403" i="24"/>
  <c r="L402" i="24"/>
  <c r="L401" i="24"/>
  <c r="L400" i="24"/>
  <c r="L399" i="24"/>
  <c r="L398" i="24"/>
  <c r="L397" i="24"/>
  <c r="L396" i="24"/>
  <c r="L395" i="24"/>
  <c r="L394" i="24"/>
  <c r="L393" i="24"/>
  <c r="L392" i="24"/>
  <c r="L391" i="24"/>
  <c r="L390" i="24"/>
  <c r="L389" i="24"/>
  <c r="L388" i="24"/>
  <c r="L387" i="24"/>
  <c r="L386" i="24"/>
  <c r="L385" i="24"/>
  <c r="L384" i="24"/>
  <c r="L383" i="24"/>
  <c r="L382" i="24"/>
  <c r="L381" i="24"/>
  <c r="L380" i="24"/>
  <c r="L379" i="24"/>
  <c r="L378" i="24"/>
  <c r="L377" i="24"/>
  <c r="L376" i="24"/>
  <c r="L375" i="24"/>
  <c r="L374" i="24"/>
  <c r="L373" i="24"/>
  <c r="L372" i="24"/>
  <c r="L371" i="24"/>
  <c r="L370" i="24"/>
  <c r="L369" i="24"/>
  <c r="L368" i="24"/>
  <c r="L367" i="24"/>
  <c r="L366" i="24"/>
  <c r="L365" i="24"/>
  <c r="L364" i="24"/>
  <c r="L363" i="24"/>
  <c r="L362" i="24"/>
  <c r="L361" i="24"/>
  <c r="L360" i="24"/>
  <c r="L359" i="24"/>
  <c r="L358" i="24"/>
  <c r="L357" i="24"/>
  <c r="L356" i="24"/>
  <c r="L355" i="24"/>
  <c r="L354" i="24"/>
  <c r="L353" i="24"/>
  <c r="L352" i="24"/>
  <c r="L351" i="24"/>
  <c r="L350" i="24"/>
  <c r="L349" i="24"/>
  <c r="L348" i="24"/>
  <c r="L347" i="24"/>
  <c r="L346" i="24"/>
  <c r="L345" i="24"/>
  <c r="L344" i="24"/>
  <c r="L343" i="24"/>
  <c r="L342" i="24"/>
  <c r="L341" i="24"/>
  <c r="L340" i="24"/>
  <c r="L339" i="24"/>
  <c r="L338" i="24"/>
  <c r="L337" i="24"/>
  <c r="L336" i="24"/>
  <c r="L335" i="24"/>
  <c r="L334" i="24"/>
  <c r="L333" i="24"/>
  <c r="L332" i="24"/>
  <c r="L331" i="24"/>
  <c r="L330" i="24"/>
  <c r="L329" i="24"/>
  <c r="L328" i="24"/>
  <c r="L327" i="24"/>
  <c r="L326" i="24"/>
  <c r="L325" i="24"/>
  <c r="L324" i="24"/>
  <c r="L323" i="24"/>
  <c r="L322" i="24"/>
  <c r="L321" i="24"/>
  <c r="L320" i="24"/>
  <c r="L319" i="24"/>
  <c r="L318" i="24"/>
  <c r="L317" i="24"/>
  <c r="L316" i="24"/>
  <c r="L315" i="24"/>
  <c r="L314" i="24"/>
  <c r="L313" i="24"/>
  <c r="L312" i="24"/>
  <c r="L311" i="24"/>
  <c r="L310" i="24"/>
  <c r="L309" i="24"/>
  <c r="L308" i="24"/>
  <c r="L307" i="24"/>
  <c r="L306" i="24"/>
  <c r="L305" i="24"/>
  <c r="L304" i="24"/>
  <c r="L303" i="24"/>
  <c r="L302" i="24"/>
  <c r="L301" i="24"/>
  <c r="L300" i="24"/>
  <c r="L299" i="24"/>
  <c r="L298" i="24"/>
  <c r="L297" i="24"/>
  <c r="L296" i="24"/>
  <c r="L295" i="24"/>
  <c r="L294" i="24"/>
  <c r="L293" i="24"/>
  <c r="L292" i="24"/>
  <c r="L291" i="24"/>
  <c r="L290" i="24"/>
  <c r="L289" i="24"/>
  <c r="L288" i="24"/>
  <c r="L287" i="24"/>
  <c r="L286" i="24"/>
  <c r="L285" i="24"/>
  <c r="L284" i="24"/>
  <c r="L283" i="24"/>
  <c r="L282" i="24"/>
  <c r="L281" i="24"/>
  <c r="L280" i="24"/>
  <c r="L279" i="24"/>
  <c r="L278" i="24"/>
  <c r="L277" i="24"/>
  <c r="L276" i="24"/>
  <c r="L275" i="24"/>
  <c r="L274" i="24"/>
  <c r="L273" i="24"/>
  <c r="L272" i="24"/>
  <c r="L271" i="24"/>
  <c r="L270" i="24"/>
  <c r="L269" i="24"/>
  <c r="L268" i="24"/>
  <c r="L267" i="24"/>
  <c r="L266" i="24"/>
  <c r="L265" i="24"/>
  <c r="L264" i="24"/>
  <c r="L263" i="24"/>
  <c r="L262" i="24"/>
  <c r="L261" i="24"/>
  <c r="L260" i="24"/>
  <c r="L259" i="24"/>
  <c r="L258" i="24"/>
  <c r="L257" i="24"/>
  <c r="L256" i="24"/>
  <c r="L255" i="24"/>
  <c r="L254" i="24"/>
  <c r="L253" i="24"/>
  <c r="L252" i="24"/>
  <c r="L251" i="24"/>
  <c r="L250" i="24"/>
  <c r="L249" i="24"/>
  <c r="L248" i="24"/>
  <c r="L247" i="24"/>
  <c r="L246" i="24"/>
  <c r="L245" i="24"/>
  <c r="L244" i="24"/>
  <c r="L243" i="24"/>
  <c r="L242" i="24"/>
  <c r="L241" i="24"/>
  <c r="L240" i="24"/>
  <c r="L239" i="24"/>
  <c r="L238" i="24"/>
  <c r="L237" i="24"/>
  <c r="L236" i="24"/>
  <c r="L235" i="24"/>
  <c r="L234" i="24"/>
  <c r="L233" i="24"/>
  <c r="L232" i="24"/>
  <c r="L231" i="24"/>
  <c r="L230" i="24"/>
  <c r="L229" i="24"/>
  <c r="L228" i="24"/>
  <c r="L227" i="24"/>
  <c r="L226" i="24"/>
  <c r="L225" i="24"/>
  <c r="L224" i="24"/>
  <c r="L223" i="24"/>
  <c r="L222" i="24"/>
  <c r="L221" i="24"/>
  <c r="L220" i="24"/>
  <c r="L219" i="24"/>
  <c r="L218" i="24"/>
  <c r="L217" i="24"/>
  <c r="L216" i="24"/>
  <c r="L215" i="24"/>
  <c r="L214" i="24"/>
  <c r="L213" i="24"/>
  <c r="L212" i="24"/>
  <c r="L211" i="24"/>
  <c r="L210" i="24"/>
  <c r="L209" i="24"/>
  <c r="L208" i="24"/>
  <c r="L207" i="24"/>
  <c r="L206" i="24"/>
  <c r="L205" i="24"/>
  <c r="L204" i="24"/>
  <c r="L203" i="24"/>
  <c r="L202" i="24"/>
  <c r="L201" i="24"/>
  <c r="L200" i="24"/>
  <c r="L199" i="24"/>
  <c r="L198" i="24"/>
  <c r="L197" i="24"/>
  <c r="L196" i="24"/>
  <c r="L195" i="24"/>
  <c r="L194" i="24"/>
  <c r="L193" i="24"/>
  <c r="L192" i="24"/>
  <c r="L191" i="24"/>
  <c r="L190" i="24"/>
  <c r="L189" i="24"/>
  <c r="L188" i="24"/>
  <c r="L187" i="24"/>
  <c r="L186" i="24"/>
  <c r="L185" i="24"/>
  <c r="L184" i="24"/>
  <c r="L183" i="24"/>
  <c r="L182" i="24"/>
  <c r="L181" i="24"/>
  <c r="L180" i="24"/>
  <c r="L179" i="24"/>
  <c r="L178" i="24"/>
  <c r="L177" i="24"/>
  <c r="L176" i="24"/>
  <c r="L175" i="24"/>
  <c r="L174" i="24"/>
  <c r="L173" i="24"/>
  <c r="L172" i="24"/>
  <c r="L171" i="24"/>
  <c r="L170" i="24"/>
  <c r="L169" i="24"/>
  <c r="L168" i="24"/>
  <c r="L167" i="24"/>
  <c r="L166" i="24"/>
  <c r="L165" i="24"/>
  <c r="L164" i="24"/>
  <c r="L163" i="24"/>
  <c r="L162" i="24"/>
  <c r="L161" i="24"/>
  <c r="L160" i="24"/>
  <c r="L159" i="24"/>
  <c r="L158" i="24"/>
  <c r="L157" i="24"/>
  <c r="L156" i="24"/>
  <c r="L155" i="24"/>
  <c r="L154" i="24"/>
  <c r="L153" i="24"/>
  <c r="L152" i="24"/>
  <c r="L151" i="24"/>
  <c r="L150" i="24"/>
  <c r="L149" i="24"/>
  <c r="L148" i="24"/>
  <c r="L147" i="24"/>
  <c r="L146" i="24"/>
  <c r="L145" i="24"/>
  <c r="L144" i="24"/>
  <c r="L143" i="24"/>
  <c r="L142" i="24"/>
  <c r="L141" i="24"/>
  <c r="L140" i="24"/>
  <c r="L139" i="24"/>
  <c r="L138" i="24"/>
  <c r="L137" i="24"/>
  <c r="L136" i="24"/>
  <c r="L135" i="24"/>
  <c r="L134" i="24"/>
  <c r="L133" i="24"/>
  <c r="L132" i="24"/>
  <c r="L131" i="24"/>
  <c r="L130" i="24"/>
  <c r="L129" i="24"/>
  <c r="L128" i="24"/>
  <c r="L127" i="24"/>
  <c r="L126" i="24"/>
  <c r="L125" i="24"/>
  <c r="L124" i="24"/>
  <c r="L123" i="24"/>
  <c r="L122" i="24"/>
  <c r="L121" i="24"/>
  <c r="L120" i="24"/>
  <c r="L119" i="24"/>
  <c r="L118" i="24"/>
  <c r="L117" i="24"/>
  <c r="L116" i="24"/>
  <c r="L115" i="24"/>
  <c r="L114" i="24"/>
  <c r="L113" i="24"/>
  <c r="L112" i="24"/>
  <c r="L111" i="24"/>
  <c r="L110" i="24"/>
  <c r="L109" i="24"/>
  <c r="L108" i="24"/>
  <c r="L107" i="24"/>
  <c r="L106" i="24"/>
  <c r="L105" i="24"/>
  <c r="L104" i="24"/>
  <c r="L103" i="24"/>
  <c r="L102" i="24"/>
  <c r="L101" i="24"/>
  <c r="L100" i="24"/>
  <c r="L99" i="24"/>
  <c r="L98" i="24"/>
  <c r="L97" i="24"/>
  <c r="L96" i="24"/>
  <c r="L95" i="24"/>
  <c r="L94" i="24"/>
  <c r="L93" i="24"/>
  <c r="L92" i="24"/>
  <c r="L91" i="24"/>
  <c r="L90" i="24"/>
  <c r="L89" i="24"/>
  <c r="L88" i="24"/>
  <c r="L87" i="24"/>
  <c r="L86" i="24"/>
  <c r="L85" i="24"/>
  <c r="L84" i="24"/>
  <c r="L83" i="24"/>
  <c r="L82" i="24"/>
  <c r="L81" i="24"/>
  <c r="L80" i="24"/>
  <c r="L79" i="24"/>
  <c r="L78" i="24"/>
  <c r="L77" i="24"/>
  <c r="L76" i="24"/>
  <c r="L75" i="24"/>
  <c r="L74" i="24"/>
  <c r="L73" i="24"/>
  <c r="G539" i="24"/>
  <c r="G541" i="24"/>
  <c r="G542" i="24"/>
  <c r="G540" i="24"/>
  <c r="G543" i="24"/>
  <c r="L498" i="25"/>
  <c r="L497" i="25"/>
  <c r="L496" i="25"/>
  <c r="L495" i="25"/>
  <c r="L494" i="25"/>
  <c r="L493" i="25"/>
  <c r="L492" i="25"/>
  <c r="L491" i="25"/>
  <c r="L490" i="25"/>
  <c r="L489" i="25"/>
  <c r="L488" i="25"/>
  <c r="L487" i="25"/>
  <c r="L486" i="25"/>
  <c r="L485" i="25"/>
  <c r="L484" i="25"/>
  <c r="L483" i="25"/>
  <c r="L482" i="25"/>
  <c r="L481" i="25"/>
  <c r="L480" i="25"/>
  <c r="L479" i="25"/>
  <c r="L478" i="25"/>
  <c r="L477" i="25"/>
  <c r="L476" i="25"/>
  <c r="L475" i="25"/>
  <c r="L474" i="25"/>
  <c r="L473" i="25"/>
  <c r="L472" i="25"/>
  <c r="L471" i="25"/>
  <c r="L470" i="25"/>
  <c r="L469" i="25"/>
  <c r="L468" i="25"/>
  <c r="L467" i="25"/>
  <c r="L466" i="25"/>
  <c r="L465" i="25"/>
  <c r="L464" i="25"/>
  <c r="L463" i="25"/>
  <c r="L462" i="25"/>
  <c r="L461" i="25"/>
  <c r="L460" i="25"/>
  <c r="L459" i="25"/>
  <c r="L458" i="25"/>
  <c r="L457" i="25"/>
  <c r="L456" i="25"/>
  <c r="L455" i="25"/>
  <c r="L454" i="25"/>
  <c r="L453" i="25"/>
  <c r="L452" i="25"/>
  <c r="L451" i="25"/>
  <c r="L450" i="25"/>
  <c r="L449" i="25"/>
  <c r="L448" i="25"/>
  <c r="L447" i="25"/>
  <c r="L446" i="25"/>
  <c r="L445" i="25"/>
  <c r="L444" i="25"/>
  <c r="L443" i="25"/>
  <c r="L442" i="25"/>
  <c r="L441" i="25"/>
  <c r="L440" i="25"/>
  <c r="L439" i="25"/>
  <c r="L438" i="25"/>
  <c r="L437" i="25"/>
  <c r="L436" i="25"/>
  <c r="L435" i="25"/>
  <c r="L434" i="25"/>
  <c r="L433" i="25"/>
  <c r="L432" i="25"/>
  <c r="L431" i="25"/>
  <c r="L430" i="25"/>
  <c r="L429" i="25"/>
  <c r="L428" i="25"/>
  <c r="L427" i="25"/>
  <c r="L426" i="25"/>
  <c r="L425" i="25"/>
  <c r="L424" i="25"/>
  <c r="L423" i="25"/>
  <c r="L422" i="25"/>
  <c r="L421" i="25"/>
  <c r="L420" i="25"/>
  <c r="L419" i="25"/>
  <c r="L418" i="25"/>
  <c r="L417" i="25"/>
  <c r="L416" i="25"/>
  <c r="L415" i="25"/>
  <c r="L414" i="25"/>
  <c r="L413" i="25"/>
  <c r="L412" i="25"/>
  <c r="L411" i="25"/>
  <c r="L410" i="25"/>
  <c r="L409" i="25"/>
  <c r="L408" i="25"/>
  <c r="L407" i="25"/>
  <c r="L406" i="25"/>
  <c r="L405" i="25"/>
  <c r="L404" i="25"/>
  <c r="L403" i="25"/>
  <c r="L402" i="25"/>
  <c r="L401" i="25"/>
  <c r="L400" i="25"/>
  <c r="L399" i="25"/>
  <c r="L398" i="25"/>
  <c r="L397" i="25"/>
  <c r="L396" i="25"/>
  <c r="L395" i="25"/>
  <c r="L394" i="25"/>
  <c r="L393" i="25"/>
  <c r="L392" i="25"/>
  <c r="L391" i="25"/>
  <c r="L390" i="25"/>
  <c r="L389" i="25"/>
  <c r="L388" i="25"/>
  <c r="L387" i="25"/>
  <c r="L386" i="25"/>
  <c r="L385" i="25"/>
  <c r="L384" i="25"/>
  <c r="L383" i="25"/>
  <c r="L382" i="25"/>
  <c r="L381" i="25"/>
  <c r="L380" i="25"/>
  <c r="L379" i="25"/>
  <c r="L378" i="25"/>
  <c r="L377" i="25"/>
  <c r="L376" i="25"/>
  <c r="L375" i="25"/>
  <c r="L374" i="25"/>
  <c r="L373" i="25"/>
  <c r="L372" i="25"/>
  <c r="L371" i="25"/>
  <c r="L370" i="25"/>
  <c r="L369" i="25"/>
  <c r="L368" i="25"/>
  <c r="L367" i="25"/>
  <c r="L366" i="25"/>
  <c r="L365" i="25"/>
  <c r="L364" i="25"/>
  <c r="L363" i="25"/>
  <c r="L362" i="25"/>
  <c r="L361" i="25"/>
  <c r="L360" i="25"/>
  <c r="L359" i="25"/>
  <c r="L358" i="25"/>
  <c r="L357" i="25"/>
  <c r="L356" i="25"/>
  <c r="L355" i="25"/>
  <c r="L354" i="25"/>
  <c r="L353" i="25"/>
  <c r="L352" i="25"/>
  <c r="L351" i="25"/>
  <c r="L350" i="25"/>
  <c r="L349" i="25"/>
  <c r="L348" i="25"/>
  <c r="L347" i="25"/>
  <c r="L346" i="25"/>
  <c r="L345" i="25"/>
  <c r="L344" i="25"/>
  <c r="L343" i="25"/>
  <c r="L342" i="25"/>
  <c r="L341" i="25"/>
  <c r="L340" i="25"/>
  <c r="L339" i="25"/>
  <c r="L338" i="25"/>
  <c r="L337" i="25"/>
  <c r="L336" i="25"/>
  <c r="L335" i="25"/>
  <c r="L334" i="25"/>
  <c r="L333" i="25"/>
  <c r="L332" i="25"/>
  <c r="L331" i="25"/>
  <c r="L330" i="25"/>
  <c r="L329" i="25"/>
  <c r="L328" i="25"/>
  <c r="L327" i="25"/>
  <c r="L326" i="25"/>
  <c r="L325" i="25"/>
  <c r="L324" i="25"/>
  <c r="L323" i="25"/>
  <c r="L322" i="25"/>
  <c r="L321" i="25"/>
  <c r="L320" i="25"/>
  <c r="L319" i="25"/>
  <c r="L318" i="25"/>
  <c r="L317" i="25"/>
  <c r="L316" i="25"/>
  <c r="L315" i="25"/>
  <c r="L314" i="25"/>
  <c r="L313" i="25"/>
  <c r="L312" i="25"/>
  <c r="L311" i="25"/>
  <c r="L310" i="25"/>
  <c r="L309" i="25"/>
  <c r="L308" i="25"/>
  <c r="L307" i="25"/>
  <c r="L306" i="25"/>
  <c r="L305" i="25"/>
  <c r="L304" i="25"/>
  <c r="L303" i="25"/>
  <c r="L302" i="25"/>
  <c r="L301" i="25"/>
  <c r="L300" i="25"/>
  <c r="L299" i="25"/>
  <c r="L298" i="25"/>
  <c r="L297" i="25"/>
  <c r="L296" i="25"/>
  <c r="L295" i="25"/>
  <c r="L294" i="25"/>
  <c r="L293" i="25"/>
  <c r="L292" i="25"/>
  <c r="L291" i="25"/>
  <c r="L290" i="25"/>
  <c r="L289" i="25"/>
  <c r="L288" i="25"/>
  <c r="L287" i="25"/>
  <c r="L286" i="25"/>
  <c r="L285" i="25"/>
  <c r="L284" i="25"/>
  <c r="L283" i="25"/>
  <c r="L282" i="25"/>
  <c r="L281" i="25"/>
  <c r="L280" i="25"/>
  <c r="L279" i="25"/>
  <c r="L278" i="25"/>
  <c r="L277" i="25"/>
  <c r="L276" i="25"/>
  <c r="L275" i="25"/>
  <c r="L274" i="25"/>
  <c r="L273" i="25"/>
  <c r="L272" i="25"/>
  <c r="L271" i="25"/>
  <c r="L270" i="25"/>
  <c r="L269" i="25"/>
  <c r="L268" i="25"/>
  <c r="L267" i="25"/>
  <c r="L266" i="25"/>
  <c r="L265" i="25"/>
  <c r="L264" i="25"/>
  <c r="L263" i="25"/>
  <c r="L262" i="25"/>
  <c r="L261" i="25"/>
  <c r="L260" i="25"/>
  <c r="L259" i="25"/>
  <c r="L258" i="25"/>
  <c r="L257" i="25"/>
  <c r="L256" i="25"/>
  <c r="L255" i="25"/>
  <c r="L254" i="25"/>
  <c r="L253" i="25"/>
  <c r="L252" i="25"/>
  <c r="L251" i="25"/>
  <c r="L250" i="25"/>
  <c r="L249" i="25"/>
  <c r="L248" i="25"/>
  <c r="L247" i="25"/>
  <c r="L246" i="25"/>
  <c r="L245" i="25"/>
  <c r="L244" i="25"/>
  <c r="L243" i="25"/>
  <c r="L242" i="25"/>
  <c r="L241" i="25"/>
  <c r="L240" i="25"/>
  <c r="L239" i="25"/>
  <c r="L238" i="25"/>
  <c r="L237" i="25"/>
  <c r="L236" i="25"/>
  <c r="L235" i="25"/>
  <c r="L234" i="25"/>
  <c r="L233" i="25"/>
  <c r="L232" i="25"/>
  <c r="L231" i="25"/>
  <c r="L230" i="25"/>
  <c r="L229" i="25"/>
  <c r="L228" i="25"/>
  <c r="L227" i="25"/>
  <c r="L226" i="25"/>
  <c r="L225" i="25"/>
  <c r="L224" i="25"/>
  <c r="L223" i="25"/>
  <c r="L222" i="25"/>
  <c r="L221" i="25"/>
  <c r="L220" i="25"/>
  <c r="L219" i="25"/>
  <c r="L218" i="25"/>
  <c r="L217" i="25"/>
  <c r="L216" i="25"/>
  <c r="L215" i="25"/>
  <c r="L214" i="25"/>
  <c r="L213" i="25"/>
  <c r="L212" i="25"/>
  <c r="L211" i="25"/>
  <c r="L210" i="25"/>
  <c r="L209" i="25"/>
  <c r="L208" i="25"/>
  <c r="L207" i="25"/>
  <c r="L206" i="25"/>
  <c r="L205" i="25"/>
  <c r="L204" i="25"/>
  <c r="L203" i="25"/>
  <c r="L202" i="25"/>
  <c r="L201" i="25"/>
  <c r="L200" i="25"/>
  <c r="L199" i="25"/>
  <c r="L198" i="25"/>
  <c r="L197" i="25"/>
  <c r="L196" i="25"/>
  <c r="L195" i="25"/>
  <c r="L194" i="25"/>
  <c r="L193" i="25"/>
  <c r="L192" i="25"/>
  <c r="L191" i="25"/>
  <c r="L190" i="25"/>
  <c r="L189" i="25"/>
  <c r="L188" i="25"/>
  <c r="L187" i="25"/>
  <c r="L186" i="25"/>
  <c r="L185" i="25"/>
  <c r="L184" i="25"/>
  <c r="L183" i="25"/>
  <c r="L182" i="25"/>
  <c r="L181" i="25"/>
  <c r="L180" i="25"/>
  <c r="L179" i="25"/>
  <c r="L178" i="25"/>
  <c r="L177" i="25"/>
  <c r="L176" i="25"/>
  <c r="L175" i="25"/>
  <c r="L174" i="25"/>
  <c r="L173" i="25"/>
  <c r="L172" i="25"/>
  <c r="L171" i="25"/>
  <c r="L170" i="25"/>
  <c r="L169" i="25"/>
  <c r="L168" i="25"/>
  <c r="L167" i="25"/>
  <c r="L166" i="25"/>
  <c r="L165" i="25"/>
  <c r="L164" i="25"/>
  <c r="L163" i="25"/>
  <c r="L162" i="25"/>
  <c r="L161" i="25"/>
  <c r="L160" i="25"/>
  <c r="L159" i="25"/>
  <c r="L158" i="25"/>
  <c r="L157" i="25"/>
  <c r="L156" i="25"/>
  <c r="L155" i="25"/>
  <c r="L154" i="25"/>
  <c r="L153" i="25"/>
  <c r="L152" i="25"/>
  <c r="L151" i="25"/>
  <c r="L150" i="25"/>
  <c r="L149" i="25"/>
  <c r="L148" i="25"/>
  <c r="L147" i="25"/>
  <c r="L146" i="25"/>
  <c r="L145" i="25"/>
  <c r="L144" i="25"/>
  <c r="L143" i="25"/>
  <c r="L142" i="25"/>
  <c r="L141" i="25"/>
  <c r="L140" i="25"/>
  <c r="L139" i="25"/>
  <c r="L138" i="25"/>
  <c r="L137" i="25"/>
  <c r="L136" i="25"/>
  <c r="L135" i="25"/>
  <c r="L134" i="25"/>
  <c r="L133" i="25"/>
  <c r="L132" i="25"/>
  <c r="L131" i="25"/>
  <c r="L130" i="25"/>
  <c r="L129" i="25"/>
  <c r="L128" i="25"/>
  <c r="L127" i="25"/>
  <c r="L126" i="25"/>
  <c r="L125" i="25"/>
  <c r="L124" i="25"/>
  <c r="L123" i="25"/>
  <c r="L122" i="25"/>
  <c r="L121" i="25"/>
  <c r="L120" i="25"/>
  <c r="L119" i="25"/>
  <c r="L118" i="25"/>
  <c r="L117" i="25"/>
  <c r="L116" i="25"/>
  <c r="L115" i="25"/>
  <c r="L114" i="25"/>
  <c r="L113" i="25"/>
  <c r="L112" i="25"/>
  <c r="L111" i="25"/>
  <c r="L110" i="25"/>
  <c r="L109" i="25"/>
  <c r="L108" i="25"/>
  <c r="L107" i="25"/>
  <c r="L106" i="25"/>
  <c r="L105" i="25"/>
  <c r="L104" i="25"/>
  <c r="L103" i="25"/>
  <c r="L102" i="25"/>
  <c r="L101" i="25"/>
  <c r="L100" i="25"/>
  <c r="L99" i="25"/>
  <c r="L98" i="25"/>
  <c r="L97" i="25"/>
  <c r="L96" i="25"/>
  <c r="L95" i="25"/>
  <c r="L94" i="25"/>
  <c r="L93" i="25"/>
  <c r="L92" i="25"/>
  <c r="L91" i="25"/>
  <c r="L90" i="25"/>
  <c r="L89" i="25"/>
  <c r="L88" i="25"/>
  <c r="L87" i="25"/>
  <c r="L86" i="25"/>
  <c r="L85" i="25"/>
  <c r="L84" i="25"/>
  <c r="L83" i="25"/>
  <c r="L82" i="25"/>
  <c r="L81" i="25"/>
  <c r="L79" i="25"/>
  <c r="L78" i="25"/>
  <c r="L77" i="25"/>
  <c r="L76" i="25"/>
  <c r="L75" i="25"/>
  <c r="L74" i="25"/>
  <c r="L73" i="25"/>
  <c r="L72" i="25"/>
  <c r="L71" i="25"/>
  <c r="L70" i="25"/>
  <c r="L69" i="25"/>
  <c r="L68" i="25"/>
  <c r="L67" i="25"/>
  <c r="L66" i="25"/>
  <c r="G542" i="25"/>
  <c r="G539" i="25"/>
  <c r="G541" i="25"/>
  <c r="G543" i="25"/>
  <c r="L498" i="27"/>
  <c r="L497" i="27"/>
  <c r="L496" i="27"/>
  <c r="L495" i="27"/>
  <c r="L494" i="27"/>
  <c r="L493" i="27"/>
  <c r="L492" i="27"/>
  <c r="L491" i="27"/>
  <c r="L490" i="27"/>
  <c r="L489" i="27"/>
  <c r="L488" i="27"/>
  <c r="L487" i="27"/>
  <c r="L486" i="27"/>
  <c r="L485" i="27"/>
  <c r="L484" i="27"/>
  <c r="L483" i="27"/>
  <c r="L482" i="27"/>
  <c r="L481" i="27"/>
  <c r="L480" i="27"/>
  <c r="L479" i="27"/>
  <c r="L478" i="27"/>
  <c r="L477" i="27"/>
  <c r="L476" i="27"/>
  <c r="L475" i="27"/>
  <c r="L474" i="27"/>
  <c r="L473" i="27"/>
  <c r="L472" i="27"/>
  <c r="L471" i="27"/>
  <c r="L470" i="27"/>
  <c r="L469" i="27"/>
  <c r="L468" i="27"/>
  <c r="L467" i="27"/>
  <c r="L466" i="27"/>
  <c r="L465" i="27"/>
  <c r="L464" i="27"/>
  <c r="L463" i="27"/>
  <c r="L462" i="27"/>
  <c r="L461" i="27"/>
  <c r="L460" i="27"/>
  <c r="L459" i="27"/>
  <c r="L458" i="27"/>
  <c r="L457" i="27"/>
  <c r="L456" i="27"/>
  <c r="L455" i="27"/>
  <c r="L454" i="27"/>
  <c r="L453" i="27"/>
  <c r="L452" i="27"/>
  <c r="L451" i="27"/>
  <c r="L450" i="27"/>
  <c r="L449" i="27"/>
  <c r="L448" i="27"/>
  <c r="L447" i="27"/>
  <c r="L446" i="27"/>
  <c r="L445" i="27"/>
  <c r="L444" i="27"/>
  <c r="L443" i="27"/>
  <c r="L442" i="27"/>
  <c r="L441" i="27"/>
  <c r="L440" i="27"/>
  <c r="L439" i="27"/>
  <c r="L438" i="27"/>
  <c r="L437" i="27"/>
  <c r="L436" i="27"/>
  <c r="L435" i="27"/>
  <c r="L434" i="27"/>
  <c r="L433" i="27"/>
  <c r="L432" i="27"/>
  <c r="L431" i="27"/>
  <c r="L430" i="27"/>
  <c r="L429" i="27"/>
  <c r="L428" i="27"/>
  <c r="L427" i="27"/>
  <c r="L426" i="27"/>
  <c r="L425" i="27"/>
  <c r="L424" i="27"/>
  <c r="L423" i="27"/>
  <c r="L422" i="27"/>
  <c r="L421" i="27"/>
  <c r="L420" i="27"/>
  <c r="L419" i="27"/>
  <c r="L418" i="27"/>
  <c r="L417" i="27"/>
  <c r="L416" i="27"/>
  <c r="L415" i="27"/>
  <c r="L414" i="27"/>
  <c r="L413" i="27"/>
  <c r="L412" i="27"/>
  <c r="L411" i="27"/>
  <c r="L410" i="27"/>
  <c r="L409" i="27"/>
  <c r="L408" i="27"/>
  <c r="L407" i="27"/>
  <c r="L406" i="27"/>
  <c r="L405" i="27"/>
  <c r="L404" i="27"/>
  <c r="L403" i="27"/>
  <c r="L402" i="27"/>
  <c r="L401" i="27"/>
  <c r="L400" i="27"/>
  <c r="L399" i="27"/>
  <c r="L398" i="27"/>
  <c r="L397" i="27"/>
  <c r="L396" i="27"/>
  <c r="L395" i="27"/>
  <c r="L394" i="27"/>
  <c r="L393" i="27"/>
  <c r="L392" i="27"/>
  <c r="L391" i="27"/>
  <c r="L390" i="27"/>
  <c r="L389" i="27"/>
  <c r="L388" i="27"/>
  <c r="L387" i="27"/>
  <c r="L386" i="27"/>
  <c r="L385" i="27"/>
  <c r="L384" i="27"/>
  <c r="L383" i="27"/>
  <c r="L382" i="27"/>
  <c r="L381" i="27"/>
  <c r="L380" i="27"/>
  <c r="L379" i="27"/>
  <c r="L378" i="27"/>
  <c r="L377" i="27"/>
  <c r="L376" i="27"/>
  <c r="L375" i="27"/>
  <c r="L374" i="27"/>
  <c r="L373" i="27"/>
  <c r="L372" i="27"/>
  <c r="L371" i="27"/>
  <c r="L370" i="27"/>
  <c r="L369" i="27"/>
  <c r="L368" i="27"/>
  <c r="L367" i="27"/>
  <c r="L366" i="27"/>
  <c r="L365" i="27"/>
  <c r="L364" i="27"/>
  <c r="L363" i="27"/>
  <c r="L362" i="27"/>
  <c r="L361" i="27"/>
  <c r="L360" i="27"/>
  <c r="L359" i="27"/>
  <c r="L358" i="27"/>
  <c r="L357" i="27"/>
  <c r="L356" i="27"/>
  <c r="L355" i="27"/>
  <c r="L354" i="27"/>
  <c r="L353" i="27"/>
  <c r="L352" i="27"/>
  <c r="L351" i="27"/>
  <c r="L350" i="27"/>
  <c r="L349" i="27"/>
  <c r="L348" i="27"/>
  <c r="L347" i="27"/>
  <c r="L346" i="27"/>
  <c r="L345" i="27"/>
  <c r="L344" i="27"/>
  <c r="L343" i="27"/>
  <c r="L342" i="27"/>
  <c r="L341" i="27"/>
  <c r="L340" i="27"/>
  <c r="L339" i="27"/>
  <c r="L338" i="27"/>
  <c r="L337" i="27"/>
  <c r="L336" i="27"/>
  <c r="L335" i="27"/>
  <c r="L334" i="27"/>
  <c r="L333" i="27"/>
  <c r="L332" i="27"/>
  <c r="L331" i="27"/>
  <c r="L330" i="27"/>
  <c r="L329" i="27"/>
  <c r="L328" i="27"/>
  <c r="L327" i="27"/>
  <c r="L326" i="27"/>
  <c r="L325" i="27"/>
  <c r="L324" i="27"/>
  <c r="L323" i="27"/>
  <c r="L322" i="27"/>
  <c r="L321" i="27"/>
  <c r="L320" i="27"/>
  <c r="L319" i="27"/>
  <c r="L318" i="27"/>
  <c r="L317" i="27"/>
  <c r="L316" i="27"/>
  <c r="L315" i="27"/>
  <c r="L314" i="27"/>
  <c r="L313" i="27"/>
  <c r="L312" i="27"/>
  <c r="L311" i="27"/>
  <c r="L310" i="27"/>
  <c r="L309" i="27"/>
  <c r="L308" i="27"/>
  <c r="L307" i="27"/>
  <c r="L306" i="27"/>
  <c r="L305" i="27"/>
  <c r="L304" i="27"/>
  <c r="L303" i="27"/>
  <c r="L302" i="27"/>
  <c r="L301" i="27"/>
  <c r="L300" i="27"/>
  <c r="L299" i="27"/>
  <c r="L298" i="27"/>
  <c r="L297" i="27"/>
  <c r="L296" i="27"/>
  <c r="L295" i="27"/>
  <c r="L294" i="27"/>
  <c r="L293" i="27"/>
  <c r="L292" i="27"/>
  <c r="L291" i="27"/>
  <c r="L290" i="27"/>
  <c r="L289" i="27"/>
  <c r="L288" i="27"/>
  <c r="L287" i="27"/>
  <c r="L286" i="27"/>
  <c r="L285" i="27"/>
  <c r="L284" i="27"/>
  <c r="L283" i="27"/>
  <c r="L282" i="27"/>
  <c r="L281" i="27"/>
  <c r="L280" i="27"/>
  <c r="L279" i="27"/>
  <c r="L278" i="27"/>
  <c r="L277" i="27"/>
  <c r="L276" i="27"/>
  <c r="L275" i="27"/>
  <c r="L274" i="27"/>
  <c r="L273" i="27"/>
  <c r="L272" i="27"/>
  <c r="L271" i="27"/>
  <c r="L270" i="27"/>
  <c r="L269" i="27"/>
  <c r="L268" i="27"/>
  <c r="L267" i="27"/>
  <c r="L266" i="27"/>
  <c r="L265" i="27"/>
  <c r="L264" i="27"/>
  <c r="L263" i="27"/>
  <c r="L262" i="27"/>
  <c r="L261" i="27"/>
  <c r="L260" i="27"/>
  <c r="L259" i="27"/>
  <c r="L258" i="27"/>
  <c r="L257" i="27"/>
  <c r="L256" i="27"/>
  <c r="L255" i="27"/>
  <c r="L254" i="27"/>
  <c r="L253" i="27"/>
  <c r="L252" i="27"/>
  <c r="L251" i="27"/>
  <c r="L250" i="27"/>
  <c r="L249" i="27"/>
  <c r="L248" i="27"/>
  <c r="L247" i="27"/>
  <c r="L246" i="27"/>
  <c r="L245" i="27"/>
  <c r="L244" i="27"/>
  <c r="L243" i="27"/>
  <c r="L242" i="27"/>
  <c r="L241" i="27"/>
  <c r="L240" i="27"/>
  <c r="L239" i="27"/>
  <c r="L238" i="27"/>
  <c r="L237" i="27"/>
  <c r="L236" i="27"/>
  <c r="L235" i="27"/>
  <c r="L234" i="27"/>
  <c r="L233" i="27"/>
  <c r="L232" i="27"/>
  <c r="L231" i="27"/>
  <c r="L230" i="27"/>
  <c r="L229" i="27"/>
  <c r="L228" i="27"/>
  <c r="L227" i="27"/>
  <c r="L226" i="27"/>
  <c r="L225" i="27"/>
  <c r="L224" i="27"/>
  <c r="L223" i="27"/>
  <c r="L222" i="27"/>
  <c r="L221" i="27"/>
  <c r="L220" i="27"/>
  <c r="L219" i="27"/>
  <c r="L218" i="27"/>
  <c r="L217" i="27"/>
  <c r="L216" i="27"/>
  <c r="L215" i="27"/>
  <c r="L214" i="27"/>
  <c r="L213" i="27"/>
  <c r="L212" i="27"/>
  <c r="L211" i="27"/>
  <c r="L210" i="27"/>
  <c r="L209" i="27"/>
  <c r="L208" i="27"/>
  <c r="L207" i="27"/>
  <c r="L206" i="27"/>
  <c r="L205" i="27"/>
  <c r="L204" i="27"/>
  <c r="L203" i="27"/>
  <c r="L202" i="27"/>
  <c r="L201" i="27"/>
  <c r="L200" i="27"/>
  <c r="L199" i="27"/>
  <c r="L198" i="27"/>
  <c r="L197" i="27"/>
  <c r="L196" i="27"/>
  <c r="L195" i="27"/>
  <c r="L194" i="27"/>
  <c r="L193" i="27"/>
  <c r="L192" i="27"/>
  <c r="L191" i="27"/>
  <c r="L190" i="27"/>
  <c r="L189" i="27"/>
  <c r="L188" i="27"/>
  <c r="L187" i="27"/>
  <c r="L186" i="27"/>
  <c r="L185" i="27"/>
  <c r="L184" i="27"/>
  <c r="L183" i="27"/>
  <c r="L182" i="27"/>
  <c r="L181" i="27"/>
  <c r="L180" i="27"/>
  <c r="L179" i="27"/>
  <c r="L178" i="27"/>
  <c r="L177" i="27"/>
  <c r="L176" i="27"/>
  <c r="L175" i="27"/>
  <c r="L174" i="27"/>
  <c r="L173" i="27"/>
  <c r="L172" i="27"/>
  <c r="L171" i="27"/>
  <c r="L170" i="27"/>
  <c r="L169" i="27"/>
  <c r="L168" i="27"/>
  <c r="L167" i="27"/>
  <c r="L166" i="27"/>
  <c r="L165" i="27"/>
  <c r="L164" i="27"/>
  <c r="L163" i="27"/>
  <c r="L162" i="27"/>
  <c r="L161" i="27"/>
  <c r="L160" i="27"/>
  <c r="L159" i="27"/>
  <c r="L158" i="27"/>
  <c r="L157" i="27"/>
  <c r="L156" i="27"/>
  <c r="L155" i="27"/>
  <c r="L154" i="27"/>
  <c r="L153" i="27"/>
  <c r="L152" i="27"/>
  <c r="L151" i="27"/>
  <c r="L150" i="27"/>
  <c r="L149" i="27"/>
  <c r="L148" i="27"/>
  <c r="L147" i="27"/>
  <c r="L146" i="27"/>
  <c r="L145" i="27"/>
  <c r="L144" i="27"/>
  <c r="L143" i="27"/>
  <c r="L142" i="27"/>
  <c r="L141" i="27"/>
  <c r="L140" i="27"/>
  <c r="L139" i="27"/>
  <c r="L138" i="27"/>
  <c r="L137" i="27"/>
  <c r="L136" i="27"/>
  <c r="L135" i="27"/>
  <c r="L134" i="27"/>
  <c r="L133" i="27"/>
  <c r="L132" i="27"/>
  <c r="L131" i="27"/>
  <c r="L130" i="27"/>
  <c r="L129" i="27"/>
  <c r="L128" i="27"/>
  <c r="L127" i="27"/>
  <c r="L126" i="27"/>
  <c r="L125" i="27"/>
  <c r="L124" i="27"/>
  <c r="L123" i="27"/>
  <c r="L122" i="27"/>
  <c r="L121" i="27"/>
  <c r="L120" i="27"/>
  <c r="L119" i="27"/>
  <c r="L118" i="27"/>
  <c r="L117" i="27"/>
  <c r="L116" i="27"/>
  <c r="L115" i="27"/>
  <c r="L114" i="27"/>
  <c r="L113" i="27"/>
  <c r="L112" i="27"/>
  <c r="L111" i="27"/>
  <c r="L110" i="27"/>
  <c r="L109" i="27"/>
  <c r="L499" i="29"/>
  <c r="L498" i="29"/>
  <c r="L497" i="29"/>
  <c r="L496" i="29"/>
  <c r="L495" i="29"/>
  <c r="L494" i="29"/>
  <c r="L493" i="29"/>
  <c r="L492" i="29"/>
  <c r="L491" i="29"/>
  <c r="L490" i="29"/>
  <c r="L489" i="29"/>
  <c r="L488" i="29"/>
  <c r="L487" i="29"/>
  <c r="L486" i="29"/>
  <c r="L485" i="29"/>
  <c r="L484" i="29"/>
  <c r="L483" i="29"/>
  <c r="L482" i="29"/>
  <c r="L481" i="29"/>
  <c r="L480" i="29"/>
  <c r="L479" i="29"/>
  <c r="L478" i="29"/>
  <c r="L477" i="29"/>
  <c r="L476" i="29"/>
  <c r="L475" i="29"/>
  <c r="L474" i="29"/>
  <c r="L473" i="29"/>
  <c r="L472" i="29"/>
  <c r="L471" i="29"/>
  <c r="L470" i="29"/>
  <c r="L469" i="29"/>
  <c r="L468" i="29"/>
  <c r="L467" i="29"/>
  <c r="L466" i="29"/>
  <c r="L465" i="29"/>
  <c r="L464" i="29"/>
  <c r="L463" i="29"/>
  <c r="L462" i="29"/>
  <c r="L461" i="29"/>
  <c r="L460" i="29"/>
  <c r="L459" i="29"/>
  <c r="L458" i="29"/>
  <c r="L457" i="29"/>
  <c r="L456" i="29"/>
  <c r="L455" i="29"/>
  <c r="L454" i="29"/>
  <c r="L453" i="29"/>
  <c r="L452" i="29"/>
  <c r="L451" i="29"/>
  <c r="L450" i="29"/>
  <c r="L449" i="29"/>
  <c r="L448" i="29"/>
  <c r="L447" i="29"/>
  <c r="L446" i="29"/>
  <c r="L445" i="29"/>
  <c r="L444" i="29"/>
  <c r="L443" i="29"/>
  <c r="L442" i="29"/>
  <c r="L441" i="29"/>
  <c r="L440" i="29"/>
  <c r="L439" i="29"/>
  <c r="L438" i="29"/>
  <c r="L437" i="29"/>
  <c r="L436" i="29"/>
  <c r="L435" i="29"/>
  <c r="L434" i="29"/>
  <c r="L433" i="29"/>
  <c r="L432" i="29"/>
  <c r="L431" i="29"/>
  <c r="L430" i="29"/>
  <c r="L429" i="29"/>
  <c r="L428" i="29"/>
  <c r="L427" i="29"/>
  <c r="L426" i="29"/>
  <c r="L425" i="29"/>
  <c r="L424" i="29"/>
  <c r="L423" i="29"/>
  <c r="L422" i="29"/>
  <c r="L421" i="29"/>
  <c r="L420" i="29"/>
  <c r="L419" i="29"/>
  <c r="L418" i="29"/>
  <c r="L417" i="29"/>
  <c r="L416" i="29"/>
  <c r="L415" i="29"/>
  <c r="L414" i="29"/>
  <c r="L413" i="29"/>
  <c r="L412" i="29"/>
  <c r="L411" i="29"/>
  <c r="L410" i="29"/>
  <c r="L409" i="29"/>
  <c r="L408" i="29"/>
  <c r="L407" i="29"/>
  <c r="L406" i="29"/>
  <c r="L405" i="29"/>
  <c r="L404" i="29"/>
  <c r="L403" i="29"/>
  <c r="L402" i="29"/>
  <c r="L401" i="29"/>
  <c r="L400" i="29"/>
  <c r="L399" i="29"/>
  <c r="L398" i="29"/>
  <c r="L397" i="29"/>
  <c r="L396" i="29"/>
  <c r="L395" i="29"/>
  <c r="L394" i="29"/>
  <c r="L393" i="29"/>
  <c r="L392" i="29"/>
  <c r="L391" i="29"/>
  <c r="L390" i="29"/>
  <c r="L389" i="29"/>
  <c r="L388" i="29"/>
  <c r="L387" i="29"/>
  <c r="L386" i="29"/>
  <c r="L385" i="29"/>
  <c r="L384" i="29"/>
  <c r="L383" i="29"/>
  <c r="L382" i="29"/>
  <c r="L381" i="29"/>
  <c r="L380" i="29"/>
  <c r="L379" i="29"/>
  <c r="L378" i="29"/>
  <c r="L377" i="29"/>
  <c r="L376" i="29"/>
  <c r="L375" i="29"/>
  <c r="L374" i="29"/>
  <c r="L373" i="29"/>
  <c r="L372" i="29"/>
  <c r="L371" i="29"/>
  <c r="L370" i="29"/>
  <c r="L369" i="29"/>
  <c r="L368" i="29"/>
  <c r="L367" i="29"/>
  <c r="L366" i="29"/>
  <c r="L365" i="29"/>
  <c r="L364" i="29"/>
  <c r="L363" i="29"/>
  <c r="L362" i="29"/>
  <c r="L361" i="29"/>
  <c r="L360" i="29"/>
  <c r="L359" i="29"/>
  <c r="L358" i="29"/>
  <c r="L357" i="29"/>
  <c r="L356" i="29"/>
  <c r="L355" i="29"/>
  <c r="L354" i="29"/>
  <c r="L353" i="29"/>
  <c r="L352" i="29"/>
  <c r="L351" i="29"/>
  <c r="L350" i="29"/>
  <c r="L349" i="29"/>
  <c r="L348" i="29"/>
  <c r="L347" i="29"/>
  <c r="L346" i="29"/>
  <c r="L345" i="29"/>
  <c r="L344" i="29"/>
  <c r="L343" i="29"/>
  <c r="L342" i="29"/>
  <c r="L341" i="29"/>
  <c r="L340" i="29"/>
  <c r="L339" i="29"/>
  <c r="L338" i="29"/>
  <c r="L337" i="29"/>
  <c r="L336" i="29"/>
  <c r="L335" i="29"/>
  <c r="L334" i="29"/>
  <c r="L333" i="29"/>
  <c r="L332" i="29"/>
  <c r="L331" i="29"/>
  <c r="L330" i="29"/>
  <c r="L329" i="29"/>
  <c r="L328" i="29"/>
  <c r="L327" i="29"/>
  <c r="L326" i="29"/>
  <c r="L325" i="29"/>
  <c r="L324" i="29"/>
  <c r="L323" i="29"/>
  <c r="L322" i="29"/>
  <c r="L321" i="29"/>
  <c r="L320" i="29"/>
  <c r="L319" i="29"/>
  <c r="L318" i="29"/>
  <c r="L317" i="29"/>
  <c r="L316" i="29"/>
  <c r="L315" i="29"/>
  <c r="L314" i="29"/>
  <c r="L313" i="29"/>
  <c r="L312" i="29"/>
  <c r="L311" i="29"/>
  <c r="L310" i="29"/>
  <c r="L309" i="29"/>
  <c r="L308" i="29"/>
  <c r="L307" i="29"/>
  <c r="L306" i="29"/>
  <c r="L305" i="29"/>
  <c r="L304" i="29"/>
  <c r="L303" i="29"/>
  <c r="L302" i="29"/>
  <c r="L301" i="29"/>
  <c r="L300" i="29"/>
  <c r="L299" i="29"/>
  <c r="L298" i="29"/>
  <c r="L297" i="29"/>
  <c r="L296" i="29"/>
  <c r="L295" i="29"/>
  <c r="L294" i="29"/>
  <c r="L293" i="29"/>
  <c r="L292" i="29"/>
  <c r="L291" i="29"/>
  <c r="L290" i="29"/>
  <c r="L289" i="29"/>
  <c r="L288" i="29"/>
  <c r="L287" i="29"/>
  <c r="L286" i="29"/>
  <c r="L285" i="29"/>
  <c r="L284" i="29"/>
  <c r="L283" i="29"/>
  <c r="L282" i="29"/>
  <c r="L281" i="29"/>
  <c r="L280" i="29"/>
  <c r="L279" i="29"/>
  <c r="L278" i="29"/>
  <c r="L277" i="29"/>
  <c r="L276" i="29"/>
  <c r="L275" i="29"/>
  <c r="L274" i="29"/>
  <c r="L273" i="29"/>
  <c r="L272" i="29"/>
  <c r="L271" i="29"/>
  <c r="L270" i="29"/>
  <c r="L269" i="29"/>
  <c r="L268" i="29"/>
  <c r="L267" i="29"/>
  <c r="L266" i="29"/>
  <c r="L265" i="29"/>
  <c r="L264" i="29"/>
  <c r="L263" i="29"/>
  <c r="L262" i="29"/>
  <c r="L261" i="29"/>
  <c r="L260" i="29"/>
  <c r="L259" i="29"/>
  <c r="L258" i="29"/>
  <c r="L257" i="29"/>
  <c r="L256" i="29"/>
  <c r="L255" i="29"/>
  <c r="L254" i="29"/>
  <c r="L253" i="29"/>
  <c r="L252" i="29"/>
  <c r="L251" i="29"/>
  <c r="L250" i="29"/>
  <c r="L249" i="29"/>
  <c r="L248" i="29"/>
  <c r="L247" i="29"/>
  <c r="L246" i="29"/>
  <c r="L245" i="29"/>
  <c r="L244" i="29"/>
  <c r="L243" i="29"/>
  <c r="L242" i="29"/>
  <c r="L241" i="29"/>
  <c r="L240" i="29"/>
  <c r="L239" i="29"/>
  <c r="L238" i="29"/>
  <c r="L237" i="29"/>
  <c r="L236" i="29"/>
  <c r="L235" i="29"/>
  <c r="L234" i="29"/>
  <c r="L233" i="29"/>
  <c r="L232" i="29"/>
  <c r="L231" i="29"/>
  <c r="L230" i="29"/>
  <c r="L229" i="29"/>
  <c r="L228" i="29"/>
  <c r="L227" i="29"/>
  <c r="L226" i="29"/>
  <c r="L225" i="29"/>
  <c r="L224" i="29"/>
  <c r="L223" i="29"/>
  <c r="L222" i="29"/>
  <c r="L221" i="29"/>
  <c r="L220" i="29"/>
  <c r="L219" i="29"/>
  <c r="L218" i="29"/>
  <c r="L217" i="29"/>
  <c r="L216" i="29"/>
  <c r="L215" i="29"/>
  <c r="L214" i="29"/>
  <c r="L213" i="29"/>
  <c r="L212" i="29"/>
  <c r="L211" i="29"/>
  <c r="L210" i="29"/>
  <c r="L209" i="29"/>
  <c r="L208" i="29"/>
  <c r="L207" i="29"/>
  <c r="L206" i="29"/>
  <c r="L205" i="29"/>
  <c r="L204" i="29"/>
  <c r="L203" i="29"/>
  <c r="L202" i="29"/>
  <c r="L201" i="29"/>
  <c r="L200" i="29"/>
  <c r="L199" i="29"/>
  <c r="L198" i="29"/>
  <c r="L197" i="29"/>
  <c r="L196" i="29"/>
  <c r="L195" i="29"/>
  <c r="L194" i="29"/>
  <c r="L193" i="29"/>
  <c r="L192" i="29"/>
  <c r="L191" i="29"/>
  <c r="L190" i="29"/>
  <c r="L189" i="29"/>
  <c r="L188" i="29"/>
  <c r="L187" i="29"/>
  <c r="L186" i="29"/>
  <c r="L185" i="29"/>
  <c r="L184" i="29"/>
  <c r="L183" i="29"/>
  <c r="L182" i="29"/>
  <c r="L181" i="29"/>
  <c r="L180" i="29"/>
  <c r="L179" i="29"/>
  <c r="L178" i="29"/>
  <c r="L177" i="29"/>
  <c r="L176" i="29"/>
  <c r="L175" i="29"/>
  <c r="L174" i="29"/>
  <c r="L173" i="29"/>
  <c r="L172" i="29"/>
  <c r="L171" i="29"/>
  <c r="L170" i="29"/>
  <c r="L169" i="29"/>
  <c r="L168" i="29"/>
  <c r="L167" i="29"/>
  <c r="L166" i="29"/>
  <c r="L165" i="29"/>
  <c r="L164" i="29"/>
  <c r="L163" i="29"/>
  <c r="L162" i="29"/>
  <c r="L161" i="29"/>
  <c r="L160" i="29"/>
  <c r="L159" i="29"/>
  <c r="L158" i="29"/>
  <c r="L157" i="29"/>
  <c r="L156" i="29"/>
  <c r="L155" i="29"/>
  <c r="L154" i="29"/>
  <c r="L153" i="29"/>
  <c r="L152" i="29"/>
  <c r="L151" i="29"/>
  <c r="L150" i="29"/>
  <c r="L149" i="29"/>
  <c r="L148" i="29"/>
  <c r="L147" i="29"/>
  <c r="L146" i="29"/>
  <c r="L145" i="29"/>
  <c r="L144" i="29"/>
  <c r="L143" i="29"/>
  <c r="L142" i="29"/>
  <c r="L141" i="29"/>
  <c r="L140" i="29"/>
  <c r="L139" i="29"/>
  <c r="L138" i="29"/>
  <c r="L137" i="29"/>
  <c r="L136" i="29"/>
  <c r="L135" i="29"/>
  <c r="L134" i="29"/>
  <c r="L133" i="29"/>
  <c r="L132" i="29"/>
  <c r="L131" i="29"/>
  <c r="L130" i="29"/>
  <c r="L129" i="29"/>
  <c r="L128" i="29"/>
  <c r="L127" i="29"/>
  <c r="L126" i="29"/>
  <c r="L125" i="29"/>
  <c r="L124" i="29"/>
  <c r="L123" i="29"/>
  <c r="L122" i="29"/>
  <c r="L121" i="29"/>
  <c r="L120" i="29"/>
  <c r="L119" i="29"/>
  <c r="L118" i="29"/>
  <c r="L117" i="29"/>
  <c r="L116" i="29"/>
  <c r="L115" i="29"/>
  <c r="L114" i="29"/>
  <c r="L113" i="29"/>
  <c r="L112" i="29"/>
  <c r="L111" i="29"/>
  <c r="L110" i="29"/>
  <c r="L109" i="29"/>
  <c r="L108" i="29"/>
  <c r="L107" i="29"/>
  <c r="L106" i="29"/>
  <c r="L105" i="29"/>
  <c r="L104" i="29"/>
  <c r="L103" i="29"/>
  <c r="L102" i="29"/>
  <c r="L101" i="29"/>
  <c r="L100" i="29"/>
  <c r="L99" i="29"/>
  <c r="L98" i="29"/>
  <c r="L97" i="29"/>
  <c r="L96" i="29"/>
  <c r="L95" i="29"/>
  <c r="L94" i="29"/>
  <c r="L93" i="29"/>
  <c r="L92" i="29"/>
  <c r="L91" i="29"/>
  <c r="L90" i="29"/>
  <c r="L89" i="29"/>
  <c r="L88" i="29"/>
  <c r="L87" i="29"/>
  <c r="L86" i="29"/>
  <c r="L85" i="29"/>
  <c r="L84" i="29"/>
  <c r="L83" i="29"/>
  <c r="L82" i="29"/>
  <c r="L81" i="29"/>
  <c r="L80" i="29"/>
  <c r="L79" i="29"/>
  <c r="L78" i="29"/>
  <c r="L77" i="29"/>
  <c r="L76" i="29"/>
  <c r="L75" i="29"/>
  <c r="L74" i="29"/>
  <c r="L73" i="29"/>
  <c r="L72" i="29"/>
  <c r="L71" i="29"/>
  <c r="L70" i="29"/>
  <c r="L69" i="29"/>
  <c r="L68" i="29"/>
  <c r="L67" i="29"/>
  <c r="L66" i="29"/>
  <c r="L65" i="29"/>
  <c r="L64" i="29"/>
  <c r="L63" i="29"/>
  <c r="L62" i="29"/>
  <c r="L61" i="29"/>
  <c r="L60" i="29"/>
  <c r="L59" i="29"/>
  <c r="L58" i="29"/>
  <c r="G544" i="29"/>
  <c r="G542" i="29"/>
  <c r="G543" i="29"/>
  <c r="G540" i="29"/>
  <c r="G541" i="29"/>
  <c r="L499" i="31"/>
  <c r="L498" i="31"/>
  <c r="L497" i="31"/>
  <c r="L496" i="31"/>
  <c r="L495" i="31"/>
  <c r="L494" i="31"/>
  <c r="L493" i="31"/>
  <c r="L492" i="31"/>
  <c r="L491" i="31"/>
  <c r="L490" i="31"/>
  <c r="L489" i="31"/>
  <c r="L488" i="31"/>
  <c r="L487" i="31"/>
  <c r="L486" i="31"/>
  <c r="L485" i="31"/>
  <c r="L484" i="31"/>
  <c r="L483" i="31"/>
  <c r="L482" i="31"/>
  <c r="L481" i="31"/>
  <c r="L480" i="31"/>
  <c r="L479" i="31"/>
  <c r="L478" i="31"/>
  <c r="L477" i="31"/>
  <c r="L476" i="31"/>
  <c r="L475" i="31"/>
  <c r="L474" i="31"/>
  <c r="L473" i="31"/>
  <c r="L472" i="31"/>
  <c r="L471" i="31"/>
  <c r="L470" i="31"/>
  <c r="L469" i="31"/>
  <c r="L468" i="31"/>
  <c r="L467" i="31"/>
  <c r="L466" i="31"/>
  <c r="L465" i="31"/>
  <c r="L464" i="31"/>
  <c r="L463" i="31"/>
  <c r="L462" i="31"/>
  <c r="L461" i="31"/>
  <c r="L460" i="31"/>
  <c r="L459" i="31"/>
  <c r="L458" i="31"/>
  <c r="L457" i="31"/>
  <c r="L456" i="31"/>
  <c r="L455" i="31"/>
  <c r="L454" i="31"/>
  <c r="L453" i="31"/>
  <c r="L452" i="31"/>
  <c r="L451" i="31"/>
  <c r="L450" i="31"/>
  <c r="L449" i="31"/>
  <c r="L448" i="31"/>
  <c r="L447" i="31"/>
  <c r="L446" i="31"/>
  <c r="L445" i="31"/>
  <c r="L444" i="31"/>
  <c r="L443" i="31"/>
  <c r="L442" i="31"/>
  <c r="L441" i="31"/>
  <c r="L440" i="31"/>
  <c r="L439" i="31"/>
  <c r="L438" i="31"/>
  <c r="L437" i="31"/>
  <c r="L436" i="31"/>
  <c r="L435" i="31"/>
  <c r="L434" i="31"/>
  <c r="L433" i="31"/>
  <c r="L432" i="31"/>
  <c r="L431" i="31"/>
  <c r="L430" i="31"/>
  <c r="L429" i="31"/>
  <c r="L428" i="31"/>
  <c r="L427" i="31"/>
  <c r="L426" i="31"/>
  <c r="L425" i="31"/>
  <c r="L424" i="31"/>
  <c r="L423" i="31"/>
  <c r="L422" i="31"/>
  <c r="L421" i="31"/>
  <c r="L420" i="31"/>
  <c r="L419" i="31"/>
  <c r="L418" i="31"/>
  <c r="L417" i="31"/>
  <c r="L416" i="31"/>
  <c r="L415" i="31"/>
  <c r="L414" i="31"/>
  <c r="L413" i="31"/>
  <c r="L412" i="31"/>
  <c r="L411" i="31"/>
  <c r="L410" i="31"/>
  <c r="L409" i="31"/>
  <c r="L408" i="31"/>
  <c r="L407" i="31"/>
  <c r="L406" i="31"/>
  <c r="L405" i="31"/>
  <c r="L404" i="31"/>
  <c r="L403" i="31"/>
  <c r="L402" i="31"/>
  <c r="L401" i="31"/>
  <c r="L400" i="31"/>
  <c r="L399" i="31"/>
  <c r="L398" i="31"/>
  <c r="L397" i="31"/>
  <c r="L396" i="31"/>
  <c r="L395" i="31"/>
  <c r="L394" i="31"/>
  <c r="L393" i="31"/>
  <c r="L392" i="31"/>
  <c r="L391" i="31"/>
  <c r="L390" i="31"/>
  <c r="L389" i="31"/>
  <c r="L388" i="31"/>
  <c r="L387" i="31"/>
  <c r="L386" i="31"/>
  <c r="L385" i="31"/>
  <c r="L384" i="31"/>
  <c r="L383" i="31"/>
  <c r="L382" i="31"/>
  <c r="L381" i="31"/>
  <c r="L380" i="31"/>
  <c r="L379" i="31"/>
  <c r="L378" i="31"/>
  <c r="L377" i="31"/>
  <c r="L376" i="31"/>
  <c r="L375" i="31"/>
  <c r="L374" i="31"/>
  <c r="L373" i="31"/>
  <c r="L372" i="31"/>
  <c r="L371" i="31"/>
  <c r="L370" i="31"/>
  <c r="L369" i="31"/>
  <c r="L368" i="31"/>
  <c r="L367" i="31"/>
  <c r="L366" i="31"/>
  <c r="L365" i="31"/>
  <c r="L364" i="31"/>
  <c r="L363" i="31"/>
  <c r="L362" i="31"/>
  <c r="L361" i="31"/>
  <c r="L360" i="31"/>
  <c r="L359" i="31"/>
  <c r="L358" i="31"/>
  <c r="L357" i="31"/>
  <c r="L356" i="31"/>
  <c r="L355" i="31"/>
  <c r="L354" i="31"/>
  <c r="L353" i="31"/>
  <c r="L352" i="31"/>
  <c r="L351" i="31"/>
  <c r="L350" i="31"/>
  <c r="L349" i="31"/>
  <c r="L348" i="31"/>
  <c r="L347" i="31"/>
  <c r="L346" i="31"/>
  <c r="L345" i="31"/>
  <c r="L344" i="31"/>
  <c r="L343" i="31"/>
  <c r="L342" i="31"/>
  <c r="L341" i="31"/>
  <c r="L340" i="31"/>
  <c r="L339" i="31"/>
  <c r="L338" i="31"/>
  <c r="L337" i="31"/>
  <c r="L336" i="31"/>
  <c r="L335" i="31"/>
  <c r="L334" i="31"/>
  <c r="L333" i="31"/>
  <c r="L332" i="31"/>
  <c r="L331" i="31"/>
  <c r="L330" i="31"/>
  <c r="L329" i="31"/>
  <c r="L328" i="31"/>
  <c r="L327" i="31"/>
  <c r="L326" i="31"/>
  <c r="L325" i="31"/>
  <c r="L324" i="31"/>
  <c r="L323" i="31"/>
  <c r="L322" i="31"/>
  <c r="L321" i="31"/>
  <c r="L320" i="31"/>
  <c r="L319" i="31"/>
  <c r="L318" i="31"/>
  <c r="L317" i="31"/>
  <c r="L316" i="31"/>
  <c r="L315" i="31"/>
  <c r="L314" i="31"/>
  <c r="L313" i="31"/>
  <c r="L312" i="31"/>
  <c r="L311" i="31"/>
  <c r="L310" i="31"/>
  <c r="L309" i="31"/>
  <c r="L308" i="31"/>
  <c r="L307" i="31"/>
  <c r="L306" i="31"/>
  <c r="L305" i="31"/>
  <c r="L304" i="31"/>
  <c r="L303" i="31"/>
  <c r="L302" i="31"/>
  <c r="L301" i="31"/>
  <c r="L300" i="31"/>
  <c r="L299" i="31"/>
  <c r="L298" i="31"/>
  <c r="L297" i="31"/>
  <c r="L296" i="31"/>
  <c r="L295" i="31"/>
  <c r="L294" i="31"/>
  <c r="L293" i="31"/>
  <c r="L292" i="31"/>
  <c r="L291" i="31"/>
  <c r="L290" i="31"/>
  <c r="L289" i="31"/>
  <c r="L288" i="31"/>
  <c r="L287" i="31"/>
  <c r="L286" i="31"/>
  <c r="L285" i="31"/>
  <c r="L284" i="31"/>
  <c r="L283" i="31"/>
  <c r="L282" i="31"/>
  <c r="L281" i="31"/>
  <c r="L280" i="31"/>
  <c r="L279" i="31"/>
  <c r="L278" i="31"/>
  <c r="L277" i="31"/>
  <c r="L276" i="31"/>
  <c r="L275" i="31"/>
  <c r="L274" i="31"/>
  <c r="L273" i="31"/>
  <c r="L272" i="31"/>
  <c r="L271" i="31"/>
  <c r="L270" i="31"/>
  <c r="L269" i="31"/>
  <c r="L268" i="31"/>
  <c r="L267" i="31"/>
  <c r="L266" i="31"/>
  <c r="L265" i="31"/>
  <c r="L264" i="31"/>
  <c r="L263" i="31"/>
  <c r="L262" i="31"/>
  <c r="L261" i="31"/>
  <c r="L260" i="31"/>
  <c r="L259" i="31"/>
  <c r="L258" i="31"/>
  <c r="L257" i="31"/>
  <c r="L256" i="31"/>
  <c r="L255" i="31"/>
  <c r="L254" i="31"/>
  <c r="L253" i="31"/>
  <c r="L252" i="31"/>
  <c r="L251" i="31"/>
  <c r="L250" i="31"/>
  <c r="L249" i="31"/>
  <c r="L248" i="31"/>
  <c r="L247" i="31"/>
  <c r="L246" i="31"/>
  <c r="L245" i="31"/>
  <c r="L244" i="31"/>
  <c r="L243" i="31"/>
  <c r="L242" i="31"/>
  <c r="L241" i="31"/>
  <c r="L240" i="31"/>
  <c r="L239" i="31"/>
  <c r="L238" i="31"/>
  <c r="L237" i="31"/>
  <c r="L236" i="31"/>
  <c r="L235" i="31"/>
  <c r="L234" i="31"/>
  <c r="L233" i="31"/>
  <c r="L232" i="31"/>
  <c r="L231" i="31"/>
  <c r="L230" i="31"/>
  <c r="L229" i="31"/>
  <c r="L228" i="31"/>
  <c r="L227" i="31"/>
  <c r="L226" i="31"/>
  <c r="L225" i="31"/>
  <c r="L224" i="31"/>
  <c r="L223" i="31"/>
  <c r="L222" i="31"/>
  <c r="L221" i="31"/>
  <c r="L220" i="31"/>
  <c r="L219" i="31"/>
  <c r="L218" i="31"/>
  <c r="L217" i="31"/>
  <c r="L216" i="31"/>
  <c r="L215" i="31"/>
  <c r="L214" i="31"/>
  <c r="L213" i="31"/>
  <c r="L212" i="31"/>
  <c r="L211" i="31"/>
  <c r="L210" i="31"/>
  <c r="L209" i="31"/>
  <c r="L208" i="31"/>
  <c r="L207" i="31"/>
  <c r="L206" i="31"/>
  <c r="L205" i="31"/>
  <c r="L204" i="31"/>
  <c r="L203" i="31"/>
  <c r="L202" i="31"/>
  <c r="L201" i="31"/>
  <c r="L200" i="31"/>
  <c r="L199" i="31"/>
  <c r="L198" i="31"/>
  <c r="L197" i="31"/>
  <c r="L196" i="31"/>
  <c r="L195" i="31"/>
  <c r="L194" i="31"/>
  <c r="L193" i="31"/>
  <c r="L192" i="31"/>
  <c r="L191" i="31"/>
  <c r="L190" i="31"/>
  <c r="L189" i="31"/>
  <c r="L188" i="31"/>
  <c r="L187" i="31"/>
  <c r="L186" i="31"/>
  <c r="L185" i="31"/>
  <c r="L184" i="31"/>
  <c r="L183" i="31"/>
  <c r="L182" i="31"/>
  <c r="L181" i="31"/>
  <c r="L180" i="31"/>
  <c r="L179" i="31"/>
  <c r="L178" i="31"/>
  <c r="L177" i="31"/>
  <c r="L176" i="31"/>
  <c r="L175" i="31"/>
  <c r="L174" i="31"/>
  <c r="L173" i="31"/>
  <c r="L172" i="31"/>
  <c r="L171" i="31"/>
  <c r="L170" i="31"/>
  <c r="L169" i="31"/>
  <c r="L168" i="31"/>
  <c r="L167" i="31"/>
  <c r="L166" i="31"/>
  <c r="L165" i="31"/>
  <c r="L164" i="31"/>
  <c r="L163" i="31"/>
  <c r="L162" i="31"/>
  <c r="L161" i="31"/>
  <c r="L160" i="31"/>
  <c r="L159" i="31"/>
  <c r="L158" i="31"/>
  <c r="L157" i="31"/>
  <c r="L156" i="31"/>
  <c r="L155" i="31"/>
  <c r="L154" i="31"/>
  <c r="L153" i="31"/>
  <c r="L152" i="31"/>
  <c r="L151" i="31"/>
  <c r="L150" i="31"/>
  <c r="L149" i="31"/>
  <c r="L148" i="31"/>
  <c r="L147" i="31"/>
  <c r="L146" i="31"/>
  <c r="L145" i="31"/>
  <c r="L144" i="31"/>
  <c r="L143" i="31"/>
  <c r="L142" i="31"/>
  <c r="L141" i="31"/>
  <c r="L140" i="31"/>
  <c r="L139" i="31"/>
  <c r="L138" i="31"/>
  <c r="L137" i="31"/>
  <c r="L136" i="31"/>
  <c r="L135" i="31"/>
  <c r="L134" i="31"/>
  <c r="L133" i="31"/>
  <c r="L132" i="31"/>
  <c r="L131" i="31"/>
  <c r="L130" i="31"/>
  <c r="L129" i="31"/>
  <c r="L128" i="31"/>
  <c r="L127" i="31"/>
  <c r="L126" i="31"/>
  <c r="L125" i="31"/>
  <c r="L124" i="31"/>
  <c r="L123" i="31"/>
  <c r="L122" i="31"/>
  <c r="L121" i="31"/>
  <c r="L120" i="31"/>
  <c r="L119" i="31"/>
  <c r="L118" i="31"/>
  <c r="L117" i="31"/>
  <c r="L116" i="31"/>
  <c r="L115" i="31"/>
  <c r="L114" i="31"/>
  <c r="L113" i="31"/>
  <c r="L112" i="31"/>
  <c r="L111" i="31"/>
  <c r="L110" i="31"/>
  <c r="L109" i="31"/>
  <c r="L108" i="31"/>
  <c r="L107" i="31"/>
  <c r="L106" i="31"/>
  <c r="L105" i="31"/>
  <c r="L104" i="31"/>
  <c r="L103" i="31"/>
  <c r="L102" i="31"/>
  <c r="L101" i="31"/>
  <c r="L100" i="31"/>
  <c r="L99" i="31"/>
  <c r="L98" i="31"/>
  <c r="L97" i="31"/>
  <c r="L96" i="31"/>
  <c r="L95" i="31"/>
  <c r="L94" i="31"/>
  <c r="L93" i="31"/>
  <c r="L92" i="31"/>
  <c r="L91" i="31"/>
  <c r="L90" i="31"/>
  <c r="L89" i="31"/>
  <c r="L88" i="31"/>
  <c r="L87" i="31"/>
  <c r="L86" i="31"/>
  <c r="L85" i="31"/>
  <c r="L84" i="31"/>
  <c r="L83" i="31"/>
  <c r="L82" i="31"/>
  <c r="L81" i="31"/>
  <c r="L80" i="31"/>
  <c r="L79" i="31"/>
  <c r="L78" i="31"/>
  <c r="L77" i="31"/>
  <c r="L76" i="31"/>
  <c r="L75" i="31"/>
  <c r="L74" i="31"/>
  <c r="L73" i="31"/>
  <c r="L72" i="31"/>
  <c r="L71" i="31"/>
  <c r="L70" i="31"/>
  <c r="L69" i="31"/>
  <c r="L68" i="31"/>
  <c r="L67" i="31"/>
  <c r="L66" i="31"/>
  <c r="L65" i="31"/>
  <c r="L64" i="31"/>
  <c r="L63" i="31"/>
  <c r="L62" i="31"/>
  <c r="L61" i="31"/>
  <c r="L60" i="31"/>
  <c r="L59" i="31"/>
  <c r="L58" i="31"/>
  <c r="L57" i="31"/>
  <c r="L56" i="31"/>
  <c r="L55" i="31"/>
  <c r="L54" i="31"/>
  <c r="L53" i="31"/>
  <c r="L52" i="31"/>
  <c r="L51" i="31"/>
  <c r="L50" i="31"/>
  <c r="L49" i="31"/>
  <c r="L48" i="31"/>
  <c r="L47" i="31"/>
  <c r="L46" i="31"/>
  <c r="L45" i="31"/>
  <c r="L44" i="31"/>
  <c r="L43" i="31"/>
  <c r="L42" i="31"/>
  <c r="L41" i="31"/>
  <c r="L40" i="31"/>
  <c r="L39" i="31"/>
  <c r="L38" i="31"/>
  <c r="G543" i="31"/>
  <c r="G542" i="31"/>
  <c r="G540" i="31"/>
  <c r="G541" i="31"/>
  <c r="L498" i="33"/>
  <c r="L497" i="33"/>
  <c r="L496" i="33"/>
  <c r="L495" i="33"/>
  <c r="L494" i="33"/>
  <c r="L493" i="33"/>
  <c r="L492" i="33"/>
  <c r="L491" i="33"/>
  <c r="L490" i="33"/>
  <c r="L489" i="33"/>
  <c r="L488" i="33"/>
  <c r="L487" i="33"/>
  <c r="L486" i="33"/>
  <c r="L485" i="33"/>
  <c r="L484" i="33"/>
  <c r="L483" i="33"/>
  <c r="L482" i="33"/>
  <c r="L481" i="33"/>
  <c r="L480" i="33"/>
  <c r="L479" i="33"/>
  <c r="L478" i="33"/>
  <c r="L477" i="33"/>
  <c r="L476" i="33"/>
  <c r="L475" i="33"/>
  <c r="L474" i="33"/>
  <c r="L473" i="33"/>
  <c r="L472" i="33"/>
  <c r="L471" i="33"/>
  <c r="L470" i="33"/>
  <c r="L469" i="33"/>
  <c r="L468" i="33"/>
  <c r="L467" i="33"/>
  <c r="L466" i="33"/>
  <c r="L465" i="33"/>
  <c r="L464" i="33"/>
  <c r="L463" i="33"/>
  <c r="L462" i="33"/>
  <c r="L461" i="33"/>
  <c r="L460" i="33"/>
  <c r="L459" i="33"/>
  <c r="L458" i="33"/>
  <c r="L457" i="33"/>
  <c r="L456" i="33"/>
  <c r="L455" i="33"/>
  <c r="L454" i="33"/>
  <c r="L453" i="33"/>
  <c r="L452" i="33"/>
  <c r="L451" i="33"/>
  <c r="L450" i="33"/>
  <c r="L449" i="33"/>
  <c r="L448" i="33"/>
  <c r="L447" i="33"/>
  <c r="L446" i="33"/>
  <c r="L445" i="33"/>
  <c r="L444" i="33"/>
  <c r="L443" i="33"/>
  <c r="L442" i="33"/>
  <c r="L441" i="33"/>
  <c r="L440" i="33"/>
  <c r="L439" i="33"/>
  <c r="L438" i="33"/>
  <c r="L437" i="33"/>
  <c r="L436" i="33"/>
  <c r="L435" i="33"/>
  <c r="L434" i="33"/>
  <c r="L433" i="33"/>
  <c r="L432" i="33"/>
  <c r="L431" i="33"/>
  <c r="L430" i="33"/>
  <c r="L429" i="33"/>
  <c r="L428" i="33"/>
  <c r="L427" i="33"/>
  <c r="L426" i="33"/>
  <c r="L425" i="33"/>
  <c r="L424" i="33"/>
  <c r="L423" i="33"/>
  <c r="L422" i="33"/>
  <c r="L421" i="33"/>
  <c r="L420" i="33"/>
  <c r="L419" i="33"/>
  <c r="L418" i="33"/>
  <c r="L417" i="33"/>
  <c r="L416" i="33"/>
  <c r="L415" i="33"/>
  <c r="L414" i="33"/>
  <c r="L413" i="33"/>
  <c r="L412" i="33"/>
  <c r="L411" i="33"/>
  <c r="L410" i="33"/>
  <c r="L409" i="33"/>
  <c r="L408" i="33"/>
  <c r="L407" i="33"/>
  <c r="L406" i="33"/>
  <c r="L405" i="33"/>
  <c r="L404" i="33"/>
  <c r="L403" i="33"/>
  <c r="L402" i="33"/>
  <c r="L401" i="33"/>
  <c r="L400" i="33"/>
  <c r="L399" i="33"/>
  <c r="L398" i="33"/>
  <c r="L397" i="33"/>
  <c r="L396" i="33"/>
  <c r="L395" i="33"/>
  <c r="L394" i="33"/>
  <c r="L393" i="33"/>
  <c r="L392" i="33"/>
  <c r="L391" i="33"/>
  <c r="L390" i="33"/>
  <c r="L389" i="33"/>
  <c r="L388" i="33"/>
  <c r="L387" i="33"/>
  <c r="L386" i="33"/>
  <c r="L385" i="33"/>
  <c r="L384" i="33"/>
  <c r="L383" i="33"/>
  <c r="L382" i="33"/>
  <c r="L381" i="33"/>
  <c r="L380" i="33"/>
  <c r="L379" i="33"/>
  <c r="L378" i="33"/>
  <c r="L377" i="33"/>
  <c r="L376" i="33"/>
  <c r="L375" i="33"/>
  <c r="L374" i="33"/>
  <c r="L373" i="33"/>
  <c r="L372" i="33"/>
  <c r="L371" i="33"/>
  <c r="L370" i="33"/>
  <c r="L369" i="33"/>
  <c r="L368" i="33"/>
  <c r="L367" i="33"/>
  <c r="L366" i="33"/>
  <c r="L365" i="33"/>
  <c r="L364" i="33"/>
  <c r="L363" i="33"/>
  <c r="L362" i="33"/>
  <c r="L361" i="33"/>
  <c r="L360" i="33"/>
  <c r="L359" i="33"/>
  <c r="L358" i="33"/>
  <c r="L357" i="33"/>
  <c r="L356" i="33"/>
  <c r="L355" i="33"/>
  <c r="L354" i="33"/>
  <c r="L353" i="33"/>
  <c r="L352" i="33"/>
  <c r="L351" i="33"/>
  <c r="L350" i="33"/>
  <c r="L349" i="33"/>
  <c r="L348" i="33"/>
  <c r="L347" i="33"/>
  <c r="L346" i="33"/>
  <c r="L345" i="33"/>
  <c r="L344" i="33"/>
  <c r="L343" i="33"/>
  <c r="L342" i="33"/>
  <c r="L341" i="33"/>
  <c r="L340" i="33"/>
  <c r="L339" i="33"/>
  <c r="L338" i="33"/>
  <c r="L337" i="33"/>
  <c r="L336" i="33"/>
  <c r="L335" i="33"/>
  <c r="L334" i="33"/>
  <c r="L333" i="33"/>
  <c r="L332" i="33"/>
  <c r="L331" i="33"/>
  <c r="L330" i="33"/>
  <c r="L329" i="33"/>
  <c r="L328" i="33"/>
  <c r="L327" i="33"/>
  <c r="L326" i="33"/>
  <c r="L325" i="33"/>
  <c r="L324" i="33"/>
  <c r="L323" i="33"/>
  <c r="L322" i="33"/>
  <c r="L321" i="33"/>
  <c r="L320" i="33"/>
  <c r="L319" i="33"/>
  <c r="L318" i="33"/>
  <c r="L317" i="33"/>
  <c r="L316" i="33"/>
  <c r="L315" i="33"/>
  <c r="L314" i="33"/>
  <c r="L313" i="33"/>
  <c r="L312" i="33"/>
  <c r="L311" i="33"/>
  <c r="L310" i="33"/>
  <c r="L309" i="33"/>
  <c r="L308" i="33"/>
  <c r="L307" i="33"/>
  <c r="L306" i="33"/>
  <c r="L305" i="33"/>
  <c r="L304" i="33"/>
  <c r="L303" i="33"/>
  <c r="L302" i="33"/>
  <c r="L301" i="33"/>
  <c r="L300" i="33"/>
  <c r="L299" i="33"/>
  <c r="L298" i="33"/>
  <c r="L297" i="33"/>
  <c r="L296" i="33"/>
  <c r="L295" i="33"/>
  <c r="L294" i="33"/>
  <c r="L293" i="33"/>
  <c r="L292" i="33"/>
  <c r="L291" i="33"/>
  <c r="L290" i="33"/>
  <c r="L289" i="33"/>
  <c r="L288" i="33"/>
  <c r="L287" i="33"/>
  <c r="L286" i="33"/>
  <c r="L285" i="33"/>
  <c r="L284" i="33"/>
  <c r="L283" i="33"/>
  <c r="L282" i="33"/>
  <c r="L281" i="33"/>
  <c r="L280" i="33"/>
  <c r="L279" i="33"/>
  <c r="L278" i="33"/>
  <c r="L277" i="33"/>
  <c r="L276" i="33"/>
  <c r="L275" i="33"/>
  <c r="L274" i="33"/>
  <c r="L273" i="33"/>
  <c r="L272" i="33"/>
  <c r="L271" i="33"/>
  <c r="L270" i="33"/>
  <c r="L269" i="33"/>
  <c r="L268" i="33"/>
  <c r="L267" i="33"/>
  <c r="L266" i="33"/>
  <c r="L265" i="33"/>
  <c r="L264" i="33"/>
  <c r="L263" i="33"/>
  <c r="L262" i="33"/>
  <c r="L261" i="33"/>
  <c r="L260" i="33"/>
  <c r="L259" i="33"/>
  <c r="L258" i="33"/>
  <c r="L257" i="33"/>
  <c r="L256" i="33"/>
  <c r="L255" i="33"/>
  <c r="L254" i="33"/>
  <c r="L253" i="33"/>
  <c r="L252" i="33"/>
  <c r="L251" i="33"/>
  <c r="L250" i="33"/>
  <c r="L249" i="33"/>
  <c r="L248" i="33"/>
  <c r="L247" i="33"/>
  <c r="L246" i="33"/>
  <c r="L245" i="33"/>
  <c r="L244" i="33"/>
  <c r="L243" i="33"/>
  <c r="L242" i="33"/>
  <c r="L241" i="33"/>
  <c r="L240" i="33"/>
  <c r="L239" i="33"/>
  <c r="L238" i="33"/>
  <c r="L237" i="33"/>
  <c r="L236" i="33"/>
  <c r="L235" i="33"/>
  <c r="L234" i="33"/>
  <c r="L233" i="33"/>
  <c r="L232" i="33"/>
  <c r="L231" i="33"/>
  <c r="L230" i="33"/>
  <c r="L229" i="33"/>
  <c r="L228" i="33"/>
  <c r="L227" i="33"/>
  <c r="L226" i="33"/>
  <c r="L225" i="33"/>
  <c r="L224" i="33"/>
  <c r="L223" i="33"/>
  <c r="L222" i="33"/>
  <c r="L221" i="33"/>
  <c r="L220" i="33"/>
  <c r="L219" i="33"/>
  <c r="L218" i="33"/>
  <c r="L217" i="33"/>
  <c r="L216" i="33"/>
  <c r="L215" i="33"/>
  <c r="L214" i="33"/>
  <c r="L213" i="33"/>
  <c r="L212" i="33"/>
  <c r="L211" i="33"/>
  <c r="L210" i="33"/>
  <c r="L209" i="33"/>
  <c r="L208" i="33"/>
  <c r="L207" i="33"/>
  <c r="L206" i="33"/>
  <c r="L205" i="33"/>
  <c r="L204" i="33"/>
  <c r="L203" i="33"/>
  <c r="L202" i="33"/>
  <c r="L201" i="33"/>
  <c r="L200" i="33"/>
  <c r="L199" i="33"/>
  <c r="L198" i="33"/>
  <c r="L197" i="33"/>
  <c r="L196" i="33"/>
  <c r="L195" i="33"/>
  <c r="L194" i="33"/>
  <c r="L193" i="33"/>
  <c r="L192" i="33"/>
  <c r="L191" i="33"/>
  <c r="L190" i="33"/>
  <c r="L189" i="33"/>
  <c r="L188" i="33"/>
  <c r="L187" i="33"/>
  <c r="L186" i="33"/>
  <c r="L185" i="33"/>
  <c r="L184" i="33"/>
  <c r="L183" i="33"/>
  <c r="L182" i="33"/>
  <c r="L181" i="33"/>
  <c r="L180" i="33"/>
  <c r="L179" i="33"/>
  <c r="L178" i="33"/>
  <c r="L177" i="33"/>
  <c r="L176" i="33"/>
  <c r="L175" i="33"/>
  <c r="L174" i="33"/>
  <c r="L173" i="33"/>
  <c r="L172" i="33"/>
  <c r="L171" i="33"/>
  <c r="L170" i="33"/>
  <c r="L169" i="33"/>
  <c r="L168" i="33"/>
  <c r="L167" i="33"/>
  <c r="L166" i="33"/>
  <c r="L165" i="33"/>
  <c r="L164" i="33"/>
  <c r="L163" i="33"/>
  <c r="L162" i="33"/>
  <c r="L161" i="33"/>
  <c r="L160" i="33"/>
  <c r="L159" i="33"/>
  <c r="L158" i="33"/>
  <c r="L157" i="33"/>
  <c r="L156" i="33"/>
  <c r="L155" i="33"/>
  <c r="L154" i="33"/>
  <c r="L153" i="33"/>
  <c r="L152" i="33"/>
  <c r="L151" i="33"/>
  <c r="L150" i="33"/>
  <c r="L149" i="33"/>
  <c r="L148" i="33"/>
  <c r="L147" i="33"/>
  <c r="L146" i="33"/>
  <c r="L145" i="33"/>
  <c r="L144" i="33"/>
  <c r="L143" i="33"/>
  <c r="L142" i="33"/>
  <c r="L141" i="33"/>
  <c r="L140" i="33"/>
  <c r="L139" i="33"/>
  <c r="L138" i="33"/>
  <c r="L137" i="33"/>
  <c r="L136" i="33"/>
  <c r="L135" i="33"/>
  <c r="L134" i="33"/>
  <c r="L133" i="33"/>
  <c r="L132" i="33"/>
  <c r="L131" i="33"/>
  <c r="L130" i="33"/>
  <c r="L129" i="33"/>
  <c r="L128" i="33"/>
  <c r="L127" i="33"/>
  <c r="L126" i="33"/>
  <c r="L125" i="33"/>
  <c r="L124" i="33"/>
  <c r="L123" i="33"/>
  <c r="L122" i="33"/>
  <c r="L121" i="33"/>
  <c r="L120" i="33"/>
  <c r="L119" i="33"/>
  <c r="L118" i="33"/>
  <c r="L117" i="33"/>
  <c r="L116" i="33"/>
  <c r="L115" i="33"/>
  <c r="L114" i="33"/>
  <c r="L113" i="33"/>
  <c r="L112" i="33"/>
  <c r="L111" i="33"/>
  <c r="L110" i="33"/>
  <c r="L109" i="33"/>
  <c r="L108" i="33"/>
  <c r="L107" i="33"/>
  <c r="L106" i="33"/>
  <c r="L105" i="33"/>
  <c r="L104" i="33"/>
  <c r="L103" i="33"/>
  <c r="L102" i="33"/>
  <c r="L101" i="33"/>
  <c r="L100" i="33"/>
  <c r="L99" i="33"/>
  <c r="L98" i="33"/>
  <c r="L97" i="33"/>
  <c r="L96" i="33"/>
  <c r="L95" i="33"/>
  <c r="L94" i="33"/>
  <c r="L93" i="33"/>
  <c r="L92" i="33"/>
  <c r="L91" i="33"/>
  <c r="L90" i="33"/>
  <c r="L89" i="33"/>
  <c r="L88" i="33"/>
  <c r="L87" i="33"/>
  <c r="L86" i="33"/>
  <c r="L85" i="33"/>
  <c r="L84" i="33"/>
  <c r="L83" i="33"/>
  <c r="L82" i="33"/>
  <c r="L81" i="33"/>
  <c r="L80" i="33"/>
  <c r="L79" i="33"/>
  <c r="L78" i="33"/>
  <c r="L77" i="33"/>
  <c r="L76" i="33"/>
  <c r="L75" i="33"/>
  <c r="L74" i="33"/>
  <c r="L73" i="33"/>
  <c r="L72" i="33"/>
  <c r="L71" i="33"/>
  <c r="L70" i="33"/>
  <c r="L69" i="33"/>
  <c r="L68" i="33"/>
  <c r="L67" i="33"/>
  <c r="L64" i="33"/>
  <c r="L50" i="33"/>
  <c r="L49" i="33"/>
  <c r="L48" i="33"/>
  <c r="L47" i="33"/>
  <c r="L46" i="33"/>
  <c r="L45" i="33"/>
  <c r="L44" i="33"/>
  <c r="L43" i="33"/>
  <c r="L42" i="33"/>
  <c r="G542" i="33"/>
  <c r="G541" i="33"/>
  <c r="G539" i="33"/>
  <c r="L499" i="35"/>
  <c r="L498" i="35"/>
  <c r="L497" i="35"/>
  <c r="L496" i="35"/>
  <c r="L495" i="35"/>
  <c r="L494" i="35"/>
  <c r="L493" i="35"/>
  <c r="L492" i="35"/>
  <c r="L491" i="35"/>
  <c r="L490" i="35"/>
  <c r="L489" i="35"/>
  <c r="L488" i="35"/>
  <c r="L487" i="35"/>
  <c r="L486" i="35"/>
  <c r="L485" i="35"/>
  <c r="L484" i="35"/>
  <c r="L483" i="35"/>
  <c r="L482" i="35"/>
  <c r="L481" i="35"/>
  <c r="L480" i="35"/>
  <c r="L479" i="35"/>
  <c r="L478" i="35"/>
  <c r="L477" i="35"/>
  <c r="L476" i="35"/>
  <c r="L475" i="35"/>
  <c r="L474" i="35"/>
  <c r="L473" i="35"/>
  <c r="L472" i="35"/>
  <c r="L471" i="35"/>
  <c r="L470" i="35"/>
  <c r="L469" i="35"/>
  <c r="L468" i="35"/>
  <c r="L467" i="35"/>
  <c r="L466" i="35"/>
  <c r="L465" i="35"/>
  <c r="L464" i="35"/>
  <c r="L463" i="35"/>
  <c r="L462" i="35"/>
  <c r="L461" i="35"/>
  <c r="L460" i="35"/>
  <c r="L459" i="35"/>
  <c r="L458" i="35"/>
  <c r="L457" i="35"/>
  <c r="L456" i="35"/>
  <c r="L455" i="35"/>
  <c r="L454" i="35"/>
  <c r="L453" i="35"/>
  <c r="L452" i="35"/>
  <c r="L451" i="35"/>
  <c r="L450" i="35"/>
  <c r="L449" i="35"/>
  <c r="L448" i="35"/>
  <c r="L447" i="35"/>
  <c r="L446" i="35"/>
  <c r="L445" i="35"/>
  <c r="L444" i="35"/>
  <c r="L443" i="35"/>
  <c r="L442" i="35"/>
  <c r="L441" i="35"/>
  <c r="L440" i="35"/>
  <c r="L439" i="35"/>
  <c r="L438" i="35"/>
  <c r="L437" i="35"/>
  <c r="L436" i="35"/>
  <c r="L435" i="35"/>
  <c r="L434" i="35"/>
  <c r="L433" i="35"/>
  <c r="L432" i="35"/>
  <c r="L431" i="35"/>
  <c r="L430" i="35"/>
  <c r="L429" i="35"/>
  <c r="L428" i="35"/>
  <c r="L427" i="35"/>
  <c r="L426" i="35"/>
  <c r="L425" i="35"/>
  <c r="L424" i="35"/>
  <c r="L423" i="35"/>
  <c r="L422" i="35"/>
  <c r="L421" i="35"/>
  <c r="L420" i="35"/>
  <c r="L419" i="35"/>
  <c r="L418" i="35"/>
  <c r="L417" i="35"/>
  <c r="L416" i="35"/>
  <c r="L415" i="35"/>
  <c r="L414" i="35"/>
  <c r="L413" i="35"/>
  <c r="L412" i="35"/>
  <c r="L411" i="35"/>
  <c r="L410" i="35"/>
  <c r="L409" i="35"/>
  <c r="L408" i="35"/>
  <c r="L407" i="35"/>
  <c r="L406" i="35"/>
  <c r="L405" i="35"/>
  <c r="L404" i="35"/>
  <c r="L403" i="35"/>
  <c r="L402" i="35"/>
  <c r="L401" i="35"/>
  <c r="L400" i="35"/>
  <c r="L399" i="35"/>
  <c r="L398" i="35"/>
  <c r="L397" i="35"/>
  <c r="L396" i="35"/>
  <c r="L395" i="35"/>
  <c r="L394" i="35"/>
  <c r="L393" i="35"/>
  <c r="L392" i="35"/>
  <c r="L391" i="35"/>
  <c r="L390" i="35"/>
  <c r="L389" i="35"/>
  <c r="L388" i="35"/>
  <c r="L387" i="35"/>
  <c r="L386" i="35"/>
  <c r="L385" i="35"/>
  <c r="L384" i="35"/>
  <c r="L383" i="35"/>
  <c r="L382" i="35"/>
  <c r="L381" i="35"/>
  <c r="L380" i="35"/>
  <c r="L379" i="35"/>
  <c r="L378" i="35"/>
  <c r="L377" i="35"/>
  <c r="L376" i="35"/>
  <c r="L375" i="35"/>
  <c r="L374" i="35"/>
  <c r="L373" i="35"/>
  <c r="L372" i="35"/>
  <c r="L371" i="35"/>
  <c r="L370" i="35"/>
  <c r="L369" i="35"/>
  <c r="L368" i="35"/>
  <c r="L367" i="35"/>
  <c r="L366" i="35"/>
  <c r="L365" i="35"/>
  <c r="L364" i="35"/>
  <c r="L363" i="35"/>
  <c r="L362" i="35"/>
  <c r="L361" i="35"/>
  <c r="L360" i="35"/>
  <c r="L359" i="35"/>
  <c r="L358" i="35"/>
  <c r="L357" i="35"/>
  <c r="L356" i="35"/>
  <c r="L355" i="35"/>
  <c r="L354" i="35"/>
  <c r="L353" i="35"/>
  <c r="L352" i="35"/>
  <c r="L351" i="35"/>
  <c r="L350" i="35"/>
  <c r="L349" i="35"/>
  <c r="L348" i="35"/>
  <c r="L347" i="35"/>
  <c r="L346" i="35"/>
  <c r="L345" i="35"/>
  <c r="L344" i="35"/>
  <c r="L343" i="35"/>
  <c r="L342" i="35"/>
  <c r="L341" i="35"/>
  <c r="L340" i="35"/>
  <c r="L339" i="35"/>
  <c r="L338" i="35"/>
  <c r="L337" i="35"/>
  <c r="L336" i="35"/>
  <c r="L335" i="35"/>
  <c r="L334" i="35"/>
  <c r="L333" i="35"/>
  <c r="L332" i="35"/>
  <c r="L331" i="35"/>
  <c r="L330" i="35"/>
  <c r="L329" i="35"/>
  <c r="L328" i="35"/>
  <c r="L327" i="35"/>
  <c r="L326" i="35"/>
  <c r="L325" i="35"/>
  <c r="L324" i="35"/>
  <c r="L323" i="35"/>
  <c r="L322" i="35"/>
  <c r="L321" i="35"/>
  <c r="L320" i="35"/>
  <c r="L319" i="35"/>
  <c r="L318" i="35"/>
  <c r="L317" i="35"/>
  <c r="L316" i="35"/>
  <c r="L315" i="35"/>
  <c r="L314" i="35"/>
  <c r="L313" i="35"/>
  <c r="L312" i="35"/>
  <c r="L311" i="35"/>
  <c r="L310" i="35"/>
  <c r="L309" i="35"/>
  <c r="L308" i="35"/>
  <c r="L307" i="35"/>
  <c r="L306" i="35"/>
  <c r="L305" i="35"/>
  <c r="L304" i="35"/>
  <c r="L303" i="35"/>
  <c r="L302" i="35"/>
  <c r="L301" i="35"/>
  <c r="L300" i="35"/>
  <c r="L299" i="35"/>
  <c r="L298" i="35"/>
  <c r="L297" i="35"/>
  <c r="L296" i="35"/>
  <c r="L295" i="35"/>
  <c r="L294" i="35"/>
  <c r="L293" i="35"/>
  <c r="L292" i="35"/>
  <c r="L291" i="35"/>
  <c r="L290" i="35"/>
  <c r="L289" i="35"/>
  <c r="L288" i="35"/>
  <c r="L287" i="35"/>
  <c r="L286" i="35"/>
  <c r="L285" i="35"/>
  <c r="L284" i="35"/>
  <c r="L283" i="35"/>
  <c r="L282" i="35"/>
  <c r="L281" i="35"/>
  <c r="L280" i="35"/>
  <c r="L279" i="35"/>
  <c r="L278" i="35"/>
  <c r="L277" i="35"/>
  <c r="L276" i="35"/>
  <c r="L275" i="35"/>
  <c r="L274" i="35"/>
  <c r="L273" i="35"/>
  <c r="L272" i="35"/>
  <c r="L271" i="35"/>
  <c r="L270" i="35"/>
  <c r="L269" i="35"/>
  <c r="L268" i="35"/>
  <c r="L267" i="35"/>
  <c r="L266" i="35"/>
  <c r="L265" i="35"/>
  <c r="L264" i="35"/>
  <c r="L263" i="35"/>
  <c r="L262" i="35"/>
  <c r="L261" i="35"/>
  <c r="L260" i="35"/>
  <c r="L259" i="35"/>
  <c r="L258" i="35"/>
  <c r="L257" i="35"/>
  <c r="L256" i="35"/>
  <c r="L255" i="35"/>
  <c r="L254" i="35"/>
  <c r="L253" i="35"/>
  <c r="L252" i="35"/>
  <c r="L251" i="35"/>
  <c r="L250" i="35"/>
  <c r="L249" i="35"/>
  <c r="L248" i="35"/>
  <c r="L247" i="35"/>
  <c r="L246" i="35"/>
  <c r="L245" i="35"/>
  <c r="L244" i="35"/>
  <c r="L243" i="35"/>
  <c r="L242" i="35"/>
  <c r="L241" i="35"/>
  <c r="L240" i="35"/>
  <c r="L239" i="35"/>
  <c r="L238" i="35"/>
  <c r="L237" i="35"/>
  <c r="L236" i="35"/>
  <c r="L235" i="35"/>
  <c r="L234" i="35"/>
  <c r="L233" i="35"/>
  <c r="L232" i="35"/>
  <c r="L231" i="35"/>
  <c r="L230" i="35"/>
  <c r="L229" i="35"/>
  <c r="L228" i="35"/>
  <c r="L227" i="35"/>
  <c r="L226" i="35"/>
  <c r="L225" i="35"/>
  <c r="L224" i="35"/>
  <c r="L223" i="35"/>
  <c r="L222" i="35"/>
  <c r="L221" i="35"/>
  <c r="L220" i="35"/>
  <c r="L219" i="35"/>
  <c r="L218" i="35"/>
  <c r="L217" i="35"/>
  <c r="L216" i="35"/>
  <c r="L215" i="35"/>
  <c r="L214" i="35"/>
  <c r="L213" i="35"/>
  <c r="L212" i="35"/>
  <c r="L211" i="35"/>
  <c r="L210" i="35"/>
  <c r="L209" i="35"/>
  <c r="L208" i="35"/>
  <c r="L207" i="35"/>
  <c r="L206" i="35"/>
  <c r="L205" i="35"/>
  <c r="L204" i="35"/>
  <c r="L203" i="35"/>
  <c r="L202" i="35"/>
  <c r="L201" i="35"/>
  <c r="L200" i="35"/>
  <c r="L199" i="35"/>
  <c r="L198" i="35"/>
  <c r="L197" i="35"/>
  <c r="L196" i="35"/>
  <c r="L195" i="35"/>
  <c r="L194" i="35"/>
  <c r="L193" i="35"/>
  <c r="L192" i="35"/>
  <c r="L191" i="35"/>
  <c r="L190" i="35"/>
  <c r="L189" i="35"/>
  <c r="L188" i="35"/>
  <c r="L187" i="35"/>
  <c r="L186" i="35"/>
  <c r="L185" i="35"/>
  <c r="L184" i="35"/>
  <c r="L183" i="35"/>
  <c r="L182" i="35"/>
  <c r="L181" i="35"/>
  <c r="L180" i="35"/>
  <c r="L179" i="35"/>
  <c r="L178" i="35"/>
  <c r="L177" i="35"/>
  <c r="L176" i="35"/>
  <c r="L175" i="35"/>
  <c r="L174" i="35"/>
  <c r="L173" i="35"/>
  <c r="L172" i="35"/>
  <c r="L171" i="35"/>
  <c r="L170" i="35"/>
  <c r="L169" i="35"/>
  <c r="L168" i="35"/>
  <c r="L167" i="35"/>
  <c r="L166" i="35"/>
  <c r="L165" i="35"/>
  <c r="L164" i="35"/>
  <c r="L163" i="35"/>
  <c r="L162" i="35"/>
  <c r="L161" i="35"/>
  <c r="L160" i="35"/>
  <c r="L159" i="35"/>
  <c r="L158" i="35"/>
  <c r="L157" i="35"/>
  <c r="L156" i="35"/>
  <c r="L155" i="35"/>
  <c r="L154" i="35"/>
  <c r="L153" i="35"/>
  <c r="L152" i="35"/>
  <c r="L151" i="35"/>
  <c r="L150" i="35"/>
  <c r="L149" i="35"/>
  <c r="L148" i="35"/>
  <c r="L147" i="35"/>
  <c r="L146" i="35"/>
  <c r="L145" i="35"/>
  <c r="L144" i="35"/>
  <c r="L143" i="35"/>
  <c r="L142" i="35"/>
  <c r="L141" i="35"/>
  <c r="L140" i="35"/>
  <c r="L139" i="35"/>
  <c r="L138" i="35"/>
  <c r="L137" i="35"/>
  <c r="L136" i="35"/>
  <c r="L135" i="35"/>
  <c r="L134" i="35"/>
  <c r="L133" i="35"/>
  <c r="L132" i="35"/>
  <c r="L131" i="35"/>
  <c r="L130" i="35"/>
  <c r="L129" i="35"/>
  <c r="L128" i="35"/>
  <c r="L127" i="35"/>
  <c r="L126" i="35"/>
  <c r="L125" i="35"/>
  <c r="L124" i="35"/>
  <c r="L123" i="35"/>
  <c r="L122" i="35"/>
  <c r="L121" i="35"/>
  <c r="L120" i="35"/>
  <c r="L119" i="35"/>
  <c r="L118" i="35"/>
  <c r="L117" i="35"/>
  <c r="L116" i="35"/>
  <c r="L115" i="35"/>
  <c r="L114" i="35"/>
  <c r="L113" i="35"/>
  <c r="L112" i="35"/>
  <c r="L111" i="35"/>
  <c r="L110" i="35"/>
  <c r="L109" i="35"/>
  <c r="L108" i="35"/>
  <c r="L107" i="35"/>
  <c r="L106" i="35"/>
  <c r="L105" i="35"/>
  <c r="L104" i="35"/>
  <c r="L103" i="35"/>
  <c r="L102" i="35"/>
  <c r="L101" i="35"/>
  <c r="G540" i="35"/>
  <c r="G543" i="35"/>
  <c r="G542" i="35"/>
  <c r="G541" i="35"/>
  <c r="L498" i="37"/>
  <c r="L497" i="37"/>
  <c r="L496" i="37"/>
  <c r="L495" i="37"/>
  <c r="L494" i="37"/>
  <c r="L493" i="37"/>
  <c r="L492" i="37"/>
  <c r="L491" i="37"/>
  <c r="L490" i="37"/>
  <c r="L489" i="37"/>
  <c r="L488" i="37"/>
  <c r="L487" i="37"/>
  <c r="L486" i="37"/>
  <c r="L485" i="37"/>
  <c r="L484" i="37"/>
  <c r="L483" i="37"/>
  <c r="L482" i="37"/>
  <c r="L481" i="37"/>
  <c r="L480" i="37"/>
  <c r="L479" i="37"/>
  <c r="L478" i="37"/>
  <c r="L477" i="37"/>
  <c r="L476" i="37"/>
  <c r="L475" i="37"/>
  <c r="L474" i="37"/>
  <c r="L473" i="37"/>
  <c r="L472" i="37"/>
  <c r="L471" i="37"/>
  <c r="L470" i="37"/>
  <c r="L469" i="37"/>
  <c r="L468" i="37"/>
  <c r="L467" i="37"/>
  <c r="L466" i="37"/>
  <c r="L465" i="37"/>
  <c r="L464" i="37"/>
  <c r="L463" i="37"/>
  <c r="L462" i="37"/>
  <c r="L461" i="37"/>
  <c r="L460" i="37"/>
  <c r="L459" i="37"/>
  <c r="L458" i="37"/>
  <c r="L457" i="37"/>
  <c r="L456" i="37"/>
  <c r="L455" i="37"/>
  <c r="L454" i="37"/>
  <c r="L453" i="37"/>
  <c r="L452" i="37"/>
  <c r="L451" i="37"/>
  <c r="L450" i="37"/>
  <c r="L449" i="37"/>
  <c r="L448" i="37"/>
  <c r="L447" i="37"/>
  <c r="L446" i="37"/>
  <c r="L445" i="37"/>
  <c r="L444" i="37"/>
  <c r="L443" i="37"/>
  <c r="L442" i="37"/>
  <c r="L441" i="37"/>
  <c r="L440" i="37"/>
  <c r="L439" i="37"/>
  <c r="L438" i="37"/>
  <c r="L437" i="37"/>
  <c r="L436" i="37"/>
  <c r="L435" i="37"/>
  <c r="L434" i="37"/>
  <c r="L433" i="37"/>
  <c r="L432" i="37"/>
  <c r="L431" i="37"/>
  <c r="L430" i="37"/>
  <c r="L429" i="37"/>
  <c r="L428" i="37"/>
  <c r="L427" i="37"/>
  <c r="L426" i="37"/>
  <c r="L425" i="37"/>
  <c r="L424" i="37"/>
  <c r="L423" i="37"/>
  <c r="L422" i="37"/>
  <c r="L421" i="37"/>
  <c r="L420" i="37"/>
  <c r="L419" i="37"/>
  <c r="L418" i="37"/>
  <c r="L417" i="37"/>
  <c r="L416" i="37"/>
  <c r="L415" i="37"/>
  <c r="L414" i="37"/>
  <c r="L413" i="37"/>
  <c r="L412" i="37"/>
  <c r="L411" i="37"/>
  <c r="L410" i="37"/>
  <c r="L409" i="37"/>
  <c r="L408" i="37"/>
  <c r="L407" i="37"/>
  <c r="L406" i="37"/>
  <c r="L405" i="37"/>
  <c r="L404" i="37"/>
  <c r="L403" i="37"/>
  <c r="L402" i="37"/>
  <c r="L401" i="37"/>
  <c r="L400" i="37"/>
  <c r="L399" i="37"/>
  <c r="L398" i="37"/>
  <c r="L397" i="37"/>
  <c r="L396" i="37"/>
  <c r="L395" i="37"/>
  <c r="L394" i="37"/>
  <c r="L393" i="37"/>
  <c r="L392" i="37"/>
  <c r="L391" i="37"/>
  <c r="L390" i="37"/>
  <c r="L389" i="37"/>
  <c r="L388" i="37"/>
  <c r="L387" i="37"/>
  <c r="L386" i="37"/>
  <c r="L385" i="37"/>
  <c r="L384" i="37"/>
  <c r="L383" i="37"/>
  <c r="L382" i="37"/>
  <c r="L381" i="37"/>
  <c r="L380" i="37"/>
  <c r="L379" i="37"/>
  <c r="L378" i="37"/>
  <c r="L377" i="37"/>
  <c r="L376" i="37"/>
  <c r="L375" i="37"/>
  <c r="L374" i="37"/>
  <c r="L373" i="37"/>
  <c r="L372" i="37"/>
  <c r="L371" i="37"/>
  <c r="L370" i="37"/>
  <c r="L369" i="37"/>
  <c r="L368" i="37"/>
  <c r="L367" i="37"/>
  <c r="L366" i="37"/>
  <c r="L365" i="37"/>
  <c r="L364" i="37"/>
  <c r="L363" i="37"/>
  <c r="L362" i="37"/>
  <c r="L361" i="37"/>
  <c r="L360" i="37"/>
  <c r="L359" i="37"/>
  <c r="L358" i="37"/>
  <c r="L357" i="37"/>
  <c r="L356" i="37"/>
  <c r="L355" i="37"/>
  <c r="L354" i="37"/>
  <c r="L353" i="37"/>
  <c r="L352" i="37"/>
  <c r="L351" i="37"/>
  <c r="L350" i="37"/>
  <c r="L349" i="37"/>
  <c r="L348" i="37"/>
  <c r="L347" i="37"/>
  <c r="L346" i="37"/>
  <c r="L345" i="37"/>
  <c r="L344" i="37"/>
  <c r="L343" i="37"/>
  <c r="L342" i="37"/>
  <c r="L341" i="37"/>
  <c r="L340" i="37"/>
  <c r="L339" i="37"/>
  <c r="L338" i="37"/>
  <c r="L337" i="37"/>
  <c r="L336" i="37"/>
  <c r="L335" i="37"/>
  <c r="L334" i="37"/>
  <c r="L333" i="37"/>
  <c r="L332" i="37"/>
  <c r="L331" i="37"/>
  <c r="L330" i="37"/>
  <c r="L329" i="37"/>
  <c r="L328" i="37"/>
  <c r="L327" i="37"/>
  <c r="L326" i="37"/>
  <c r="L325" i="37"/>
  <c r="L324" i="37"/>
  <c r="L323" i="37"/>
  <c r="L322" i="37"/>
  <c r="L321" i="37"/>
  <c r="L320" i="37"/>
  <c r="L319" i="37"/>
  <c r="L318" i="37"/>
  <c r="L317" i="37"/>
  <c r="L316" i="37"/>
  <c r="L315" i="37"/>
  <c r="L314" i="37"/>
  <c r="L313" i="37"/>
  <c r="L312" i="37"/>
  <c r="L311" i="37"/>
  <c r="L310" i="37"/>
  <c r="L309" i="37"/>
  <c r="L308" i="37"/>
  <c r="L307" i="37"/>
  <c r="L306" i="37"/>
  <c r="L305" i="37"/>
  <c r="L304" i="37"/>
  <c r="L303" i="37"/>
  <c r="L302" i="37"/>
  <c r="L301" i="37"/>
  <c r="L300" i="37"/>
  <c r="L299" i="37"/>
  <c r="L298" i="37"/>
  <c r="L297" i="37"/>
  <c r="L296" i="37"/>
  <c r="L295" i="37"/>
  <c r="L294" i="37"/>
  <c r="L293" i="37"/>
  <c r="L292" i="37"/>
  <c r="L291" i="37"/>
  <c r="L290" i="37"/>
  <c r="L289" i="37"/>
  <c r="L288" i="37"/>
  <c r="L287" i="37"/>
  <c r="L286" i="37"/>
  <c r="L285" i="37"/>
  <c r="L284" i="37"/>
  <c r="L283" i="37"/>
  <c r="L282" i="37"/>
  <c r="L281" i="37"/>
  <c r="L280" i="37"/>
  <c r="L279" i="37"/>
  <c r="L278" i="37"/>
  <c r="L277" i="37"/>
  <c r="L276" i="37"/>
  <c r="L275" i="37"/>
  <c r="L274" i="37"/>
  <c r="L273" i="37"/>
  <c r="L272" i="37"/>
  <c r="L271" i="37"/>
  <c r="L270" i="37"/>
  <c r="L269" i="37"/>
  <c r="L268" i="37"/>
  <c r="L267" i="37"/>
  <c r="L266" i="37"/>
  <c r="L265" i="37"/>
  <c r="L264" i="37"/>
  <c r="L263" i="37"/>
  <c r="L262" i="37"/>
  <c r="L261" i="37"/>
  <c r="L260" i="37"/>
  <c r="L259" i="37"/>
  <c r="L258" i="37"/>
  <c r="L257" i="37"/>
  <c r="L256" i="37"/>
  <c r="L255" i="37"/>
  <c r="L254" i="37"/>
  <c r="L253" i="37"/>
  <c r="L252" i="37"/>
  <c r="L251" i="37"/>
  <c r="L250" i="37"/>
  <c r="L249" i="37"/>
  <c r="L248" i="37"/>
  <c r="L247" i="37"/>
  <c r="L246" i="37"/>
  <c r="L245" i="37"/>
  <c r="L244" i="37"/>
  <c r="L243" i="37"/>
  <c r="L242" i="37"/>
  <c r="L241" i="37"/>
  <c r="L240" i="37"/>
  <c r="L239" i="37"/>
  <c r="L238" i="37"/>
  <c r="L237" i="37"/>
  <c r="L236" i="37"/>
  <c r="L235" i="37"/>
  <c r="L234" i="37"/>
  <c r="L233" i="37"/>
  <c r="L232" i="37"/>
  <c r="L231" i="37"/>
  <c r="L230" i="37"/>
  <c r="L229" i="37"/>
  <c r="L228" i="37"/>
  <c r="L227" i="37"/>
  <c r="L226" i="37"/>
  <c r="L225" i="37"/>
  <c r="L224" i="37"/>
  <c r="L223" i="37"/>
  <c r="L222" i="37"/>
  <c r="L221" i="37"/>
  <c r="L220" i="37"/>
  <c r="L219" i="37"/>
  <c r="L218" i="37"/>
  <c r="L217" i="37"/>
  <c r="L216" i="37"/>
  <c r="L215" i="37"/>
  <c r="L214" i="37"/>
  <c r="L213" i="37"/>
  <c r="L212" i="37"/>
  <c r="L211" i="37"/>
  <c r="L210" i="37"/>
  <c r="L209" i="37"/>
  <c r="L208" i="37"/>
  <c r="L207" i="37"/>
  <c r="L206" i="37"/>
  <c r="L205" i="37"/>
  <c r="L204" i="37"/>
  <c r="L203" i="37"/>
  <c r="L202" i="37"/>
  <c r="L201" i="37"/>
  <c r="L200" i="37"/>
  <c r="L199" i="37"/>
  <c r="L198" i="37"/>
  <c r="L197" i="37"/>
  <c r="L196" i="37"/>
  <c r="L195" i="37"/>
  <c r="L194" i="37"/>
  <c r="L193" i="37"/>
  <c r="L192" i="37"/>
  <c r="L191" i="37"/>
  <c r="L190" i="37"/>
  <c r="L189" i="37"/>
  <c r="L188" i="37"/>
  <c r="L187" i="37"/>
  <c r="L186" i="37"/>
  <c r="L185" i="37"/>
  <c r="L184" i="37"/>
  <c r="L183" i="37"/>
  <c r="L182" i="37"/>
  <c r="L181" i="37"/>
  <c r="L180" i="37"/>
  <c r="L179" i="37"/>
  <c r="L178" i="37"/>
  <c r="L177" i="37"/>
  <c r="L176" i="37"/>
  <c r="L175" i="37"/>
  <c r="L174" i="37"/>
  <c r="L173" i="37"/>
  <c r="L172" i="37"/>
  <c r="L171" i="37"/>
  <c r="L170" i="37"/>
  <c r="L169" i="37"/>
  <c r="L168" i="37"/>
  <c r="L167" i="37"/>
  <c r="L166" i="37"/>
  <c r="L165" i="37"/>
  <c r="L164" i="37"/>
  <c r="L163" i="37"/>
  <c r="L162" i="37"/>
  <c r="L161" i="37"/>
  <c r="L160" i="37"/>
  <c r="L159" i="37"/>
  <c r="L158" i="37"/>
  <c r="L157" i="37"/>
  <c r="L156" i="37"/>
  <c r="L155" i="37"/>
  <c r="L154" i="37"/>
  <c r="L153" i="37"/>
  <c r="L152" i="37"/>
  <c r="L151" i="37"/>
  <c r="L150" i="37"/>
  <c r="L149" i="37"/>
  <c r="L148" i="37"/>
  <c r="L147" i="37"/>
  <c r="L146" i="37"/>
  <c r="L145" i="37"/>
  <c r="L144" i="37"/>
  <c r="L143" i="37"/>
  <c r="L142" i="37"/>
  <c r="L141" i="37"/>
  <c r="L140" i="37"/>
  <c r="L139" i="37"/>
  <c r="L138" i="37"/>
  <c r="L137" i="37"/>
  <c r="L136" i="37"/>
  <c r="L135" i="37"/>
  <c r="L134" i="37"/>
  <c r="L133" i="37"/>
  <c r="L132" i="37"/>
  <c r="L131" i="37"/>
  <c r="L130" i="37"/>
  <c r="L129" i="37"/>
  <c r="L128" i="37"/>
  <c r="L127" i="37"/>
  <c r="L126" i="37"/>
  <c r="L125" i="37"/>
  <c r="L124" i="37"/>
  <c r="L123" i="37"/>
  <c r="L122" i="37"/>
  <c r="L121" i="37"/>
  <c r="L120" i="37"/>
  <c r="L119" i="37"/>
  <c r="L118" i="37"/>
  <c r="L117" i="37"/>
  <c r="L116" i="37"/>
  <c r="L115" i="37"/>
  <c r="L114" i="37"/>
  <c r="L113" i="37"/>
  <c r="L112" i="37"/>
  <c r="L111" i="37"/>
  <c r="L110" i="37"/>
  <c r="L109" i="37"/>
  <c r="L108" i="37"/>
  <c r="L107" i="37"/>
  <c r="L106" i="37"/>
  <c r="L105" i="37"/>
  <c r="L104" i="37"/>
  <c r="L103" i="37"/>
  <c r="L102" i="37"/>
  <c r="L101" i="37"/>
  <c r="L100" i="37"/>
  <c r="L99" i="37"/>
  <c r="L98" i="37"/>
  <c r="L97" i="37"/>
  <c r="L96" i="37"/>
  <c r="L95" i="37"/>
  <c r="L94" i="37"/>
  <c r="L93" i="37"/>
  <c r="L92" i="37"/>
  <c r="L91" i="37"/>
  <c r="L90" i="37"/>
  <c r="L89" i="37"/>
  <c r="L88" i="37"/>
  <c r="L87" i="37"/>
  <c r="L86" i="37"/>
  <c r="L85" i="37"/>
  <c r="L84" i="37"/>
  <c r="L83" i="37"/>
  <c r="L82" i="37"/>
  <c r="L81" i="37"/>
  <c r="L80" i="37"/>
  <c r="L79" i="37"/>
  <c r="L78" i="37"/>
  <c r="L77" i="37"/>
  <c r="L76" i="37"/>
  <c r="L75" i="37"/>
  <c r="L74" i="37"/>
  <c r="L73" i="37"/>
  <c r="L72" i="37"/>
  <c r="L71" i="37"/>
  <c r="L70" i="37"/>
  <c r="L69" i="37"/>
  <c r="L68" i="37"/>
  <c r="L67" i="37"/>
  <c r="L66" i="37"/>
  <c r="L65" i="37"/>
  <c r="L498" i="39"/>
  <c r="L497" i="39"/>
  <c r="L496" i="39"/>
  <c r="L495" i="39"/>
  <c r="L494" i="39"/>
  <c r="L493" i="39"/>
  <c r="L492" i="39"/>
  <c r="L491" i="39"/>
  <c r="L490" i="39"/>
  <c r="L489" i="39"/>
  <c r="L488" i="39"/>
  <c r="L487" i="39"/>
  <c r="L486" i="39"/>
  <c r="L485" i="39"/>
  <c r="L484" i="39"/>
  <c r="L483" i="39"/>
  <c r="L482" i="39"/>
  <c r="L481" i="39"/>
  <c r="L480" i="39"/>
  <c r="L479" i="39"/>
  <c r="L478" i="39"/>
  <c r="L477" i="39"/>
  <c r="L476" i="39"/>
  <c r="L475" i="39"/>
  <c r="L474" i="39"/>
  <c r="L473" i="39"/>
  <c r="L472" i="39"/>
  <c r="L471" i="39"/>
  <c r="L470" i="39"/>
  <c r="L469" i="39"/>
  <c r="L468" i="39"/>
  <c r="L467" i="39"/>
  <c r="L466" i="39"/>
  <c r="L465" i="39"/>
  <c r="L464" i="39"/>
  <c r="L463" i="39"/>
  <c r="L462" i="39"/>
  <c r="L461" i="39"/>
  <c r="L460" i="39"/>
  <c r="L459" i="39"/>
  <c r="L458" i="39"/>
  <c r="L457" i="39"/>
  <c r="L456" i="39"/>
  <c r="L455" i="39"/>
  <c r="L454" i="39"/>
  <c r="L453" i="39"/>
  <c r="L452" i="39"/>
  <c r="L451" i="39"/>
  <c r="L450" i="39"/>
  <c r="L449" i="39"/>
  <c r="L448" i="39"/>
  <c r="L447" i="39"/>
  <c r="L446" i="39"/>
  <c r="L445" i="39"/>
  <c r="L444" i="39"/>
  <c r="L443" i="39"/>
  <c r="L442" i="39"/>
  <c r="L441" i="39"/>
  <c r="L440" i="39"/>
  <c r="L439" i="39"/>
  <c r="L438" i="39"/>
  <c r="L437" i="39"/>
  <c r="L436" i="39"/>
  <c r="L435" i="39"/>
  <c r="L434" i="39"/>
  <c r="L433" i="39"/>
  <c r="L432" i="39"/>
  <c r="L431" i="39"/>
  <c r="L430" i="39"/>
  <c r="L429" i="39"/>
  <c r="L428" i="39"/>
  <c r="L427" i="39"/>
  <c r="L426" i="39"/>
  <c r="L425" i="39"/>
  <c r="L424" i="39"/>
  <c r="L423" i="39"/>
  <c r="L422" i="39"/>
  <c r="L421" i="39"/>
  <c r="L420" i="39"/>
  <c r="L419" i="39"/>
  <c r="L418" i="39"/>
  <c r="L417" i="39"/>
  <c r="L416" i="39"/>
  <c r="L415" i="39"/>
  <c r="L414" i="39"/>
  <c r="L413" i="39"/>
  <c r="L412" i="39"/>
  <c r="L411" i="39"/>
  <c r="L410" i="39"/>
  <c r="L409" i="39"/>
  <c r="L408" i="39"/>
  <c r="L407" i="39"/>
  <c r="L406" i="39"/>
  <c r="L405" i="39"/>
  <c r="L404" i="39"/>
  <c r="L403" i="39"/>
  <c r="L402" i="39"/>
  <c r="L401" i="39"/>
  <c r="L400" i="39"/>
  <c r="L399" i="39"/>
  <c r="L398" i="39"/>
  <c r="L397" i="39"/>
  <c r="L396" i="39"/>
  <c r="L395" i="39"/>
  <c r="L394" i="39"/>
  <c r="L393" i="39"/>
  <c r="L392" i="39"/>
  <c r="L391" i="39"/>
  <c r="L390" i="39"/>
  <c r="L389" i="39"/>
  <c r="L388" i="39"/>
  <c r="L387" i="39"/>
  <c r="L386" i="39"/>
  <c r="L385" i="39"/>
  <c r="L384" i="39"/>
  <c r="L383" i="39"/>
  <c r="L382" i="39"/>
  <c r="L381" i="39"/>
  <c r="L380" i="39"/>
  <c r="L379" i="39"/>
  <c r="L378" i="39"/>
  <c r="L377" i="39"/>
  <c r="L376" i="39"/>
  <c r="L375" i="39"/>
  <c r="L374" i="39"/>
  <c r="L373" i="39"/>
  <c r="L372" i="39"/>
  <c r="L371" i="39"/>
  <c r="L370" i="39"/>
  <c r="L369" i="39"/>
  <c r="L368" i="39"/>
  <c r="L367" i="39"/>
  <c r="L366" i="39"/>
  <c r="L365" i="39"/>
  <c r="L364" i="39"/>
  <c r="L363" i="39"/>
  <c r="L362" i="39"/>
  <c r="L361" i="39"/>
  <c r="L360" i="39"/>
  <c r="L359" i="39"/>
  <c r="L358" i="39"/>
  <c r="L357" i="39"/>
  <c r="L356" i="39"/>
  <c r="L355" i="39"/>
  <c r="L354" i="39"/>
  <c r="L353" i="39"/>
  <c r="L352" i="39"/>
  <c r="L351" i="39"/>
  <c r="L350" i="39"/>
  <c r="L349" i="39"/>
  <c r="L348" i="39"/>
  <c r="L347" i="39"/>
  <c r="L346" i="39"/>
  <c r="L345" i="39"/>
  <c r="L344" i="39"/>
  <c r="L343" i="39"/>
  <c r="L342" i="39"/>
  <c r="L341" i="39"/>
  <c r="L340" i="39"/>
  <c r="L339" i="39"/>
  <c r="L338" i="39"/>
  <c r="L337" i="39"/>
  <c r="L336" i="39"/>
  <c r="L335" i="39"/>
  <c r="L334" i="39"/>
  <c r="L333" i="39"/>
  <c r="L332" i="39"/>
  <c r="L331" i="39"/>
  <c r="L330" i="39"/>
  <c r="L329" i="39"/>
  <c r="L328" i="39"/>
  <c r="L327" i="39"/>
  <c r="L326" i="39"/>
  <c r="L325" i="39"/>
  <c r="L324" i="39"/>
  <c r="L323" i="39"/>
  <c r="L322" i="39"/>
  <c r="L321" i="39"/>
  <c r="L320" i="39"/>
  <c r="L319" i="39"/>
  <c r="L318" i="39"/>
  <c r="L317" i="39"/>
  <c r="L316" i="39"/>
  <c r="L315" i="39"/>
  <c r="L314" i="39"/>
  <c r="L313" i="39"/>
  <c r="L312" i="39"/>
  <c r="L311" i="39"/>
  <c r="L310" i="39"/>
  <c r="L309" i="39"/>
  <c r="L308" i="39"/>
  <c r="L307" i="39"/>
  <c r="L306" i="39"/>
  <c r="L305" i="39"/>
  <c r="L304" i="39"/>
  <c r="L303" i="39"/>
  <c r="L302" i="39"/>
  <c r="L301" i="39"/>
  <c r="L300" i="39"/>
  <c r="L299" i="39"/>
  <c r="L298" i="39"/>
  <c r="L297" i="39"/>
  <c r="L296" i="39"/>
  <c r="L295" i="39"/>
  <c r="L294" i="39"/>
  <c r="L293" i="39"/>
  <c r="L292" i="39"/>
  <c r="L291" i="39"/>
  <c r="L290" i="39"/>
  <c r="L289" i="39"/>
  <c r="L288" i="39"/>
  <c r="L287" i="39"/>
  <c r="L286" i="39"/>
  <c r="L285" i="39"/>
  <c r="L284" i="39"/>
  <c r="L283" i="39"/>
  <c r="L282" i="39"/>
  <c r="L281" i="39"/>
  <c r="L280" i="39"/>
  <c r="L279" i="39"/>
  <c r="L278" i="39"/>
  <c r="L277" i="39"/>
  <c r="L276" i="39"/>
  <c r="L275" i="39"/>
  <c r="L274" i="39"/>
  <c r="L273" i="39"/>
  <c r="L272" i="39"/>
  <c r="L271" i="39"/>
  <c r="L270" i="39"/>
  <c r="L269" i="39"/>
  <c r="L268" i="39"/>
  <c r="L267" i="39"/>
  <c r="L266" i="39"/>
  <c r="L265" i="39"/>
  <c r="L264" i="39"/>
  <c r="L263" i="39"/>
  <c r="L262" i="39"/>
  <c r="L261" i="39"/>
  <c r="L260" i="39"/>
  <c r="L259" i="39"/>
  <c r="L258" i="39"/>
  <c r="L257" i="39"/>
  <c r="L256" i="39"/>
  <c r="L255" i="39"/>
  <c r="L254" i="39"/>
  <c r="L253" i="39"/>
  <c r="L252" i="39"/>
  <c r="L251" i="39"/>
  <c r="L250" i="39"/>
  <c r="L249" i="39"/>
  <c r="L248" i="39"/>
  <c r="L247" i="39"/>
  <c r="L246" i="39"/>
  <c r="L245" i="39"/>
  <c r="L244" i="39"/>
  <c r="L243" i="39"/>
  <c r="L242" i="39"/>
  <c r="L241" i="39"/>
  <c r="L240" i="39"/>
  <c r="L239" i="39"/>
  <c r="L238" i="39"/>
  <c r="L237" i="39"/>
  <c r="L236" i="39"/>
  <c r="L235" i="39"/>
  <c r="L234" i="39"/>
  <c r="L233" i="39"/>
  <c r="L232" i="39"/>
  <c r="L231" i="39"/>
  <c r="L230" i="39"/>
  <c r="L229" i="39"/>
  <c r="L228" i="39"/>
  <c r="L227" i="39"/>
  <c r="L226" i="39"/>
  <c r="L225" i="39"/>
  <c r="L224" i="39"/>
  <c r="L223" i="39"/>
  <c r="L222" i="39"/>
  <c r="L221" i="39"/>
  <c r="L220" i="39"/>
  <c r="L219" i="39"/>
  <c r="L218" i="39"/>
  <c r="L217" i="39"/>
  <c r="L216" i="39"/>
  <c r="L215" i="39"/>
  <c r="L214" i="39"/>
  <c r="L213" i="39"/>
  <c r="L212" i="39"/>
  <c r="L211" i="39"/>
  <c r="L210" i="39"/>
  <c r="L209" i="39"/>
  <c r="L208" i="39"/>
  <c r="L207" i="39"/>
  <c r="L206" i="39"/>
  <c r="L205" i="39"/>
  <c r="L204" i="39"/>
  <c r="L203" i="39"/>
  <c r="L202" i="39"/>
  <c r="L201" i="39"/>
  <c r="L200" i="39"/>
  <c r="L199" i="39"/>
  <c r="L198" i="39"/>
  <c r="L197" i="39"/>
  <c r="L196" i="39"/>
  <c r="L195" i="39"/>
  <c r="L194" i="39"/>
  <c r="L193" i="39"/>
  <c r="L192" i="39"/>
  <c r="L191" i="39"/>
  <c r="L190" i="39"/>
  <c r="L189" i="39"/>
  <c r="L188" i="39"/>
  <c r="L187" i="39"/>
  <c r="L186" i="39"/>
  <c r="L185" i="39"/>
  <c r="L184" i="39"/>
  <c r="L183" i="39"/>
  <c r="L182" i="39"/>
  <c r="L181" i="39"/>
  <c r="L180" i="39"/>
  <c r="L179" i="39"/>
  <c r="L178" i="39"/>
  <c r="L177" i="39"/>
  <c r="L176" i="39"/>
  <c r="L175" i="39"/>
  <c r="L174" i="39"/>
  <c r="L173" i="39"/>
  <c r="L172" i="39"/>
  <c r="L171" i="39"/>
  <c r="L170" i="39"/>
  <c r="L169" i="39"/>
  <c r="L168" i="39"/>
  <c r="L167" i="39"/>
  <c r="L166" i="39"/>
  <c r="L165" i="39"/>
  <c r="L164" i="39"/>
  <c r="L163" i="39"/>
  <c r="L162" i="39"/>
  <c r="L161" i="39"/>
  <c r="L160" i="39"/>
  <c r="L159" i="39"/>
  <c r="L158" i="39"/>
  <c r="L157" i="39"/>
  <c r="L156" i="39"/>
  <c r="L155" i="39"/>
  <c r="L154" i="39"/>
  <c r="L153" i="39"/>
  <c r="L152" i="39"/>
  <c r="L151" i="39"/>
  <c r="L150" i="39"/>
  <c r="L149" i="39"/>
  <c r="L148" i="39"/>
  <c r="L147" i="39"/>
  <c r="L146" i="39"/>
  <c r="L145" i="39"/>
  <c r="L144" i="39"/>
  <c r="L143" i="39"/>
  <c r="L142" i="39"/>
  <c r="L141" i="39"/>
  <c r="L140" i="39"/>
  <c r="L139" i="39"/>
  <c r="L138" i="39"/>
  <c r="L137" i="39"/>
  <c r="L136" i="39"/>
  <c r="L135" i="39"/>
  <c r="L134" i="39"/>
  <c r="L133" i="39"/>
  <c r="L132" i="39"/>
  <c r="L131" i="39"/>
  <c r="L130" i="39"/>
  <c r="L129" i="39"/>
  <c r="L128" i="39"/>
  <c r="L127" i="39"/>
  <c r="L126" i="39"/>
  <c r="L125" i="39"/>
  <c r="L124" i="39"/>
  <c r="L123" i="39"/>
  <c r="L122" i="39"/>
  <c r="L121" i="39"/>
  <c r="L120" i="39"/>
  <c r="L119" i="39"/>
  <c r="L118" i="39"/>
  <c r="L117" i="39"/>
  <c r="L116" i="39"/>
  <c r="L115" i="39"/>
  <c r="L114" i="39"/>
  <c r="L113" i="39"/>
  <c r="L112" i="39"/>
  <c r="L111" i="39"/>
  <c r="L110" i="39"/>
  <c r="L109" i="39"/>
  <c r="L108" i="39"/>
  <c r="L107" i="39"/>
  <c r="L106" i="39"/>
  <c r="L105" i="39"/>
  <c r="L104" i="39"/>
  <c r="L103" i="39"/>
  <c r="L102" i="39"/>
  <c r="L101" i="39"/>
  <c r="L100" i="39"/>
  <c r="L99" i="39"/>
  <c r="L98" i="39"/>
  <c r="L97" i="39"/>
  <c r="L96" i="39"/>
  <c r="L95" i="39"/>
  <c r="L94" i="39"/>
  <c r="L93" i="39"/>
  <c r="L92" i="39"/>
  <c r="L91" i="39"/>
  <c r="L90" i="39"/>
  <c r="L89" i="39"/>
  <c r="L88" i="39"/>
  <c r="L87" i="39"/>
  <c r="L86" i="39"/>
  <c r="L85" i="39"/>
  <c r="L84" i="39"/>
  <c r="L83" i="39"/>
  <c r="L82" i="39"/>
  <c r="L81" i="39"/>
  <c r="L80" i="39"/>
  <c r="L79" i="39"/>
  <c r="L78" i="39"/>
  <c r="L77" i="39"/>
  <c r="L76" i="39"/>
  <c r="L75" i="39"/>
  <c r="L74" i="39"/>
  <c r="L73" i="39"/>
  <c r="L72" i="39"/>
  <c r="L71" i="39"/>
  <c r="L70" i="39"/>
  <c r="L69" i="39"/>
  <c r="L68" i="39"/>
  <c r="L67" i="39"/>
  <c r="L66" i="39"/>
  <c r="L65" i="39"/>
  <c r="L64" i="39"/>
  <c r="L63" i="39"/>
  <c r="L62" i="39"/>
  <c r="L61" i="39"/>
  <c r="L60" i="39"/>
  <c r="L59" i="39"/>
  <c r="G541" i="39"/>
  <c r="G542" i="39"/>
  <c r="G539" i="39"/>
  <c r="G540" i="39"/>
  <c r="G543" i="39"/>
  <c r="L499" i="41"/>
  <c r="L498" i="41"/>
  <c r="L497" i="41"/>
  <c r="L496" i="41"/>
  <c r="L495" i="41"/>
  <c r="L494" i="41"/>
  <c r="L493" i="41"/>
  <c r="L492" i="41"/>
  <c r="L491" i="41"/>
  <c r="L490" i="41"/>
  <c r="L489" i="41"/>
  <c r="L488" i="41"/>
  <c r="L487" i="41"/>
  <c r="L486" i="41"/>
  <c r="L485" i="41"/>
  <c r="L484" i="41"/>
  <c r="L483" i="41"/>
  <c r="L482" i="41"/>
  <c r="L481" i="41"/>
  <c r="L480" i="41"/>
  <c r="L479" i="41"/>
  <c r="L478" i="41"/>
  <c r="L477" i="41"/>
  <c r="L476" i="41"/>
  <c r="L475" i="41"/>
  <c r="L474" i="41"/>
  <c r="L473" i="41"/>
  <c r="L472" i="41"/>
  <c r="L471" i="41"/>
  <c r="L470" i="41"/>
  <c r="L469" i="41"/>
  <c r="L468" i="41"/>
  <c r="L467" i="41"/>
  <c r="L466" i="41"/>
  <c r="L465" i="41"/>
  <c r="L464" i="41"/>
  <c r="L463" i="41"/>
  <c r="L462" i="41"/>
  <c r="L461" i="41"/>
  <c r="L460" i="41"/>
  <c r="L459" i="41"/>
  <c r="L458" i="41"/>
  <c r="L457" i="41"/>
  <c r="L456" i="41"/>
  <c r="L455" i="41"/>
  <c r="L454" i="41"/>
  <c r="L453" i="41"/>
  <c r="L452" i="41"/>
  <c r="L451" i="41"/>
  <c r="L450" i="41"/>
  <c r="L449" i="41"/>
  <c r="L448" i="41"/>
  <c r="L447" i="41"/>
  <c r="L446" i="41"/>
  <c r="L445" i="41"/>
  <c r="L444" i="41"/>
  <c r="L443" i="41"/>
  <c r="L442" i="41"/>
  <c r="L441" i="41"/>
  <c r="L440" i="41"/>
  <c r="L439" i="41"/>
  <c r="L438" i="41"/>
  <c r="L437" i="41"/>
  <c r="L436" i="41"/>
  <c r="L435" i="41"/>
  <c r="L434" i="41"/>
  <c r="L433" i="41"/>
  <c r="L432" i="41"/>
  <c r="L431" i="41"/>
  <c r="L430" i="41"/>
  <c r="L429" i="41"/>
  <c r="L428" i="41"/>
  <c r="L427" i="41"/>
  <c r="L426" i="41"/>
  <c r="L425" i="41"/>
  <c r="L424" i="41"/>
  <c r="L423" i="41"/>
  <c r="L422" i="41"/>
  <c r="L421" i="41"/>
  <c r="L420" i="41"/>
  <c r="L419" i="41"/>
  <c r="L418" i="41"/>
  <c r="L417" i="41"/>
  <c r="L416" i="41"/>
  <c r="L415" i="41"/>
  <c r="L414" i="41"/>
  <c r="L413" i="41"/>
  <c r="L412" i="41"/>
  <c r="L411" i="41"/>
  <c r="L410" i="41"/>
  <c r="L409" i="41"/>
  <c r="L408" i="41"/>
  <c r="L407" i="41"/>
  <c r="L406" i="41"/>
  <c r="L405" i="41"/>
  <c r="L404" i="41"/>
  <c r="L403" i="41"/>
  <c r="L402" i="41"/>
  <c r="L401" i="41"/>
  <c r="L400" i="41"/>
  <c r="L399" i="41"/>
  <c r="L398" i="41"/>
  <c r="L397" i="41"/>
  <c r="L396" i="41"/>
  <c r="L395" i="41"/>
  <c r="L394" i="41"/>
  <c r="L393" i="41"/>
  <c r="L392" i="41"/>
  <c r="L391" i="41"/>
  <c r="L390" i="41"/>
  <c r="L389" i="41"/>
  <c r="L388" i="41"/>
  <c r="L387" i="41"/>
  <c r="L386" i="41"/>
  <c r="L385" i="41"/>
  <c r="L384" i="41"/>
  <c r="L383" i="41"/>
  <c r="L382" i="41"/>
  <c r="L381" i="41"/>
  <c r="L380" i="41"/>
  <c r="L379" i="41"/>
  <c r="L378" i="41"/>
  <c r="L377" i="41"/>
  <c r="L376" i="41"/>
  <c r="L375" i="41"/>
  <c r="L374" i="41"/>
  <c r="L373" i="41"/>
  <c r="L372" i="41"/>
  <c r="L371" i="41"/>
  <c r="L370" i="41"/>
  <c r="L369" i="41"/>
  <c r="L368" i="41"/>
  <c r="L367" i="41"/>
  <c r="L366" i="41"/>
  <c r="L365" i="41"/>
  <c r="L364" i="41"/>
  <c r="L363" i="41"/>
  <c r="L362" i="41"/>
  <c r="L361" i="41"/>
  <c r="L360" i="41"/>
  <c r="L359" i="41"/>
  <c r="L358" i="41"/>
  <c r="L357" i="41"/>
  <c r="L356" i="41"/>
  <c r="L355" i="41"/>
  <c r="L354" i="41"/>
  <c r="L353" i="41"/>
  <c r="L352" i="41"/>
  <c r="L351" i="41"/>
  <c r="L350" i="41"/>
  <c r="L349" i="41"/>
  <c r="L348" i="41"/>
  <c r="L347" i="41"/>
  <c r="L346" i="41"/>
  <c r="L345" i="41"/>
  <c r="L344" i="41"/>
  <c r="L343" i="41"/>
  <c r="L342" i="41"/>
  <c r="L341" i="41"/>
  <c r="L340" i="41"/>
  <c r="L339" i="41"/>
  <c r="L338" i="41"/>
  <c r="L337" i="41"/>
  <c r="L336" i="41"/>
  <c r="L335" i="41"/>
  <c r="L334" i="41"/>
  <c r="L333" i="41"/>
  <c r="L332" i="41"/>
  <c r="L331" i="41"/>
  <c r="L330" i="41"/>
  <c r="L329" i="41"/>
  <c r="L328" i="41"/>
  <c r="L327" i="41"/>
  <c r="L326" i="41"/>
  <c r="L325" i="41"/>
  <c r="L324" i="41"/>
  <c r="L323" i="41"/>
  <c r="L322" i="41"/>
  <c r="L321" i="41"/>
  <c r="L320" i="41"/>
  <c r="L319" i="41"/>
  <c r="L318" i="41"/>
  <c r="L317" i="41"/>
  <c r="L316" i="41"/>
  <c r="L315" i="41"/>
  <c r="L314" i="41"/>
  <c r="L313" i="41"/>
  <c r="L312" i="41"/>
  <c r="L311" i="41"/>
  <c r="L310" i="41"/>
  <c r="L309" i="41"/>
  <c r="L308" i="41"/>
  <c r="L307" i="41"/>
  <c r="L306" i="41"/>
  <c r="L305" i="41"/>
  <c r="L304" i="41"/>
  <c r="L303" i="41"/>
  <c r="L302" i="41"/>
  <c r="L301" i="41"/>
  <c r="L300" i="41"/>
  <c r="L299" i="41"/>
  <c r="L298" i="41"/>
  <c r="L297" i="41"/>
  <c r="L296" i="41"/>
  <c r="L295" i="41"/>
  <c r="L294" i="41"/>
  <c r="L293" i="41"/>
  <c r="L292" i="41"/>
  <c r="L291" i="41"/>
  <c r="L290" i="41"/>
  <c r="L289" i="41"/>
  <c r="L288" i="41"/>
  <c r="L287" i="41"/>
  <c r="L286" i="41"/>
  <c r="L285" i="41"/>
  <c r="L284" i="41"/>
  <c r="L283" i="41"/>
  <c r="L282" i="41"/>
  <c r="L281" i="41"/>
  <c r="L280" i="41"/>
  <c r="L279" i="41"/>
  <c r="L278" i="41"/>
  <c r="L277" i="41"/>
  <c r="L276" i="41"/>
  <c r="L275" i="41"/>
  <c r="L274" i="41"/>
  <c r="L273" i="41"/>
  <c r="L272" i="41"/>
  <c r="L271" i="41"/>
  <c r="L270" i="41"/>
  <c r="L269" i="41"/>
  <c r="L268" i="41"/>
  <c r="L267" i="41"/>
  <c r="L266" i="41"/>
  <c r="L265" i="41"/>
  <c r="L264" i="41"/>
  <c r="L263" i="41"/>
  <c r="L262" i="41"/>
  <c r="L261" i="41"/>
  <c r="L260" i="41"/>
  <c r="L259" i="41"/>
  <c r="L258" i="41"/>
  <c r="L257" i="41"/>
  <c r="L256" i="41"/>
  <c r="L255" i="41"/>
  <c r="L254" i="41"/>
  <c r="L253" i="41"/>
  <c r="L252" i="41"/>
  <c r="L251" i="41"/>
  <c r="L250" i="41"/>
  <c r="L249" i="41"/>
  <c r="L248" i="41"/>
  <c r="L247" i="41"/>
  <c r="L246" i="41"/>
  <c r="L245" i="41"/>
  <c r="L244" i="41"/>
  <c r="L243" i="41"/>
  <c r="L242" i="41"/>
  <c r="L241" i="41"/>
  <c r="L240" i="41"/>
  <c r="L239" i="41"/>
  <c r="L238" i="41"/>
  <c r="L237" i="41"/>
  <c r="L236" i="41"/>
  <c r="L235" i="41"/>
  <c r="L234" i="41"/>
  <c r="L233" i="41"/>
  <c r="L232" i="41"/>
  <c r="L231" i="41"/>
  <c r="L230" i="41"/>
  <c r="L229" i="41"/>
  <c r="L228" i="41"/>
  <c r="L227" i="41"/>
  <c r="L226" i="41"/>
  <c r="L225" i="41"/>
  <c r="L224" i="41"/>
  <c r="L223" i="41"/>
  <c r="L222" i="41"/>
  <c r="L221" i="41"/>
  <c r="L220" i="41"/>
  <c r="L219" i="41"/>
  <c r="L218" i="41"/>
  <c r="L217" i="41"/>
  <c r="L216" i="41"/>
  <c r="L215" i="41"/>
  <c r="L214" i="41"/>
  <c r="L213" i="41"/>
  <c r="L212" i="41"/>
  <c r="L211" i="41"/>
  <c r="L210" i="41"/>
  <c r="L209" i="41"/>
  <c r="L208" i="41"/>
  <c r="L207" i="41"/>
  <c r="L206" i="41"/>
  <c r="L205" i="41"/>
  <c r="L204" i="41"/>
  <c r="L203" i="41"/>
  <c r="L202" i="41"/>
  <c r="L201" i="41"/>
  <c r="L200" i="41"/>
  <c r="L199" i="41"/>
  <c r="L198" i="41"/>
  <c r="L197" i="41"/>
  <c r="L196" i="41"/>
  <c r="L195" i="41"/>
  <c r="L194" i="41"/>
  <c r="L193" i="41"/>
  <c r="L192" i="41"/>
  <c r="L191" i="41"/>
  <c r="L190" i="41"/>
  <c r="L189" i="41"/>
  <c r="L188" i="41"/>
  <c r="L187" i="41"/>
  <c r="L186" i="41"/>
  <c r="L185" i="41"/>
  <c r="L184" i="41"/>
  <c r="L183" i="41"/>
  <c r="L182" i="41"/>
  <c r="L181" i="41"/>
  <c r="L180" i="41"/>
  <c r="L179" i="41"/>
  <c r="L178" i="41"/>
  <c r="L177" i="41"/>
  <c r="L176" i="41"/>
  <c r="L175" i="41"/>
  <c r="L174" i="41"/>
  <c r="L173" i="41"/>
  <c r="L172" i="41"/>
  <c r="L171" i="41"/>
  <c r="L170" i="41"/>
  <c r="L169" i="41"/>
  <c r="L168" i="41"/>
  <c r="L167" i="41"/>
  <c r="L166" i="41"/>
  <c r="L165" i="41"/>
  <c r="L164" i="41"/>
  <c r="L163" i="41"/>
  <c r="L162" i="41"/>
  <c r="L161" i="41"/>
  <c r="L160" i="41"/>
  <c r="L159" i="41"/>
  <c r="L158" i="41"/>
  <c r="L157" i="41"/>
  <c r="L156" i="41"/>
  <c r="L155" i="41"/>
  <c r="L154" i="41"/>
  <c r="L153" i="41"/>
  <c r="L152" i="41"/>
  <c r="L151" i="41"/>
  <c r="L150" i="41"/>
  <c r="L149" i="41"/>
  <c r="L148" i="41"/>
  <c r="L147" i="41"/>
  <c r="L146" i="41"/>
  <c r="L145" i="41"/>
  <c r="L144" i="41"/>
  <c r="L143" i="41"/>
  <c r="L142" i="41"/>
  <c r="L141" i="41"/>
  <c r="L140" i="41"/>
  <c r="L139" i="41"/>
  <c r="L138" i="41"/>
  <c r="L137" i="41"/>
  <c r="L136" i="41"/>
  <c r="L135" i="41"/>
  <c r="L134" i="41"/>
  <c r="L133" i="41"/>
  <c r="L132" i="41"/>
  <c r="L131" i="41"/>
  <c r="L130" i="41"/>
  <c r="L129" i="41"/>
  <c r="L128" i="41"/>
  <c r="L127" i="41"/>
  <c r="L126" i="41"/>
  <c r="L125" i="41"/>
  <c r="L124" i="41"/>
  <c r="L123" i="41"/>
  <c r="L122" i="41"/>
  <c r="L121" i="41"/>
  <c r="L120" i="41"/>
  <c r="L119" i="41"/>
  <c r="L118" i="41"/>
  <c r="L117" i="41"/>
  <c r="L116" i="41"/>
  <c r="L115" i="41"/>
  <c r="L114" i="41"/>
  <c r="L113" i="41"/>
  <c r="L112" i="41"/>
  <c r="L111" i="41"/>
  <c r="L110" i="41"/>
  <c r="L109" i="41"/>
  <c r="L108" i="41"/>
  <c r="L107" i="41"/>
  <c r="L106" i="41"/>
  <c r="L105" i="41"/>
  <c r="L104" i="41"/>
  <c r="L103" i="41"/>
  <c r="L102" i="41"/>
  <c r="L101" i="41"/>
  <c r="L100" i="41"/>
  <c r="L99" i="41"/>
  <c r="L98" i="41"/>
  <c r="L97" i="41"/>
  <c r="L96" i="41"/>
  <c r="L95" i="41"/>
  <c r="L94" i="41"/>
  <c r="L93" i="41"/>
  <c r="L92" i="41"/>
  <c r="L91" i="41"/>
  <c r="L90" i="41"/>
  <c r="L89" i="41"/>
  <c r="L88" i="41"/>
  <c r="L87" i="41"/>
  <c r="L86" i="41"/>
  <c r="L85" i="41"/>
  <c r="L84" i="41"/>
  <c r="L83" i="41"/>
  <c r="L82" i="41"/>
  <c r="L81" i="41"/>
  <c r="L80" i="41"/>
  <c r="L79" i="41"/>
  <c r="L78" i="41"/>
  <c r="L77" i="41"/>
  <c r="L76" i="41"/>
  <c r="L75" i="41"/>
  <c r="L74" i="41"/>
  <c r="L73" i="41"/>
  <c r="L72" i="41"/>
  <c r="L71" i="41"/>
  <c r="L70" i="41"/>
  <c r="L69" i="41"/>
  <c r="L68" i="41"/>
  <c r="L67" i="41"/>
  <c r="L66" i="41"/>
  <c r="L65" i="41"/>
  <c r="L64" i="41"/>
  <c r="L63" i="41"/>
  <c r="L62" i="41"/>
  <c r="L61" i="41"/>
  <c r="L60" i="41"/>
  <c r="L59" i="41"/>
  <c r="L58" i="41"/>
  <c r="L57" i="41"/>
  <c r="L56" i="41"/>
  <c r="L55" i="41"/>
  <c r="L54" i="41"/>
  <c r="L53" i="41"/>
  <c r="L52" i="41"/>
  <c r="L51" i="41"/>
  <c r="L50" i="41"/>
  <c r="L49" i="41"/>
  <c r="L48" i="41"/>
  <c r="L47" i="41"/>
  <c r="L46" i="41"/>
  <c r="L45" i="41"/>
  <c r="L44" i="41"/>
  <c r="L43" i="41"/>
  <c r="L42" i="41"/>
  <c r="L41" i="41"/>
  <c r="L40" i="41"/>
  <c r="G542" i="41"/>
  <c r="G543" i="41"/>
  <c r="G540" i="41"/>
  <c r="G541" i="41"/>
  <c r="L498" i="43"/>
  <c r="L497" i="43"/>
  <c r="L496" i="43"/>
  <c r="L495" i="43"/>
  <c r="L494" i="43"/>
  <c r="L493" i="43"/>
  <c r="L492" i="43"/>
  <c r="L491" i="43"/>
  <c r="L490" i="43"/>
  <c r="L489" i="43"/>
  <c r="L488" i="43"/>
  <c r="L487" i="43"/>
  <c r="L486" i="43"/>
  <c r="L485" i="43"/>
  <c r="L484" i="43"/>
  <c r="L483" i="43"/>
  <c r="L482" i="43"/>
  <c r="L481" i="43"/>
  <c r="L480" i="43"/>
  <c r="L479" i="43"/>
  <c r="L478" i="43"/>
  <c r="L477" i="43"/>
  <c r="L476" i="43"/>
  <c r="L475" i="43"/>
  <c r="L474" i="43"/>
  <c r="L473" i="43"/>
  <c r="L472" i="43"/>
  <c r="L471" i="43"/>
  <c r="L470" i="43"/>
  <c r="L469" i="43"/>
  <c r="L468" i="43"/>
  <c r="L467" i="43"/>
  <c r="L466" i="43"/>
  <c r="L465" i="43"/>
  <c r="L464" i="43"/>
  <c r="L463" i="43"/>
  <c r="L462" i="43"/>
  <c r="L461" i="43"/>
  <c r="L460" i="43"/>
  <c r="L459" i="43"/>
  <c r="L458" i="43"/>
  <c r="L457" i="43"/>
  <c r="L456" i="43"/>
  <c r="L455" i="43"/>
  <c r="L454" i="43"/>
  <c r="L453" i="43"/>
  <c r="L452" i="43"/>
  <c r="L451" i="43"/>
  <c r="L450" i="43"/>
  <c r="L449" i="43"/>
  <c r="L448" i="43"/>
  <c r="L447" i="43"/>
  <c r="L446" i="43"/>
  <c r="L445" i="43"/>
  <c r="L444" i="43"/>
  <c r="L443" i="43"/>
  <c r="L442" i="43"/>
  <c r="L441" i="43"/>
  <c r="L440" i="43"/>
  <c r="L439" i="43"/>
  <c r="L438" i="43"/>
  <c r="L437" i="43"/>
  <c r="L436" i="43"/>
  <c r="L435" i="43"/>
  <c r="L434" i="43"/>
  <c r="L433" i="43"/>
  <c r="L432" i="43"/>
  <c r="L431" i="43"/>
  <c r="L430" i="43"/>
  <c r="L429" i="43"/>
  <c r="L428" i="43"/>
  <c r="L427" i="43"/>
  <c r="L426" i="43"/>
  <c r="L425" i="43"/>
  <c r="L424" i="43"/>
  <c r="L423" i="43"/>
  <c r="L422" i="43"/>
  <c r="L421" i="43"/>
  <c r="L420" i="43"/>
  <c r="L419" i="43"/>
  <c r="L418" i="43"/>
  <c r="L417" i="43"/>
  <c r="L416" i="43"/>
  <c r="L415" i="43"/>
  <c r="L414" i="43"/>
  <c r="L413" i="43"/>
  <c r="L412" i="43"/>
  <c r="L411" i="43"/>
  <c r="L410" i="43"/>
  <c r="L409" i="43"/>
  <c r="L408" i="43"/>
  <c r="L407" i="43"/>
  <c r="L406" i="43"/>
  <c r="L405" i="43"/>
  <c r="L404" i="43"/>
  <c r="L403" i="43"/>
  <c r="L402" i="43"/>
  <c r="L401" i="43"/>
  <c r="L400" i="43"/>
  <c r="L399" i="43"/>
  <c r="L398" i="43"/>
  <c r="L397" i="43"/>
  <c r="L396" i="43"/>
  <c r="L395" i="43"/>
  <c r="L394" i="43"/>
  <c r="L393" i="43"/>
  <c r="L392" i="43"/>
  <c r="L391" i="43"/>
  <c r="L390" i="43"/>
  <c r="L389" i="43"/>
  <c r="L388" i="43"/>
  <c r="L387" i="43"/>
  <c r="L386" i="43"/>
  <c r="L385" i="43"/>
  <c r="L384" i="43"/>
  <c r="L383" i="43"/>
  <c r="L382" i="43"/>
  <c r="L381" i="43"/>
  <c r="L380" i="43"/>
  <c r="L379" i="43"/>
  <c r="L378" i="43"/>
  <c r="L377" i="43"/>
  <c r="L376" i="43"/>
  <c r="L375" i="43"/>
  <c r="L374" i="43"/>
  <c r="L373" i="43"/>
  <c r="L372" i="43"/>
  <c r="L371" i="43"/>
  <c r="L370" i="43"/>
  <c r="L369" i="43"/>
  <c r="L368" i="43"/>
  <c r="L367" i="43"/>
  <c r="L366" i="43"/>
  <c r="L365" i="43"/>
  <c r="L364" i="43"/>
  <c r="L363" i="43"/>
  <c r="L362" i="43"/>
  <c r="L361" i="43"/>
  <c r="L360" i="43"/>
  <c r="L359" i="43"/>
  <c r="L358" i="43"/>
  <c r="L357" i="43"/>
  <c r="L356" i="43"/>
  <c r="L355" i="43"/>
  <c r="L354" i="43"/>
  <c r="L353" i="43"/>
  <c r="L352" i="43"/>
  <c r="L351" i="43"/>
  <c r="L350" i="43"/>
  <c r="L349" i="43"/>
  <c r="L348" i="43"/>
  <c r="L347" i="43"/>
  <c r="L346" i="43"/>
  <c r="L345" i="43"/>
  <c r="L344" i="43"/>
  <c r="L343" i="43"/>
  <c r="L342" i="43"/>
  <c r="L341" i="43"/>
  <c r="L340" i="43"/>
  <c r="L339" i="43"/>
  <c r="L338" i="43"/>
  <c r="L337" i="43"/>
  <c r="L336" i="43"/>
  <c r="L335" i="43"/>
  <c r="L334" i="43"/>
  <c r="L333" i="43"/>
  <c r="L332" i="43"/>
  <c r="L331" i="43"/>
  <c r="L330" i="43"/>
  <c r="L329" i="43"/>
  <c r="L328" i="43"/>
  <c r="L327" i="43"/>
  <c r="L326" i="43"/>
  <c r="L325" i="43"/>
  <c r="L324" i="43"/>
  <c r="L323" i="43"/>
  <c r="L322" i="43"/>
  <c r="L321" i="43"/>
  <c r="L320" i="43"/>
  <c r="L319" i="43"/>
  <c r="L318" i="43"/>
  <c r="L317" i="43"/>
  <c r="L316" i="43"/>
  <c r="L315" i="43"/>
  <c r="L314" i="43"/>
  <c r="L313" i="43"/>
  <c r="L312" i="43"/>
  <c r="L311" i="43"/>
  <c r="L310" i="43"/>
  <c r="L309" i="43"/>
  <c r="L308" i="43"/>
  <c r="L307" i="43"/>
  <c r="L306" i="43"/>
  <c r="L305" i="43"/>
  <c r="L304" i="43"/>
  <c r="L303" i="43"/>
  <c r="L302" i="43"/>
  <c r="L301" i="43"/>
  <c r="L300" i="43"/>
  <c r="L299" i="43"/>
  <c r="L298" i="43"/>
  <c r="L297" i="43"/>
  <c r="L296" i="43"/>
  <c r="L295" i="43"/>
  <c r="L294" i="43"/>
  <c r="L293" i="43"/>
  <c r="L292" i="43"/>
  <c r="L291" i="43"/>
  <c r="L290" i="43"/>
  <c r="L289" i="43"/>
  <c r="L288" i="43"/>
  <c r="L287" i="43"/>
  <c r="L286" i="43"/>
  <c r="L285" i="43"/>
  <c r="L284" i="43"/>
  <c r="L283" i="43"/>
  <c r="L282" i="43"/>
  <c r="L281" i="43"/>
  <c r="L280" i="43"/>
  <c r="L279" i="43"/>
  <c r="L278" i="43"/>
  <c r="L277" i="43"/>
  <c r="L276" i="43"/>
  <c r="L275" i="43"/>
  <c r="L274" i="43"/>
  <c r="L273" i="43"/>
  <c r="L272" i="43"/>
  <c r="L271" i="43"/>
  <c r="L270" i="43"/>
  <c r="L269" i="43"/>
  <c r="L268" i="43"/>
  <c r="L267" i="43"/>
  <c r="L266" i="43"/>
  <c r="L265" i="43"/>
  <c r="L264" i="43"/>
  <c r="L263" i="43"/>
  <c r="L262" i="43"/>
  <c r="L261" i="43"/>
  <c r="L260" i="43"/>
  <c r="L259" i="43"/>
  <c r="L258" i="43"/>
  <c r="L257" i="43"/>
  <c r="L256" i="43"/>
  <c r="L255" i="43"/>
  <c r="L254" i="43"/>
  <c r="L253" i="43"/>
  <c r="L252" i="43"/>
  <c r="L251" i="43"/>
  <c r="L250" i="43"/>
  <c r="L249" i="43"/>
  <c r="L248" i="43"/>
  <c r="L247" i="43"/>
  <c r="L246" i="43"/>
  <c r="L245" i="43"/>
  <c r="L244" i="43"/>
  <c r="L243" i="43"/>
  <c r="L242" i="43"/>
  <c r="L241" i="43"/>
  <c r="L240" i="43"/>
  <c r="L239" i="43"/>
  <c r="L238" i="43"/>
  <c r="L237" i="43"/>
  <c r="L236" i="43"/>
  <c r="L235" i="43"/>
  <c r="L234" i="43"/>
  <c r="L233" i="43"/>
  <c r="L232" i="43"/>
  <c r="L231" i="43"/>
  <c r="L230" i="43"/>
  <c r="L229" i="43"/>
  <c r="L228" i="43"/>
  <c r="L227" i="43"/>
  <c r="L226" i="43"/>
  <c r="L225" i="43"/>
  <c r="L224" i="43"/>
  <c r="L223" i="43"/>
  <c r="L222" i="43"/>
  <c r="L221" i="43"/>
  <c r="L220" i="43"/>
  <c r="L219" i="43"/>
  <c r="L218" i="43"/>
  <c r="L217" i="43"/>
  <c r="L216" i="43"/>
  <c r="L215" i="43"/>
  <c r="L214" i="43"/>
  <c r="L213" i="43"/>
  <c r="L212" i="43"/>
  <c r="L211" i="43"/>
  <c r="L210" i="43"/>
  <c r="L209" i="43"/>
  <c r="L208" i="43"/>
  <c r="L207" i="43"/>
  <c r="L206" i="43"/>
  <c r="L205" i="43"/>
  <c r="L204" i="43"/>
  <c r="L203" i="43"/>
  <c r="L202" i="43"/>
  <c r="L201" i="43"/>
  <c r="L200" i="43"/>
  <c r="L199" i="43"/>
  <c r="L198" i="43"/>
  <c r="L197" i="43"/>
  <c r="L196" i="43"/>
  <c r="L195" i="43"/>
  <c r="L194" i="43"/>
  <c r="L193" i="43"/>
  <c r="L192" i="43"/>
  <c r="L191" i="43"/>
  <c r="L190" i="43"/>
  <c r="L189" i="43"/>
  <c r="L188" i="43"/>
  <c r="L187" i="43"/>
  <c r="L186" i="43"/>
  <c r="L185" i="43"/>
  <c r="L184" i="43"/>
  <c r="L183" i="43"/>
  <c r="L182" i="43"/>
  <c r="L181" i="43"/>
  <c r="L180" i="43"/>
  <c r="L179" i="43"/>
  <c r="L178" i="43"/>
  <c r="L177" i="43"/>
  <c r="L176" i="43"/>
  <c r="L175" i="43"/>
  <c r="L174" i="43"/>
  <c r="L173" i="43"/>
  <c r="L172" i="43"/>
  <c r="L171" i="43"/>
  <c r="L170" i="43"/>
  <c r="L169" i="43"/>
  <c r="L168" i="43"/>
  <c r="L167" i="43"/>
  <c r="L166" i="43"/>
  <c r="L165" i="43"/>
  <c r="L164" i="43"/>
  <c r="L163" i="43"/>
  <c r="L162" i="43"/>
  <c r="L161" i="43"/>
  <c r="L160" i="43"/>
  <c r="L159" i="43"/>
  <c r="L158" i="43"/>
  <c r="L157" i="43"/>
  <c r="L156" i="43"/>
  <c r="L155" i="43"/>
  <c r="L154" i="43"/>
  <c r="L153" i="43"/>
  <c r="L152" i="43"/>
  <c r="L151" i="43"/>
  <c r="L150" i="43"/>
  <c r="L149" i="43"/>
  <c r="L148" i="43"/>
  <c r="L147" i="43"/>
  <c r="L146" i="43"/>
  <c r="L145" i="43"/>
  <c r="L144" i="43"/>
  <c r="L143" i="43"/>
  <c r="L142" i="43"/>
  <c r="L141" i="43"/>
  <c r="L140" i="43"/>
  <c r="L139" i="43"/>
  <c r="L138" i="43"/>
  <c r="L137" i="43"/>
  <c r="L136" i="43"/>
  <c r="L135" i="43"/>
  <c r="L134" i="43"/>
  <c r="L133" i="43"/>
  <c r="L132" i="43"/>
  <c r="L131" i="43"/>
  <c r="L130" i="43"/>
  <c r="L129" i="43"/>
  <c r="L128" i="43"/>
  <c r="L127" i="43"/>
  <c r="L126" i="43"/>
  <c r="L125" i="43"/>
  <c r="L124" i="43"/>
  <c r="L123" i="43"/>
  <c r="L122" i="43"/>
  <c r="L121" i="43"/>
  <c r="L120" i="43"/>
  <c r="L119" i="43"/>
  <c r="L118" i="43"/>
  <c r="L117" i="43"/>
  <c r="L116" i="43"/>
  <c r="L115" i="43"/>
  <c r="L114" i="43"/>
  <c r="L113" i="43"/>
  <c r="L112" i="43"/>
  <c r="L111" i="43"/>
  <c r="L110" i="43"/>
  <c r="L109" i="43"/>
  <c r="L108" i="43"/>
  <c r="L107" i="43"/>
  <c r="L106" i="43"/>
  <c r="L105" i="43"/>
  <c r="L104" i="43"/>
  <c r="L103" i="43"/>
  <c r="L102" i="43"/>
  <c r="L101" i="43"/>
  <c r="L100" i="43"/>
  <c r="L99" i="43"/>
  <c r="L98" i="43"/>
  <c r="L97" i="43"/>
  <c r="L96" i="43"/>
  <c r="L95" i="43"/>
  <c r="L94" i="43"/>
  <c r="L93" i="43"/>
  <c r="L92" i="43"/>
  <c r="L91" i="43"/>
  <c r="L90" i="43"/>
  <c r="L89" i="43"/>
  <c r="L88" i="43"/>
  <c r="L87" i="43"/>
  <c r="L86" i="43"/>
  <c r="L85" i="43"/>
  <c r="L84" i="43"/>
  <c r="L83" i="43"/>
  <c r="L82" i="43"/>
  <c r="L81" i="43"/>
  <c r="L80" i="43"/>
  <c r="L79" i="43"/>
  <c r="L78" i="43"/>
  <c r="L77" i="43"/>
  <c r="L76" i="43"/>
  <c r="L75" i="43"/>
  <c r="L74" i="43"/>
  <c r="L73" i="43"/>
  <c r="L72" i="43"/>
  <c r="L71" i="43"/>
  <c r="L70" i="43"/>
  <c r="L69" i="43"/>
  <c r="L68" i="43"/>
  <c r="L67" i="43"/>
  <c r="L66" i="43"/>
  <c r="G542" i="43"/>
  <c r="G539" i="43"/>
  <c r="G541" i="43"/>
  <c r="G540" i="43"/>
  <c r="G543" i="43"/>
  <c r="L499" i="45"/>
  <c r="L498" i="45"/>
  <c r="L497" i="45"/>
  <c r="L496" i="45"/>
  <c r="L495" i="45"/>
  <c r="L494" i="45"/>
  <c r="L493" i="45"/>
  <c r="L492" i="45"/>
  <c r="L491" i="45"/>
  <c r="L490" i="45"/>
  <c r="L489" i="45"/>
  <c r="L488" i="45"/>
  <c r="L487" i="45"/>
  <c r="L486" i="45"/>
  <c r="L485" i="45"/>
  <c r="L484" i="45"/>
  <c r="L483" i="45"/>
  <c r="L482" i="45"/>
  <c r="L481" i="45"/>
  <c r="L480" i="45"/>
  <c r="L479" i="45"/>
  <c r="L478" i="45"/>
  <c r="L477" i="45"/>
  <c r="L476" i="45"/>
  <c r="L475" i="45"/>
  <c r="L474" i="45"/>
  <c r="L473" i="45"/>
  <c r="L472" i="45"/>
  <c r="L471" i="45"/>
  <c r="L470" i="45"/>
  <c r="L469" i="45"/>
  <c r="L468" i="45"/>
  <c r="L467" i="45"/>
  <c r="L466" i="45"/>
  <c r="L465" i="45"/>
  <c r="L464" i="45"/>
  <c r="L463" i="45"/>
  <c r="L462" i="45"/>
  <c r="L461" i="45"/>
  <c r="L460" i="45"/>
  <c r="L459" i="45"/>
  <c r="L458" i="45"/>
  <c r="L457" i="45"/>
  <c r="L456" i="45"/>
  <c r="L455" i="45"/>
  <c r="L454" i="45"/>
  <c r="L453" i="45"/>
  <c r="L452" i="45"/>
  <c r="L451" i="45"/>
  <c r="L450" i="45"/>
  <c r="L449" i="45"/>
  <c r="L448" i="45"/>
  <c r="L447" i="45"/>
  <c r="L446" i="45"/>
  <c r="L445" i="45"/>
  <c r="L444" i="45"/>
  <c r="L443" i="45"/>
  <c r="L442" i="45"/>
  <c r="L441" i="45"/>
  <c r="L440" i="45"/>
  <c r="L439" i="45"/>
  <c r="L438" i="45"/>
  <c r="L437" i="45"/>
  <c r="L436" i="45"/>
  <c r="L435" i="45"/>
  <c r="L434" i="45"/>
  <c r="L433" i="45"/>
  <c r="L432" i="45"/>
  <c r="L431" i="45"/>
  <c r="L430" i="45"/>
  <c r="L429" i="45"/>
  <c r="L428" i="45"/>
  <c r="L427" i="45"/>
  <c r="L426" i="45"/>
  <c r="L425" i="45"/>
  <c r="L424" i="45"/>
  <c r="L423" i="45"/>
  <c r="L422" i="45"/>
  <c r="L421" i="45"/>
  <c r="L420" i="45"/>
  <c r="L419" i="45"/>
  <c r="L418" i="45"/>
  <c r="L417" i="45"/>
  <c r="L416" i="45"/>
  <c r="L415" i="45"/>
  <c r="L414" i="45"/>
  <c r="L413" i="45"/>
  <c r="L412" i="45"/>
  <c r="L411" i="45"/>
  <c r="L410" i="45"/>
  <c r="L409" i="45"/>
  <c r="L408" i="45"/>
  <c r="L407" i="45"/>
  <c r="L406" i="45"/>
  <c r="L405" i="45"/>
  <c r="L404" i="45"/>
  <c r="L403" i="45"/>
  <c r="L402" i="45"/>
  <c r="L401" i="45"/>
  <c r="L400" i="45"/>
  <c r="L399" i="45"/>
  <c r="L398" i="45"/>
  <c r="L397" i="45"/>
  <c r="L396" i="45"/>
  <c r="L395" i="45"/>
  <c r="L394" i="45"/>
  <c r="L393" i="45"/>
  <c r="L392" i="45"/>
  <c r="L391" i="45"/>
  <c r="L390" i="45"/>
  <c r="L389" i="45"/>
  <c r="L388" i="45"/>
  <c r="L387" i="45"/>
  <c r="L386" i="45"/>
  <c r="L385" i="45"/>
  <c r="L384" i="45"/>
  <c r="L383" i="45"/>
  <c r="L382" i="45"/>
  <c r="L381" i="45"/>
  <c r="L380" i="45"/>
  <c r="L379" i="45"/>
  <c r="L378" i="45"/>
  <c r="L377" i="45"/>
  <c r="L376" i="45"/>
  <c r="L375" i="45"/>
  <c r="L374" i="45"/>
  <c r="L373" i="45"/>
  <c r="L372" i="45"/>
  <c r="L371" i="45"/>
  <c r="L370" i="45"/>
  <c r="L369" i="45"/>
  <c r="L368" i="45"/>
  <c r="L367" i="45"/>
  <c r="L366" i="45"/>
  <c r="L365" i="45"/>
  <c r="L364" i="45"/>
  <c r="L363" i="45"/>
  <c r="L362" i="45"/>
  <c r="L361" i="45"/>
  <c r="L360" i="45"/>
  <c r="L359" i="45"/>
  <c r="L358" i="45"/>
  <c r="L357" i="45"/>
  <c r="L356" i="45"/>
  <c r="L355" i="45"/>
  <c r="L354" i="45"/>
  <c r="L353" i="45"/>
  <c r="L352" i="45"/>
  <c r="L351" i="45"/>
  <c r="L350" i="45"/>
  <c r="L349" i="45"/>
  <c r="L348" i="45"/>
  <c r="L347" i="45"/>
  <c r="L346" i="45"/>
  <c r="L345" i="45"/>
  <c r="L344" i="45"/>
  <c r="L343" i="45"/>
  <c r="L342" i="45"/>
  <c r="L341" i="45"/>
  <c r="L340" i="45"/>
  <c r="L339" i="45"/>
  <c r="L338" i="45"/>
  <c r="L337" i="45"/>
  <c r="L336" i="45"/>
  <c r="L335" i="45"/>
  <c r="L334" i="45"/>
  <c r="L333" i="45"/>
  <c r="L332" i="45"/>
  <c r="L331" i="45"/>
  <c r="L330" i="45"/>
  <c r="L329" i="45"/>
  <c r="L328" i="45"/>
  <c r="L327" i="45"/>
  <c r="L326" i="45"/>
  <c r="L325" i="45"/>
  <c r="L324" i="45"/>
  <c r="L323" i="45"/>
  <c r="L322" i="45"/>
  <c r="L321" i="45"/>
  <c r="L320" i="45"/>
  <c r="L319" i="45"/>
  <c r="L318" i="45"/>
  <c r="L317" i="45"/>
  <c r="L316" i="45"/>
  <c r="L315" i="45"/>
  <c r="L314" i="45"/>
  <c r="L313" i="45"/>
  <c r="L312" i="45"/>
  <c r="L311" i="45"/>
  <c r="L310" i="45"/>
  <c r="L309" i="45"/>
  <c r="L308" i="45"/>
  <c r="L307" i="45"/>
  <c r="L306" i="45"/>
  <c r="L305" i="45"/>
  <c r="L304" i="45"/>
  <c r="L303" i="45"/>
  <c r="L302" i="45"/>
  <c r="L301" i="45"/>
  <c r="L300" i="45"/>
  <c r="L299" i="45"/>
  <c r="L298" i="45"/>
  <c r="L297" i="45"/>
  <c r="L296" i="45"/>
  <c r="L295" i="45"/>
  <c r="L294" i="45"/>
  <c r="L293" i="45"/>
  <c r="L292" i="45"/>
  <c r="L291" i="45"/>
  <c r="L290" i="45"/>
  <c r="L289" i="45"/>
  <c r="L288" i="45"/>
  <c r="L287" i="45"/>
  <c r="L286" i="45"/>
  <c r="L285" i="45"/>
  <c r="L284" i="45"/>
  <c r="L283" i="45"/>
  <c r="L282" i="45"/>
  <c r="L281" i="45"/>
  <c r="L280" i="45"/>
  <c r="L279" i="45"/>
  <c r="L278" i="45"/>
  <c r="L277" i="45"/>
  <c r="L276" i="45"/>
  <c r="L275" i="45"/>
  <c r="L274" i="45"/>
  <c r="L273" i="45"/>
  <c r="L272" i="45"/>
  <c r="L271" i="45"/>
  <c r="L270" i="45"/>
  <c r="L269" i="45"/>
  <c r="L268" i="45"/>
  <c r="L267" i="45"/>
  <c r="L266" i="45"/>
  <c r="L265" i="45"/>
  <c r="L264" i="45"/>
  <c r="L263" i="45"/>
  <c r="L262" i="45"/>
  <c r="L261" i="45"/>
  <c r="L260" i="45"/>
  <c r="L259" i="45"/>
  <c r="L258" i="45"/>
  <c r="L257" i="45"/>
  <c r="L256" i="45"/>
  <c r="L255" i="45"/>
  <c r="L254" i="45"/>
  <c r="L253" i="45"/>
  <c r="L252" i="45"/>
  <c r="L251" i="45"/>
  <c r="L250" i="45"/>
  <c r="L249" i="45"/>
  <c r="L248" i="45"/>
  <c r="L247" i="45"/>
  <c r="L246" i="45"/>
  <c r="L245" i="45"/>
  <c r="L244" i="45"/>
  <c r="L243" i="45"/>
  <c r="L242" i="45"/>
  <c r="L241" i="45"/>
  <c r="L240" i="45"/>
  <c r="L239" i="45"/>
  <c r="L238" i="45"/>
  <c r="L237" i="45"/>
  <c r="L236" i="45"/>
  <c r="L235" i="45"/>
  <c r="L234" i="45"/>
  <c r="L233" i="45"/>
  <c r="L232" i="45"/>
  <c r="L231" i="45"/>
  <c r="L230" i="45"/>
  <c r="L229" i="45"/>
  <c r="L228" i="45"/>
  <c r="L227" i="45"/>
  <c r="L226" i="45"/>
  <c r="L225" i="45"/>
  <c r="L224" i="45"/>
  <c r="L223" i="45"/>
  <c r="L222" i="45"/>
  <c r="L221" i="45"/>
  <c r="L220" i="45"/>
  <c r="L219" i="45"/>
  <c r="L218" i="45"/>
  <c r="L217" i="45"/>
  <c r="L216" i="45"/>
  <c r="L215" i="45"/>
  <c r="L214" i="45"/>
  <c r="L213" i="45"/>
  <c r="L212" i="45"/>
  <c r="L211" i="45"/>
  <c r="L210" i="45"/>
  <c r="L209" i="45"/>
  <c r="L208" i="45"/>
  <c r="L207" i="45"/>
  <c r="L206" i="45"/>
  <c r="L205" i="45"/>
  <c r="L204" i="45"/>
  <c r="L203" i="45"/>
  <c r="L202" i="45"/>
  <c r="L201" i="45"/>
  <c r="L200" i="45"/>
  <c r="L199" i="45"/>
  <c r="L198" i="45"/>
  <c r="L197" i="45"/>
  <c r="L196" i="45"/>
  <c r="L195" i="45"/>
  <c r="L194" i="45"/>
  <c r="L193" i="45"/>
  <c r="L192" i="45"/>
  <c r="L191" i="45"/>
  <c r="L190" i="45"/>
  <c r="L189" i="45"/>
  <c r="L188" i="45"/>
  <c r="L187" i="45"/>
  <c r="L186" i="45"/>
  <c r="L185" i="45"/>
  <c r="L184" i="45"/>
  <c r="L183" i="45"/>
  <c r="L182" i="45"/>
  <c r="L181" i="45"/>
  <c r="L180" i="45"/>
  <c r="L179" i="45"/>
  <c r="L178" i="45"/>
  <c r="L177" i="45"/>
  <c r="L176" i="45"/>
  <c r="L175" i="45"/>
  <c r="L174" i="45"/>
  <c r="L173" i="45"/>
  <c r="L172" i="45"/>
  <c r="L171" i="45"/>
  <c r="L170" i="45"/>
  <c r="L169" i="45"/>
  <c r="L168" i="45"/>
  <c r="L167" i="45"/>
  <c r="L166" i="45"/>
  <c r="L165" i="45"/>
  <c r="L164" i="45"/>
  <c r="L163" i="45"/>
  <c r="L162" i="45"/>
  <c r="L161" i="45"/>
  <c r="L160" i="45"/>
  <c r="L159" i="45"/>
  <c r="L158" i="45"/>
  <c r="L157" i="45"/>
  <c r="L156" i="45"/>
  <c r="L155" i="45"/>
  <c r="L154" i="45"/>
  <c r="L153" i="45"/>
  <c r="L152" i="45"/>
  <c r="L151" i="45"/>
  <c r="L150" i="45"/>
  <c r="L149" i="45"/>
  <c r="L148" i="45"/>
  <c r="L147" i="45"/>
  <c r="L146" i="45"/>
  <c r="L145" i="45"/>
  <c r="L144" i="45"/>
  <c r="L143" i="45"/>
  <c r="L142" i="45"/>
  <c r="L141" i="45"/>
  <c r="L140" i="45"/>
  <c r="L139" i="45"/>
  <c r="L138" i="45"/>
  <c r="L137" i="45"/>
  <c r="L136" i="45"/>
  <c r="L135" i="45"/>
  <c r="L134" i="45"/>
  <c r="L133" i="45"/>
  <c r="L132" i="45"/>
  <c r="L131" i="45"/>
  <c r="L130" i="45"/>
  <c r="L129" i="45"/>
  <c r="L128" i="45"/>
  <c r="L127" i="45"/>
  <c r="L126" i="45"/>
  <c r="L125" i="45"/>
  <c r="L124" i="45"/>
  <c r="L123" i="45"/>
  <c r="L122" i="45"/>
  <c r="L121" i="45"/>
  <c r="L120" i="45"/>
  <c r="L119" i="45"/>
  <c r="L118" i="45"/>
  <c r="L117" i="45"/>
  <c r="L116" i="45"/>
  <c r="L115" i="45"/>
  <c r="L114" i="45"/>
  <c r="L113" i="45"/>
  <c r="L112" i="45"/>
  <c r="L111" i="45"/>
  <c r="L110" i="45"/>
  <c r="L109" i="45"/>
  <c r="L108" i="45"/>
  <c r="L107" i="45"/>
  <c r="L106" i="45"/>
  <c r="L105" i="45"/>
  <c r="L104" i="45"/>
  <c r="L103" i="45"/>
  <c r="L102" i="45"/>
  <c r="L101" i="45"/>
  <c r="L100" i="45"/>
  <c r="L99" i="45"/>
  <c r="L98" i="45"/>
  <c r="L97" i="45"/>
  <c r="L96" i="45"/>
  <c r="L95" i="45"/>
  <c r="L94" i="45"/>
  <c r="L93" i="45"/>
  <c r="L92" i="45"/>
  <c r="L91" i="45"/>
  <c r="L90" i="45"/>
  <c r="L89" i="45"/>
  <c r="L88" i="45"/>
  <c r="L87" i="45"/>
  <c r="L86" i="45"/>
  <c r="L85" i="45"/>
  <c r="L84" i="45"/>
  <c r="L83" i="45"/>
  <c r="L82" i="45"/>
  <c r="L81" i="45"/>
  <c r="L80" i="45"/>
  <c r="L79" i="45"/>
  <c r="L78" i="45"/>
  <c r="L77" i="45"/>
  <c r="L76" i="45"/>
  <c r="L75" i="45"/>
  <c r="L74" i="45"/>
  <c r="L73" i="45"/>
  <c r="L72" i="45"/>
  <c r="L71" i="45"/>
  <c r="L70" i="45"/>
  <c r="L69" i="45"/>
  <c r="L68" i="45"/>
  <c r="L67" i="45"/>
  <c r="L66" i="45"/>
  <c r="L65" i="45"/>
  <c r="L64" i="45"/>
  <c r="L63" i="45"/>
  <c r="L62" i="45"/>
  <c r="L61" i="45"/>
  <c r="L60" i="45"/>
  <c r="L59" i="45"/>
  <c r="L58" i="45"/>
  <c r="L57" i="45"/>
  <c r="L56" i="45"/>
  <c r="L55" i="45"/>
  <c r="L54" i="45"/>
  <c r="L53" i="45"/>
  <c r="L52" i="45"/>
  <c r="L51" i="45"/>
  <c r="L50" i="45"/>
  <c r="L49" i="45"/>
  <c r="L48" i="45"/>
  <c r="L47" i="45"/>
  <c r="L46" i="45"/>
  <c r="L45" i="45"/>
  <c r="L44" i="45"/>
  <c r="L43" i="45"/>
  <c r="L42" i="45"/>
  <c r="L41" i="45"/>
  <c r="L40" i="45"/>
  <c r="L499" i="49"/>
  <c r="L498" i="49"/>
  <c r="L497" i="49"/>
  <c r="L496" i="49"/>
  <c r="L495" i="49"/>
  <c r="L494" i="49"/>
  <c r="L493" i="49"/>
  <c r="L492" i="49"/>
  <c r="L491" i="49"/>
  <c r="L490" i="49"/>
  <c r="L489" i="49"/>
  <c r="L488" i="49"/>
  <c r="L487" i="49"/>
  <c r="L486" i="49"/>
  <c r="L485" i="49"/>
  <c r="L484" i="49"/>
  <c r="L483" i="49"/>
  <c r="L482" i="49"/>
  <c r="L481" i="49"/>
  <c r="L480" i="49"/>
  <c r="L479" i="49"/>
  <c r="L478" i="49"/>
  <c r="L477" i="49"/>
  <c r="L476" i="49"/>
  <c r="L475" i="49"/>
  <c r="L474" i="49"/>
  <c r="L473" i="49"/>
  <c r="L472" i="49"/>
  <c r="L471" i="49"/>
  <c r="L470" i="49"/>
  <c r="L469" i="49"/>
  <c r="L468" i="49"/>
  <c r="L467" i="49"/>
  <c r="L466" i="49"/>
  <c r="L465" i="49"/>
  <c r="L464" i="49"/>
  <c r="L463" i="49"/>
  <c r="L462" i="49"/>
  <c r="L461" i="49"/>
  <c r="L460" i="49"/>
  <c r="L459" i="49"/>
  <c r="L458" i="49"/>
  <c r="L457" i="49"/>
  <c r="L456" i="49"/>
  <c r="L455" i="49"/>
  <c r="L454" i="49"/>
  <c r="L453" i="49"/>
  <c r="L452" i="49"/>
  <c r="L451" i="49"/>
  <c r="L450" i="49"/>
  <c r="L449" i="49"/>
  <c r="L448" i="49"/>
  <c r="L447" i="49"/>
  <c r="L446" i="49"/>
  <c r="L445" i="49"/>
  <c r="L444" i="49"/>
  <c r="L443" i="49"/>
  <c r="L442" i="49"/>
  <c r="L441" i="49"/>
  <c r="L440" i="49"/>
  <c r="L439" i="49"/>
  <c r="L438" i="49"/>
  <c r="L437" i="49"/>
  <c r="L436" i="49"/>
  <c r="L435" i="49"/>
  <c r="L434" i="49"/>
  <c r="L433" i="49"/>
  <c r="L432" i="49"/>
  <c r="L431" i="49"/>
  <c r="L430" i="49"/>
  <c r="L429" i="49"/>
  <c r="L428" i="49"/>
  <c r="L427" i="49"/>
  <c r="L426" i="49"/>
  <c r="L425" i="49"/>
  <c r="L424" i="49"/>
  <c r="L423" i="49"/>
  <c r="L422" i="49"/>
  <c r="L421" i="49"/>
  <c r="L420" i="49"/>
  <c r="L419" i="49"/>
  <c r="L418" i="49"/>
  <c r="L417" i="49"/>
  <c r="L416" i="49"/>
  <c r="L415" i="49"/>
  <c r="L414" i="49"/>
  <c r="L413" i="49"/>
  <c r="L412" i="49"/>
  <c r="L411" i="49"/>
  <c r="L410" i="49"/>
  <c r="L409" i="49"/>
  <c r="L408" i="49"/>
  <c r="L407" i="49"/>
  <c r="L406" i="49"/>
  <c r="L405" i="49"/>
  <c r="L404" i="49"/>
  <c r="L403" i="49"/>
  <c r="L402" i="49"/>
  <c r="L401" i="49"/>
  <c r="L400" i="49"/>
  <c r="L399" i="49"/>
  <c r="L398" i="49"/>
  <c r="L397" i="49"/>
  <c r="L396" i="49"/>
  <c r="L395" i="49"/>
  <c r="L394" i="49"/>
  <c r="L393" i="49"/>
  <c r="L392" i="49"/>
  <c r="L391" i="49"/>
  <c r="L390" i="49"/>
  <c r="L389" i="49"/>
  <c r="L388" i="49"/>
  <c r="L387" i="49"/>
  <c r="L386" i="49"/>
  <c r="L385" i="49"/>
  <c r="L384" i="49"/>
  <c r="L383" i="49"/>
  <c r="L382" i="49"/>
  <c r="L381" i="49"/>
  <c r="L380" i="49"/>
  <c r="L379" i="49"/>
  <c r="L378" i="49"/>
  <c r="L377" i="49"/>
  <c r="L376" i="49"/>
  <c r="L375" i="49"/>
  <c r="L374" i="49"/>
  <c r="L373" i="49"/>
  <c r="L372" i="49"/>
  <c r="L371" i="49"/>
  <c r="L370" i="49"/>
  <c r="L369" i="49"/>
  <c r="L368" i="49"/>
  <c r="L367" i="49"/>
  <c r="L366" i="49"/>
  <c r="L365" i="49"/>
  <c r="L364" i="49"/>
  <c r="L363" i="49"/>
  <c r="L362" i="49"/>
  <c r="L361" i="49"/>
  <c r="L360" i="49"/>
  <c r="L359" i="49"/>
  <c r="L358" i="49"/>
  <c r="L357" i="49"/>
  <c r="L356" i="49"/>
  <c r="L355" i="49"/>
  <c r="L354" i="49"/>
  <c r="L353" i="49"/>
  <c r="L352" i="49"/>
  <c r="L351" i="49"/>
  <c r="L350" i="49"/>
  <c r="L349" i="49"/>
  <c r="L348" i="49"/>
  <c r="L347" i="49"/>
  <c r="L346" i="49"/>
  <c r="L345" i="49"/>
  <c r="L344" i="49"/>
  <c r="L343" i="49"/>
  <c r="L342" i="49"/>
  <c r="L341" i="49"/>
  <c r="L340" i="49"/>
  <c r="L339" i="49"/>
  <c r="L338" i="49"/>
  <c r="L337" i="49"/>
  <c r="L336" i="49"/>
  <c r="L335" i="49"/>
  <c r="L334" i="49"/>
  <c r="L333" i="49"/>
  <c r="L332" i="49"/>
  <c r="L331" i="49"/>
  <c r="L330" i="49"/>
  <c r="L329" i="49"/>
  <c r="L328" i="49"/>
  <c r="L327" i="49"/>
  <c r="L326" i="49"/>
  <c r="L325" i="49"/>
  <c r="L324" i="49"/>
  <c r="L323" i="49"/>
  <c r="L322" i="49"/>
  <c r="L321" i="49"/>
  <c r="L320" i="49"/>
  <c r="L319" i="49"/>
  <c r="L318" i="49"/>
  <c r="L317" i="49"/>
  <c r="L316" i="49"/>
  <c r="L315" i="49"/>
  <c r="L314" i="49"/>
  <c r="L313" i="49"/>
  <c r="L312" i="49"/>
  <c r="L311" i="49"/>
  <c r="L310" i="49"/>
  <c r="L309" i="49"/>
  <c r="L308" i="49"/>
  <c r="L307" i="49"/>
  <c r="L306" i="49"/>
  <c r="L305" i="49"/>
  <c r="L304" i="49"/>
  <c r="L303" i="49"/>
  <c r="L302" i="49"/>
  <c r="L301" i="49"/>
  <c r="L300" i="49"/>
  <c r="L299" i="49"/>
  <c r="L298" i="49"/>
  <c r="L297" i="49"/>
  <c r="L296" i="49"/>
  <c r="L295" i="49"/>
  <c r="L294" i="49"/>
  <c r="L293" i="49"/>
  <c r="L292" i="49"/>
  <c r="L291" i="49"/>
  <c r="L290" i="49"/>
  <c r="L289" i="49"/>
  <c r="L288" i="49"/>
  <c r="L287" i="49"/>
  <c r="L286" i="49"/>
  <c r="L285" i="49"/>
  <c r="L284" i="49"/>
  <c r="L283" i="49"/>
  <c r="L282" i="49"/>
  <c r="L281" i="49"/>
  <c r="L280" i="49"/>
  <c r="L279" i="49"/>
  <c r="L278" i="49"/>
  <c r="L277" i="49"/>
  <c r="L276" i="49"/>
  <c r="L275" i="49"/>
  <c r="L274" i="49"/>
  <c r="L273" i="49"/>
  <c r="L272" i="49"/>
  <c r="L271" i="49"/>
  <c r="L270" i="49"/>
  <c r="L269" i="49"/>
  <c r="L268" i="49"/>
  <c r="L267" i="49"/>
  <c r="L266" i="49"/>
  <c r="L265" i="49"/>
  <c r="L264" i="49"/>
  <c r="L263" i="49"/>
  <c r="L262" i="49"/>
  <c r="L261" i="49"/>
  <c r="L260" i="49"/>
  <c r="L259" i="49"/>
  <c r="L258" i="49"/>
  <c r="L257" i="49"/>
  <c r="L256" i="49"/>
  <c r="L255" i="49"/>
  <c r="L254" i="49"/>
  <c r="L253" i="49"/>
  <c r="L252" i="49"/>
  <c r="L251" i="49"/>
  <c r="L250" i="49"/>
  <c r="L249" i="49"/>
  <c r="L248" i="49"/>
  <c r="L247" i="49"/>
  <c r="L246" i="49"/>
  <c r="L245" i="49"/>
  <c r="L244" i="49"/>
  <c r="L243" i="49"/>
  <c r="L242" i="49"/>
  <c r="L241" i="49"/>
  <c r="L240" i="49"/>
  <c r="L239" i="49"/>
  <c r="L238" i="49"/>
  <c r="L237" i="49"/>
  <c r="L236" i="49"/>
  <c r="L235" i="49"/>
  <c r="L234" i="49"/>
  <c r="L233" i="49"/>
  <c r="L232" i="49"/>
  <c r="L231" i="49"/>
  <c r="L230" i="49"/>
  <c r="L229" i="49"/>
  <c r="L228" i="49"/>
  <c r="L227" i="49"/>
  <c r="L226" i="49"/>
  <c r="L225" i="49"/>
  <c r="L224" i="49"/>
  <c r="L223" i="49"/>
  <c r="L222" i="49"/>
  <c r="L221" i="49"/>
  <c r="L220" i="49"/>
  <c r="L219" i="49"/>
  <c r="L218" i="49"/>
  <c r="L217" i="49"/>
  <c r="L216" i="49"/>
  <c r="L215" i="49"/>
  <c r="L214" i="49"/>
  <c r="L213" i="49"/>
  <c r="L212" i="49"/>
  <c r="L211" i="49"/>
  <c r="L210" i="49"/>
  <c r="L209" i="49"/>
  <c r="L208" i="49"/>
  <c r="L207" i="49"/>
  <c r="L206" i="49"/>
  <c r="L205" i="49"/>
  <c r="L204" i="49"/>
  <c r="L203" i="49"/>
  <c r="L202" i="49"/>
  <c r="L201" i="49"/>
  <c r="L200" i="49"/>
  <c r="L199" i="49"/>
  <c r="L198" i="49"/>
  <c r="L197" i="49"/>
  <c r="L196" i="49"/>
  <c r="L195" i="49"/>
  <c r="L194" i="49"/>
  <c r="L193" i="49"/>
  <c r="L192" i="49"/>
  <c r="L191" i="49"/>
  <c r="L190" i="49"/>
  <c r="L189" i="49"/>
  <c r="L188" i="49"/>
  <c r="L187" i="49"/>
  <c r="L186" i="49"/>
  <c r="L185" i="49"/>
  <c r="L184" i="49"/>
  <c r="L183" i="49"/>
  <c r="L182" i="49"/>
  <c r="L181" i="49"/>
  <c r="L180" i="49"/>
  <c r="L179" i="49"/>
  <c r="L178" i="49"/>
  <c r="L177" i="49"/>
  <c r="L176" i="49"/>
  <c r="L175" i="49"/>
  <c r="L174" i="49"/>
  <c r="L173" i="49"/>
  <c r="L172" i="49"/>
  <c r="L171" i="49"/>
  <c r="L170" i="49"/>
  <c r="L169" i="49"/>
  <c r="L168" i="49"/>
  <c r="L167" i="49"/>
  <c r="L166" i="49"/>
  <c r="L165" i="49"/>
  <c r="L164" i="49"/>
  <c r="L163" i="49"/>
  <c r="L162" i="49"/>
  <c r="L161" i="49"/>
  <c r="L160" i="49"/>
  <c r="L159" i="49"/>
  <c r="L158" i="49"/>
  <c r="L157" i="49"/>
  <c r="L156" i="49"/>
  <c r="L155" i="49"/>
  <c r="L154" i="49"/>
  <c r="L153" i="49"/>
  <c r="L152" i="49"/>
  <c r="L151" i="49"/>
  <c r="L150" i="49"/>
  <c r="L149" i="49"/>
  <c r="L148" i="49"/>
  <c r="L147" i="49"/>
  <c r="L146" i="49"/>
  <c r="L145" i="49"/>
  <c r="L144" i="49"/>
  <c r="L143" i="49"/>
  <c r="L142" i="49"/>
  <c r="L141" i="49"/>
  <c r="L140" i="49"/>
  <c r="L139" i="49"/>
  <c r="L138" i="49"/>
  <c r="L137" i="49"/>
  <c r="L136" i="49"/>
  <c r="L135" i="49"/>
  <c r="L134" i="49"/>
  <c r="L133" i="49"/>
  <c r="L132" i="49"/>
  <c r="L131" i="49"/>
  <c r="L130" i="49"/>
  <c r="L129" i="49"/>
  <c r="L128" i="49"/>
  <c r="L127" i="49"/>
  <c r="L126" i="49"/>
  <c r="L125" i="49"/>
  <c r="L124" i="49"/>
  <c r="L123" i="49"/>
  <c r="L122" i="49"/>
  <c r="L121" i="49"/>
  <c r="L120" i="49"/>
  <c r="L119" i="49"/>
  <c r="L118" i="49"/>
  <c r="L117" i="49"/>
  <c r="L116" i="49"/>
  <c r="L115" i="49"/>
  <c r="L114" i="49"/>
  <c r="L113" i="49"/>
  <c r="L112" i="49"/>
  <c r="L111" i="49"/>
  <c r="L110" i="49"/>
  <c r="L109" i="49"/>
  <c r="L108" i="49"/>
  <c r="L107" i="49"/>
  <c r="L106" i="49"/>
  <c r="L105" i="49"/>
  <c r="L104" i="49"/>
  <c r="L103" i="49"/>
  <c r="L102" i="49"/>
  <c r="L101" i="49"/>
  <c r="L100" i="49"/>
  <c r="L99" i="49"/>
  <c r="L98" i="49"/>
  <c r="L97" i="49"/>
  <c r="L96" i="49"/>
  <c r="L95" i="49"/>
  <c r="L94" i="49"/>
  <c r="L93" i="49"/>
  <c r="L92" i="49"/>
  <c r="L91" i="49"/>
  <c r="L90" i="49"/>
  <c r="L89" i="49"/>
  <c r="L88" i="49"/>
  <c r="L87" i="49"/>
  <c r="L86" i="49"/>
  <c r="L85" i="49"/>
  <c r="L84" i="49"/>
  <c r="L83" i="49"/>
  <c r="L82" i="49"/>
  <c r="L81" i="49"/>
  <c r="L80" i="49"/>
  <c r="L79" i="49"/>
  <c r="L78" i="49"/>
  <c r="L77" i="49"/>
  <c r="L76" i="49"/>
  <c r="L75" i="49"/>
  <c r="L74" i="49"/>
  <c r="L73" i="49"/>
  <c r="L72" i="49"/>
  <c r="L71" i="49"/>
  <c r="L70" i="49"/>
  <c r="L69" i="49"/>
  <c r="L68" i="49"/>
  <c r="L67" i="49"/>
  <c r="L66" i="49"/>
  <c r="L65" i="49"/>
  <c r="L64" i="49"/>
  <c r="L63" i="49"/>
  <c r="L62" i="49"/>
  <c r="L61" i="49"/>
  <c r="L60" i="49"/>
  <c r="L59" i="49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42" i="49"/>
  <c r="L38" i="49"/>
  <c r="G541" i="49"/>
  <c r="G540" i="49"/>
  <c r="G543" i="49"/>
  <c r="G542" i="49"/>
  <c r="L498" i="51"/>
  <c r="L497" i="51"/>
  <c r="L496" i="51"/>
  <c r="L495" i="51"/>
  <c r="L494" i="51"/>
  <c r="L493" i="51"/>
  <c r="L492" i="51"/>
  <c r="L491" i="51"/>
  <c r="L490" i="51"/>
  <c r="L489" i="51"/>
  <c r="L488" i="51"/>
  <c r="L487" i="51"/>
  <c r="L486" i="51"/>
  <c r="L485" i="51"/>
  <c r="L484" i="51"/>
  <c r="L483" i="51"/>
  <c r="L482" i="51"/>
  <c r="L481" i="51"/>
  <c r="L480" i="51"/>
  <c r="L479" i="51"/>
  <c r="L478" i="51"/>
  <c r="L477" i="51"/>
  <c r="L476" i="51"/>
  <c r="L475" i="51"/>
  <c r="L474" i="51"/>
  <c r="L473" i="51"/>
  <c r="L472" i="51"/>
  <c r="L471" i="51"/>
  <c r="L470" i="51"/>
  <c r="L469" i="51"/>
  <c r="L468" i="51"/>
  <c r="L467" i="51"/>
  <c r="L466" i="51"/>
  <c r="L465" i="51"/>
  <c r="L464" i="51"/>
  <c r="L463" i="51"/>
  <c r="L462" i="51"/>
  <c r="L461" i="51"/>
  <c r="L460" i="51"/>
  <c r="L459" i="51"/>
  <c r="L458" i="51"/>
  <c r="L457" i="51"/>
  <c r="L456" i="51"/>
  <c r="L455" i="51"/>
  <c r="L454" i="51"/>
  <c r="L453" i="51"/>
  <c r="L452" i="51"/>
  <c r="L451" i="51"/>
  <c r="L450" i="51"/>
  <c r="L449" i="51"/>
  <c r="L448" i="51"/>
  <c r="L447" i="51"/>
  <c r="L446" i="51"/>
  <c r="L445" i="51"/>
  <c r="L444" i="51"/>
  <c r="L443" i="51"/>
  <c r="L442" i="51"/>
  <c r="L441" i="51"/>
  <c r="L440" i="51"/>
  <c r="L439" i="51"/>
  <c r="L438" i="51"/>
  <c r="L437" i="51"/>
  <c r="L436" i="51"/>
  <c r="L435" i="51"/>
  <c r="L434" i="51"/>
  <c r="L433" i="51"/>
  <c r="L432" i="51"/>
  <c r="L431" i="51"/>
  <c r="L430" i="51"/>
  <c r="L429" i="51"/>
  <c r="L428" i="51"/>
  <c r="L427" i="51"/>
  <c r="L426" i="51"/>
  <c r="L425" i="51"/>
  <c r="L424" i="51"/>
  <c r="L423" i="51"/>
  <c r="L422" i="51"/>
  <c r="L421" i="51"/>
  <c r="L420" i="51"/>
  <c r="L419" i="51"/>
  <c r="L418" i="51"/>
  <c r="L417" i="51"/>
  <c r="L416" i="51"/>
  <c r="L415" i="51"/>
  <c r="L414" i="51"/>
  <c r="L413" i="51"/>
  <c r="L412" i="51"/>
  <c r="L411" i="51"/>
  <c r="L410" i="51"/>
  <c r="L409" i="51"/>
  <c r="L408" i="51"/>
  <c r="L407" i="51"/>
  <c r="L406" i="51"/>
  <c r="L405" i="51"/>
  <c r="L404" i="51"/>
  <c r="L403" i="51"/>
  <c r="L402" i="51"/>
  <c r="L401" i="51"/>
  <c r="L400" i="51"/>
  <c r="L399" i="51"/>
  <c r="L398" i="51"/>
  <c r="L397" i="51"/>
  <c r="L396" i="51"/>
  <c r="L395" i="51"/>
  <c r="L394" i="51"/>
  <c r="L393" i="51"/>
  <c r="L392" i="51"/>
  <c r="L391" i="51"/>
  <c r="L390" i="51"/>
  <c r="L389" i="51"/>
  <c r="L388" i="51"/>
  <c r="L387" i="51"/>
  <c r="L386" i="51"/>
  <c r="L385" i="51"/>
  <c r="L384" i="51"/>
  <c r="L383" i="51"/>
  <c r="L382" i="51"/>
  <c r="L381" i="51"/>
  <c r="L380" i="51"/>
  <c r="L379" i="51"/>
  <c r="L378" i="51"/>
  <c r="L377" i="51"/>
  <c r="L376" i="51"/>
  <c r="L375" i="51"/>
  <c r="L374" i="51"/>
  <c r="L373" i="51"/>
  <c r="L372" i="51"/>
  <c r="L371" i="51"/>
  <c r="L370" i="51"/>
  <c r="L369" i="51"/>
  <c r="L368" i="51"/>
  <c r="L367" i="51"/>
  <c r="L366" i="51"/>
  <c r="L365" i="51"/>
  <c r="L364" i="51"/>
  <c r="L363" i="51"/>
  <c r="L362" i="51"/>
  <c r="L361" i="51"/>
  <c r="L360" i="51"/>
  <c r="L359" i="51"/>
  <c r="L358" i="51"/>
  <c r="L357" i="51"/>
  <c r="L356" i="51"/>
  <c r="L355" i="51"/>
  <c r="L354" i="51"/>
  <c r="L353" i="51"/>
  <c r="L352" i="51"/>
  <c r="L351" i="51"/>
  <c r="L350" i="51"/>
  <c r="L349" i="51"/>
  <c r="L348" i="51"/>
  <c r="L347" i="51"/>
  <c r="L346" i="51"/>
  <c r="L345" i="51"/>
  <c r="L344" i="51"/>
  <c r="L343" i="51"/>
  <c r="L342" i="51"/>
  <c r="L341" i="51"/>
  <c r="L340" i="51"/>
  <c r="L339" i="51"/>
  <c r="L338" i="51"/>
  <c r="L337" i="51"/>
  <c r="L336" i="51"/>
  <c r="L335" i="51"/>
  <c r="L334" i="51"/>
  <c r="L333" i="51"/>
  <c r="L332" i="51"/>
  <c r="L331" i="51"/>
  <c r="L330" i="51"/>
  <c r="L329" i="51"/>
  <c r="L328" i="51"/>
  <c r="L327" i="51"/>
  <c r="L326" i="51"/>
  <c r="L325" i="51"/>
  <c r="L324" i="51"/>
  <c r="L323" i="51"/>
  <c r="L322" i="51"/>
  <c r="L321" i="51"/>
  <c r="L320" i="51"/>
  <c r="L319" i="51"/>
  <c r="L318" i="51"/>
  <c r="L317" i="51"/>
  <c r="L316" i="51"/>
  <c r="L315" i="51"/>
  <c r="L314" i="51"/>
  <c r="L313" i="51"/>
  <c r="L312" i="51"/>
  <c r="L311" i="51"/>
  <c r="L310" i="51"/>
  <c r="L309" i="51"/>
  <c r="L308" i="51"/>
  <c r="L307" i="51"/>
  <c r="L306" i="51"/>
  <c r="L305" i="51"/>
  <c r="L304" i="51"/>
  <c r="L303" i="51"/>
  <c r="L302" i="51"/>
  <c r="L301" i="51"/>
  <c r="L300" i="51"/>
  <c r="L299" i="51"/>
  <c r="L298" i="51"/>
  <c r="L297" i="51"/>
  <c r="L296" i="51"/>
  <c r="L295" i="51"/>
  <c r="L294" i="51"/>
  <c r="L293" i="51"/>
  <c r="L292" i="51"/>
  <c r="L291" i="51"/>
  <c r="L290" i="51"/>
  <c r="L289" i="51"/>
  <c r="L288" i="51"/>
  <c r="L287" i="51"/>
  <c r="L286" i="51"/>
  <c r="L285" i="51"/>
  <c r="L284" i="51"/>
  <c r="L283" i="51"/>
  <c r="L282" i="51"/>
  <c r="L281" i="51"/>
  <c r="L280" i="51"/>
  <c r="L279" i="51"/>
  <c r="L278" i="51"/>
  <c r="L277" i="51"/>
  <c r="L276" i="51"/>
  <c r="L275" i="51"/>
  <c r="L274" i="51"/>
  <c r="L273" i="51"/>
  <c r="L272" i="51"/>
  <c r="L271" i="51"/>
  <c r="L270" i="51"/>
  <c r="L269" i="51"/>
  <c r="L268" i="51"/>
  <c r="L267" i="51"/>
  <c r="L266" i="51"/>
  <c r="L265" i="51"/>
  <c r="L264" i="51"/>
  <c r="L263" i="51"/>
  <c r="L262" i="51"/>
  <c r="L261" i="51"/>
  <c r="L260" i="51"/>
  <c r="L259" i="51"/>
  <c r="L258" i="51"/>
  <c r="L257" i="51"/>
  <c r="L256" i="51"/>
  <c r="L255" i="51"/>
  <c r="L254" i="51"/>
  <c r="L253" i="51"/>
  <c r="L252" i="51"/>
  <c r="L251" i="51"/>
  <c r="L250" i="51"/>
  <c r="L249" i="51"/>
  <c r="L248" i="51"/>
  <c r="L247" i="51"/>
  <c r="L246" i="51"/>
  <c r="L245" i="51"/>
  <c r="L244" i="51"/>
  <c r="L243" i="51"/>
  <c r="L242" i="51"/>
  <c r="L241" i="51"/>
  <c r="L240" i="51"/>
  <c r="L239" i="51"/>
  <c r="L238" i="51"/>
  <c r="L237" i="51"/>
  <c r="L236" i="51"/>
  <c r="L235" i="51"/>
  <c r="L234" i="51"/>
  <c r="L233" i="51"/>
  <c r="L232" i="51"/>
  <c r="L231" i="51"/>
  <c r="L230" i="51"/>
  <c r="L229" i="51"/>
  <c r="L228" i="51"/>
  <c r="L227" i="51"/>
  <c r="L226" i="51"/>
  <c r="L225" i="51"/>
  <c r="L224" i="51"/>
  <c r="L223" i="51"/>
  <c r="L222" i="51"/>
  <c r="L221" i="51"/>
  <c r="L220" i="51"/>
  <c r="L219" i="51"/>
  <c r="L218" i="51"/>
  <c r="L217" i="51"/>
  <c r="L216" i="51"/>
  <c r="L215" i="51"/>
  <c r="L214" i="51"/>
  <c r="L213" i="51"/>
  <c r="L212" i="51"/>
  <c r="L211" i="51"/>
  <c r="L210" i="51"/>
  <c r="L209" i="51"/>
  <c r="L208" i="51"/>
  <c r="L207" i="51"/>
  <c r="L206" i="51"/>
  <c r="L205" i="51"/>
  <c r="L204" i="51"/>
  <c r="L203" i="51"/>
  <c r="L202" i="51"/>
  <c r="L201" i="51"/>
  <c r="L200" i="51"/>
  <c r="L199" i="51"/>
  <c r="L198" i="51"/>
  <c r="L197" i="51"/>
  <c r="L196" i="51"/>
  <c r="L195" i="51"/>
  <c r="L194" i="51"/>
  <c r="L193" i="51"/>
  <c r="L192" i="51"/>
  <c r="L191" i="51"/>
  <c r="L190" i="51"/>
  <c r="L189" i="51"/>
  <c r="L188" i="51"/>
  <c r="L187" i="51"/>
  <c r="L186" i="51"/>
  <c r="L185" i="51"/>
  <c r="L184" i="51"/>
  <c r="L183" i="51"/>
  <c r="L182" i="51"/>
  <c r="L181" i="51"/>
  <c r="L180" i="51"/>
  <c r="L179" i="51"/>
  <c r="L178" i="51"/>
  <c r="L177" i="51"/>
  <c r="L176" i="51"/>
  <c r="L175" i="51"/>
  <c r="L174" i="51"/>
  <c r="L173" i="51"/>
  <c r="L172" i="51"/>
  <c r="L171" i="51"/>
  <c r="L170" i="51"/>
  <c r="L169" i="51"/>
  <c r="L168" i="51"/>
  <c r="L167" i="51"/>
  <c r="L166" i="51"/>
  <c r="L165" i="51"/>
  <c r="L164" i="51"/>
  <c r="L163" i="51"/>
  <c r="L162" i="51"/>
  <c r="L161" i="51"/>
  <c r="L160" i="51"/>
  <c r="L159" i="51"/>
  <c r="L158" i="51"/>
  <c r="L157" i="51"/>
  <c r="L156" i="51"/>
  <c r="L155" i="51"/>
  <c r="L154" i="51"/>
  <c r="L153" i="51"/>
  <c r="L152" i="51"/>
  <c r="L151" i="51"/>
  <c r="L150" i="51"/>
  <c r="L149" i="51"/>
  <c r="L148" i="51"/>
  <c r="L147" i="51"/>
  <c r="L146" i="51"/>
  <c r="L145" i="51"/>
  <c r="L144" i="51"/>
  <c r="L143" i="51"/>
  <c r="L142" i="51"/>
  <c r="L141" i="51"/>
  <c r="L140" i="51"/>
  <c r="L139" i="51"/>
  <c r="L138" i="51"/>
  <c r="L137" i="51"/>
  <c r="L136" i="51"/>
  <c r="L135" i="51"/>
  <c r="L134" i="51"/>
  <c r="L133" i="51"/>
  <c r="L132" i="51"/>
  <c r="L131" i="51"/>
  <c r="L130" i="51"/>
  <c r="L129" i="51"/>
  <c r="L128" i="51"/>
  <c r="L127" i="51"/>
  <c r="L126" i="51"/>
  <c r="L125" i="51"/>
  <c r="L124" i="51"/>
  <c r="L123" i="51"/>
  <c r="L122" i="51"/>
  <c r="L121" i="51"/>
  <c r="L120" i="51"/>
  <c r="L119" i="51"/>
  <c r="L118" i="51"/>
  <c r="L117" i="51"/>
  <c r="L116" i="51"/>
  <c r="L115" i="51"/>
  <c r="L114" i="51"/>
  <c r="L113" i="51"/>
  <c r="L112" i="51"/>
  <c r="L111" i="51"/>
  <c r="L109" i="51"/>
  <c r="L107" i="51"/>
  <c r="L105" i="51"/>
  <c r="L104" i="51"/>
  <c r="L103" i="51"/>
  <c r="L102" i="51"/>
  <c r="L97" i="51"/>
  <c r="L89" i="51"/>
  <c r="L76" i="51"/>
  <c r="L66" i="51"/>
  <c r="L65" i="51"/>
  <c r="L64" i="51"/>
  <c r="L63" i="51"/>
  <c r="L498" i="55"/>
  <c r="L497" i="55"/>
  <c r="L498" i="57"/>
  <c r="L497" i="57"/>
  <c r="L496" i="57"/>
  <c r="L495" i="57"/>
  <c r="L494" i="57"/>
  <c r="L493" i="57"/>
  <c r="L492" i="57"/>
  <c r="L491" i="57"/>
  <c r="L490" i="57"/>
  <c r="L489" i="57"/>
  <c r="L488" i="57"/>
  <c r="L487" i="57"/>
  <c r="L486" i="57"/>
  <c r="L485" i="57"/>
  <c r="L484" i="57"/>
  <c r="L483" i="57"/>
  <c r="L482" i="57"/>
  <c r="L481" i="57"/>
  <c r="L480" i="57"/>
  <c r="L479" i="57"/>
  <c r="L478" i="57"/>
  <c r="L477" i="57"/>
  <c r="L476" i="57"/>
  <c r="L475" i="57"/>
  <c r="L474" i="57"/>
  <c r="L473" i="57"/>
  <c r="L472" i="57"/>
  <c r="L471" i="57"/>
  <c r="L470" i="57"/>
  <c r="L469" i="57"/>
  <c r="L468" i="57"/>
  <c r="L467" i="57"/>
  <c r="L466" i="57"/>
  <c r="L465" i="57"/>
  <c r="L464" i="57"/>
  <c r="L463" i="57"/>
  <c r="L462" i="57"/>
  <c r="L461" i="57"/>
  <c r="L460" i="57"/>
  <c r="L459" i="57"/>
  <c r="L458" i="57"/>
  <c r="L457" i="57"/>
  <c r="L456" i="57"/>
  <c r="L455" i="57"/>
  <c r="L454" i="57"/>
  <c r="L453" i="57"/>
  <c r="L452" i="57"/>
  <c r="L451" i="57"/>
  <c r="L450" i="57"/>
  <c r="L449" i="57"/>
  <c r="L448" i="57"/>
  <c r="L447" i="57"/>
  <c r="L446" i="57"/>
  <c r="L445" i="57"/>
  <c r="L444" i="57"/>
  <c r="L443" i="57"/>
  <c r="L442" i="57"/>
  <c r="L441" i="57"/>
  <c r="L440" i="57"/>
  <c r="L439" i="57"/>
  <c r="L438" i="57"/>
  <c r="L437" i="57"/>
  <c r="L436" i="57"/>
  <c r="L435" i="57"/>
  <c r="L434" i="57"/>
  <c r="L433" i="57"/>
  <c r="L432" i="57"/>
  <c r="L431" i="57"/>
  <c r="L430" i="57"/>
  <c r="L429" i="57"/>
  <c r="L428" i="57"/>
  <c r="L427" i="57"/>
  <c r="L426" i="57"/>
  <c r="L425" i="57"/>
  <c r="L424" i="57"/>
  <c r="L423" i="57"/>
  <c r="L422" i="57"/>
  <c r="L421" i="57"/>
  <c r="L420" i="57"/>
  <c r="L419" i="57"/>
  <c r="L418" i="57"/>
  <c r="L417" i="57"/>
  <c r="L416" i="57"/>
  <c r="L415" i="57"/>
  <c r="L414" i="57"/>
  <c r="L413" i="57"/>
  <c r="L412" i="57"/>
  <c r="L411" i="57"/>
  <c r="L410" i="57"/>
  <c r="L409" i="57"/>
  <c r="L408" i="57"/>
  <c r="L407" i="57"/>
  <c r="L406" i="57"/>
  <c r="L405" i="57"/>
  <c r="L404" i="57"/>
  <c r="L403" i="57"/>
  <c r="L402" i="57"/>
  <c r="L401" i="57"/>
  <c r="L400" i="57"/>
  <c r="L399" i="57"/>
  <c r="L398" i="57"/>
  <c r="L397" i="57"/>
  <c r="L396" i="57"/>
  <c r="L395" i="57"/>
  <c r="L394" i="57"/>
  <c r="L393" i="57"/>
  <c r="L392" i="57"/>
  <c r="L391" i="57"/>
  <c r="L390" i="57"/>
  <c r="L389" i="57"/>
  <c r="L388" i="57"/>
  <c r="L387" i="57"/>
  <c r="L386" i="57"/>
  <c r="L385" i="57"/>
  <c r="L384" i="57"/>
  <c r="L383" i="57"/>
  <c r="L382" i="57"/>
  <c r="L381" i="57"/>
  <c r="L380" i="57"/>
  <c r="L379" i="57"/>
  <c r="L378" i="57"/>
  <c r="L377" i="57"/>
  <c r="L376" i="57"/>
  <c r="L375" i="57"/>
  <c r="L374" i="57"/>
  <c r="L373" i="57"/>
  <c r="L372" i="57"/>
  <c r="L371" i="57"/>
  <c r="L370" i="57"/>
  <c r="L369" i="57"/>
  <c r="L368" i="57"/>
  <c r="L367" i="57"/>
  <c r="L366" i="57"/>
  <c r="L365" i="57"/>
  <c r="L364" i="57"/>
  <c r="L363" i="57"/>
  <c r="L362" i="57"/>
  <c r="L361" i="57"/>
  <c r="L360" i="57"/>
  <c r="L359" i="57"/>
  <c r="L358" i="57"/>
  <c r="L357" i="57"/>
  <c r="L356" i="57"/>
  <c r="L355" i="57"/>
  <c r="L354" i="57"/>
  <c r="L353" i="57"/>
  <c r="L352" i="57"/>
  <c r="L351" i="57"/>
  <c r="L350" i="57"/>
  <c r="L349" i="57"/>
  <c r="L348" i="57"/>
  <c r="L347" i="57"/>
  <c r="L346" i="57"/>
  <c r="L345" i="57"/>
  <c r="L344" i="57"/>
  <c r="L343" i="57"/>
  <c r="L342" i="57"/>
  <c r="L341" i="57"/>
  <c r="L340" i="57"/>
  <c r="L339" i="57"/>
  <c r="L338" i="57"/>
  <c r="L337" i="57"/>
  <c r="L336" i="57"/>
  <c r="L335" i="57"/>
  <c r="L334" i="57"/>
  <c r="L333" i="57"/>
  <c r="L332" i="57"/>
  <c r="L331" i="57"/>
  <c r="L330" i="57"/>
  <c r="L329" i="57"/>
  <c r="L328" i="57"/>
  <c r="L327" i="57"/>
  <c r="L326" i="57"/>
  <c r="L325" i="57"/>
  <c r="L324" i="57"/>
  <c r="L323" i="57"/>
  <c r="L322" i="57"/>
  <c r="L321" i="57"/>
  <c r="L320" i="57"/>
  <c r="L319" i="57"/>
  <c r="L318" i="57"/>
  <c r="L317" i="57"/>
  <c r="L316" i="57"/>
  <c r="L315" i="57"/>
  <c r="L314" i="57"/>
  <c r="L313" i="57"/>
  <c r="L312" i="57"/>
  <c r="L311" i="57"/>
  <c r="L310" i="57"/>
  <c r="L309" i="57"/>
  <c r="L308" i="57"/>
  <c r="L307" i="57"/>
  <c r="L306" i="57"/>
  <c r="L305" i="57"/>
  <c r="L304" i="57"/>
  <c r="L303" i="57"/>
  <c r="L302" i="57"/>
  <c r="L301" i="57"/>
  <c r="L300" i="57"/>
  <c r="L299" i="57"/>
  <c r="L298" i="57"/>
  <c r="L297" i="57"/>
  <c r="L296" i="57"/>
  <c r="L295" i="57"/>
  <c r="L294" i="57"/>
  <c r="L293" i="57"/>
  <c r="L292" i="57"/>
  <c r="L291" i="57"/>
  <c r="L290" i="57"/>
  <c r="L289" i="57"/>
  <c r="L288" i="57"/>
  <c r="L287" i="57"/>
  <c r="L286" i="57"/>
  <c r="L285" i="57"/>
  <c r="L284" i="57"/>
  <c r="L283" i="57"/>
  <c r="L282" i="57"/>
  <c r="L281" i="57"/>
  <c r="L280" i="57"/>
  <c r="L279" i="57"/>
  <c r="L278" i="57"/>
  <c r="L277" i="57"/>
  <c r="L276" i="57"/>
  <c r="L275" i="57"/>
  <c r="L274" i="57"/>
  <c r="L273" i="57"/>
  <c r="L272" i="57"/>
  <c r="L271" i="57"/>
  <c r="L270" i="57"/>
  <c r="L269" i="57"/>
  <c r="L268" i="57"/>
  <c r="L267" i="57"/>
  <c r="L266" i="57"/>
  <c r="L265" i="57"/>
  <c r="L264" i="57"/>
  <c r="L263" i="57"/>
  <c r="L262" i="57"/>
  <c r="L261" i="57"/>
  <c r="L260" i="57"/>
  <c r="L259" i="57"/>
  <c r="L258" i="57"/>
  <c r="L257" i="57"/>
  <c r="L256" i="57"/>
  <c r="L255" i="57"/>
  <c r="L254" i="57"/>
  <c r="L253" i="57"/>
  <c r="L252" i="57"/>
  <c r="L251" i="57"/>
  <c r="L250" i="57"/>
  <c r="L249" i="57"/>
  <c r="L248" i="57"/>
  <c r="L247" i="57"/>
  <c r="L246" i="57"/>
  <c r="L245" i="57"/>
  <c r="L244" i="57"/>
  <c r="L243" i="57"/>
  <c r="L242" i="57"/>
  <c r="L241" i="57"/>
  <c r="L240" i="57"/>
  <c r="L239" i="57"/>
  <c r="L238" i="57"/>
  <c r="L237" i="57"/>
  <c r="L236" i="57"/>
  <c r="L235" i="57"/>
  <c r="L234" i="57"/>
  <c r="L233" i="57"/>
  <c r="L232" i="57"/>
  <c r="L231" i="57"/>
  <c r="L230" i="57"/>
  <c r="L229" i="57"/>
  <c r="L228" i="57"/>
  <c r="L227" i="57"/>
  <c r="L226" i="57"/>
  <c r="L225" i="57"/>
  <c r="L224" i="57"/>
  <c r="L223" i="57"/>
  <c r="L222" i="57"/>
  <c r="L221" i="57"/>
  <c r="L220" i="57"/>
  <c r="L219" i="57"/>
  <c r="L218" i="57"/>
  <c r="L217" i="57"/>
  <c r="L216" i="57"/>
  <c r="L215" i="57"/>
  <c r="L214" i="57"/>
  <c r="L213" i="57"/>
  <c r="L212" i="57"/>
  <c r="L211" i="57"/>
  <c r="L210" i="57"/>
  <c r="L209" i="57"/>
  <c r="L208" i="57"/>
  <c r="L207" i="57"/>
  <c r="L206" i="57"/>
  <c r="L205" i="57"/>
  <c r="L204" i="57"/>
  <c r="L203" i="57"/>
  <c r="L202" i="57"/>
  <c r="L201" i="57"/>
  <c r="L200" i="57"/>
  <c r="L199" i="57"/>
  <c r="L198" i="57"/>
  <c r="L197" i="57"/>
  <c r="L196" i="57"/>
  <c r="L195" i="57"/>
  <c r="L194" i="57"/>
  <c r="L193" i="57"/>
  <c r="L192" i="57"/>
  <c r="L191" i="57"/>
  <c r="L190" i="57"/>
  <c r="L189" i="57"/>
  <c r="L188" i="57"/>
  <c r="L187" i="57"/>
  <c r="L186" i="57"/>
  <c r="L185" i="57"/>
  <c r="L184" i="57"/>
  <c r="L183" i="57"/>
  <c r="L182" i="57"/>
  <c r="L181" i="57"/>
  <c r="L180" i="57"/>
  <c r="L179" i="57"/>
  <c r="L178" i="57"/>
  <c r="L177" i="57"/>
  <c r="L176" i="57"/>
  <c r="L175" i="57"/>
  <c r="L174" i="57"/>
  <c r="L173" i="57"/>
  <c r="L172" i="57"/>
  <c r="L171" i="57"/>
  <c r="L170" i="57"/>
  <c r="L169" i="57"/>
  <c r="L168" i="57"/>
  <c r="L167" i="57"/>
  <c r="L166" i="57"/>
  <c r="L165" i="57"/>
  <c r="L164" i="57"/>
  <c r="L163" i="57"/>
  <c r="L162" i="57"/>
  <c r="L161" i="57"/>
  <c r="L160" i="57"/>
  <c r="L159" i="57"/>
  <c r="L158" i="57"/>
  <c r="L157" i="57"/>
  <c r="L156" i="57"/>
  <c r="L155" i="57"/>
  <c r="L154" i="57"/>
  <c r="L153" i="57"/>
  <c r="L152" i="57"/>
  <c r="L151" i="57"/>
  <c r="L150" i="57"/>
  <c r="L149" i="57"/>
  <c r="L148" i="57"/>
  <c r="L147" i="57"/>
  <c r="L146" i="57"/>
  <c r="L145" i="57"/>
  <c r="L144" i="57"/>
  <c r="L143" i="57"/>
  <c r="L142" i="57"/>
  <c r="L141" i="57"/>
  <c r="L140" i="57"/>
  <c r="L139" i="57"/>
  <c r="L138" i="57"/>
  <c r="L137" i="57"/>
  <c r="L136" i="57"/>
  <c r="L135" i="57"/>
  <c r="L134" i="57"/>
  <c r="L133" i="57"/>
  <c r="L132" i="57"/>
  <c r="L131" i="57"/>
  <c r="L130" i="57"/>
  <c r="L129" i="57"/>
  <c r="L128" i="57"/>
  <c r="L127" i="57"/>
  <c r="L126" i="57"/>
  <c r="L125" i="57"/>
  <c r="L124" i="57"/>
  <c r="L123" i="57"/>
  <c r="L122" i="57"/>
  <c r="L121" i="57"/>
  <c r="L120" i="57"/>
  <c r="L119" i="57"/>
  <c r="L118" i="57"/>
  <c r="L117" i="57"/>
  <c r="L116" i="57"/>
  <c r="L115" i="57"/>
  <c r="L114" i="57"/>
  <c r="L113" i="57"/>
  <c r="L112" i="57"/>
  <c r="L111" i="57"/>
  <c r="L110" i="57"/>
  <c r="L109" i="57"/>
  <c r="L498" i="59"/>
  <c r="L497" i="59"/>
  <c r="L496" i="59"/>
  <c r="L495" i="59"/>
  <c r="L494" i="59"/>
  <c r="L493" i="59"/>
  <c r="L492" i="59"/>
  <c r="L491" i="59"/>
  <c r="L490" i="59"/>
  <c r="L489" i="59"/>
  <c r="L488" i="59"/>
  <c r="L487" i="59"/>
  <c r="L486" i="59"/>
  <c r="L485" i="59"/>
  <c r="L484" i="59"/>
  <c r="L483" i="59"/>
  <c r="L482" i="59"/>
  <c r="L481" i="59"/>
  <c r="L480" i="59"/>
  <c r="L479" i="59"/>
  <c r="L478" i="59"/>
  <c r="L477" i="59"/>
  <c r="L476" i="59"/>
  <c r="L475" i="59"/>
  <c r="L474" i="59"/>
  <c r="L473" i="59"/>
  <c r="L472" i="59"/>
  <c r="L471" i="59"/>
  <c r="L470" i="59"/>
  <c r="L469" i="59"/>
  <c r="L468" i="59"/>
  <c r="L467" i="59"/>
  <c r="L466" i="59"/>
  <c r="L465" i="59"/>
  <c r="L464" i="59"/>
  <c r="L463" i="59"/>
  <c r="L462" i="59"/>
  <c r="L461" i="59"/>
  <c r="L460" i="59"/>
  <c r="L459" i="59"/>
  <c r="L458" i="59"/>
  <c r="L457" i="59"/>
  <c r="L456" i="59"/>
  <c r="L455" i="59"/>
  <c r="L454" i="59"/>
  <c r="L453" i="59"/>
  <c r="L452" i="59"/>
  <c r="L451" i="59"/>
  <c r="L450" i="59"/>
  <c r="L449" i="59"/>
  <c r="L448" i="59"/>
  <c r="L447" i="59"/>
  <c r="L446" i="59"/>
  <c r="L445" i="59"/>
  <c r="L444" i="59"/>
  <c r="L443" i="59"/>
  <c r="L442" i="59"/>
  <c r="L441" i="59"/>
  <c r="L440" i="59"/>
  <c r="L439" i="59"/>
  <c r="L438" i="59"/>
  <c r="L437" i="59"/>
  <c r="L436" i="59"/>
  <c r="L435" i="59"/>
  <c r="L434" i="59"/>
  <c r="L433" i="59"/>
  <c r="L432" i="59"/>
  <c r="L431" i="59"/>
  <c r="L430" i="59"/>
  <c r="L429" i="59"/>
  <c r="L428" i="59"/>
  <c r="L427" i="59"/>
  <c r="L426" i="59"/>
  <c r="L425" i="59"/>
  <c r="L424" i="59"/>
  <c r="L423" i="59"/>
  <c r="L422" i="59"/>
  <c r="L421" i="59"/>
  <c r="L420" i="59"/>
  <c r="L419" i="59"/>
  <c r="L418" i="59"/>
  <c r="L417" i="59"/>
  <c r="L416" i="59"/>
  <c r="L415" i="59"/>
  <c r="L414" i="59"/>
  <c r="L413" i="59"/>
  <c r="L412" i="59"/>
  <c r="L411" i="59"/>
  <c r="L410" i="59"/>
  <c r="L409" i="59"/>
  <c r="L408" i="59"/>
  <c r="L407" i="59"/>
  <c r="L406" i="59"/>
  <c r="L405" i="59"/>
  <c r="L404" i="59"/>
  <c r="L403" i="59"/>
  <c r="L402" i="59"/>
  <c r="L401" i="59"/>
  <c r="L400" i="59"/>
  <c r="L399" i="59"/>
  <c r="L398" i="59"/>
  <c r="L397" i="59"/>
  <c r="L396" i="59"/>
  <c r="L395" i="59"/>
  <c r="L394" i="59"/>
  <c r="L393" i="59"/>
  <c r="L392" i="59"/>
  <c r="L391" i="59"/>
  <c r="L390" i="59"/>
  <c r="L389" i="59"/>
  <c r="L388" i="59"/>
  <c r="L387" i="59"/>
  <c r="L386" i="59"/>
  <c r="L385" i="59"/>
  <c r="L384" i="59"/>
  <c r="L383" i="59"/>
  <c r="L382" i="59"/>
  <c r="L381" i="59"/>
  <c r="L380" i="59"/>
  <c r="L379" i="59"/>
  <c r="L378" i="59"/>
  <c r="L377" i="59"/>
  <c r="L376" i="59"/>
  <c r="L375" i="59"/>
  <c r="L374" i="59"/>
  <c r="L373" i="59"/>
  <c r="L372" i="59"/>
  <c r="L371" i="59"/>
  <c r="L370" i="59"/>
  <c r="L369" i="59"/>
  <c r="L368" i="59"/>
  <c r="L367" i="59"/>
  <c r="L366" i="59"/>
  <c r="L365" i="59"/>
  <c r="L364" i="59"/>
  <c r="L363" i="59"/>
  <c r="L362" i="59"/>
  <c r="L361" i="59"/>
  <c r="L360" i="59"/>
  <c r="L359" i="59"/>
  <c r="L358" i="59"/>
  <c r="L357" i="59"/>
  <c r="L356" i="59"/>
  <c r="L355" i="59"/>
  <c r="L354" i="59"/>
  <c r="L353" i="59"/>
  <c r="L352" i="59"/>
  <c r="L351" i="59"/>
  <c r="L350" i="59"/>
  <c r="L349" i="59"/>
  <c r="L348" i="59"/>
  <c r="L347" i="59"/>
  <c r="L346" i="59"/>
  <c r="L345" i="59"/>
  <c r="L344" i="59"/>
  <c r="L343" i="59"/>
  <c r="L342" i="59"/>
  <c r="L341" i="59"/>
  <c r="L340" i="59"/>
  <c r="L339" i="59"/>
  <c r="L338" i="59"/>
  <c r="L337" i="59"/>
  <c r="L336" i="59"/>
  <c r="L335" i="59"/>
  <c r="L334" i="59"/>
  <c r="L333" i="59"/>
  <c r="L332" i="59"/>
  <c r="L331" i="59"/>
  <c r="L330" i="59"/>
  <c r="L329" i="59"/>
  <c r="L328" i="59"/>
  <c r="L327" i="59"/>
  <c r="L326" i="59"/>
  <c r="L325" i="59"/>
  <c r="L324" i="59"/>
  <c r="L323" i="59"/>
  <c r="L322" i="59"/>
  <c r="L321" i="59"/>
  <c r="L320" i="59"/>
  <c r="L319" i="59"/>
  <c r="L318" i="59"/>
  <c r="L317" i="59"/>
  <c r="L316" i="59"/>
  <c r="L315" i="59"/>
  <c r="L314" i="59"/>
  <c r="L313" i="59"/>
  <c r="L312" i="59"/>
  <c r="L311" i="59"/>
  <c r="L310" i="59"/>
  <c r="L309" i="59"/>
  <c r="L308" i="59"/>
  <c r="L307" i="59"/>
  <c r="L306" i="59"/>
  <c r="L305" i="59"/>
  <c r="L304" i="59"/>
  <c r="L303" i="59"/>
  <c r="L302" i="59"/>
  <c r="L301" i="59"/>
  <c r="L300" i="59"/>
  <c r="L299" i="59"/>
  <c r="L298" i="59"/>
  <c r="L297" i="59"/>
  <c r="L296" i="59"/>
  <c r="L295" i="59"/>
  <c r="L294" i="59"/>
  <c r="L293" i="59"/>
  <c r="L292" i="59"/>
  <c r="L291" i="59"/>
  <c r="L290" i="59"/>
  <c r="L289" i="59"/>
  <c r="L288" i="59"/>
  <c r="L287" i="59"/>
  <c r="L286" i="59"/>
  <c r="L285" i="59"/>
  <c r="L284" i="59"/>
  <c r="L283" i="59"/>
  <c r="L282" i="59"/>
  <c r="L281" i="59"/>
  <c r="L280" i="59"/>
  <c r="L279" i="59"/>
  <c r="L278" i="59"/>
  <c r="L277" i="59"/>
  <c r="L276" i="59"/>
  <c r="L275" i="59"/>
  <c r="L274" i="59"/>
  <c r="L273" i="59"/>
  <c r="L272" i="59"/>
  <c r="L271" i="59"/>
  <c r="L270" i="59"/>
  <c r="L269" i="59"/>
  <c r="L268" i="59"/>
  <c r="L267" i="59"/>
  <c r="L266" i="59"/>
  <c r="L265" i="59"/>
  <c r="L264" i="59"/>
  <c r="L263" i="59"/>
  <c r="L262" i="59"/>
  <c r="L261" i="59"/>
  <c r="L260" i="59"/>
  <c r="L259" i="59"/>
  <c r="L258" i="59"/>
  <c r="L257" i="59"/>
  <c r="L256" i="59"/>
  <c r="L255" i="59"/>
  <c r="L254" i="59"/>
  <c r="L253" i="59"/>
  <c r="L252" i="59"/>
  <c r="L251" i="59"/>
  <c r="L250" i="59"/>
  <c r="L249" i="59"/>
  <c r="L248" i="59"/>
  <c r="L247" i="59"/>
  <c r="L246" i="59"/>
  <c r="L245" i="59"/>
  <c r="L244" i="59"/>
  <c r="L243" i="59"/>
  <c r="L242" i="59"/>
  <c r="L241" i="59"/>
  <c r="L240" i="59"/>
  <c r="L239" i="59"/>
  <c r="L238" i="59"/>
  <c r="L237" i="59"/>
  <c r="L236" i="59"/>
  <c r="L235" i="59"/>
  <c r="L234" i="59"/>
  <c r="L233" i="59"/>
  <c r="L232" i="59"/>
  <c r="L231" i="59"/>
  <c r="L230" i="59"/>
  <c r="L229" i="59"/>
  <c r="L228" i="59"/>
  <c r="L227" i="59"/>
  <c r="L226" i="59"/>
  <c r="L225" i="59"/>
  <c r="L224" i="59"/>
  <c r="L223" i="59"/>
  <c r="L222" i="59"/>
  <c r="L221" i="59"/>
  <c r="L220" i="59"/>
  <c r="L219" i="59"/>
  <c r="L218" i="59"/>
  <c r="L217" i="59"/>
  <c r="L216" i="59"/>
  <c r="L215" i="59"/>
  <c r="L214" i="59"/>
  <c r="L213" i="59"/>
  <c r="L212" i="59"/>
  <c r="L211" i="59"/>
  <c r="L210" i="59"/>
  <c r="L209" i="59"/>
  <c r="L208" i="59"/>
  <c r="L207" i="59"/>
  <c r="L206" i="59"/>
  <c r="L205" i="59"/>
  <c r="L204" i="59"/>
  <c r="L203" i="59"/>
  <c r="L202" i="59"/>
  <c r="L201" i="59"/>
  <c r="L200" i="59"/>
  <c r="L199" i="59"/>
  <c r="L198" i="59"/>
  <c r="L197" i="59"/>
  <c r="L196" i="59"/>
  <c r="L195" i="59"/>
  <c r="L194" i="59"/>
  <c r="L193" i="59"/>
  <c r="L192" i="59"/>
  <c r="L191" i="59"/>
  <c r="L190" i="59"/>
  <c r="L189" i="59"/>
  <c r="L188" i="59"/>
  <c r="L187" i="59"/>
  <c r="L186" i="59"/>
  <c r="L185" i="59"/>
  <c r="L184" i="59"/>
  <c r="L183" i="59"/>
  <c r="L182" i="59"/>
  <c r="L181" i="59"/>
  <c r="L180" i="59"/>
  <c r="L179" i="59"/>
  <c r="L178" i="59"/>
  <c r="L177" i="59"/>
  <c r="L176" i="59"/>
  <c r="L175" i="59"/>
  <c r="L174" i="59"/>
  <c r="L173" i="59"/>
  <c r="L172" i="59"/>
  <c r="L171" i="59"/>
  <c r="L170" i="59"/>
  <c r="L169" i="59"/>
  <c r="L168" i="59"/>
  <c r="L167" i="59"/>
  <c r="L166" i="59"/>
  <c r="L165" i="59"/>
  <c r="L164" i="59"/>
  <c r="L163" i="59"/>
  <c r="L162" i="59"/>
  <c r="L161" i="59"/>
  <c r="L160" i="59"/>
  <c r="L159" i="59"/>
  <c r="L158" i="59"/>
  <c r="L157" i="59"/>
  <c r="L156" i="59"/>
  <c r="L155" i="59"/>
  <c r="L154" i="59"/>
  <c r="L153" i="59"/>
  <c r="L152" i="59"/>
  <c r="L151" i="59"/>
  <c r="L150" i="59"/>
  <c r="L149" i="59"/>
  <c r="L148" i="59"/>
  <c r="L147" i="59"/>
  <c r="L146" i="59"/>
  <c r="L145" i="59"/>
  <c r="L144" i="59"/>
  <c r="L143" i="59"/>
  <c r="L142" i="59"/>
  <c r="L141" i="59"/>
  <c r="L140" i="59"/>
  <c r="L139" i="59"/>
  <c r="L138" i="59"/>
  <c r="L137" i="59"/>
  <c r="L136" i="59"/>
  <c r="L135" i="59"/>
  <c r="L134" i="59"/>
  <c r="L133" i="59"/>
  <c r="L132" i="59"/>
  <c r="L131" i="59"/>
  <c r="L130" i="59"/>
  <c r="L129" i="59"/>
  <c r="L128" i="59"/>
  <c r="L127" i="59"/>
  <c r="L126" i="59"/>
  <c r="L125" i="59"/>
  <c r="L124" i="59"/>
  <c r="L123" i="59"/>
  <c r="L122" i="59"/>
  <c r="L121" i="59"/>
  <c r="L120" i="59"/>
  <c r="L119" i="59"/>
  <c r="L118" i="59"/>
  <c r="L117" i="59"/>
  <c r="L116" i="59"/>
  <c r="L115" i="59"/>
  <c r="L114" i="59"/>
  <c r="L113" i="59"/>
  <c r="L112" i="59"/>
  <c r="L111" i="59"/>
  <c r="L110" i="59"/>
  <c r="L109" i="59"/>
  <c r="L108" i="59"/>
  <c r="L107" i="59"/>
  <c r="L106" i="59"/>
  <c r="L105" i="59"/>
  <c r="L104" i="59"/>
  <c r="L103" i="59"/>
  <c r="L102" i="59"/>
  <c r="L101" i="59"/>
  <c r="L100" i="59"/>
  <c r="L99" i="59"/>
  <c r="L98" i="59"/>
  <c r="L97" i="59"/>
  <c r="L96" i="59"/>
  <c r="L95" i="59"/>
  <c r="L94" i="59"/>
  <c r="L93" i="59"/>
  <c r="L92" i="59"/>
  <c r="L91" i="59"/>
  <c r="L90" i="59"/>
  <c r="L89" i="59"/>
  <c r="L88" i="59"/>
  <c r="L87" i="59"/>
  <c r="L86" i="59"/>
  <c r="L85" i="59"/>
  <c r="L84" i="59"/>
  <c r="L83" i="59"/>
  <c r="L82" i="59"/>
  <c r="L81" i="59"/>
  <c r="L80" i="59"/>
  <c r="L79" i="59"/>
  <c r="L78" i="59"/>
  <c r="L77" i="59"/>
  <c r="L76" i="59"/>
  <c r="L75" i="59"/>
  <c r="L74" i="59"/>
  <c r="L73" i="59"/>
  <c r="L72" i="59"/>
  <c r="L71" i="59"/>
  <c r="L70" i="59"/>
  <c r="L69" i="59"/>
  <c r="L68" i="59"/>
  <c r="L67" i="59"/>
  <c r="L66" i="59"/>
  <c r="L65" i="59"/>
  <c r="L64" i="59"/>
  <c r="L63" i="59"/>
  <c r="L62" i="59"/>
  <c r="L61" i="59"/>
  <c r="L60" i="59"/>
  <c r="L59" i="59"/>
  <c r="L58" i="59"/>
  <c r="L57" i="59"/>
  <c r="L56" i="59"/>
  <c r="L55" i="59"/>
  <c r="L54" i="59"/>
  <c r="L53" i="59"/>
  <c r="L52" i="59"/>
  <c r="L51" i="59"/>
  <c r="L50" i="59"/>
  <c r="L49" i="59"/>
  <c r="L44" i="59"/>
  <c r="L43" i="59"/>
  <c r="L42" i="59"/>
  <c r="L40" i="59"/>
  <c r="L25" i="59"/>
  <c r="L18" i="59"/>
  <c r="L10" i="59"/>
  <c r="L4" i="59"/>
  <c r="L498" i="63"/>
  <c r="L497" i="63"/>
  <c r="L496" i="63"/>
  <c r="L495" i="63"/>
  <c r="L494" i="63"/>
  <c r="L493" i="63"/>
  <c r="L492" i="63"/>
  <c r="L491" i="63"/>
  <c r="L490" i="63"/>
  <c r="L489" i="63"/>
  <c r="L488" i="63"/>
  <c r="L487" i="63"/>
  <c r="L486" i="63"/>
  <c r="L485" i="63"/>
  <c r="L484" i="63"/>
  <c r="L483" i="63"/>
  <c r="L482" i="63"/>
  <c r="L481" i="63"/>
  <c r="L480" i="63"/>
  <c r="L479" i="63"/>
  <c r="L478" i="63"/>
  <c r="L477" i="63"/>
  <c r="L476" i="63"/>
  <c r="L475" i="63"/>
  <c r="L474" i="63"/>
  <c r="L473" i="63"/>
  <c r="L472" i="63"/>
  <c r="L471" i="63"/>
  <c r="L470" i="63"/>
  <c r="L469" i="63"/>
  <c r="L468" i="63"/>
  <c r="L467" i="63"/>
  <c r="L466" i="63"/>
  <c r="L465" i="63"/>
  <c r="L464" i="63"/>
  <c r="L463" i="63"/>
  <c r="L462" i="63"/>
  <c r="L461" i="63"/>
  <c r="L460" i="63"/>
  <c r="L459" i="63"/>
  <c r="L458" i="63"/>
  <c r="L457" i="63"/>
  <c r="L456" i="63"/>
  <c r="L455" i="63"/>
  <c r="L454" i="63"/>
  <c r="L453" i="63"/>
  <c r="L452" i="63"/>
  <c r="L451" i="63"/>
  <c r="L450" i="63"/>
  <c r="L449" i="63"/>
  <c r="L448" i="63"/>
  <c r="L447" i="63"/>
  <c r="L446" i="63"/>
  <c r="L445" i="63"/>
  <c r="L444" i="63"/>
  <c r="L443" i="63"/>
  <c r="L442" i="63"/>
  <c r="L441" i="63"/>
  <c r="L440" i="63"/>
  <c r="L439" i="63"/>
  <c r="L438" i="63"/>
  <c r="L437" i="63"/>
  <c r="L436" i="63"/>
  <c r="L435" i="63"/>
  <c r="L434" i="63"/>
  <c r="L433" i="63"/>
  <c r="L432" i="63"/>
  <c r="L431" i="63"/>
  <c r="L430" i="63"/>
  <c r="L429" i="63"/>
  <c r="L428" i="63"/>
  <c r="L427" i="63"/>
  <c r="L426" i="63"/>
  <c r="L425" i="63"/>
  <c r="L424" i="63"/>
  <c r="L423" i="63"/>
  <c r="L422" i="63"/>
  <c r="L421" i="63"/>
  <c r="L420" i="63"/>
  <c r="L419" i="63"/>
  <c r="L418" i="63"/>
  <c r="L417" i="63"/>
  <c r="L416" i="63"/>
  <c r="L415" i="63"/>
  <c r="L414" i="63"/>
  <c r="L413" i="63"/>
  <c r="L412" i="63"/>
  <c r="L411" i="63"/>
  <c r="L410" i="63"/>
  <c r="L409" i="63"/>
  <c r="L408" i="63"/>
  <c r="L407" i="63"/>
  <c r="L406" i="63"/>
  <c r="L405" i="63"/>
  <c r="L404" i="63"/>
  <c r="L403" i="63"/>
  <c r="L402" i="63"/>
  <c r="L401" i="63"/>
  <c r="L400" i="63"/>
  <c r="L399" i="63"/>
  <c r="L398" i="63"/>
  <c r="L397" i="63"/>
  <c r="L396" i="63"/>
  <c r="L395" i="63"/>
  <c r="L394" i="63"/>
  <c r="L393" i="63"/>
  <c r="L392" i="63"/>
  <c r="L391" i="63"/>
  <c r="L390" i="63"/>
  <c r="L389" i="63"/>
  <c r="L388" i="63"/>
  <c r="L387" i="63"/>
  <c r="L386" i="63"/>
  <c r="L385" i="63"/>
  <c r="L384" i="63"/>
  <c r="L383" i="63"/>
  <c r="L382" i="63"/>
  <c r="L381" i="63"/>
  <c r="L380" i="63"/>
  <c r="L379" i="63"/>
  <c r="L378" i="63"/>
  <c r="L377" i="63"/>
  <c r="L376" i="63"/>
  <c r="L375" i="63"/>
  <c r="L374" i="63"/>
  <c r="L373" i="63"/>
  <c r="L372" i="63"/>
  <c r="L371" i="63"/>
  <c r="L370" i="63"/>
  <c r="L369" i="63"/>
  <c r="L368" i="63"/>
  <c r="L367" i="63"/>
  <c r="L366" i="63"/>
  <c r="L365" i="63"/>
  <c r="L364" i="63"/>
  <c r="L363" i="63"/>
  <c r="L362" i="63"/>
  <c r="L361" i="63"/>
  <c r="L360" i="63"/>
  <c r="L359" i="63"/>
  <c r="L358" i="63"/>
  <c r="L357" i="63"/>
  <c r="L356" i="63"/>
  <c r="L355" i="63"/>
  <c r="L354" i="63"/>
  <c r="L353" i="63"/>
  <c r="L352" i="63"/>
  <c r="L351" i="63"/>
  <c r="L350" i="63"/>
  <c r="L349" i="63"/>
  <c r="L348" i="63"/>
  <c r="L347" i="63"/>
  <c r="L346" i="63"/>
  <c r="L345" i="63"/>
  <c r="L344" i="63"/>
  <c r="L343" i="63"/>
  <c r="L342" i="63"/>
  <c r="L341" i="63"/>
  <c r="L340" i="63"/>
  <c r="L339" i="63"/>
  <c r="L338" i="63"/>
  <c r="L337" i="63"/>
  <c r="L336" i="63"/>
  <c r="L335" i="63"/>
  <c r="L334" i="63"/>
  <c r="L333" i="63"/>
  <c r="L332" i="63"/>
  <c r="L331" i="63"/>
  <c r="L330" i="63"/>
  <c r="L329" i="63"/>
  <c r="L328" i="63"/>
  <c r="L327" i="63"/>
  <c r="L326" i="63"/>
  <c r="L325" i="63"/>
  <c r="L324" i="63"/>
  <c r="L323" i="63"/>
  <c r="L322" i="63"/>
  <c r="L321" i="63"/>
  <c r="L320" i="63"/>
  <c r="L319" i="63"/>
  <c r="L318" i="63"/>
  <c r="L317" i="63"/>
  <c r="L316" i="63"/>
  <c r="L315" i="63"/>
  <c r="L314" i="63"/>
  <c r="L313" i="63"/>
  <c r="L312" i="63"/>
  <c r="L311" i="63"/>
  <c r="L310" i="63"/>
  <c r="L309" i="63"/>
  <c r="L308" i="63"/>
  <c r="L307" i="63"/>
  <c r="L306" i="63"/>
  <c r="L305" i="63"/>
  <c r="L304" i="63"/>
  <c r="L303" i="63"/>
  <c r="L302" i="63"/>
  <c r="L301" i="63"/>
  <c r="L300" i="63"/>
  <c r="L299" i="63"/>
  <c r="L298" i="63"/>
  <c r="L297" i="63"/>
  <c r="L296" i="63"/>
  <c r="L295" i="63"/>
  <c r="L294" i="63"/>
  <c r="L293" i="63"/>
  <c r="L292" i="63"/>
  <c r="L291" i="63"/>
  <c r="L290" i="63"/>
  <c r="L289" i="63"/>
  <c r="L288" i="63"/>
  <c r="L287" i="63"/>
  <c r="L286" i="63"/>
  <c r="L285" i="63"/>
  <c r="L284" i="63"/>
  <c r="L283" i="63"/>
  <c r="L282" i="63"/>
  <c r="L281" i="63"/>
  <c r="L280" i="63"/>
  <c r="L279" i="63"/>
  <c r="L278" i="63"/>
  <c r="L277" i="63"/>
  <c r="L276" i="63"/>
  <c r="L275" i="63"/>
  <c r="L274" i="63"/>
  <c r="L273" i="63"/>
  <c r="L272" i="63"/>
  <c r="L271" i="63"/>
  <c r="L270" i="63"/>
  <c r="L269" i="63"/>
  <c r="L268" i="63"/>
  <c r="L267" i="63"/>
  <c r="L266" i="63"/>
  <c r="L265" i="63"/>
  <c r="L264" i="63"/>
  <c r="L263" i="63"/>
  <c r="L262" i="63"/>
  <c r="L261" i="63"/>
  <c r="L260" i="63"/>
  <c r="L259" i="63"/>
  <c r="L258" i="63"/>
  <c r="L257" i="63"/>
  <c r="L256" i="63"/>
  <c r="L255" i="63"/>
  <c r="L254" i="63"/>
  <c r="L253" i="63"/>
  <c r="L252" i="63"/>
  <c r="L251" i="63"/>
  <c r="L250" i="63"/>
  <c r="L249" i="63"/>
  <c r="L248" i="63"/>
  <c r="L247" i="63"/>
  <c r="L246" i="63"/>
  <c r="L245" i="63"/>
  <c r="L244" i="63"/>
  <c r="L243" i="63"/>
  <c r="L242" i="63"/>
  <c r="L241" i="63"/>
  <c r="L240" i="63"/>
  <c r="L239" i="63"/>
  <c r="L238" i="63"/>
  <c r="L237" i="63"/>
  <c r="L236" i="63"/>
  <c r="L235" i="63"/>
  <c r="L234" i="63"/>
  <c r="L233" i="63"/>
  <c r="L232" i="63"/>
  <c r="L231" i="63"/>
  <c r="L230" i="63"/>
  <c r="L229" i="63"/>
  <c r="L228" i="63"/>
  <c r="L227" i="63"/>
  <c r="L226" i="63"/>
  <c r="L225" i="63"/>
  <c r="L224" i="63"/>
  <c r="L223" i="63"/>
  <c r="L222" i="63"/>
  <c r="L221" i="63"/>
  <c r="L220" i="63"/>
  <c r="L219" i="63"/>
  <c r="L218" i="63"/>
  <c r="L217" i="63"/>
  <c r="L216" i="63"/>
  <c r="L215" i="63"/>
  <c r="L214" i="63"/>
  <c r="L213" i="63"/>
  <c r="L212" i="63"/>
  <c r="L211" i="63"/>
  <c r="L210" i="63"/>
  <c r="L209" i="63"/>
  <c r="L208" i="63"/>
  <c r="L207" i="63"/>
  <c r="L206" i="63"/>
  <c r="L205" i="63"/>
  <c r="L204" i="63"/>
  <c r="L203" i="63"/>
  <c r="L202" i="63"/>
  <c r="L201" i="63"/>
  <c r="L200" i="63"/>
  <c r="L199" i="63"/>
  <c r="L198" i="63"/>
  <c r="L197" i="63"/>
  <c r="L196" i="63"/>
  <c r="L195" i="63"/>
  <c r="L194" i="63"/>
  <c r="L193" i="63"/>
  <c r="L192" i="63"/>
  <c r="L191" i="63"/>
  <c r="L190" i="63"/>
  <c r="L189" i="63"/>
  <c r="L188" i="63"/>
  <c r="L187" i="63"/>
  <c r="L186" i="63"/>
  <c r="L185" i="63"/>
  <c r="L184" i="63"/>
  <c r="L183" i="63"/>
  <c r="L182" i="63"/>
  <c r="L181" i="63"/>
  <c r="L180" i="63"/>
  <c r="L179" i="63"/>
  <c r="L178" i="63"/>
  <c r="L177" i="63"/>
  <c r="L176" i="63"/>
  <c r="L175" i="63"/>
  <c r="L174" i="63"/>
  <c r="L173" i="63"/>
  <c r="L172" i="63"/>
  <c r="L171" i="63"/>
  <c r="L170" i="63"/>
  <c r="L169" i="63"/>
  <c r="L168" i="63"/>
  <c r="L167" i="63"/>
  <c r="L166" i="63"/>
  <c r="L165" i="63"/>
  <c r="L164" i="63"/>
  <c r="L163" i="63"/>
  <c r="L162" i="63"/>
  <c r="L161" i="63"/>
  <c r="L160" i="63"/>
  <c r="L159" i="63"/>
  <c r="L158" i="63"/>
  <c r="L157" i="63"/>
  <c r="L156" i="63"/>
  <c r="L155" i="63"/>
  <c r="L154" i="63"/>
  <c r="L153" i="63"/>
  <c r="L152" i="63"/>
  <c r="L151" i="63"/>
  <c r="L150" i="63"/>
  <c r="L149" i="63"/>
  <c r="L148" i="63"/>
  <c r="L147" i="63"/>
  <c r="L146" i="63"/>
  <c r="L145" i="63"/>
  <c r="L144" i="63"/>
  <c r="L143" i="63"/>
  <c r="L142" i="63"/>
  <c r="L141" i="63"/>
  <c r="L140" i="63"/>
  <c r="L139" i="63"/>
  <c r="L138" i="63"/>
  <c r="L137" i="63"/>
  <c r="L136" i="63"/>
  <c r="L135" i="63"/>
  <c r="L134" i="63"/>
  <c r="L133" i="63"/>
  <c r="L132" i="63"/>
  <c r="L131" i="63"/>
  <c r="L130" i="63"/>
  <c r="L129" i="63"/>
  <c r="L128" i="63"/>
  <c r="L127" i="63"/>
  <c r="L126" i="63"/>
  <c r="L125" i="63"/>
  <c r="L124" i="63"/>
  <c r="L123" i="63"/>
  <c r="L122" i="63"/>
  <c r="L121" i="63"/>
  <c r="L120" i="63"/>
  <c r="L119" i="63"/>
  <c r="L118" i="63"/>
  <c r="L117" i="63"/>
  <c r="L116" i="63"/>
  <c r="L115" i="63"/>
  <c r="L114" i="63"/>
  <c r="L113" i="63"/>
  <c r="L112" i="63"/>
  <c r="L111" i="63"/>
  <c r="L110" i="63"/>
  <c r="L109" i="63"/>
  <c r="L108" i="63"/>
  <c r="L107" i="63"/>
  <c r="L106" i="63"/>
  <c r="L105" i="63"/>
  <c r="L104" i="63"/>
  <c r="L103" i="63"/>
  <c r="L102" i="63"/>
  <c r="L101" i="63"/>
  <c r="L100" i="63"/>
  <c r="L99" i="63"/>
  <c r="L98" i="63"/>
  <c r="L97" i="63"/>
  <c r="L96" i="63"/>
  <c r="L95" i="63"/>
  <c r="L94" i="63"/>
  <c r="L93" i="63"/>
  <c r="L92" i="63"/>
  <c r="L91" i="63"/>
  <c r="L90" i="63"/>
  <c r="L89" i="63"/>
  <c r="L88" i="63"/>
  <c r="L87" i="63"/>
  <c r="L86" i="63"/>
  <c r="L85" i="63"/>
  <c r="L84" i="63"/>
  <c r="L83" i="63"/>
  <c r="L82" i="63"/>
  <c r="L77" i="63"/>
  <c r="L66" i="63"/>
  <c r="L65" i="63"/>
  <c r="L64" i="63"/>
  <c r="L63" i="63"/>
  <c r="L62" i="63"/>
  <c r="L61" i="63"/>
  <c r="L60" i="63"/>
  <c r="L59" i="63"/>
  <c r="L58" i="63"/>
  <c r="L57" i="63"/>
  <c r="L56" i="63"/>
  <c r="L55" i="63"/>
  <c r="L54" i="63"/>
  <c r="L53" i="63"/>
  <c r="L52" i="63"/>
  <c r="L51" i="63"/>
  <c r="L50" i="63"/>
  <c r="L49" i="63"/>
  <c r="L48" i="63"/>
  <c r="L47" i="63"/>
  <c r="L46" i="63"/>
  <c r="L45" i="63"/>
  <c r="L44" i="63"/>
  <c r="L43" i="63"/>
  <c r="L42" i="63"/>
  <c r="L41" i="63"/>
  <c r="L40" i="63"/>
  <c r="L39" i="63"/>
  <c r="L37" i="63"/>
  <c r="L36" i="63"/>
  <c r="L31" i="63"/>
  <c r="L30" i="63"/>
  <c r="L25" i="63"/>
  <c r="L24" i="63"/>
  <c r="L4" i="63"/>
  <c r="L498" i="65"/>
  <c r="L497" i="65"/>
  <c r="L496" i="65"/>
  <c r="L495" i="65"/>
  <c r="L494" i="65"/>
  <c r="L493" i="65"/>
  <c r="L492" i="65"/>
  <c r="L491" i="65"/>
  <c r="L490" i="65"/>
  <c r="L489" i="65"/>
  <c r="L488" i="65"/>
  <c r="L487" i="65"/>
  <c r="L486" i="65"/>
  <c r="L485" i="65"/>
  <c r="L484" i="65"/>
  <c r="L483" i="65"/>
  <c r="L482" i="65"/>
  <c r="L481" i="65"/>
  <c r="L480" i="65"/>
  <c r="L479" i="65"/>
  <c r="L478" i="65"/>
  <c r="L477" i="65"/>
  <c r="L476" i="65"/>
  <c r="L475" i="65"/>
  <c r="L474" i="65"/>
  <c r="L473" i="65"/>
  <c r="L472" i="65"/>
  <c r="L471" i="65"/>
  <c r="L470" i="65"/>
  <c r="L469" i="65"/>
  <c r="L468" i="65"/>
  <c r="L467" i="65"/>
  <c r="L466" i="65"/>
  <c r="L465" i="65"/>
  <c r="L464" i="65"/>
  <c r="L463" i="65"/>
  <c r="L462" i="65"/>
  <c r="L461" i="65"/>
  <c r="L460" i="65"/>
  <c r="L459" i="65"/>
  <c r="L458" i="65"/>
  <c r="L457" i="65"/>
  <c r="L456" i="65"/>
  <c r="L455" i="65"/>
  <c r="L454" i="65"/>
  <c r="L453" i="65"/>
  <c r="L452" i="65"/>
  <c r="L451" i="65"/>
  <c r="L450" i="65"/>
  <c r="L449" i="65"/>
  <c r="L448" i="65"/>
  <c r="L447" i="65"/>
  <c r="L446" i="65"/>
  <c r="L445" i="65"/>
  <c r="L444" i="65"/>
  <c r="L443" i="65"/>
  <c r="L442" i="65"/>
  <c r="L441" i="65"/>
  <c r="L440" i="65"/>
  <c r="L439" i="65"/>
  <c r="L438" i="65"/>
  <c r="L437" i="65"/>
  <c r="L436" i="65"/>
  <c r="L435" i="65"/>
  <c r="L434" i="65"/>
  <c r="L433" i="65"/>
  <c r="L432" i="65"/>
  <c r="L431" i="65"/>
  <c r="L430" i="65"/>
  <c r="L429" i="65"/>
  <c r="L428" i="65"/>
  <c r="L427" i="65"/>
  <c r="L426" i="65"/>
  <c r="L425" i="65"/>
  <c r="L424" i="65"/>
  <c r="L423" i="65"/>
  <c r="L422" i="65"/>
  <c r="L421" i="65"/>
  <c r="L420" i="65"/>
  <c r="L419" i="65"/>
  <c r="L418" i="65"/>
  <c r="L417" i="65"/>
  <c r="L416" i="65"/>
  <c r="L415" i="65"/>
  <c r="L414" i="65"/>
  <c r="L413" i="65"/>
  <c r="L412" i="65"/>
  <c r="L411" i="65"/>
  <c r="L410" i="65"/>
  <c r="L409" i="65"/>
  <c r="L408" i="65"/>
  <c r="L407" i="65"/>
  <c r="L406" i="65"/>
  <c r="L405" i="65"/>
  <c r="L404" i="65"/>
  <c r="L403" i="65"/>
  <c r="L402" i="65"/>
  <c r="L401" i="65"/>
  <c r="L400" i="65"/>
  <c r="L399" i="65"/>
  <c r="L398" i="65"/>
  <c r="L397" i="65"/>
  <c r="L396" i="65"/>
  <c r="L395" i="65"/>
  <c r="L394" i="65"/>
  <c r="L393" i="65"/>
  <c r="L392" i="65"/>
  <c r="L391" i="65"/>
  <c r="L390" i="65"/>
  <c r="L389" i="65"/>
  <c r="L388" i="65"/>
  <c r="L387" i="65"/>
  <c r="L386" i="65"/>
  <c r="L385" i="65"/>
  <c r="L384" i="65"/>
  <c r="L383" i="65"/>
  <c r="L382" i="65"/>
  <c r="L381" i="65"/>
  <c r="L380" i="65"/>
  <c r="L379" i="65"/>
  <c r="L378" i="65"/>
  <c r="L377" i="65"/>
  <c r="L376" i="65"/>
  <c r="L375" i="65"/>
  <c r="L374" i="65"/>
  <c r="L373" i="65"/>
  <c r="L372" i="65"/>
  <c r="L371" i="65"/>
  <c r="L370" i="65"/>
  <c r="L369" i="65"/>
  <c r="L368" i="65"/>
  <c r="L367" i="65"/>
  <c r="L366" i="65"/>
  <c r="L365" i="65"/>
  <c r="L364" i="65"/>
  <c r="L363" i="65"/>
  <c r="L362" i="65"/>
  <c r="L361" i="65"/>
  <c r="L360" i="65"/>
  <c r="L359" i="65"/>
  <c r="L358" i="65"/>
  <c r="L357" i="65"/>
  <c r="L356" i="65"/>
  <c r="L355" i="65"/>
  <c r="L354" i="65"/>
  <c r="L353" i="65"/>
  <c r="L352" i="65"/>
  <c r="L351" i="65"/>
  <c r="L350" i="65"/>
  <c r="L349" i="65"/>
  <c r="L348" i="65"/>
  <c r="L347" i="65"/>
  <c r="L346" i="65"/>
  <c r="L345" i="65"/>
  <c r="L344" i="65"/>
  <c r="L343" i="65"/>
  <c r="L342" i="65"/>
  <c r="L341" i="65"/>
  <c r="L340" i="65"/>
  <c r="L339" i="65"/>
  <c r="L338" i="65"/>
  <c r="L337" i="65"/>
  <c r="L336" i="65"/>
  <c r="L335" i="65"/>
  <c r="L334" i="65"/>
  <c r="L333" i="65"/>
  <c r="L332" i="65"/>
  <c r="L331" i="65"/>
  <c r="L330" i="65"/>
  <c r="L329" i="65"/>
  <c r="L328" i="65"/>
  <c r="L327" i="65"/>
  <c r="L326" i="65"/>
  <c r="L325" i="65"/>
  <c r="L324" i="65"/>
  <c r="L323" i="65"/>
  <c r="L322" i="65"/>
  <c r="L321" i="65"/>
  <c r="L320" i="65"/>
  <c r="L319" i="65"/>
  <c r="L318" i="65"/>
  <c r="L317" i="65"/>
  <c r="L316" i="65"/>
  <c r="L315" i="65"/>
  <c r="L314" i="65"/>
  <c r="L313" i="65"/>
  <c r="L312" i="65"/>
  <c r="L311" i="65"/>
  <c r="L310" i="65"/>
  <c r="L309" i="65"/>
  <c r="L308" i="65"/>
  <c r="L307" i="65"/>
  <c r="L306" i="65"/>
  <c r="L305" i="65"/>
  <c r="L304" i="65"/>
  <c r="L303" i="65"/>
  <c r="L302" i="65"/>
  <c r="L301" i="65"/>
  <c r="L300" i="65"/>
  <c r="L299" i="65"/>
  <c r="L298" i="65"/>
  <c r="L297" i="65"/>
  <c r="L296" i="65"/>
  <c r="L295" i="65"/>
  <c r="L294" i="65"/>
  <c r="L293" i="65"/>
  <c r="L292" i="65"/>
  <c r="L291" i="65"/>
  <c r="L290" i="65"/>
  <c r="L289" i="65"/>
  <c r="L288" i="65"/>
  <c r="L287" i="65"/>
  <c r="L286" i="65"/>
  <c r="L285" i="65"/>
  <c r="L284" i="65"/>
  <c r="L283" i="65"/>
  <c r="L282" i="65"/>
  <c r="L281" i="65"/>
  <c r="L280" i="65"/>
  <c r="L279" i="65"/>
  <c r="L278" i="65"/>
  <c r="L277" i="65"/>
  <c r="L276" i="65"/>
  <c r="L275" i="65"/>
  <c r="L274" i="65"/>
  <c r="L273" i="65"/>
  <c r="L272" i="65"/>
  <c r="L271" i="65"/>
  <c r="L270" i="65"/>
  <c r="L269" i="65"/>
  <c r="L268" i="65"/>
  <c r="L267" i="65"/>
  <c r="L266" i="65"/>
  <c r="L265" i="65"/>
  <c r="L264" i="65"/>
  <c r="L263" i="65"/>
  <c r="L262" i="65"/>
  <c r="L261" i="65"/>
  <c r="L260" i="65"/>
  <c r="L259" i="65"/>
  <c r="L258" i="65"/>
  <c r="L257" i="65"/>
  <c r="L256" i="65"/>
  <c r="L255" i="65"/>
  <c r="L254" i="65"/>
  <c r="L253" i="65"/>
  <c r="L252" i="65"/>
  <c r="L251" i="65"/>
  <c r="L250" i="65"/>
  <c r="L249" i="65"/>
  <c r="L248" i="65"/>
  <c r="L247" i="65"/>
  <c r="L246" i="65"/>
  <c r="L245" i="65"/>
  <c r="L244" i="65"/>
  <c r="L243" i="65"/>
  <c r="L242" i="65"/>
  <c r="L241" i="65"/>
  <c r="L240" i="65"/>
  <c r="L239" i="65"/>
  <c r="L238" i="65"/>
  <c r="L237" i="65"/>
  <c r="L236" i="65"/>
  <c r="L235" i="65"/>
  <c r="L234" i="65"/>
  <c r="L233" i="65"/>
  <c r="L232" i="65"/>
  <c r="L231" i="65"/>
  <c r="L230" i="65"/>
  <c r="L229" i="65"/>
  <c r="L228" i="65"/>
  <c r="L227" i="65"/>
  <c r="L226" i="65"/>
  <c r="L225" i="65"/>
  <c r="L224" i="65"/>
  <c r="L223" i="65"/>
  <c r="L222" i="65"/>
  <c r="L221" i="65"/>
  <c r="L220" i="65"/>
  <c r="L219" i="65"/>
  <c r="L218" i="65"/>
  <c r="L217" i="65"/>
  <c r="L216" i="65"/>
  <c r="L215" i="65"/>
  <c r="L214" i="65"/>
  <c r="L213" i="65"/>
  <c r="L212" i="65"/>
  <c r="L211" i="65"/>
  <c r="L210" i="65"/>
  <c r="L209" i="65"/>
  <c r="L208" i="65"/>
  <c r="L207" i="65"/>
  <c r="L206" i="65"/>
  <c r="L205" i="65"/>
  <c r="L204" i="65"/>
  <c r="L203" i="65"/>
  <c r="L202" i="65"/>
  <c r="L201" i="65"/>
  <c r="L200" i="65"/>
  <c r="L199" i="65"/>
  <c r="L198" i="65"/>
  <c r="L197" i="65"/>
  <c r="L196" i="65"/>
  <c r="L195" i="65"/>
  <c r="L194" i="65"/>
  <c r="L193" i="65"/>
  <c r="L192" i="65"/>
  <c r="L191" i="65"/>
  <c r="L190" i="65"/>
  <c r="L189" i="65"/>
  <c r="L188" i="65"/>
  <c r="L187" i="65"/>
  <c r="L186" i="65"/>
  <c r="L185" i="65"/>
  <c r="L184" i="65"/>
  <c r="L183" i="65"/>
  <c r="L182" i="65"/>
  <c r="L181" i="65"/>
  <c r="L180" i="65"/>
  <c r="L179" i="65"/>
  <c r="L178" i="65"/>
  <c r="L177" i="65"/>
  <c r="L176" i="65"/>
  <c r="L175" i="65"/>
  <c r="L174" i="65"/>
  <c r="L173" i="65"/>
  <c r="L172" i="65"/>
  <c r="L171" i="65"/>
  <c r="L170" i="65"/>
  <c r="L169" i="65"/>
  <c r="L168" i="65"/>
  <c r="L167" i="65"/>
  <c r="L166" i="65"/>
  <c r="L165" i="65"/>
  <c r="L164" i="65"/>
  <c r="L163" i="65"/>
  <c r="L162" i="65"/>
  <c r="L161" i="65"/>
  <c r="L160" i="65"/>
  <c r="L159" i="65"/>
  <c r="L158" i="65"/>
  <c r="L157" i="65"/>
  <c r="L156" i="65"/>
  <c r="L155" i="65"/>
  <c r="L154" i="65"/>
  <c r="L153" i="65"/>
  <c r="L152" i="65"/>
  <c r="L151" i="65"/>
  <c r="L150" i="65"/>
  <c r="L149" i="65"/>
  <c r="L148" i="65"/>
  <c r="L147" i="65"/>
  <c r="L146" i="65"/>
  <c r="L145" i="65"/>
  <c r="L144" i="65"/>
  <c r="L143" i="65"/>
  <c r="L142" i="65"/>
  <c r="L141" i="65"/>
  <c r="L140" i="65"/>
  <c r="L139" i="65"/>
  <c r="L138" i="65"/>
  <c r="L137" i="65"/>
  <c r="L136" i="65"/>
  <c r="L135" i="65"/>
  <c r="L134" i="65"/>
  <c r="L133" i="65"/>
  <c r="L132" i="65"/>
  <c r="L131" i="65"/>
  <c r="L130" i="65"/>
  <c r="L129" i="65"/>
  <c r="L128" i="65"/>
  <c r="L127" i="65"/>
  <c r="L126" i="65"/>
  <c r="L125" i="65"/>
  <c r="L124" i="65"/>
  <c r="L123" i="65"/>
  <c r="L122" i="65"/>
  <c r="L121" i="65"/>
  <c r="L120" i="65"/>
  <c r="L119" i="65"/>
  <c r="L118" i="65"/>
  <c r="L117" i="65"/>
  <c r="L116" i="65"/>
  <c r="L115" i="65"/>
  <c r="L114" i="65"/>
  <c r="L113" i="65"/>
  <c r="L112" i="65"/>
  <c r="L111" i="65"/>
  <c r="L110" i="65"/>
  <c r="L109" i="65"/>
  <c r="L108" i="65"/>
  <c r="L107" i="65"/>
  <c r="L106" i="65"/>
  <c r="L105" i="65"/>
  <c r="L104" i="65"/>
  <c r="L103" i="65"/>
  <c r="L102" i="65"/>
  <c r="L101" i="65"/>
  <c r="L100" i="65"/>
  <c r="L99" i="65"/>
  <c r="L98" i="65"/>
  <c r="L97" i="65"/>
  <c r="L96" i="65"/>
  <c r="L95" i="65"/>
  <c r="L94" i="65"/>
  <c r="L93" i="65"/>
  <c r="L92" i="65"/>
  <c r="L91" i="65"/>
  <c r="L90" i="65"/>
  <c r="L89" i="65"/>
  <c r="L88" i="65"/>
  <c r="L87" i="65"/>
  <c r="L86" i="65"/>
  <c r="L85" i="65"/>
  <c r="L84" i="65"/>
  <c r="L83" i="65"/>
  <c r="L82" i="65"/>
  <c r="L81" i="65"/>
  <c r="L80" i="65"/>
  <c r="L79" i="65"/>
  <c r="L78" i="65"/>
  <c r="L77" i="65"/>
  <c r="L76" i="65"/>
  <c r="L75" i="65"/>
  <c r="L74" i="65"/>
  <c r="L73" i="65"/>
  <c r="L72" i="65"/>
  <c r="L71" i="65"/>
  <c r="L70" i="65"/>
  <c r="L69" i="65"/>
  <c r="L68" i="65"/>
  <c r="L67" i="65"/>
  <c r="L66" i="65"/>
  <c r="L65" i="65"/>
  <c r="L64" i="65"/>
  <c r="L63" i="65"/>
  <c r="L62" i="65"/>
  <c r="L61" i="65"/>
  <c r="L60" i="65"/>
  <c r="L59" i="65"/>
  <c r="L58" i="65"/>
  <c r="L57" i="65"/>
  <c r="L56" i="65"/>
  <c r="L55" i="65"/>
  <c r="L54" i="65"/>
  <c r="L53" i="65"/>
  <c r="L52" i="65"/>
  <c r="L51" i="65"/>
  <c r="L50" i="65"/>
  <c r="L49" i="65"/>
  <c r="L48" i="65"/>
  <c r="L47" i="65"/>
  <c r="L46" i="65"/>
  <c r="L37" i="65"/>
  <c r="L36" i="65"/>
  <c r="L35" i="65"/>
  <c r="L33" i="65"/>
  <c r="L29" i="65"/>
  <c r="L24" i="65"/>
  <c r="L23" i="65"/>
  <c r="L16" i="65"/>
  <c r="L4" i="65"/>
  <c r="L498" i="67"/>
  <c r="L497" i="67"/>
  <c r="L496" i="67"/>
  <c r="L495" i="67"/>
  <c r="L494" i="67"/>
  <c r="L493" i="67"/>
  <c r="L492" i="67"/>
  <c r="L491" i="67"/>
  <c r="L490" i="67"/>
  <c r="L489" i="67"/>
  <c r="L488" i="67"/>
  <c r="L487" i="67"/>
  <c r="L486" i="67"/>
  <c r="L485" i="67"/>
  <c r="L484" i="67"/>
  <c r="L483" i="67"/>
  <c r="L482" i="67"/>
  <c r="L481" i="67"/>
  <c r="L480" i="67"/>
  <c r="L479" i="67"/>
  <c r="L478" i="67"/>
  <c r="L477" i="67"/>
  <c r="L476" i="67"/>
  <c r="L475" i="67"/>
  <c r="L474" i="67"/>
  <c r="L473" i="67"/>
  <c r="L472" i="67"/>
  <c r="L471" i="67"/>
  <c r="L470" i="67"/>
  <c r="L469" i="67"/>
  <c r="L468" i="67"/>
  <c r="L467" i="67"/>
  <c r="L466" i="67"/>
  <c r="L465" i="67"/>
  <c r="L464" i="67"/>
  <c r="L463" i="67"/>
  <c r="L462" i="67"/>
  <c r="L461" i="67"/>
  <c r="L460" i="67"/>
  <c r="L459" i="67"/>
  <c r="L458" i="67"/>
  <c r="L457" i="67"/>
  <c r="L456" i="67"/>
  <c r="L455" i="67"/>
  <c r="L454" i="67"/>
  <c r="L453" i="67"/>
  <c r="L452" i="67"/>
  <c r="L451" i="67"/>
  <c r="L450" i="67"/>
  <c r="L449" i="67"/>
  <c r="L448" i="67"/>
  <c r="L447" i="67"/>
  <c r="L446" i="67"/>
  <c r="L445" i="67"/>
  <c r="L444" i="67"/>
  <c r="L443" i="67"/>
  <c r="L442" i="67"/>
  <c r="L441" i="67"/>
  <c r="L440" i="67"/>
  <c r="L439" i="67"/>
  <c r="L438" i="67"/>
  <c r="L437" i="67"/>
  <c r="L436" i="67"/>
  <c r="L435" i="67"/>
  <c r="L434" i="67"/>
  <c r="L433" i="67"/>
  <c r="L432" i="67"/>
  <c r="L431" i="67"/>
  <c r="L430" i="67"/>
  <c r="L429" i="67"/>
  <c r="L428" i="67"/>
  <c r="L427" i="67"/>
  <c r="L426" i="67"/>
  <c r="L425" i="67"/>
  <c r="L424" i="67"/>
  <c r="L423" i="67"/>
  <c r="L422" i="67"/>
  <c r="L421" i="67"/>
  <c r="L420" i="67"/>
  <c r="L419" i="67"/>
  <c r="L418" i="67"/>
  <c r="L417" i="67"/>
  <c r="L416" i="67"/>
  <c r="L415" i="67"/>
  <c r="L414" i="67"/>
  <c r="L413" i="67"/>
  <c r="L412" i="67"/>
  <c r="L411" i="67"/>
  <c r="L410" i="67"/>
  <c r="L409" i="67"/>
  <c r="L408" i="67"/>
  <c r="L407" i="67"/>
  <c r="L406" i="67"/>
  <c r="L405" i="67"/>
  <c r="L404" i="67"/>
  <c r="L403" i="67"/>
  <c r="L402" i="67"/>
  <c r="L401" i="67"/>
  <c r="L400" i="67"/>
  <c r="L399" i="67"/>
  <c r="L398" i="67"/>
  <c r="L397" i="67"/>
  <c r="L396" i="67"/>
  <c r="L395" i="67"/>
  <c r="L394" i="67"/>
  <c r="L393" i="67"/>
  <c r="L392" i="67"/>
  <c r="L391" i="67"/>
  <c r="L390" i="67"/>
  <c r="L389" i="67"/>
  <c r="L388" i="67"/>
  <c r="L387" i="67"/>
  <c r="L386" i="67"/>
  <c r="L385" i="67"/>
  <c r="L384" i="67"/>
  <c r="L383" i="67"/>
  <c r="L382" i="67"/>
  <c r="L381" i="67"/>
  <c r="L380" i="67"/>
  <c r="L379" i="67"/>
  <c r="L378" i="67"/>
  <c r="L377" i="67"/>
  <c r="L376" i="67"/>
  <c r="L375" i="67"/>
  <c r="L374" i="67"/>
  <c r="L373" i="67"/>
  <c r="L372" i="67"/>
  <c r="L371" i="67"/>
  <c r="L370" i="67"/>
  <c r="L369" i="67"/>
  <c r="L368" i="67"/>
  <c r="L367" i="67"/>
  <c r="L366" i="67"/>
  <c r="L365" i="67"/>
  <c r="L364" i="67"/>
  <c r="L363" i="67"/>
  <c r="L362" i="67"/>
  <c r="L361" i="67"/>
  <c r="L360" i="67"/>
  <c r="L359" i="67"/>
  <c r="L358" i="67"/>
  <c r="L357" i="67"/>
  <c r="L356" i="67"/>
  <c r="L355" i="67"/>
  <c r="L354" i="67"/>
  <c r="L353" i="67"/>
  <c r="L352" i="67"/>
  <c r="L351" i="67"/>
  <c r="L350" i="67"/>
  <c r="L349" i="67"/>
  <c r="L348" i="67"/>
  <c r="L347" i="67"/>
  <c r="L346" i="67"/>
  <c r="L345" i="67"/>
  <c r="L344" i="67"/>
  <c r="L343" i="67"/>
  <c r="L342" i="67"/>
  <c r="L341" i="67"/>
  <c r="L340" i="67"/>
  <c r="L339" i="67"/>
  <c r="L338" i="67"/>
  <c r="L337" i="67"/>
  <c r="L336" i="67"/>
  <c r="L335" i="67"/>
  <c r="L334" i="67"/>
  <c r="L333" i="67"/>
  <c r="L332" i="67"/>
  <c r="L331" i="67"/>
  <c r="L330" i="67"/>
  <c r="L329" i="67"/>
  <c r="L328" i="67"/>
  <c r="L327" i="67"/>
  <c r="L326" i="67"/>
  <c r="L325" i="67"/>
  <c r="L324" i="67"/>
  <c r="L323" i="67"/>
  <c r="L322" i="67"/>
  <c r="L321" i="67"/>
  <c r="L320" i="67"/>
  <c r="L319" i="67"/>
  <c r="L318" i="67"/>
  <c r="L317" i="67"/>
  <c r="L316" i="67"/>
  <c r="L315" i="67"/>
  <c r="L314" i="67"/>
  <c r="L313" i="67"/>
  <c r="L312" i="67"/>
  <c r="L311" i="67"/>
  <c r="L310" i="67"/>
  <c r="L309" i="67"/>
  <c r="L308" i="67"/>
  <c r="L307" i="67"/>
  <c r="L306" i="67"/>
  <c r="L305" i="67"/>
  <c r="L304" i="67"/>
  <c r="L303" i="67"/>
  <c r="L302" i="67"/>
  <c r="L301" i="67"/>
  <c r="L300" i="67"/>
  <c r="L299" i="67"/>
  <c r="L298" i="67"/>
  <c r="L297" i="67"/>
  <c r="L296" i="67"/>
  <c r="L295" i="67"/>
  <c r="L294" i="67"/>
  <c r="L293" i="67"/>
  <c r="L292" i="67"/>
  <c r="L291" i="67"/>
  <c r="L290" i="67"/>
  <c r="L289" i="67"/>
  <c r="L288" i="67"/>
  <c r="L287" i="67"/>
  <c r="L286" i="67"/>
  <c r="L285" i="67"/>
  <c r="L284" i="67"/>
  <c r="L283" i="67"/>
  <c r="L282" i="67"/>
  <c r="L281" i="67"/>
  <c r="L280" i="67"/>
  <c r="L279" i="67"/>
  <c r="L278" i="67"/>
  <c r="L277" i="67"/>
  <c r="L276" i="67"/>
  <c r="L275" i="67"/>
  <c r="L274" i="67"/>
  <c r="L273" i="67"/>
  <c r="L272" i="67"/>
  <c r="L271" i="67"/>
  <c r="L270" i="67"/>
  <c r="L269" i="67"/>
  <c r="L268" i="67"/>
  <c r="L267" i="67"/>
  <c r="L266" i="67"/>
  <c r="L265" i="67"/>
  <c r="L264" i="67"/>
  <c r="L263" i="67"/>
  <c r="L262" i="67"/>
  <c r="L261" i="67"/>
  <c r="L260" i="67"/>
  <c r="L259" i="67"/>
  <c r="L258" i="67"/>
  <c r="L257" i="67"/>
  <c r="L256" i="67"/>
  <c r="L255" i="67"/>
  <c r="L254" i="67"/>
  <c r="L253" i="67"/>
  <c r="L252" i="67"/>
  <c r="L251" i="67"/>
  <c r="L250" i="67"/>
  <c r="L249" i="67"/>
  <c r="L248" i="67"/>
  <c r="L247" i="67"/>
  <c r="L246" i="67"/>
  <c r="L245" i="67"/>
  <c r="L244" i="67"/>
  <c r="L243" i="67"/>
  <c r="L242" i="67"/>
  <c r="L241" i="67"/>
  <c r="L240" i="67"/>
  <c r="L239" i="67"/>
  <c r="L238" i="67"/>
  <c r="L237" i="67"/>
  <c r="L236" i="67"/>
  <c r="L235" i="67"/>
  <c r="L234" i="67"/>
  <c r="L233" i="67"/>
  <c r="L232" i="67"/>
  <c r="L231" i="67"/>
  <c r="L230" i="67"/>
  <c r="L229" i="67"/>
  <c r="L228" i="67"/>
  <c r="L227" i="67"/>
  <c r="L226" i="67"/>
  <c r="L225" i="67"/>
  <c r="L224" i="67"/>
  <c r="L223" i="67"/>
  <c r="L222" i="67"/>
  <c r="L221" i="67"/>
  <c r="L220" i="67"/>
  <c r="L219" i="67"/>
  <c r="L218" i="67"/>
  <c r="L217" i="67"/>
  <c r="L216" i="67"/>
  <c r="L215" i="67"/>
  <c r="L214" i="67"/>
  <c r="L213" i="67"/>
  <c r="L212" i="67"/>
  <c r="L211" i="67"/>
  <c r="L210" i="67"/>
  <c r="L209" i="67"/>
  <c r="L208" i="67"/>
  <c r="L207" i="67"/>
  <c r="L206" i="67"/>
  <c r="L205" i="67"/>
  <c r="L204" i="67"/>
  <c r="L203" i="67"/>
  <c r="L202" i="67"/>
  <c r="L201" i="67"/>
  <c r="L200" i="67"/>
  <c r="L199" i="67"/>
  <c r="L198" i="67"/>
  <c r="L197" i="67"/>
  <c r="L196" i="67"/>
  <c r="L195" i="67"/>
  <c r="L194" i="67"/>
  <c r="L193" i="67"/>
  <c r="L192" i="67"/>
  <c r="L191" i="67"/>
  <c r="L190" i="67"/>
  <c r="L189" i="67"/>
  <c r="L188" i="67"/>
  <c r="L187" i="67"/>
  <c r="L186" i="67"/>
  <c r="L185" i="67"/>
  <c r="L184" i="67"/>
  <c r="L183" i="67"/>
  <c r="L182" i="67"/>
  <c r="L181" i="67"/>
  <c r="L180" i="67"/>
  <c r="L179" i="67"/>
  <c r="L178" i="67"/>
  <c r="L177" i="67"/>
  <c r="L176" i="67"/>
  <c r="L175" i="67"/>
  <c r="L174" i="67"/>
  <c r="L173" i="67"/>
  <c r="L172" i="67"/>
  <c r="L171" i="67"/>
  <c r="L170" i="67"/>
  <c r="L169" i="67"/>
  <c r="L168" i="67"/>
  <c r="L167" i="67"/>
  <c r="L166" i="67"/>
  <c r="L165" i="67"/>
  <c r="L164" i="67"/>
  <c r="L163" i="67"/>
  <c r="L162" i="67"/>
  <c r="L161" i="67"/>
  <c r="L160" i="67"/>
  <c r="L159" i="67"/>
  <c r="L158" i="67"/>
  <c r="L157" i="67"/>
  <c r="L156" i="67"/>
  <c r="L155" i="67"/>
  <c r="L154" i="67"/>
  <c r="L153" i="67"/>
  <c r="L152" i="67"/>
  <c r="L151" i="67"/>
  <c r="L150" i="67"/>
  <c r="L149" i="67"/>
  <c r="L148" i="67"/>
  <c r="L147" i="67"/>
  <c r="L146" i="67"/>
  <c r="L145" i="67"/>
  <c r="L144" i="67"/>
  <c r="L143" i="67"/>
  <c r="L142" i="67"/>
  <c r="L141" i="67"/>
  <c r="L140" i="67"/>
  <c r="L139" i="67"/>
  <c r="L138" i="67"/>
  <c r="L137" i="67"/>
  <c r="L136" i="67"/>
  <c r="L135" i="67"/>
  <c r="L134" i="67"/>
  <c r="L133" i="67"/>
  <c r="L132" i="67"/>
  <c r="L131" i="67"/>
  <c r="L130" i="67"/>
  <c r="L129" i="67"/>
  <c r="L128" i="67"/>
  <c r="L127" i="67"/>
  <c r="L126" i="67"/>
  <c r="L125" i="67"/>
  <c r="L124" i="67"/>
  <c r="L123" i="67"/>
  <c r="L122" i="67"/>
  <c r="L121" i="67"/>
  <c r="L120" i="67"/>
  <c r="L119" i="67"/>
  <c r="L118" i="67"/>
  <c r="L117" i="67"/>
  <c r="L116" i="67"/>
  <c r="L115" i="67"/>
  <c r="L114" i="67"/>
  <c r="L113" i="67"/>
  <c r="L112" i="67"/>
  <c r="L111" i="67"/>
  <c r="L110" i="67"/>
  <c r="L109" i="67"/>
  <c r="L108" i="67"/>
  <c r="L107" i="67"/>
  <c r="L106" i="67"/>
  <c r="L105" i="67"/>
  <c r="L104" i="67"/>
  <c r="L103" i="67"/>
  <c r="L102" i="67"/>
  <c r="L101" i="67"/>
  <c r="L100" i="67"/>
  <c r="L99" i="67"/>
  <c r="L98" i="67"/>
  <c r="L97" i="67"/>
  <c r="L96" i="67"/>
  <c r="L95" i="67"/>
  <c r="L94" i="67"/>
  <c r="L93" i="67"/>
  <c r="L92" i="67"/>
  <c r="L91" i="67"/>
  <c r="L90" i="67"/>
  <c r="L89" i="67"/>
  <c r="L88" i="67"/>
  <c r="L87" i="67"/>
  <c r="L86" i="67"/>
  <c r="L85" i="67"/>
  <c r="L84" i="67"/>
  <c r="L83" i="67"/>
  <c r="L82" i="67"/>
  <c r="L81" i="67"/>
  <c r="L80" i="67"/>
  <c r="L79" i="67"/>
  <c r="L78" i="67"/>
  <c r="L77" i="67"/>
  <c r="L76" i="67"/>
  <c r="L75" i="67"/>
  <c r="L74" i="67"/>
  <c r="L73" i="67"/>
  <c r="L72" i="67"/>
  <c r="L71" i="67"/>
  <c r="L70" i="67"/>
  <c r="L69" i="67"/>
  <c r="L68" i="67"/>
  <c r="L67" i="67"/>
  <c r="L66" i="67"/>
  <c r="L65" i="67"/>
  <c r="L64" i="67"/>
  <c r="L63" i="67"/>
  <c r="L62" i="67"/>
  <c r="L61" i="67"/>
  <c r="L60" i="67"/>
  <c r="L59" i="67"/>
  <c r="L58" i="67"/>
  <c r="L57" i="67"/>
  <c r="L56" i="67"/>
  <c r="L55" i="67"/>
  <c r="L54" i="67"/>
  <c r="L53" i="67"/>
  <c r="L52" i="67"/>
  <c r="L51" i="67"/>
  <c r="L50" i="67"/>
  <c r="L49" i="67"/>
  <c r="L48" i="67"/>
  <c r="L47" i="67"/>
  <c r="L46" i="67"/>
  <c r="L45" i="67"/>
  <c r="L44" i="67"/>
  <c r="L43" i="67"/>
  <c r="L42" i="67"/>
  <c r="L41" i="67"/>
  <c r="L40" i="67"/>
  <c r="L39" i="67"/>
  <c r="L38" i="67"/>
  <c r="L37" i="67"/>
  <c r="L36" i="67"/>
  <c r="L35" i="67"/>
  <c r="L34" i="67"/>
  <c r="L33" i="67"/>
  <c r="L32" i="67"/>
  <c r="L31" i="67"/>
  <c r="L30" i="67"/>
  <c r="L29" i="67"/>
  <c r="L26" i="67"/>
  <c r="L18" i="67"/>
  <c r="L4" i="67"/>
  <c r="L498" i="82"/>
  <c r="L497" i="82"/>
  <c r="L496" i="82"/>
  <c r="L495" i="82"/>
  <c r="L494" i="82"/>
  <c r="L493" i="82"/>
  <c r="L492" i="82"/>
  <c r="L491" i="82"/>
  <c r="L490" i="82"/>
  <c r="L489" i="82"/>
  <c r="L488" i="82"/>
  <c r="L487" i="82"/>
  <c r="L486" i="82"/>
  <c r="L485" i="82"/>
  <c r="L484" i="82"/>
  <c r="L483" i="82"/>
  <c r="L482" i="82"/>
  <c r="L481" i="82"/>
  <c r="L480" i="82"/>
  <c r="L479" i="82"/>
  <c r="L478" i="82"/>
  <c r="L477" i="82"/>
  <c r="L476" i="82"/>
  <c r="L475" i="82"/>
  <c r="L474" i="82"/>
  <c r="L473" i="82"/>
  <c r="L472" i="82"/>
  <c r="L471" i="82"/>
  <c r="L470" i="82"/>
  <c r="L469" i="82"/>
  <c r="L468" i="82"/>
  <c r="L467" i="82"/>
  <c r="L466" i="82"/>
  <c r="L465" i="82"/>
  <c r="L464" i="82"/>
  <c r="L463" i="82"/>
  <c r="L462" i="82"/>
  <c r="L461" i="82"/>
  <c r="L460" i="82"/>
  <c r="L459" i="82"/>
  <c r="L458" i="82"/>
  <c r="L457" i="82"/>
  <c r="L456" i="82"/>
  <c r="L455" i="82"/>
  <c r="L454" i="82"/>
  <c r="L453" i="82"/>
  <c r="L452" i="82"/>
  <c r="L451" i="82"/>
  <c r="L450" i="82"/>
  <c r="L449" i="82"/>
  <c r="L448" i="82"/>
  <c r="L447" i="82"/>
  <c r="L446" i="82"/>
  <c r="L445" i="82"/>
  <c r="L444" i="82"/>
  <c r="L443" i="82"/>
  <c r="L442" i="82"/>
  <c r="L441" i="82"/>
  <c r="L440" i="82"/>
  <c r="L439" i="82"/>
  <c r="L438" i="82"/>
  <c r="L437" i="82"/>
  <c r="L436" i="82"/>
  <c r="L435" i="82"/>
  <c r="L434" i="82"/>
  <c r="L433" i="82"/>
  <c r="L432" i="82"/>
  <c r="L431" i="82"/>
  <c r="L430" i="82"/>
  <c r="L429" i="82"/>
  <c r="L428" i="82"/>
  <c r="L427" i="82"/>
  <c r="L426" i="82"/>
  <c r="L425" i="82"/>
  <c r="L424" i="82"/>
  <c r="L423" i="82"/>
  <c r="L422" i="82"/>
  <c r="L421" i="82"/>
  <c r="L420" i="82"/>
  <c r="L419" i="82"/>
  <c r="L418" i="82"/>
  <c r="L417" i="82"/>
  <c r="L416" i="82"/>
  <c r="L415" i="82"/>
  <c r="L414" i="82"/>
  <c r="L413" i="82"/>
  <c r="L412" i="82"/>
  <c r="L411" i="82"/>
  <c r="L410" i="82"/>
  <c r="L409" i="82"/>
  <c r="L408" i="82"/>
  <c r="L407" i="82"/>
  <c r="L406" i="82"/>
  <c r="L405" i="82"/>
  <c r="L404" i="82"/>
  <c r="L403" i="82"/>
  <c r="L402" i="82"/>
  <c r="L401" i="82"/>
  <c r="L400" i="82"/>
  <c r="L399" i="82"/>
  <c r="L398" i="82"/>
  <c r="L397" i="82"/>
  <c r="L396" i="82"/>
  <c r="L395" i="82"/>
  <c r="L394" i="82"/>
  <c r="L393" i="82"/>
  <c r="L392" i="82"/>
  <c r="L391" i="82"/>
  <c r="L390" i="82"/>
  <c r="L389" i="82"/>
  <c r="L388" i="82"/>
  <c r="L387" i="82"/>
  <c r="L386" i="82"/>
  <c r="L385" i="82"/>
  <c r="L384" i="82"/>
  <c r="L383" i="82"/>
  <c r="L382" i="82"/>
  <c r="L381" i="82"/>
  <c r="L380" i="82"/>
  <c r="L379" i="82"/>
  <c r="L378" i="82"/>
  <c r="L377" i="82"/>
  <c r="L376" i="82"/>
  <c r="L375" i="82"/>
  <c r="L374" i="82"/>
  <c r="L373" i="82"/>
  <c r="L372" i="82"/>
  <c r="L371" i="82"/>
  <c r="L370" i="82"/>
  <c r="L369" i="82"/>
  <c r="L368" i="82"/>
  <c r="L367" i="82"/>
  <c r="L366" i="82"/>
  <c r="L365" i="82"/>
  <c r="L364" i="82"/>
  <c r="L363" i="82"/>
  <c r="L362" i="82"/>
  <c r="L361" i="82"/>
  <c r="L360" i="82"/>
  <c r="L359" i="82"/>
  <c r="L358" i="82"/>
  <c r="L357" i="82"/>
  <c r="L356" i="82"/>
  <c r="L355" i="82"/>
  <c r="L354" i="82"/>
  <c r="L353" i="82"/>
  <c r="L352" i="82"/>
  <c r="L351" i="82"/>
  <c r="L350" i="82"/>
  <c r="L349" i="82"/>
  <c r="L348" i="82"/>
  <c r="L347" i="82"/>
  <c r="L346" i="82"/>
  <c r="L345" i="82"/>
  <c r="L344" i="82"/>
  <c r="L343" i="82"/>
  <c r="L342" i="82"/>
  <c r="L341" i="82"/>
  <c r="L340" i="82"/>
  <c r="L339" i="82"/>
  <c r="L338" i="82"/>
  <c r="L337" i="82"/>
  <c r="L336" i="82"/>
  <c r="L335" i="82"/>
  <c r="L334" i="82"/>
  <c r="L333" i="82"/>
  <c r="L332" i="82"/>
  <c r="L331" i="82"/>
  <c r="L330" i="82"/>
  <c r="L329" i="82"/>
  <c r="L328" i="82"/>
  <c r="L327" i="82"/>
  <c r="L326" i="82"/>
  <c r="L325" i="82"/>
  <c r="L324" i="82"/>
  <c r="L323" i="82"/>
  <c r="L322" i="82"/>
  <c r="L321" i="82"/>
  <c r="L320" i="82"/>
  <c r="L319" i="82"/>
  <c r="L318" i="82"/>
  <c r="L317" i="82"/>
  <c r="L316" i="82"/>
  <c r="L315" i="82"/>
  <c r="L314" i="82"/>
  <c r="L313" i="82"/>
  <c r="L312" i="82"/>
  <c r="L311" i="82"/>
  <c r="L310" i="82"/>
  <c r="L309" i="82"/>
  <c r="L308" i="82"/>
  <c r="L307" i="82"/>
  <c r="L306" i="82"/>
  <c r="L305" i="82"/>
  <c r="L304" i="82"/>
  <c r="L303" i="82"/>
  <c r="L302" i="82"/>
  <c r="L301" i="82"/>
  <c r="L300" i="82"/>
  <c r="L299" i="82"/>
  <c r="L298" i="82"/>
  <c r="L297" i="82"/>
  <c r="L296" i="82"/>
  <c r="L295" i="82"/>
  <c r="L294" i="82"/>
  <c r="L293" i="82"/>
  <c r="L292" i="82"/>
  <c r="L291" i="82"/>
  <c r="L290" i="82"/>
  <c r="L289" i="82"/>
  <c r="L288" i="82"/>
  <c r="L287" i="82"/>
  <c r="L286" i="82"/>
  <c r="L285" i="82"/>
  <c r="L284" i="82"/>
  <c r="L283" i="82"/>
  <c r="L282" i="82"/>
  <c r="L281" i="82"/>
  <c r="L280" i="82"/>
  <c r="L279" i="82"/>
  <c r="L278" i="82"/>
  <c r="L277" i="82"/>
  <c r="L276" i="82"/>
  <c r="L275" i="82"/>
  <c r="L274" i="82"/>
  <c r="L273" i="82"/>
  <c r="L272" i="82"/>
  <c r="L271" i="82"/>
  <c r="L270" i="82"/>
  <c r="L269" i="82"/>
  <c r="L268" i="82"/>
  <c r="L267" i="82"/>
  <c r="L266" i="82"/>
  <c r="L265" i="82"/>
  <c r="L264" i="82"/>
  <c r="L263" i="82"/>
  <c r="L262" i="82"/>
  <c r="L261" i="82"/>
  <c r="L260" i="82"/>
  <c r="L259" i="82"/>
  <c r="L258" i="82"/>
  <c r="L257" i="82"/>
  <c r="L256" i="82"/>
  <c r="L255" i="82"/>
  <c r="L254" i="82"/>
  <c r="L253" i="82"/>
  <c r="L252" i="82"/>
  <c r="L251" i="82"/>
  <c r="L250" i="82"/>
  <c r="L249" i="82"/>
  <c r="L248" i="82"/>
  <c r="L247" i="82"/>
  <c r="L246" i="82"/>
  <c r="L245" i="82"/>
  <c r="L244" i="82"/>
  <c r="L243" i="82"/>
  <c r="L242" i="82"/>
  <c r="L241" i="82"/>
  <c r="L240" i="82"/>
  <c r="L239" i="82"/>
  <c r="L238" i="82"/>
  <c r="L237" i="82"/>
  <c r="L236" i="82"/>
  <c r="L235" i="82"/>
  <c r="L234" i="82"/>
  <c r="L233" i="82"/>
  <c r="L232" i="82"/>
  <c r="L231" i="82"/>
  <c r="L230" i="82"/>
  <c r="L229" i="82"/>
  <c r="L228" i="82"/>
  <c r="L227" i="82"/>
  <c r="L226" i="82"/>
  <c r="L225" i="82"/>
  <c r="L224" i="82"/>
  <c r="L223" i="82"/>
  <c r="L222" i="82"/>
  <c r="L221" i="82"/>
  <c r="L220" i="82"/>
  <c r="L219" i="82"/>
  <c r="L218" i="82"/>
  <c r="L217" i="82"/>
  <c r="L216" i="82"/>
  <c r="L215" i="82"/>
  <c r="L214" i="82"/>
  <c r="L213" i="82"/>
  <c r="L212" i="82"/>
  <c r="L211" i="82"/>
  <c r="L210" i="82"/>
  <c r="L209" i="82"/>
  <c r="L208" i="82"/>
  <c r="L207" i="82"/>
  <c r="L206" i="82"/>
  <c r="L205" i="82"/>
  <c r="L204" i="82"/>
  <c r="L203" i="82"/>
  <c r="L202" i="82"/>
  <c r="L201" i="82"/>
  <c r="L200" i="82"/>
  <c r="L199" i="82"/>
  <c r="L198" i="82"/>
  <c r="L197" i="82"/>
  <c r="L196" i="82"/>
  <c r="L195" i="82"/>
  <c r="L194" i="82"/>
  <c r="L193" i="82"/>
  <c r="L192" i="82"/>
  <c r="L191" i="82"/>
  <c r="L190" i="82"/>
  <c r="L189" i="82"/>
  <c r="L188" i="82"/>
  <c r="L187" i="82"/>
  <c r="L186" i="82"/>
  <c r="L185" i="82"/>
  <c r="L184" i="82"/>
  <c r="L183" i="82"/>
  <c r="L182" i="82"/>
  <c r="L181" i="82"/>
  <c r="L180" i="82"/>
  <c r="L179" i="82"/>
  <c r="L178" i="82"/>
  <c r="L177" i="82"/>
  <c r="L176" i="82"/>
  <c r="L175" i="82"/>
  <c r="L174" i="82"/>
  <c r="L173" i="82"/>
  <c r="L172" i="82"/>
  <c r="L171" i="82"/>
  <c r="L170" i="82"/>
  <c r="L169" i="82"/>
  <c r="L168" i="82"/>
  <c r="L167" i="82"/>
  <c r="L166" i="82"/>
  <c r="L165" i="82"/>
  <c r="L164" i="82"/>
  <c r="L163" i="82"/>
  <c r="L162" i="82"/>
  <c r="L161" i="82"/>
  <c r="L160" i="82"/>
  <c r="L159" i="82"/>
  <c r="L158" i="82"/>
  <c r="L157" i="82"/>
  <c r="L156" i="82"/>
  <c r="L155" i="82"/>
  <c r="L154" i="82"/>
  <c r="L153" i="82"/>
  <c r="L152" i="82"/>
  <c r="L151" i="82"/>
  <c r="L150" i="82"/>
  <c r="L149" i="82"/>
  <c r="L148" i="82"/>
  <c r="L147" i="82"/>
  <c r="L146" i="82"/>
  <c r="L145" i="82"/>
  <c r="L144" i="82"/>
  <c r="L143" i="82"/>
  <c r="L142" i="82"/>
  <c r="L141" i="82"/>
  <c r="L140" i="82"/>
  <c r="L139" i="82"/>
  <c r="L138" i="82"/>
  <c r="L137" i="82"/>
  <c r="L136" i="82"/>
  <c r="L135" i="82"/>
  <c r="L134" i="82"/>
  <c r="L133" i="82"/>
  <c r="L132" i="82"/>
  <c r="L131" i="82"/>
  <c r="L130" i="82"/>
  <c r="L129" i="82"/>
  <c r="L128" i="82"/>
  <c r="L127" i="82"/>
  <c r="L126" i="82"/>
  <c r="L125" i="82"/>
  <c r="L124" i="82"/>
  <c r="L123" i="82"/>
  <c r="L122" i="82"/>
  <c r="L121" i="82"/>
  <c r="L120" i="82"/>
  <c r="L119" i="82"/>
  <c r="L118" i="82"/>
  <c r="L117" i="82"/>
  <c r="L116" i="82"/>
  <c r="L115" i="82"/>
  <c r="L114" i="82"/>
  <c r="L113" i="82"/>
  <c r="L112" i="82"/>
  <c r="L111" i="82"/>
  <c r="L110" i="82"/>
  <c r="L109" i="82"/>
  <c r="L108" i="82"/>
  <c r="L107" i="82"/>
  <c r="L106" i="82"/>
  <c r="L105" i="82"/>
  <c r="L104" i="82"/>
  <c r="L103" i="82"/>
  <c r="L102" i="82"/>
  <c r="L101" i="82"/>
  <c r="L100" i="82"/>
  <c r="L99" i="82"/>
  <c r="L98" i="82"/>
  <c r="L97" i="82"/>
  <c r="L96" i="82"/>
  <c r="L95" i="82"/>
  <c r="L94" i="82"/>
  <c r="L93" i="82"/>
  <c r="L92" i="82"/>
  <c r="L91" i="82"/>
  <c r="L90" i="82"/>
  <c r="L89" i="82"/>
  <c r="L88" i="82"/>
  <c r="L87" i="82"/>
  <c r="L86" i="82"/>
  <c r="L85" i="82"/>
  <c r="L84" i="82"/>
  <c r="L83" i="82"/>
  <c r="L82" i="82"/>
  <c r="L81" i="82"/>
  <c r="L80" i="82"/>
  <c r="L79" i="82"/>
  <c r="L78" i="82"/>
  <c r="L77" i="82"/>
  <c r="L76" i="82"/>
  <c r="L75" i="82"/>
  <c r="L74" i="82"/>
  <c r="L73" i="82"/>
  <c r="L72" i="82"/>
  <c r="L71" i="82"/>
  <c r="L70" i="82"/>
  <c r="L69" i="82"/>
  <c r="L68" i="82"/>
  <c r="L67" i="82"/>
  <c r="L66" i="82"/>
  <c r="L65" i="82"/>
  <c r="L64" i="82"/>
  <c r="L63" i="82"/>
  <c r="L62" i="82"/>
  <c r="L61" i="82"/>
  <c r="L60" i="82"/>
  <c r="L59" i="82"/>
  <c r="L58" i="82"/>
  <c r="L57" i="82"/>
  <c r="L56" i="82"/>
  <c r="L55" i="82"/>
  <c r="L54" i="82"/>
  <c r="L53" i="82"/>
  <c r="L52" i="82"/>
  <c r="L51" i="82"/>
  <c r="L50" i="82"/>
  <c r="L49" i="82"/>
  <c r="L48" i="82"/>
  <c r="L47" i="82"/>
  <c r="L46" i="82"/>
  <c r="L45" i="82"/>
  <c r="L44" i="82"/>
  <c r="L43" i="82"/>
  <c r="L42" i="82"/>
  <c r="L41" i="82"/>
  <c r="L40" i="82"/>
  <c r="L37" i="82"/>
  <c r="L33" i="82"/>
  <c r="M33" i="82" s="1"/>
  <c r="L17" i="82"/>
  <c r="M17" i="82" s="1"/>
  <c r="L15" i="82"/>
  <c r="L14" i="82"/>
  <c r="L13" i="82"/>
  <c r="L12" i="82"/>
  <c r="L11" i="82"/>
  <c r="L9" i="82"/>
  <c r="L8" i="82"/>
  <c r="L4" i="82"/>
  <c r="L498" i="86"/>
  <c r="L497" i="86"/>
  <c r="L496" i="86"/>
  <c r="L495" i="86"/>
  <c r="L494" i="86"/>
  <c r="L493" i="86"/>
  <c r="L492" i="86"/>
  <c r="L491" i="86"/>
  <c r="L490" i="86"/>
  <c r="L489" i="86"/>
  <c r="L488" i="86"/>
  <c r="L487" i="86"/>
  <c r="L486" i="86"/>
  <c r="L485" i="86"/>
  <c r="L484" i="86"/>
  <c r="L483" i="86"/>
  <c r="L482" i="86"/>
  <c r="L481" i="86"/>
  <c r="L480" i="86"/>
  <c r="L479" i="86"/>
  <c r="L478" i="86"/>
  <c r="L477" i="86"/>
  <c r="L476" i="86"/>
  <c r="L475" i="86"/>
  <c r="L474" i="86"/>
  <c r="L473" i="86"/>
  <c r="L472" i="86"/>
  <c r="L471" i="86"/>
  <c r="L470" i="86"/>
  <c r="L469" i="86"/>
  <c r="L468" i="86"/>
  <c r="L467" i="86"/>
  <c r="L466" i="86"/>
  <c r="L465" i="86"/>
  <c r="L464" i="86"/>
  <c r="L463" i="86"/>
  <c r="L462" i="86"/>
  <c r="L461" i="86"/>
  <c r="L460" i="86"/>
  <c r="L459" i="86"/>
  <c r="L458" i="86"/>
  <c r="L457" i="86"/>
  <c r="L456" i="86"/>
  <c r="L455" i="86"/>
  <c r="L454" i="86"/>
  <c r="L453" i="86"/>
  <c r="L452" i="86"/>
  <c r="L451" i="86"/>
  <c r="L450" i="86"/>
  <c r="L449" i="86"/>
  <c r="L448" i="86"/>
  <c r="L447" i="86"/>
  <c r="L446" i="86"/>
  <c r="L445" i="86"/>
  <c r="L444" i="86"/>
  <c r="L443" i="86"/>
  <c r="L442" i="86"/>
  <c r="L441" i="86"/>
  <c r="L440" i="86"/>
  <c r="L439" i="86"/>
  <c r="L438" i="86"/>
  <c r="L437" i="86"/>
  <c r="L436" i="86"/>
  <c r="L435" i="86"/>
  <c r="L434" i="86"/>
  <c r="L433" i="86"/>
  <c r="L432" i="86"/>
  <c r="L431" i="86"/>
  <c r="L430" i="86"/>
  <c r="L429" i="86"/>
  <c r="L428" i="86"/>
  <c r="L427" i="86"/>
  <c r="L426" i="86"/>
  <c r="L425" i="86"/>
  <c r="L424" i="86"/>
  <c r="L423" i="86"/>
  <c r="L422" i="86"/>
  <c r="L421" i="86"/>
  <c r="L420" i="86"/>
  <c r="L419" i="86"/>
  <c r="L418" i="86"/>
  <c r="L417" i="86"/>
  <c r="L416" i="86"/>
  <c r="L415" i="86"/>
  <c r="L414" i="86"/>
  <c r="L413" i="86"/>
  <c r="L412" i="86"/>
  <c r="L411" i="86"/>
  <c r="L410" i="86"/>
  <c r="L409" i="86"/>
  <c r="L408" i="86"/>
  <c r="L407" i="86"/>
  <c r="L406" i="86"/>
  <c r="L405" i="86"/>
  <c r="L404" i="86"/>
  <c r="L403" i="86"/>
  <c r="L402" i="86"/>
  <c r="L401" i="86"/>
  <c r="L400" i="86"/>
  <c r="L399" i="86"/>
  <c r="L398" i="86"/>
  <c r="L397" i="86"/>
  <c r="L396" i="86"/>
  <c r="L395" i="86"/>
  <c r="L394" i="86"/>
  <c r="L393" i="86"/>
  <c r="L392" i="86"/>
  <c r="L391" i="86"/>
  <c r="L390" i="86"/>
  <c r="L389" i="86"/>
  <c r="L388" i="86"/>
  <c r="L387" i="86"/>
  <c r="L386" i="86"/>
  <c r="L385" i="86"/>
  <c r="L384" i="86"/>
  <c r="L383" i="86"/>
  <c r="L382" i="86"/>
  <c r="L381" i="86"/>
  <c r="L380" i="86"/>
  <c r="L379" i="86"/>
  <c r="L378" i="86"/>
  <c r="L377" i="86"/>
  <c r="L376" i="86"/>
  <c r="L375" i="86"/>
  <c r="L374" i="86"/>
  <c r="L373" i="86"/>
  <c r="L372" i="86"/>
  <c r="L371" i="86"/>
  <c r="L370" i="86"/>
  <c r="L369" i="86"/>
  <c r="L368" i="86"/>
  <c r="L367" i="86"/>
  <c r="L366" i="86"/>
  <c r="L365" i="86"/>
  <c r="L364" i="86"/>
  <c r="L363" i="86"/>
  <c r="L362" i="86"/>
  <c r="L361" i="86"/>
  <c r="L360" i="86"/>
  <c r="L359" i="86"/>
  <c r="L358" i="86"/>
  <c r="L357" i="86"/>
  <c r="L356" i="86"/>
  <c r="L355" i="86"/>
  <c r="L354" i="86"/>
  <c r="L353" i="86"/>
  <c r="L352" i="86"/>
  <c r="L351" i="86"/>
  <c r="L350" i="86"/>
  <c r="L349" i="86"/>
  <c r="L348" i="86"/>
  <c r="L347" i="86"/>
  <c r="L346" i="86"/>
  <c r="L345" i="86"/>
  <c r="L344" i="86"/>
  <c r="L343" i="86"/>
  <c r="L342" i="86"/>
  <c r="L341" i="86"/>
  <c r="L340" i="86"/>
  <c r="L339" i="86"/>
  <c r="L338" i="86"/>
  <c r="L337" i="86"/>
  <c r="L336" i="86"/>
  <c r="L335" i="86"/>
  <c r="L334" i="86"/>
  <c r="L333" i="86"/>
  <c r="L332" i="86"/>
  <c r="L331" i="86"/>
  <c r="L330" i="86"/>
  <c r="L329" i="86"/>
  <c r="L328" i="86"/>
  <c r="L327" i="86"/>
  <c r="L326" i="86"/>
  <c r="L325" i="86"/>
  <c r="L324" i="86"/>
  <c r="L323" i="86"/>
  <c r="L322" i="86"/>
  <c r="L321" i="86"/>
  <c r="L320" i="86"/>
  <c r="L319" i="86"/>
  <c r="L318" i="86"/>
  <c r="L317" i="86"/>
  <c r="L316" i="86"/>
  <c r="L315" i="86"/>
  <c r="L314" i="86"/>
  <c r="L313" i="86"/>
  <c r="L312" i="86"/>
  <c r="L311" i="86"/>
  <c r="L310" i="86"/>
  <c r="L309" i="86"/>
  <c r="L308" i="86"/>
  <c r="L307" i="86"/>
  <c r="L306" i="86"/>
  <c r="L305" i="86"/>
  <c r="L304" i="86"/>
  <c r="L303" i="86"/>
  <c r="L302" i="86"/>
  <c r="L301" i="86"/>
  <c r="L300" i="86"/>
  <c r="L299" i="86"/>
  <c r="L298" i="86"/>
  <c r="L297" i="86"/>
  <c r="L296" i="86"/>
  <c r="L295" i="86"/>
  <c r="L294" i="86"/>
  <c r="L293" i="86"/>
  <c r="L292" i="86"/>
  <c r="L291" i="86"/>
  <c r="L290" i="86"/>
  <c r="L289" i="86"/>
  <c r="L288" i="86"/>
  <c r="L287" i="86"/>
  <c r="L286" i="86"/>
  <c r="L285" i="86"/>
  <c r="L284" i="86"/>
  <c r="L283" i="86"/>
  <c r="L282" i="86"/>
  <c r="L281" i="86"/>
  <c r="L280" i="86"/>
  <c r="L279" i="86"/>
  <c r="L278" i="86"/>
  <c r="L277" i="86"/>
  <c r="L276" i="86"/>
  <c r="L275" i="86"/>
  <c r="L274" i="86"/>
  <c r="L273" i="86"/>
  <c r="L272" i="86"/>
  <c r="L271" i="86"/>
  <c r="L270" i="86"/>
  <c r="L269" i="86"/>
  <c r="L268" i="86"/>
  <c r="L267" i="86"/>
  <c r="L266" i="86"/>
  <c r="L265" i="86"/>
  <c r="L264" i="86"/>
  <c r="L263" i="86"/>
  <c r="L262" i="86"/>
  <c r="L261" i="86"/>
  <c r="L260" i="86"/>
  <c r="L259" i="86"/>
  <c r="L258" i="86"/>
  <c r="L257" i="86"/>
  <c r="L256" i="86"/>
  <c r="L255" i="86"/>
  <c r="L254" i="86"/>
  <c r="L253" i="86"/>
  <c r="L252" i="86"/>
  <c r="L251" i="86"/>
  <c r="L250" i="86"/>
  <c r="L249" i="86"/>
  <c r="L248" i="86"/>
  <c r="L247" i="86"/>
  <c r="L246" i="86"/>
  <c r="L245" i="86"/>
  <c r="L244" i="86"/>
  <c r="L243" i="86"/>
  <c r="L242" i="86"/>
  <c r="L241" i="86"/>
  <c r="L240" i="86"/>
  <c r="L239" i="86"/>
  <c r="L238" i="86"/>
  <c r="L237" i="86"/>
  <c r="L236" i="86"/>
  <c r="L235" i="86"/>
  <c r="L234" i="86"/>
  <c r="L233" i="86"/>
  <c r="L232" i="86"/>
  <c r="L231" i="86"/>
  <c r="L230" i="86"/>
  <c r="L229" i="86"/>
  <c r="L228" i="86"/>
  <c r="L227" i="86"/>
  <c r="L226" i="86"/>
  <c r="L225" i="86"/>
  <c r="L224" i="86"/>
  <c r="L223" i="86"/>
  <c r="L222" i="86"/>
  <c r="L221" i="86"/>
  <c r="L220" i="86"/>
  <c r="L219" i="86"/>
  <c r="L218" i="86"/>
  <c r="L217" i="86"/>
  <c r="L216" i="86"/>
  <c r="L215" i="86"/>
  <c r="L214" i="86"/>
  <c r="L213" i="86"/>
  <c r="L212" i="86"/>
  <c r="L211" i="86"/>
  <c r="L210" i="86"/>
  <c r="L209" i="86"/>
  <c r="L208" i="86"/>
  <c r="L207" i="86"/>
  <c r="L206" i="86"/>
  <c r="L205" i="86"/>
  <c r="L204" i="86"/>
  <c r="L203" i="86"/>
  <c r="L202" i="86"/>
  <c r="L201" i="86"/>
  <c r="L200" i="86"/>
  <c r="L199" i="86"/>
  <c r="L198" i="86"/>
  <c r="L197" i="86"/>
  <c r="L196" i="86"/>
  <c r="L195" i="86"/>
  <c r="L194" i="86"/>
  <c r="L193" i="86"/>
  <c r="L192" i="86"/>
  <c r="L191" i="86"/>
  <c r="L190" i="86"/>
  <c r="L189" i="86"/>
  <c r="L188" i="86"/>
  <c r="L187" i="86"/>
  <c r="L186" i="86"/>
  <c r="L185" i="86"/>
  <c r="L184" i="86"/>
  <c r="L183" i="86"/>
  <c r="L182" i="86"/>
  <c r="L181" i="86"/>
  <c r="L180" i="86"/>
  <c r="L179" i="86"/>
  <c r="L178" i="86"/>
  <c r="L177" i="86"/>
  <c r="L176" i="86"/>
  <c r="L175" i="86"/>
  <c r="L174" i="86"/>
  <c r="L173" i="86"/>
  <c r="L172" i="86"/>
  <c r="L171" i="86"/>
  <c r="L170" i="86"/>
  <c r="L169" i="86"/>
  <c r="L168" i="86"/>
  <c r="L167" i="86"/>
  <c r="L166" i="86"/>
  <c r="L165" i="86"/>
  <c r="L164" i="86"/>
  <c r="L163" i="86"/>
  <c r="L162" i="86"/>
  <c r="L161" i="86"/>
  <c r="L160" i="86"/>
  <c r="L159" i="86"/>
  <c r="L158" i="86"/>
  <c r="L157" i="86"/>
  <c r="L156" i="86"/>
  <c r="L155" i="86"/>
  <c r="L154" i="86"/>
  <c r="L153" i="86"/>
  <c r="L152" i="86"/>
  <c r="L151" i="86"/>
  <c r="L150" i="86"/>
  <c r="L149" i="86"/>
  <c r="L148" i="86"/>
  <c r="L147" i="86"/>
  <c r="L146" i="86"/>
  <c r="L145" i="86"/>
  <c r="L144" i="86"/>
  <c r="L143" i="86"/>
  <c r="L142" i="86"/>
  <c r="L141" i="86"/>
  <c r="L140" i="86"/>
  <c r="L139" i="86"/>
  <c r="L138" i="86"/>
  <c r="L137" i="86"/>
  <c r="L136" i="86"/>
  <c r="L135" i="86"/>
  <c r="L134" i="86"/>
  <c r="L133" i="86"/>
  <c r="L132" i="86"/>
  <c r="L131" i="86"/>
  <c r="L130" i="86"/>
  <c r="L129" i="86"/>
  <c r="L128" i="86"/>
  <c r="L127" i="86"/>
  <c r="L126" i="86"/>
  <c r="L125" i="86"/>
  <c r="L124" i="86"/>
  <c r="L123" i="86"/>
  <c r="L122" i="86"/>
  <c r="L121" i="86"/>
  <c r="L120" i="86"/>
  <c r="L119" i="86"/>
  <c r="L118" i="86"/>
  <c r="L117" i="86"/>
  <c r="L116" i="86"/>
  <c r="L115" i="86"/>
  <c r="L114" i="86"/>
  <c r="L113" i="86"/>
  <c r="L112" i="86"/>
  <c r="L111" i="86"/>
  <c r="L110" i="86"/>
  <c r="L109" i="86"/>
  <c r="L108" i="86"/>
  <c r="L107" i="86"/>
  <c r="L106" i="86"/>
  <c r="L105" i="86"/>
  <c r="L104" i="86"/>
  <c r="L103" i="86"/>
  <c r="L102" i="86"/>
  <c r="L101" i="86"/>
  <c r="L100" i="86"/>
  <c r="L99" i="86"/>
  <c r="L98" i="86"/>
  <c r="L97" i="86"/>
  <c r="L96" i="86"/>
  <c r="L95" i="86"/>
  <c r="L94" i="86"/>
  <c r="L93" i="86"/>
  <c r="L92" i="86"/>
  <c r="L91" i="86"/>
  <c r="L90" i="86"/>
  <c r="L89" i="86"/>
  <c r="L88" i="86"/>
  <c r="L87" i="86"/>
  <c r="L86" i="86"/>
  <c r="L85" i="86"/>
  <c r="L84" i="86"/>
  <c r="L83" i="86"/>
  <c r="L82" i="86"/>
  <c r="L81" i="86"/>
  <c r="L80" i="86"/>
  <c r="L79" i="86"/>
  <c r="L78" i="86"/>
  <c r="L77" i="86"/>
  <c r="L76" i="86"/>
  <c r="L75" i="86"/>
  <c r="L74" i="86"/>
  <c r="L73" i="86"/>
  <c r="L72" i="86"/>
  <c r="L71" i="86"/>
  <c r="L70" i="86"/>
  <c r="L69" i="86"/>
  <c r="L68" i="86"/>
  <c r="L67" i="86"/>
  <c r="L66" i="86"/>
  <c r="L65" i="86"/>
  <c r="L64" i="86"/>
  <c r="L63" i="86"/>
  <c r="L62" i="86"/>
  <c r="L61" i="86"/>
  <c r="L55" i="86"/>
  <c r="L54" i="86"/>
  <c r="L33" i="86"/>
  <c r="L32" i="86"/>
  <c r="L29" i="86"/>
  <c r="L26" i="86"/>
  <c r="L23" i="86"/>
  <c r="L22" i="86"/>
  <c r="L13" i="86"/>
  <c r="L4" i="86"/>
  <c r="L498" i="88"/>
  <c r="M498" i="88" s="1"/>
  <c r="L497" i="88"/>
  <c r="L496" i="88"/>
  <c r="L495" i="88"/>
  <c r="L494" i="88"/>
  <c r="L493" i="88"/>
  <c r="L492" i="88"/>
  <c r="L491" i="88"/>
  <c r="L490" i="88"/>
  <c r="L489" i="88"/>
  <c r="L488" i="88"/>
  <c r="L487" i="88"/>
  <c r="L486" i="88"/>
  <c r="L485" i="88"/>
  <c r="L484" i="88"/>
  <c r="L483" i="88"/>
  <c r="L482" i="88"/>
  <c r="L481" i="88"/>
  <c r="L480" i="88"/>
  <c r="L479" i="88"/>
  <c r="L478" i="88"/>
  <c r="L477" i="88"/>
  <c r="L476" i="88"/>
  <c r="L475" i="88"/>
  <c r="L474" i="88"/>
  <c r="L473" i="88"/>
  <c r="L472" i="88"/>
  <c r="L471" i="88"/>
  <c r="L470" i="88"/>
  <c r="L469" i="88"/>
  <c r="L468" i="88"/>
  <c r="L467" i="88"/>
  <c r="L466" i="88"/>
  <c r="L465" i="88"/>
  <c r="L464" i="88"/>
  <c r="L463" i="88"/>
  <c r="L462" i="88"/>
  <c r="L461" i="88"/>
  <c r="L460" i="88"/>
  <c r="L459" i="88"/>
  <c r="L458" i="88"/>
  <c r="L457" i="88"/>
  <c r="L456" i="88"/>
  <c r="L455" i="88"/>
  <c r="L454" i="88"/>
  <c r="L453" i="88"/>
  <c r="L452" i="88"/>
  <c r="L451" i="88"/>
  <c r="L450" i="88"/>
  <c r="L449" i="88"/>
  <c r="L448" i="88"/>
  <c r="L447" i="88"/>
  <c r="L446" i="88"/>
  <c r="L445" i="88"/>
  <c r="L444" i="88"/>
  <c r="L443" i="88"/>
  <c r="L442" i="88"/>
  <c r="L441" i="88"/>
  <c r="L440" i="88"/>
  <c r="L439" i="88"/>
  <c r="L438" i="88"/>
  <c r="L437" i="88"/>
  <c r="L436" i="88"/>
  <c r="L435" i="88"/>
  <c r="L434" i="88"/>
  <c r="L433" i="88"/>
  <c r="L432" i="88"/>
  <c r="L431" i="88"/>
  <c r="L430" i="88"/>
  <c r="L429" i="88"/>
  <c r="L428" i="88"/>
  <c r="L427" i="88"/>
  <c r="L426" i="88"/>
  <c r="L425" i="88"/>
  <c r="L424" i="88"/>
  <c r="L423" i="88"/>
  <c r="L422" i="88"/>
  <c r="L421" i="88"/>
  <c r="L420" i="88"/>
  <c r="L419" i="88"/>
  <c r="L418" i="88"/>
  <c r="L417" i="88"/>
  <c r="L416" i="88"/>
  <c r="L415" i="88"/>
  <c r="L414" i="88"/>
  <c r="L413" i="88"/>
  <c r="L412" i="88"/>
  <c r="L411" i="88"/>
  <c r="L410" i="88"/>
  <c r="L409" i="88"/>
  <c r="L408" i="88"/>
  <c r="L407" i="88"/>
  <c r="L406" i="88"/>
  <c r="L405" i="88"/>
  <c r="L404" i="88"/>
  <c r="L403" i="88"/>
  <c r="L402" i="88"/>
  <c r="L401" i="88"/>
  <c r="L400" i="88"/>
  <c r="L399" i="88"/>
  <c r="L398" i="88"/>
  <c r="L397" i="88"/>
  <c r="L396" i="88"/>
  <c r="L395" i="88"/>
  <c r="L394" i="88"/>
  <c r="L393" i="88"/>
  <c r="L392" i="88"/>
  <c r="L391" i="88"/>
  <c r="L390" i="88"/>
  <c r="L389" i="88"/>
  <c r="L388" i="88"/>
  <c r="L387" i="88"/>
  <c r="L386" i="88"/>
  <c r="L385" i="88"/>
  <c r="L384" i="88"/>
  <c r="L383" i="88"/>
  <c r="L382" i="88"/>
  <c r="L381" i="88"/>
  <c r="L380" i="88"/>
  <c r="L379" i="88"/>
  <c r="L378" i="88"/>
  <c r="L377" i="88"/>
  <c r="L376" i="88"/>
  <c r="L375" i="88"/>
  <c r="L374" i="88"/>
  <c r="L373" i="88"/>
  <c r="L372" i="88"/>
  <c r="L371" i="88"/>
  <c r="L370" i="88"/>
  <c r="L369" i="88"/>
  <c r="L368" i="88"/>
  <c r="L367" i="88"/>
  <c r="L366" i="88"/>
  <c r="L365" i="88"/>
  <c r="L364" i="88"/>
  <c r="L363" i="88"/>
  <c r="L362" i="88"/>
  <c r="L361" i="88"/>
  <c r="L360" i="88"/>
  <c r="L359" i="88"/>
  <c r="L358" i="88"/>
  <c r="L357" i="88"/>
  <c r="L356" i="88"/>
  <c r="L355" i="88"/>
  <c r="L354" i="88"/>
  <c r="L353" i="88"/>
  <c r="L352" i="88"/>
  <c r="L351" i="88"/>
  <c r="L350" i="88"/>
  <c r="L349" i="88"/>
  <c r="L348" i="88"/>
  <c r="L347" i="88"/>
  <c r="L346" i="88"/>
  <c r="L345" i="88"/>
  <c r="L344" i="88"/>
  <c r="L343" i="88"/>
  <c r="L342" i="88"/>
  <c r="L341" i="88"/>
  <c r="L340" i="88"/>
  <c r="L339" i="88"/>
  <c r="L338" i="88"/>
  <c r="L337" i="88"/>
  <c r="L336" i="88"/>
  <c r="L335" i="88"/>
  <c r="L334" i="88"/>
  <c r="L333" i="88"/>
  <c r="L332" i="88"/>
  <c r="L331" i="88"/>
  <c r="L330" i="88"/>
  <c r="L329" i="88"/>
  <c r="L328" i="88"/>
  <c r="L327" i="88"/>
  <c r="L326" i="88"/>
  <c r="L325" i="88"/>
  <c r="L324" i="88"/>
  <c r="L323" i="88"/>
  <c r="L322" i="88"/>
  <c r="L321" i="88"/>
  <c r="L320" i="88"/>
  <c r="L319" i="88"/>
  <c r="L318" i="88"/>
  <c r="L317" i="88"/>
  <c r="L316" i="88"/>
  <c r="L315" i="88"/>
  <c r="L314" i="88"/>
  <c r="L313" i="88"/>
  <c r="L312" i="88"/>
  <c r="L311" i="88"/>
  <c r="L310" i="88"/>
  <c r="L309" i="88"/>
  <c r="L308" i="88"/>
  <c r="L307" i="88"/>
  <c r="L306" i="88"/>
  <c r="L305" i="88"/>
  <c r="L304" i="88"/>
  <c r="L303" i="88"/>
  <c r="L302" i="88"/>
  <c r="L301" i="88"/>
  <c r="L300" i="88"/>
  <c r="L299" i="88"/>
  <c r="L298" i="88"/>
  <c r="L297" i="88"/>
  <c r="L296" i="88"/>
  <c r="L295" i="88"/>
  <c r="L294" i="88"/>
  <c r="L293" i="88"/>
  <c r="L292" i="88"/>
  <c r="L291" i="88"/>
  <c r="L290" i="88"/>
  <c r="L289" i="88"/>
  <c r="L288" i="88"/>
  <c r="L287" i="88"/>
  <c r="L286" i="88"/>
  <c r="L285" i="88"/>
  <c r="L284" i="88"/>
  <c r="L283" i="88"/>
  <c r="L282" i="88"/>
  <c r="L281" i="88"/>
  <c r="L280" i="88"/>
  <c r="L279" i="88"/>
  <c r="L278" i="88"/>
  <c r="L277" i="88"/>
  <c r="L276" i="88"/>
  <c r="L275" i="88"/>
  <c r="L274" i="88"/>
  <c r="L273" i="88"/>
  <c r="L272" i="88"/>
  <c r="L271" i="88"/>
  <c r="L270" i="88"/>
  <c r="L269" i="88"/>
  <c r="L268" i="88"/>
  <c r="L267" i="88"/>
  <c r="L266" i="88"/>
  <c r="L265" i="88"/>
  <c r="L264" i="88"/>
  <c r="L263" i="88"/>
  <c r="L262" i="88"/>
  <c r="L261" i="88"/>
  <c r="L260" i="88"/>
  <c r="L259" i="88"/>
  <c r="L258" i="88"/>
  <c r="L257" i="88"/>
  <c r="L256" i="88"/>
  <c r="L255" i="88"/>
  <c r="L254" i="88"/>
  <c r="L253" i="88"/>
  <c r="L252" i="88"/>
  <c r="L251" i="88"/>
  <c r="L250" i="88"/>
  <c r="L249" i="88"/>
  <c r="L248" i="88"/>
  <c r="L247" i="88"/>
  <c r="L246" i="88"/>
  <c r="L245" i="88"/>
  <c r="L244" i="88"/>
  <c r="L243" i="88"/>
  <c r="L242" i="88"/>
  <c r="L241" i="88"/>
  <c r="L240" i="88"/>
  <c r="L239" i="88"/>
  <c r="L238" i="88"/>
  <c r="L237" i="88"/>
  <c r="L236" i="88"/>
  <c r="L235" i="88"/>
  <c r="L234" i="88"/>
  <c r="L233" i="88"/>
  <c r="L232" i="88"/>
  <c r="L231" i="88"/>
  <c r="L230" i="88"/>
  <c r="L229" i="88"/>
  <c r="L228" i="88"/>
  <c r="L227" i="88"/>
  <c r="L226" i="88"/>
  <c r="L225" i="88"/>
  <c r="L224" i="88"/>
  <c r="L223" i="88"/>
  <c r="L222" i="88"/>
  <c r="L221" i="88"/>
  <c r="L220" i="88"/>
  <c r="L219" i="88"/>
  <c r="L218" i="88"/>
  <c r="L217" i="88"/>
  <c r="L216" i="88"/>
  <c r="L215" i="88"/>
  <c r="L214" i="88"/>
  <c r="L213" i="88"/>
  <c r="L212" i="88"/>
  <c r="L211" i="88"/>
  <c r="L210" i="88"/>
  <c r="L209" i="88"/>
  <c r="L208" i="88"/>
  <c r="L207" i="88"/>
  <c r="L206" i="88"/>
  <c r="L205" i="88"/>
  <c r="L204" i="88"/>
  <c r="L203" i="88"/>
  <c r="L202" i="88"/>
  <c r="L201" i="88"/>
  <c r="L200" i="88"/>
  <c r="L199" i="88"/>
  <c r="L198" i="88"/>
  <c r="L197" i="88"/>
  <c r="L196" i="88"/>
  <c r="L195" i="88"/>
  <c r="L194" i="88"/>
  <c r="L193" i="88"/>
  <c r="L192" i="88"/>
  <c r="L191" i="88"/>
  <c r="L190" i="88"/>
  <c r="L189" i="88"/>
  <c r="L188" i="88"/>
  <c r="L187" i="88"/>
  <c r="L186" i="88"/>
  <c r="L185" i="88"/>
  <c r="L184" i="88"/>
  <c r="L183" i="88"/>
  <c r="L182" i="88"/>
  <c r="L181" i="88"/>
  <c r="L180" i="88"/>
  <c r="L179" i="88"/>
  <c r="L178" i="88"/>
  <c r="L177" i="88"/>
  <c r="L176" i="88"/>
  <c r="L175" i="88"/>
  <c r="L174" i="88"/>
  <c r="L173" i="88"/>
  <c r="L172" i="88"/>
  <c r="L171" i="88"/>
  <c r="L170" i="88"/>
  <c r="L169" i="88"/>
  <c r="L168" i="88"/>
  <c r="L167" i="88"/>
  <c r="L166" i="88"/>
  <c r="L165" i="88"/>
  <c r="L164" i="88"/>
  <c r="L163" i="88"/>
  <c r="L162" i="88"/>
  <c r="L161" i="88"/>
  <c r="L160" i="88"/>
  <c r="L159" i="88"/>
  <c r="L158" i="88"/>
  <c r="L157" i="88"/>
  <c r="L156" i="88"/>
  <c r="L155" i="88"/>
  <c r="L154" i="88"/>
  <c r="L153" i="88"/>
  <c r="L152" i="88"/>
  <c r="L151" i="88"/>
  <c r="L150" i="88"/>
  <c r="L149" i="88"/>
  <c r="L148" i="88"/>
  <c r="L147" i="88"/>
  <c r="L146" i="88"/>
  <c r="L145" i="88"/>
  <c r="L144" i="88"/>
  <c r="L143" i="88"/>
  <c r="L142" i="88"/>
  <c r="L141" i="88"/>
  <c r="L140" i="88"/>
  <c r="L139" i="88"/>
  <c r="L138" i="88"/>
  <c r="L137" i="88"/>
  <c r="L136" i="88"/>
  <c r="L135" i="88"/>
  <c r="L134" i="88"/>
  <c r="L133" i="88"/>
  <c r="L132" i="88"/>
  <c r="L131" i="88"/>
  <c r="L130" i="88"/>
  <c r="L129" i="88"/>
  <c r="L128" i="88"/>
  <c r="L127" i="88"/>
  <c r="L126" i="88"/>
  <c r="L125" i="88"/>
  <c r="L124" i="88"/>
  <c r="L123" i="88"/>
  <c r="L122" i="88"/>
  <c r="L121" i="88"/>
  <c r="L120" i="88"/>
  <c r="L119" i="88"/>
  <c r="L118" i="88"/>
  <c r="L117" i="88"/>
  <c r="L116" i="88"/>
  <c r="L115" i="88"/>
  <c r="L114" i="88"/>
  <c r="L113" i="88"/>
  <c r="L112" i="88"/>
  <c r="L111" i="88"/>
  <c r="L110" i="88"/>
  <c r="L109" i="88"/>
  <c r="L108" i="88"/>
  <c r="L107" i="88"/>
  <c r="L106" i="88"/>
  <c r="L105" i="88"/>
  <c r="L104" i="88"/>
  <c r="L103" i="88"/>
  <c r="L102" i="88"/>
  <c r="L101" i="88"/>
  <c r="L100" i="88"/>
  <c r="L99" i="88"/>
  <c r="L98" i="88"/>
  <c r="L97" i="88"/>
  <c r="L96" i="88"/>
  <c r="L95" i="88"/>
  <c r="L94" i="88"/>
  <c r="L93" i="88"/>
  <c r="L92" i="88"/>
  <c r="L91" i="88"/>
  <c r="L90" i="88"/>
  <c r="L89" i="88"/>
  <c r="L88" i="88"/>
  <c r="L87" i="88"/>
  <c r="L86" i="88"/>
  <c r="L85" i="88"/>
  <c r="L84" i="88"/>
  <c r="L83" i="88"/>
  <c r="L82" i="88"/>
  <c r="L81" i="88"/>
  <c r="L80" i="88"/>
  <c r="L79" i="88"/>
  <c r="L78" i="88"/>
  <c r="L77" i="88"/>
  <c r="L76" i="88"/>
  <c r="L75" i="88"/>
  <c r="L74" i="88"/>
  <c r="M74" i="88" s="1"/>
  <c r="L71" i="88"/>
  <c r="L62" i="88"/>
  <c r="M62" i="88" s="1"/>
  <c r="L58" i="88"/>
  <c r="M58" i="88" s="1"/>
  <c r="L56" i="88"/>
  <c r="L52" i="88"/>
  <c r="L47" i="88"/>
  <c r="L46" i="88"/>
  <c r="M46" i="88" s="1"/>
  <c r="L45" i="88"/>
  <c r="L42" i="88"/>
  <c r="M42" i="88" s="1"/>
  <c r="L41" i="88"/>
  <c r="L39" i="88"/>
  <c r="L23" i="88"/>
  <c r="L6" i="88"/>
  <c r="L4" i="88"/>
  <c r="L498" i="90"/>
  <c r="L497" i="90"/>
  <c r="L496" i="90"/>
  <c r="L495" i="90"/>
  <c r="L494" i="90"/>
  <c r="L493" i="90"/>
  <c r="L492" i="90"/>
  <c r="L491" i="90"/>
  <c r="L490" i="90"/>
  <c r="L489" i="90"/>
  <c r="L488" i="90"/>
  <c r="L487" i="90"/>
  <c r="L486" i="90"/>
  <c r="L485" i="90"/>
  <c r="L484" i="90"/>
  <c r="L483" i="90"/>
  <c r="L482" i="90"/>
  <c r="L481" i="90"/>
  <c r="L480" i="90"/>
  <c r="L479" i="90"/>
  <c r="L478" i="90"/>
  <c r="L477" i="90"/>
  <c r="L476" i="90"/>
  <c r="L475" i="90"/>
  <c r="L474" i="90"/>
  <c r="L473" i="90"/>
  <c r="L472" i="90"/>
  <c r="L471" i="90"/>
  <c r="L470" i="90"/>
  <c r="L469" i="90"/>
  <c r="L468" i="90"/>
  <c r="L467" i="90"/>
  <c r="L466" i="90"/>
  <c r="L465" i="90"/>
  <c r="L464" i="90"/>
  <c r="L463" i="90"/>
  <c r="L462" i="90"/>
  <c r="L461" i="90"/>
  <c r="L460" i="90"/>
  <c r="L459" i="90"/>
  <c r="L458" i="90"/>
  <c r="L457" i="90"/>
  <c r="L456" i="90"/>
  <c r="L455" i="90"/>
  <c r="L454" i="90"/>
  <c r="L453" i="90"/>
  <c r="L452" i="90"/>
  <c r="L451" i="90"/>
  <c r="L450" i="90"/>
  <c r="L449" i="90"/>
  <c r="L448" i="90"/>
  <c r="L447" i="90"/>
  <c r="L446" i="90"/>
  <c r="L445" i="90"/>
  <c r="L444" i="90"/>
  <c r="L443" i="90"/>
  <c r="L442" i="90"/>
  <c r="L441" i="90"/>
  <c r="L440" i="90"/>
  <c r="L439" i="90"/>
  <c r="L438" i="90"/>
  <c r="L437" i="90"/>
  <c r="L436" i="90"/>
  <c r="L435" i="90"/>
  <c r="L434" i="90"/>
  <c r="L433" i="90"/>
  <c r="L432" i="90"/>
  <c r="L431" i="90"/>
  <c r="L430" i="90"/>
  <c r="L429" i="90"/>
  <c r="L428" i="90"/>
  <c r="L427" i="90"/>
  <c r="L426" i="90"/>
  <c r="L425" i="90"/>
  <c r="L424" i="90"/>
  <c r="L423" i="90"/>
  <c r="L422" i="90"/>
  <c r="L421" i="90"/>
  <c r="L420" i="90"/>
  <c r="L419" i="90"/>
  <c r="L418" i="90"/>
  <c r="L417" i="90"/>
  <c r="L416" i="90"/>
  <c r="L415" i="90"/>
  <c r="L414" i="90"/>
  <c r="L413" i="90"/>
  <c r="L412" i="90"/>
  <c r="L411" i="90"/>
  <c r="L410" i="90"/>
  <c r="L409" i="90"/>
  <c r="L408" i="90"/>
  <c r="L407" i="90"/>
  <c r="L406" i="90"/>
  <c r="L405" i="90"/>
  <c r="L404" i="90"/>
  <c r="L403" i="90"/>
  <c r="L402" i="90"/>
  <c r="L401" i="90"/>
  <c r="L400" i="90"/>
  <c r="L399" i="90"/>
  <c r="L398" i="90"/>
  <c r="L397" i="90"/>
  <c r="L396" i="90"/>
  <c r="L395" i="90"/>
  <c r="L394" i="90"/>
  <c r="L393" i="90"/>
  <c r="L392" i="90"/>
  <c r="L391" i="90"/>
  <c r="L390" i="90"/>
  <c r="L389" i="90"/>
  <c r="L388" i="90"/>
  <c r="L387" i="90"/>
  <c r="L386" i="90"/>
  <c r="L385" i="90"/>
  <c r="L384" i="90"/>
  <c r="L383" i="90"/>
  <c r="L382" i="90"/>
  <c r="L381" i="90"/>
  <c r="L380" i="90"/>
  <c r="L379" i="90"/>
  <c r="L378" i="90"/>
  <c r="L377" i="90"/>
  <c r="L376" i="90"/>
  <c r="L375" i="90"/>
  <c r="L374" i="90"/>
  <c r="L373" i="90"/>
  <c r="L372" i="90"/>
  <c r="L371" i="90"/>
  <c r="L370" i="90"/>
  <c r="L369" i="90"/>
  <c r="L368" i="90"/>
  <c r="L367" i="90"/>
  <c r="L366" i="90"/>
  <c r="L365" i="90"/>
  <c r="L364" i="90"/>
  <c r="L363" i="90"/>
  <c r="L362" i="90"/>
  <c r="L361" i="90"/>
  <c r="L360" i="90"/>
  <c r="L359" i="90"/>
  <c r="L358" i="90"/>
  <c r="L357" i="90"/>
  <c r="L356" i="90"/>
  <c r="L355" i="90"/>
  <c r="L354" i="90"/>
  <c r="L353" i="90"/>
  <c r="L352" i="90"/>
  <c r="L351" i="90"/>
  <c r="L350" i="90"/>
  <c r="L349" i="90"/>
  <c r="L348" i="90"/>
  <c r="L347" i="90"/>
  <c r="L346" i="90"/>
  <c r="L345" i="90"/>
  <c r="L344" i="90"/>
  <c r="L343" i="90"/>
  <c r="L342" i="90"/>
  <c r="L341" i="90"/>
  <c r="L340" i="90"/>
  <c r="L339" i="90"/>
  <c r="L338" i="90"/>
  <c r="L337" i="90"/>
  <c r="L336" i="90"/>
  <c r="L335" i="90"/>
  <c r="L334" i="90"/>
  <c r="L333" i="90"/>
  <c r="L332" i="90"/>
  <c r="L331" i="90"/>
  <c r="L330" i="90"/>
  <c r="L329" i="90"/>
  <c r="L328" i="90"/>
  <c r="L327" i="90"/>
  <c r="L326" i="90"/>
  <c r="L325" i="90"/>
  <c r="L324" i="90"/>
  <c r="L323" i="90"/>
  <c r="L322" i="90"/>
  <c r="L321" i="90"/>
  <c r="L320" i="90"/>
  <c r="L319" i="90"/>
  <c r="L318" i="90"/>
  <c r="L317" i="90"/>
  <c r="L316" i="90"/>
  <c r="L315" i="90"/>
  <c r="L314" i="90"/>
  <c r="L313" i="90"/>
  <c r="L312" i="90"/>
  <c r="L311" i="90"/>
  <c r="L310" i="90"/>
  <c r="L309" i="90"/>
  <c r="L308" i="90"/>
  <c r="L307" i="90"/>
  <c r="L306" i="90"/>
  <c r="L305" i="90"/>
  <c r="L304" i="90"/>
  <c r="L303" i="90"/>
  <c r="L302" i="90"/>
  <c r="L301" i="90"/>
  <c r="L300" i="90"/>
  <c r="L299" i="90"/>
  <c r="L298" i="90"/>
  <c r="L297" i="90"/>
  <c r="L296" i="90"/>
  <c r="L295" i="90"/>
  <c r="L294" i="90"/>
  <c r="L293" i="90"/>
  <c r="L292" i="90"/>
  <c r="L291" i="90"/>
  <c r="L290" i="90"/>
  <c r="L289" i="90"/>
  <c r="L288" i="90"/>
  <c r="L287" i="90"/>
  <c r="L286" i="90"/>
  <c r="L285" i="90"/>
  <c r="L284" i="90"/>
  <c r="L283" i="90"/>
  <c r="L282" i="90"/>
  <c r="L281" i="90"/>
  <c r="L280" i="90"/>
  <c r="L279" i="90"/>
  <c r="L278" i="90"/>
  <c r="L277" i="90"/>
  <c r="L276" i="90"/>
  <c r="L275" i="90"/>
  <c r="L274" i="90"/>
  <c r="L273" i="90"/>
  <c r="L272" i="90"/>
  <c r="L271" i="90"/>
  <c r="L270" i="90"/>
  <c r="L269" i="90"/>
  <c r="L268" i="90"/>
  <c r="L267" i="90"/>
  <c r="L266" i="90"/>
  <c r="L265" i="90"/>
  <c r="L264" i="90"/>
  <c r="L263" i="90"/>
  <c r="L262" i="90"/>
  <c r="L261" i="90"/>
  <c r="L260" i="90"/>
  <c r="L259" i="90"/>
  <c r="L258" i="90"/>
  <c r="L257" i="90"/>
  <c r="L256" i="90"/>
  <c r="L255" i="90"/>
  <c r="L254" i="90"/>
  <c r="L253" i="90"/>
  <c r="L252" i="90"/>
  <c r="L251" i="90"/>
  <c r="L250" i="90"/>
  <c r="L249" i="90"/>
  <c r="L248" i="90"/>
  <c r="L247" i="90"/>
  <c r="L246" i="90"/>
  <c r="L245" i="90"/>
  <c r="L244" i="90"/>
  <c r="L243" i="90"/>
  <c r="L242" i="90"/>
  <c r="L241" i="90"/>
  <c r="L240" i="90"/>
  <c r="L239" i="90"/>
  <c r="L238" i="90"/>
  <c r="L237" i="90"/>
  <c r="L236" i="90"/>
  <c r="L235" i="90"/>
  <c r="L234" i="90"/>
  <c r="L233" i="90"/>
  <c r="L232" i="90"/>
  <c r="L231" i="90"/>
  <c r="L230" i="90"/>
  <c r="L229" i="90"/>
  <c r="L228" i="90"/>
  <c r="L227" i="90"/>
  <c r="L226" i="90"/>
  <c r="L225" i="90"/>
  <c r="L224" i="90"/>
  <c r="L223" i="90"/>
  <c r="L222" i="90"/>
  <c r="L221" i="90"/>
  <c r="L220" i="90"/>
  <c r="L219" i="90"/>
  <c r="L218" i="90"/>
  <c r="L217" i="90"/>
  <c r="L216" i="90"/>
  <c r="L215" i="90"/>
  <c r="L214" i="90"/>
  <c r="L213" i="90"/>
  <c r="L212" i="90"/>
  <c r="L211" i="90"/>
  <c r="L210" i="90"/>
  <c r="L209" i="90"/>
  <c r="L208" i="90"/>
  <c r="L207" i="90"/>
  <c r="L206" i="90"/>
  <c r="L205" i="90"/>
  <c r="L204" i="90"/>
  <c r="L203" i="90"/>
  <c r="L202" i="90"/>
  <c r="L201" i="90"/>
  <c r="L200" i="90"/>
  <c r="L199" i="90"/>
  <c r="L198" i="90"/>
  <c r="L197" i="90"/>
  <c r="L196" i="90"/>
  <c r="L195" i="90"/>
  <c r="L194" i="90"/>
  <c r="L193" i="90"/>
  <c r="L192" i="90"/>
  <c r="L191" i="90"/>
  <c r="L190" i="90"/>
  <c r="L189" i="90"/>
  <c r="L188" i="90"/>
  <c r="L187" i="90"/>
  <c r="L186" i="90"/>
  <c r="L185" i="90"/>
  <c r="L184" i="90"/>
  <c r="L183" i="90"/>
  <c r="L182" i="90"/>
  <c r="L181" i="90"/>
  <c r="L180" i="90"/>
  <c r="L179" i="90"/>
  <c r="L178" i="90"/>
  <c r="L177" i="90"/>
  <c r="L176" i="90"/>
  <c r="L175" i="90"/>
  <c r="L174" i="90"/>
  <c r="L173" i="90"/>
  <c r="L172" i="90"/>
  <c r="L171" i="90"/>
  <c r="L170" i="90"/>
  <c r="L169" i="90"/>
  <c r="L168" i="90"/>
  <c r="L167" i="90"/>
  <c r="L166" i="90"/>
  <c r="L165" i="90"/>
  <c r="L164" i="90"/>
  <c r="L163" i="90"/>
  <c r="L162" i="90"/>
  <c r="L161" i="90"/>
  <c r="L160" i="90"/>
  <c r="L159" i="90"/>
  <c r="L158" i="90"/>
  <c r="L157" i="90"/>
  <c r="L156" i="90"/>
  <c r="L155" i="90"/>
  <c r="L154" i="90"/>
  <c r="L153" i="90"/>
  <c r="L152" i="90"/>
  <c r="L151" i="90"/>
  <c r="L150" i="90"/>
  <c r="L149" i="90"/>
  <c r="L148" i="90"/>
  <c r="L147" i="90"/>
  <c r="L146" i="90"/>
  <c r="L145" i="90"/>
  <c r="L144" i="90"/>
  <c r="L143" i="90"/>
  <c r="L142" i="90"/>
  <c r="L141" i="90"/>
  <c r="L140" i="90"/>
  <c r="L139" i="90"/>
  <c r="L138" i="90"/>
  <c r="L137" i="90"/>
  <c r="L136" i="90"/>
  <c r="L135" i="90"/>
  <c r="L134" i="90"/>
  <c r="L133" i="90"/>
  <c r="L132" i="90"/>
  <c r="L131" i="90"/>
  <c r="L130" i="90"/>
  <c r="L129" i="90"/>
  <c r="L128" i="90"/>
  <c r="L127" i="90"/>
  <c r="L126" i="90"/>
  <c r="L125" i="90"/>
  <c r="L124" i="90"/>
  <c r="L123" i="90"/>
  <c r="L122" i="90"/>
  <c r="L121" i="90"/>
  <c r="L120" i="90"/>
  <c r="L119" i="90"/>
  <c r="L118" i="90"/>
  <c r="L117" i="90"/>
  <c r="L116" i="90"/>
  <c r="L115" i="90"/>
  <c r="L114" i="90"/>
  <c r="L113" i="90"/>
  <c r="L112" i="90"/>
  <c r="L111" i="90"/>
  <c r="L110" i="90"/>
  <c r="L109" i="90"/>
  <c r="L108" i="90"/>
  <c r="L107" i="90"/>
  <c r="L106" i="90"/>
  <c r="L105" i="90"/>
  <c r="L104" i="90"/>
  <c r="L103" i="90"/>
  <c r="L102" i="90"/>
  <c r="L101" i="90"/>
  <c r="L96" i="90"/>
  <c r="L95" i="90"/>
  <c r="L86" i="90"/>
  <c r="L74" i="90"/>
  <c r="L73" i="90"/>
  <c r="L66" i="90"/>
  <c r="L65" i="90"/>
  <c r="M65" i="90" s="1"/>
  <c r="L64" i="90"/>
  <c r="L63" i="90"/>
  <c r="L62" i="90"/>
  <c r="L61" i="90"/>
  <c r="M61" i="90" s="1"/>
  <c r="L60" i="90"/>
  <c r="L59" i="90"/>
  <c r="L58" i="90"/>
  <c r="L57" i="90"/>
  <c r="L56" i="90"/>
  <c r="L55" i="90"/>
  <c r="L54" i="90"/>
  <c r="L53" i="90"/>
  <c r="M53" i="90" s="1"/>
  <c r="L52" i="90"/>
  <c r="L51" i="90"/>
  <c r="L50" i="90"/>
  <c r="L49" i="90"/>
  <c r="L48" i="90"/>
  <c r="L36" i="90"/>
  <c r="L35" i="90"/>
  <c r="L34" i="90"/>
  <c r="L33" i="90"/>
  <c r="L32" i="90"/>
  <c r="L31" i="90"/>
  <c r="L30" i="90"/>
  <c r="L27" i="90"/>
  <c r="L20" i="90"/>
  <c r="L10" i="90"/>
  <c r="L8" i="90"/>
  <c r="L4" i="90"/>
  <c r="L498" i="92"/>
  <c r="L497" i="92"/>
  <c r="L496" i="92"/>
  <c r="L495" i="92"/>
  <c r="L494" i="92"/>
  <c r="L493" i="92"/>
  <c r="L492" i="92"/>
  <c r="L491" i="92"/>
  <c r="L490" i="92"/>
  <c r="L489" i="92"/>
  <c r="L488" i="92"/>
  <c r="L487" i="92"/>
  <c r="L486" i="92"/>
  <c r="L485" i="92"/>
  <c r="L484" i="92"/>
  <c r="L483" i="92"/>
  <c r="L482" i="92"/>
  <c r="L481" i="92"/>
  <c r="L480" i="92"/>
  <c r="L479" i="92"/>
  <c r="L478" i="92"/>
  <c r="L477" i="92"/>
  <c r="L476" i="92"/>
  <c r="L475" i="92"/>
  <c r="L474" i="92"/>
  <c r="L473" i="92"/>
  <c r="L472" i="92"/>
  <c r="L471" i="92"/>
  <c r="L470" i="92"/>
  <c r="L469" i="92"/>
  <c r="L468" i="92"/>
  <c r="L467" i="92"/>
  <c r="L466" i="92"/>
  <c r="L465" i="92"/>
  <c r="L464" i="92"/>
  <c r="L463" i="92"/>
  <c r="L462" i="92"/>
  <c r="L461" i="92"/>
  <c r="L460" i="92"/>
  <c r="L459" i="92"/>
  <c r="L458" i="92"/>
  <c r="L457" i="92"/>
  <c r="L456" i="92"/>
  <c r="L455" i="92"/>
  <c r="L454" i="92"/>
  <c r="L453" i="92"/>
  <c r="L452" i="92"/>
  <c r="L451" i="92"/>
  <c r="L450" i="92"/>
  <c r="L449" i="92"/>
  <c r="L448" i="92"/>
  <c r="L447" i="92"/>
  <c r="L446" i="92"/>
  <c r="L445" i="92"/>
  <c r="L444" i="92"/>
  <c r="L443" i="92"/>
  <c r="L442" i="92"/>
  <c r="L441" i="92"/>
  <c r="L440" i="92"/>
  <c r="L439" i="92"/>
  <c r="L438" i="92"/>
  <c r="L437" i="92"/>
  <c r="L436" i="92"/>
  <c r="L435" i="92"/>
  <c r="L434" i="92"/>
  <c r="L433" i="92"/>
  <c r="L432" i="92"/>
  <c r="L431" i="92"/>
  <c r="L430" i="92"/>
  <c r="L429" i="92"/>
  <c r="L428" i="92"/>
  <c r="L427" i="92"/>
  <c r="L426" i="92"/>
  <c r="L425" i="92"/>
  <c r="L424" i="92"/>
  <c r="L423" i="92"/>
  <c r="L422" i="92"/>
  <c r="L421" i="92"/>
  <c r="L420" i="92"/>
  <c r="L419" i="92"/>
  <c r="L418" i="92"/>
  <c r="L417" i="92"/>
  <c r="L416" i="92"/>
  <c r="L415" i="92"/>
  <c r="L414" i="92"/>
  <c r="L413" i="92"/>
  <c r="L412" i="92"/>
  <c r="L411" i="92"/>
  <c r="L410" i="92"/>
  <c r="L409" i="92"/>
  <c r="L408" i="92"/>
  <c r="L407" i="92"/>
  <c r="L406" i="92"/>
  <c r="L405" i="92"/>
  <c r="L404" i="92"/>
  <c r="L403" i="92"/>
  <c r="L402" i="92"/>
  <c r="L401" i="92"/>
  <c r="L400" i="92"/>
  <c r="L399" i="92"/>
  <c r="L398" i="92"/>
  <c r="L397" i="92"/>
  <c r="L396" i="92"/>
  <c r="L395" i="92"/>
  <c r="L394" i="92"/>
  <c r="L393" i="92"/>
  <c r="L392" i="92"/>
  <c r="L391" i="92"/>
  <c r="L390" i="92"/>
  <c r="L389" i="92"/>
  <c r="L388" i="92"/>
  <c r="L387" i="92"/>
  <c r="L386" i="92"/>
  <c r="L385" i="92"/>
  <c r="L384" i="92"/>
  <c r="L383" i="92"/>
  <c r="L382" i="92"/>
  <c r="L381" i="92"/>
  <c r="L380" i="92"/>
  <c r="L379" i="92"/>
  <c r="L378" i="92"/>
  <c r="L377" i="92"/>
  <c r="L376" i="92"/>
  <c r="L375" i="92"/>
  <c r="L374" i="92"/>
  <c r="L373" i="92"/>
  <c r="L372" i="92"/>
  <c r="L371" i="92"/>
  <c r="L370" i="92"/>
  <c r="L369" i="92"/>
  <c r="L368" i="92"/>
  <c r="L367" i="92"/>
  <c r="L366" i="92"/>
  <c r="L365" i="92"/>
  <c r="L364" i="92"/>
  <c r="L363" i="92"/>
  <c r="L362" i="92"/>
  <c r="L361" i="92"/>
  <c r="L360" i="92"/>
  <c r="L359" i="92"/>
  <c r="L358" i="92"/>
  <c r="L357" i="92"/>
  <c r="L356" i="92"/>
  <c r="L355" i="92"/>
  <c r="L354" i="92"/>
  <c r="L353" i="92"/>
  <c r="L352" i="92"/>
  <c r="L351" i="92"/>
  <c r="L350" i="92"/>
  <c r="L349" i="92"/>
  <c r="L348" i="92"/>
  <c r="L347" i="92"/>
  <c r="L346" i="92"/>
  <c r="L345" i="92"/>
  <c r="L344" i="92"/>
  <c r="L343" i="92"/>
  <c r="L342" i="92"/>
  <c r="L341" i="92"/>
  <c r="L340" i="92"/>
  <c r="L339" i="92"/>
  <c r="L338" i="92"/>
  <c r="L337" i="92"/>
  <c r="L336" i="92"/>
  <c r="L335" i="92"/>
  <c r="L334" i="92"/>
  <c r="L333" i="92"/>
  <c r="L332" i="92"/>
  <c r="L331" i="92"/>
  <c r="L330" i="92"/>
  <c r="L329" i="92"/>
  <c r="L328" i="92"/>
  <c r="L327" i="92"/>
  <c r="L326" i="92"/>
  <c r="L325" i="92"/>
  <c r="L324" i="92"/>
  <c r="L323" i="92"/>
  <c r="L322" i="92"/>
  <c r="L321" i="92"/>
  <c r="L320" i="92"/>
  <c r="L319" i="92"/>
  <c r="L318" i="92"/>
  <c r="L317" i="92"/>
  <c r="L316" i="92"/>
  <c r="L315" i="92"/>
  <c r="L314" i="92"/>
  <c r="L313" i="92"/>
  <c r="L312" i="92"/>
  <c r="L311" i="92"/>
  <c r="L310" i="92"/>
  <c r="L309" i="92"/>
  <c r="L308" i="92"/>
  <c r="L307" i="92"/>
  <c r="L306" i="92"/>
  <c r="L305" i="92"/>
  <c r="L304" i="92"/>
  <c r="L303" i="92"/>
  <c r="L302" i="92"/>
  <c r="L301" i="92"/>
  <c r="L300" i="92"/>
  <c r="L299" i="92"/>
  <c r="L298" i="92"/>
  <c r="L297" i="92"/>
  <c r="L296" i="92"/>
  <c r="L295" i="92"/>
  <c r="L294" i="92"/>
  <c r="L293" i="92"/>
  <c r="L292" i="92"/>
  <c r="L291" i="92"/>
  <c r="L290" i="92"/>
  <c r="L289" i="92"/>
  <c r="L288" i="92"/>
  <c r="L287" i="92"/>
  <c r="L286" i="92"/>
  <c r="L285" i="92"/>
  <c r="L284" i="92"/>
  <c r="L283" i="92"/>
  <c r="L282" i="92"/>
  <c r="L281" i="92"/>
  <c r="L280" i="92"/>
  <c r="L279" i="92"/>
  <c r="L278" i="92"/>
  <c r="L277" i="92"/>
  <c r="L276" i="92"/>
  <c r="L275" i="92"/>
  <c r="L274" i="92"/>
  <c r="L273" i="92"/>
  <c r="L272" i="92"/>
  <c r="L271" i="92"/>
  <c r="L270" i="92"/>
  <c r="L269" i="92"/>
  <c r="L268" i="92"/>
  <c r="L267" i="92"/>
  <c r="L266" i="92"/>
  <c r="L265" i="92"/>
  <c r="L264" i="92"/>
  <c r="L263" i="92"/>
  <c r="L262" i="92"/>
  <c r="L261" i="92"/>
  <c r="L260" i="92"/>
  <c r="L259" i="92"/>
  <c r="L258" i="92"/>
  <c r="L257" i="92"/>
  <c r="L256" i="92"/>
  <c r="L255" i="92"/>
  <c r="L254" i="92"/>
  <c r="L253" i="92"/>
  <c r="L252" i="92"/>
  <c r="L251" i="92"/>
  <c r="L250" i="92"/>
  <c r="L249" i="92"/>
  <c r="L248" i="92"/>
  <c r="L247" i="92"/>
  <c r="L246" i="92"/>
  <c r="L245" i="92"/>
  <c r="L244" i="92"/>
  <c r="L243" i="92"/>
  <c r="L242" i="92"/>
  <c r="L241" i="92"/>
  <c r="L240" i="92"/>
  <c r="L239" i="92"/>
  <c r="L238" i="92"/>
  <c r="L237" i="92"/>
  <c r="L236" i="92"/>
  <c r="L235" i="92"/>
  <c r="L234" i="92"/>
  <c r="L233" i="92"/>
  <c r="L232" i="92"/>
  <c r="L231" i="92"/>
  <c r="L230" i="92"/>
  <c r="L229" i="92"/>
  <c r="L228" i="92"/>
  <c r="L227" i="92"/>
  <c r="L226" i="92"/>
  <c r="L225" i="92"/>
  <c r="L224" i="92"/>
  <c r="L223" i="92"/>
  <c r="L222" i="92"/>
  <c r="L221" i="92"/>
  <c r="L220" i="92"/>
  <c r="L219" i="92"/>
  <c r="L218" i="92"/>
  <c r="L217" i="92"/>
  <c r="L216" i="92"/>
  <c r="L215" i="92"/>
  <c r="L214" i="92"/>
  <c r="L213" i="92"/>
  <c r="L212" i="92"/>
  <c r="L211" i="92"/>
  <c r="L210" i="92"/>
  <c r="L209" i="92"/>
  <c r="L208" i="92"/>
  <c r="L207" i="92"/>
  <c r="L206" i="92"/>
  <c r="L205" i="92"/>
  <c r="L204" i="92"/>
  <c r="L203" i="92"/>
  <c r="L202" i="92"/>
  <c r="L201" i="92"/>
  <c r="L200" i="92"/>
  <c r="L199" i="92"/>
  <c r="L198" i="92"/>
  <c r="L197" i="92"/>
  <c r="L196" i="92"/>
  <c r="L195" i="92"/>
  <c r="L194" i="92"/>
  <c r="L193" i="92"/>
  <c r="L192" i="92"/>
  <c r="L191" i="92"/>
  <c r="L190" i="92"/>
  <c r="L189" i="92"/>
  <c r="L188" i="92"/>
  <c r="L187" i="92"/>
  <c r="L186" i="92"/>
  <c r="L185" i="92"/>
  <c r="L184" i="92"/>
  <c r="L183" i="92"/>
  <c r="L182" i="92"/>
  <c r="L181" i="92"/>
  <c r="L180" i="92"/>
  <c r="L179" i="92"/>
  <c r="L178" i="92"/>
  <c r="L177" i="92"/>
  <c r="L176" i="92"/>
  <c r="L175" i="92"/>
  <c r="L174" i="92"/>
  <c r="L173" i="92"/>
  <c r="L172" i="92"/>
  <c r="L171" i="92"/>
  <c r="L170" i="92"/>
  <c r="L169" i="92"/>
  <c r="L168" i="92"/>
  <c r="L167" i="92"/>
  <c r="L166" i="92"/>
  <c r="L165" i="92"/>
  <c r="L164" i="92"/>
  <c r="L163" i="92"/>
  <c r="L162" i="92"/>
  <c r="L161" i="92"/>
  <c r="L160" i="92"/>
  <c r="L159" i="92"/>
  <c r="L158" i="92"/>
  <c r="L157" i="92"/>
  <c r="L156" i="92"/>
  <c r="L155" i="92"/>
  <c r="L154" i="92"/>
  <c r="L153" i="92"/>
  <c r="L152" i="92"/>
  <c r="L151" i="92"/>
  <c r="L150" i="92"/>
  <c r="L149" i="92"/>
  <c r="L148" i="92"/>
  <c r="L147" i="92"/>
  <c r="L146" i="92"/>
  <c r="L145" i="92"/>
  <c r="L144" i="92"/>
  <c r="L143" i="92"/>
  <c r="L142" i="92"/>
  <c r="L141" i="92"/>
  <c r="L140" i="92"/>
  <c r="L139" i="92"/>
  <c r="L138" i="92"/>
  <c r="L137" i="92"/>
  <c r="L136" i="92"/>
  <c r="L135" i="92"/>
  <c r="L134" i="92"/>
  <c r="L133" i="92"/>
  <c r="L132" i="92"/>
  <c r="L131" i="92"/>
  <c r="L130" i="92"/>
  <c r="L129" i="92"/>
  <c r="L128" i="92"/>
  <c r="L127" i="92"/>
  <c r="L126" i="92"/>
  <c r="L125" i="92"/>
  <c r="L124" i="92"/>
  <c r="L123" i="92"/>
  <c r="L122" i="92"/>
  <c r="L121" i="92"/>
  <c r="L120" i="92"/>
  <c r="L119" i="92"/>
  <c r="L118" i="92"/>
  <c r="L117" i="92"/>
  <c r="L116" i="92"/>
  <c r="L115" i="92"/>
  <c r="L114" i="92"/>
  <c r="L113" i="92"/>
  <c r="L112" i="92"/>
  <c r="L111" i="92"/>
  <c r="L110" i="92"/>
  <c r="L109" i="92"/>
  <c r="L108" i="92"/>
  <c r="L107" i="92"/>
  <c r="L106" i="92"/>
  <c r="L105" i="92"/>
  <c r="L104" i="92"/>
  <c r="L103" i="92"/>
  <c r="L102" i="92"/>
  <c r="L101" i="92"/>
  <c r="L100" i="92"/>
  <c r="L99" i="92"/>
  <c r="L98" i="92"/>
  <c r="L97" i="92"/>
  <c r="L96" i="92"/>
  <c r="M96" i="92" s="1"/>
  <c r="L95" i="92"/>
  <c r="L94" i="92"/>
  <c r="L93" i="92"/>
  <c r="L92" i="92"/>
  <c r="L91" i="92"/>
  <c r="L90" i="92"/>
  <c r="L89" i="92"/>
  <c r="L88" i="92"/>
  <c r="L87" i="92"/>
  <c r="L86" i="92"/>
  <c r="L85" i="92"/>
  <c r="L84" i="92"/>
  <c r="L83" i="92"/>
  <c r="L82" i="92"/>
  <c r="L81" i="92"/>
  <c r="L80" i="92"/>
  <c r="L79" i="92"/>
  <c r="L78" i="92"/>
  <c r="L77" i="92"/>
  <c r="L76" i="92"/>
  <c r="L75" i="92"/>
  <c r="L74" i="92"/>
  <c r="L73" i="92"/>
  <c r="L72" i="92"/>
  <c r="M72" i="92" s="1"/>
  <c r="L71" i="92"/>
  <c r="L70" i="92"/>
  <c r="L69" i="92"/>
  <c r="L68" i="92"/>
  <c r="M68" i="92" s="1"/>
  <c r="L67" i="92"/>
  <c r="L66" i="92"/>
  <c r="L65" i="92"/>
  <c r="L64" i="92"/>
  <c r="L63" i="92"/>
  <c r="L62" i="92"/>
  <c r="L61" i="92"/>
  <c r="L60" i="92"/>
  <c r="L59" i="92"/>
  <c r="L58" i="92"/>
  <c r="L57" i="92"/>
  <c r="L56" i="92"/>
  <c r="L55" i="92"/>
  <c r="L54" i="92"/>
  <c r="L53" i="92"/>
  <c r="L52" i="92"/>
  <c r="M52" i="92" s="1"/>
  <c r="L51" i="92"/>
  <c r="L50" i="92"/>
  <c r="L49" i="92"/>
  <c r="L48" i="92"/>
  <c r="L47" i="92"/>
  <c r="L46" i="92"/>
  <c r="L45" i="92"/>
  <c r="L44" i="92"/>
  <c r="M44" i="92" s="1"/>
  <c r="L43" i="92"/>
  <c r="L42" i="92"/>
  <c r="L41" i="92"/>
  <c r="L40" i="92"/>
  <c r="L39" i="92"/>
  <c r="L38" i="92"/>
  <c r="L37" i="92"/>
  <c r="L36" i="92"/>
  <c r="L35" i="92"/>
  <c r="L34" i="92"/>
  <c r="L33" i="92"/>
  <c r="L32" i="92"/>
  <c r="M32" i="92" s="1"/>
  <c r="L31" i="92"/>
  <c r="L30" i="92"/>
  <c r="L26" i="92"/>
  <c r="L12" i="92"/>
  <c r="L11" i="92"/>
  <c r="L9" i="92"/>
  <c r="L8" i="92"/>
  <c r="M8" i="92" s="1"/>
  <c r="L5" i="92"/>
  <c r="L4" i="92"/>
  <c r="M4" i="92" s="1"/>
  <c r="L498" i="94"/>
  <c r="L497" i="94"/>
  <c r="L496" i="94"/>
  <c r="L495" i="94"/>
  <c r="L494" i="94"/>
  <c r="L493" i="94"/>
  <c r="L492" i="94"/>
  <c r="L491" i="94"/>
  <c r="L490" i="94"/>
  <c r="L489" i="94"/>
  <c r="L488" i="94"/>
  <c r="L487" i="94"/>
  <c r="L486" i="94"/>
  <c r="L485" i="94"/>
  <c r="L484" i="94"/>
  <c r="L483" i="94"/>
  <c r="L482" i="94"/>
  <c r="L481" i="94"/>
  <c r="L480" i="94"/>
  <c r="L479" i="94"/>
  <c r="L478" i="94"/>
  <c r="L477" i="94"/>
  <c r="L476" i="94"/>
  <c r="L475" i="94"/>
  <c r="L474" i="94"/>
  <c r="L473" i="94"/>
  <c r="L472" i="94"/>
  <c r="L471" i="94"/>
  <c r="L470" i="94"/>
  <c r="L469" i="94"/>
  <c r="L468" i="94"/>
  <c r="L467" i="94"/>
  <c r="L466" i="94"/>
  <c r="L465" i="94"/>
  <c r="L464" i="94"/>
  <c r="L463" i="94"/>
  <c r="L462" i="94"/>
  <c r="L461" i="94"/>
  <c r="L460" i="94"/>
  <c r="L459" i="94"/>
  <c r="L458" i="94"/>
  <c r="L457" i="94"/>
  <c r="L456" i="94"/>
  <c r="L455" i="94"/>
  <c r="L454" i="94"/>
  <c r="L453" i="94"/>
  <c r="L452" i="94"/>
  <c r="L451" i="94"/>
  <c r="L450" i="94"/>
  <c r="L449" i="94"/>
  <c r="L448" i="94"/>
  <c r="L447" i="94"/>
  <c r="L446" i="94"/>
  <c r="L445" i="94"/>
  <c r="L444" i="94"/>
  <c r="L443" i="94"/>
  <c r="L442" i="94"/>
  <c r="L441" i="94"/>
  <c r="L440" i="94"/>
  <c r="L439" i="94"/>
  <c r="L438" i="94"/>
  <c r="L437" i="94"/>
  <c r="L436" i="94"/>
  <c r="L435" i="94"/>
  <c r="L434" i="94"/>
  <c r="L433" i="94"/>
  <c r="L432" i="94"/>
  <c r="L431" i="94"/>
  <c r="L430" i="94"/>
  <c r="L429" i="94"/>
  <c r="L428" i="94"/>
  <c r="L427" i="94"/>
  <c r="L426" i="94"/>
  <c r="L425" i="94"/>
  <c r="L424" i="94"/>
  <c r="L423" i="94"/>
  <c r="L422" i="94"/>
  <c r="L421" i="94"/>
  <c r="L420" i="94"/>
  <c r="L419" i="94"/>
  <c r="L418" i="94"/>
  <c r="L417" i="94"/>
  <c r="L416" i="94"/>
  <c r="L415" i="94"/>
  <c r="L414" i="94"/>
  <c r="L413" i="94"/>
  <c r="L412" i="94"/>
  <c r="L411" i="94"/>
  <c r="L410" i="94"/>
  <c r="L409" i="94"/>
  <c r="L408" i="94"/>
  <c r="L407" i="94"/>
  <c r="L406" i="94"/>
  <c r="L405" i="94"/>
  <c r="L404" i="94"/>
  <c r="L403" i="94"/>
  <c r="L402" i="94"/>
  <c r="L401" i="94"/>
  <c r="L400" i="94"/>
  <c r="L399" i="94"/>
  <c r="L398" i="94"/>
  <c r="L397" i="94"/>
  <c r="L396" i="94"/>
  <c r="L395" i="94"/>
  <c r="L394" i="94"/>
  <c r="L393" i="94"/>
  <c r="L392" i="94"/>
  <c r="L391" i="94"/>
  <c r="L390" i="94"/>
  <c r="L389" i="94"/>
  <c r="L388" i="94"/>
  <c r="L387" i="94"/>
  <c r="L386" i="94"/>
  <c r="L385" i="94"/>
  <c r="L384" i="94"/>
  <c r="L383" i="94"/>
  <c r="L382" i="94"/>
  <c r="L381" i="94"/>
  <c r="L380" i="94"/>
  <c r="L379" i="94"/>
  <c r="L378" i="94"/>
  <c r="L377" i="94"/>
  <c r="L376" i="94"/>
  <c r="L375" i="94"/>
  <c r="L374" i="94"/>
  <c r="L373" i="94"/>
  <c r="L372" i="94"/>
  <c r="L371" i="94"/>
  <c r="L370" i="94"/>
  <c r="L369" i="94"/>
  <c r="L368" i="94"/>
  <c r="L367" i="94"/>
  <c r="L366" i="94"/>
  <c r="L365" i="94"/>
  <c r="L364" i="94"/>
  <c r="L363" i="94"/>
  <c r="L362" i="94"/>
  <c r="L361" i="94"/>
  <c r="L360" i="94"/>
  <c r="L359" i="94"/>
  <c r="L358" i="94"/>
  <c r="L357" i="94"/>
  <c r="L356" i="94"/>
  <c r="L355" i="94"/>
  <c r="L354" i="94"/>
  <c r="L353" i="94"/>
  <c r="L352" i="94"/>
  <c r="L351" i="94"/>
  <c r="L350" i="94"/>
  <c r="L349" i="94"/>
  <c r="L348" i="94"/>
  <c r="L347" i="94"/>
  <c r="L346" i="94"/>
  <c r="L345" i="94"/>
  <c r="L344" i="94"/>
  <c r="L343" i="94"/>
  <c r="L342" i="94"/>
  <c r="L341" i="94"/>
  <c r="L340" i="94"/>
  <c r="L339" i="94"/>
  <c r="L338" i="94"/>
  <c r="L337" i="94"/>
  <c r="L336" i="94"/>
  <c r="L335" i="94"/>
  <c r="L334" i="94"/>
  <c r="L333" i="94"/>
  <c r="L332" i="94"/>
  <c r="L331" i="94"/>
  <c r="L330" i="94"/>
  <c r="L329" i="94"/>
  <c r="L328" i="94"/>
  <c r="L327" i="94"/>
  <c r="L326" i="94"/>
  <c r="L325" i="94"/>
  <c r="L324" i="94"/>
  <c r="L323" i="94"/>
  <c r="L322" i="94"/>
  <c r="L321" i="94"/>
  <c r="L320" i="94"/>
  <c r="L319" i="94"/>
  <c r="L318" i="94"/>
  <c r="L317" i="94"/>
  <c r="L316" i="94"/>
  <c r="L315" i="94"/>
  <c r="L314" i="94"/>
  <c r="L313" i="94"/>
  <c r="L312" i="94"/>
  <c r="L311" i="94"/>
  <c r="L310" i="94"/>
  <c r="L309" i="94"/>
  <c r="L308" i="94"/>
  <c r="L307" i="94"/>
  <c r="L306" i="94"/>
  <c r="L305" i="94"/>
  <c r="L304" i="94"/>
  <c r="L303" i="94"/>
  <c r="L302" i="94"/>
  <c r="L301" i="94"/>
  <c r="L300" i="94"/>
  <c r="L299" i="94"/>
  <c r="L298" i="94"/>
  <c r="L297" i="94"/>
  <c r="L296" i="94"/>
  <c r="L295" i="94"/>
  <c r="L294" i="94"/>
  <c r="L293" i="94"/>
  <c r="L292" i="94"/>
  <c r="L291" i="94"/>
  <c r="L290" i="94"/>
  <c r="L289" i="94"/>
  <c r="L288" i="94"/>
  <c r="L287" i="94"/>
  <c r="L286" i="94"/>
  <c r="L285" i="94"/>
  <c r="L284" i="94"/>
  <c r="L283" i="94"/>
  <c r="L282" i="94"/>
  <c r="L281" i="94"/>
  <c r="L280" i="94"/>
  <c r="L279" i="94"/>
  <c r="L278" i="94"/>
  <c r="L277" i="94"/>
  <c r="L276" i="94"/>
  <c r="L275" i="94"/>
  <c r="L274" i="94"/>
  <c r="L273" i="94"/>
  <c r="L272" i="94"/>
  <c r="L271" i="94"/>
  <c r="L270" i="94"/>
  <c r="L269" i="94"/>
  <c r="L268" i="94"/>
  <c r="L267" i="94"/>
  <c r="L266" i="94"/>
  <c r="L265" i="94"/>
  <c r="L264" i="94"/>
  <c r="L263" i="94"/>
  <c r="L262" i="94"/>
  <c r="L261" i="94"/>
  <c r="L260" i="94"/>
  <c r="L259" i="94"/>
  <c r="L258" i="94"/>
  <c r="L257" i="94"/>
  <c r="L256" i="94"/>
  <c r="L255" i="94"/>
  <c r="L254" i="94"/>
  <c r="L253" i="94"/>
  <c r="L252" i="94"/>
  <c r="L251" i="94"/>
  <c r="L250" i="94"/>
  <c r="L249" i="94"/>
  <c r="L248" i="94"/>
  <c r="L247" i="94"/>
  <c r="L246" i="94"/>
  <c r="L245" i="94"/>
  <c r="L244" i="94"/>
  <c r="L243" i="94"/>
  <c r="L242" i="94"/>
  <c r="L241" i="94"/>
  <c r="L240" i="94"/>
  <c r="L239" i="94"/>
  <c r="L238" i="94"/>
  <c r="L237" i="94"/>
  <c r="L236" i="94"/>
  <c r="L235" i="94"/>
  <c r="L234" i="94"/>
  <c r="L233" i="94"/>
  <c r="L232" i="94"/>
  <c r="L231" i="94"/>
  <c r="L230" i="94"/>
  <c r="L229" i="94"/>
  <c r="L228" i="94"/>
  <c r="L227" i="94"/>
  <c r="L226" i="94"/>
  <c r="L225" i="94"/>
  <c r="L224" i="94"/>
  <c r="L223" i="94"/>
  <c r="L222" i="94"/>
  <c r="L221" i="94"/>
  <c r="L220" i="94"/>
  <c r="L219" i="94"/>
  <c r="L218" i="94"/>
  <c r="L217" i="94"/>
  <c r="L216" i="94"/>
  <c r="L215" i="94"/>
  <c r="L214" i="94"/>
  <c r="L213" i="94"/>
  <c r="L212" i="94"/>
  <c r="L211" i="94"/>
  <c r="L210" i="94"/>
  <c r="L209" i="94"/>
  <c r="L208" i="94"/>
  <c r="L207" i="94"/>
  <c r="L206" i="94"/>
  <c r="L205" i="94"/>
  <c r="L204" i="94"/>
  <c r="L203" i="94"/>
  <c r="L202" i="94"/>
  <c r="L201" i="94"/>
  <c r="L200" i="94"/>
  <c r="L199" i="94"/>
  <c r="L198" i="94"/>
  <c r="L197" i="94"/>
  <c r="L196" i="94"/>
  <c r="L195" i="94"/>
  <c r="L194" i="94"/>
  <c r="L193" i="94"/>
  <c r="L192" i="94"/>
  <c r="L191" i="94"/>
  <c r="L190" i="94"/>
  <c r="L189" i="94"/>
  <c r="L188" i="94"/>
  <c r="L187" i="94"/>
  <c r="L186" i="94"/>
  <c r="L185" i="94"/>
  <c r="L184" i="94"/>
  <c r="L183" i="94"/>
  <c r="L182" i="94"/>
  <c r="L181" i="94"/>
  <c r="L180" i="94"/>
  <c r="L179" i="94"/>
  <c r="L178" i="94"/>
  <c r="L177" i="94"/>
  <c r="L176" i="94"/>
  <c r="L175" i="94"/>
  <c r="L174" i="94"/>
  <c r="L173" i="94"/>
  <c r="L172" i="94"/>
  <c r="L171" i="94"/>
  <c r="L170" i="94"/>
  <c r="L169" i="94"/>
  <c r="L168" i="94"/>
  <c r="L167" i="94"/>
  <c r="L166" i="94"/>
  <c r="L165" i="94"/>
  <c r="L164" i="94"/>
  <c r="L163" i="94"/>
  <c r="L162" i="94"/>
  <c r="L161" i="94"/>
  <c r="L160" i="94"/>
  <c r="L159" i="94"/>
  <c r="L158" i="94"/>
  <c r="L157" i="94"/>
  <c r="L156" i="94"/>
  <c r="L155" i="94"/>
  <c r="L154" i="94"/>
  <c r="L153" i="94"/>
  <c r="L152" i="94"/>
  <c r="L151" i="94"/>
  <c r="L150" i="94"/>
  <c r="L149" i="94"/>
  <c r="L148" i="94"/>
  <c r="L147" i="94"/>
  <c r="L146" i="94"/>
  <c r="L145" i="94"/>
  <c r="L144" i="94"/>
  <c r="L143" i="94"/>
  <c r="L142" i="94"/>
  <c r="L141" i="94"/>
  <c r="L140" i="94"/>
  <c r="L139" i="94"/>
  <c r="L138" i="94"/>
  <c r="L137" i="94"/>
  <c r="L136" i="94"/>
  <c r="L135" i="94"/>
  <c r="L134" i="94"/>
  <c r="L133" i="94"/>
  <c r="L132" i="94"/>
  <c r="L131" i="94"/>
  <c r="L130" i="94"/>
  <c r="L129" i="94"/>
  <c r="L128" i="94"/>
  <c r="L127" i="94"/>
  <c r="L126" i="94"/>
  <c r="L125" i="94"/>
  <c r="L124" i="94"/>
  <c r="L123" i="94"/>
  <c r="L122" i="94"/>
  <c r="L121" i="94"/>
  <c r="L120" i="94"/>
  <c r="L119" i="94"/>
  <c r="L118" i="94"/>
  <c r="L117" i="94"/>
  <c r="L116" i="94"/>
  <c r="L115" i="94"/>
  <c r="L114" i="94"/>
  <c r="L113" i="94"/>
  <c r="L112" i="94"/>
  <c r="L111" i="94"/>
  <c r="L110" i="94"/>
  <c r="L109" i="94"/>
  <c r="L108" i="94"/>
  <c r="L107" i="94"/>
  <c r="L106" i="94"/>
  <c r="L105" i="94"/>
  <c r="L104" i="94"/>
  <c r="M99" i="94"/>
  <c r="M95" i="94"/>
  <c r="M87" i="94"/>
  <c r="M83" i="94"/>
  <c r="M79" i="94"/>
  <c r="M75" i="94"/>
  <c r="M71" i="94"/>
  <c r="M63" i="94"/>
  <c r="M59" i="94"/>
  <c r="M55" i="94"/>
  <c r="M43" i="94"/>
  <c r="M7" i="94"/>
  <c r="L498" i="96"/>
  <c r="M498" i="96" s="1"/>
  <c r="L497" i="96"/>
  <c r="L496" i="96"/>
  <c r="L495" i="96"/>
  <c r="L494" i="96"/>
  <c r="L493" i="96"/>
  <c r="L492" i="96"/>
  <c r="L491" i="96"/>
  <c r="L490" i="96"/>
  <c r="M490" i="96" s="1"/>
  <c r="L489" i="96"/>
  <c r="L488" i="96"/>
  <c r="L487" i="96"/>
  <c r="L486" i="96"/>
  <c r="L485" i="96"/>
  <c r="L484" i="96"/>
  <c r="L483" i="96"/>
  <c r="L482" i="96"/>
  <c r="L481" i="96"/>
  <c r="L480" i="96"/>
  <c r="L479" i="96"/>
  <c r="L478" i="96"/>
  <c r="L477" i="96"/>
  <c r="L476" i="96"/>
  <c r="L475" i="96"/>
  <c r="L474" i="96"/>
  <c r="L473" i="96"/>
  <c r="L472" i="96"/>
  <c r="L471" i="96"/>
  <c r="L470" i="96"/>
  <c r="L469" i="96"/>
  <c r="L468" i="96"/>
  <c r="L467" i="96"/>
  <c r="L466" i="96"/>
  <c r="M466" i="96" s="1"/>
  <c r="L465" i="96"/>
  <c r="L464" i="96"/>
  <c r="L463" i="96"/>
  <c r="L462" i="96"/>
  <c r="M462" i="96" s="1"/>
  <c r="L461" i="96"/>
  <c r="L460" i="96"/>
  <c r="L459" i="96"/>
  <c r="L458" i="96"/>
  <c r="M458" i="96" s="1"/>
  <c r="L457" i="96"/>
  <c r="L456" i="96"/>
  <c r="L455" i="96"/>
  <c r="L454" i="96"/>
  <c r="L453" i="96"/>
  <c r="L452" i="96"/>
  <c r="L451" i="96"/>
  <c r="L450" i="96"/>
  <c r="M450" i="96" s="1"/>
  <c r="L449" i="96"/>
  <c r="L448" i="96"/>
  <c r="L447" i="96"/>
  <c r="L446" i="96"/>
  <c r="L445" i="96"/>
  <c r="L444" i="96"/>
  <c r="L443" i="96"/>
  <c r="L442" i="96"/>
  <c r="M442" i="96" s="1"/>
  <c r="L441" i="96"/>
  <c r="L440" i="96"/>
  <c r="L439" i="96"/>
  <c r="L438" i="96"/>
  <c r="M438" i="96" s="1"/>
  <c r="L437" i="96"/>
  <c r="L436" i="96"/>
  <c r="L435" i="96"/>
  <c r="L434" i="96"/>
  <c r="L433" i="96"/>
  <c r="L432" i="96"/>
  <c r="L431" i="96"/>
  <c r="M431" i="96" s="1"/>
  <c r="L430" i="96"/>
  <c r="M430" i="96" s="1"/>
  <c r="L429" i="96"/>
  <c r="L428" i="96"/>
  <c r="L427" i="96"/>
  <c r="L426" i="96"/>
  <c r="L425" i="96"/>
  <c r="L424" i="96"/>
  <c r="L423" i="96"/>
  <c r="L422" i="96"/>
  <c r="L421" i="96"/>
  <c r="L420" i="96"/>
  <c r="L419" i="96"/>
  <c r="M419" i="96" s="1"/>
  <c r="L418" i="96"/>
  <c r="L417" i="96"/>
  <c r="L416" i="96"/>
  <c r="L415" i="96"/>
  <c r="L414" i="96"/>
  <c r="L413" i="96"/>
  <c r="L412" i="96"/>
  <c r="L411" i="96"/>
  <c r="L410" i="96"/>
  <c r="L409" i="96"/>
  <c r="L408" i="96"/>
  <c r="L407" i="96"/>
  <c r="L406" i="96"/>
  <c r="L405" i="96"/>
  <c r="L404" i="96"/>
  <c r="L403" i="96"/>
  <c r="L402" i="96"/>
  <c r="M402" i="96" s="1"/>
  <c r="L401" i="96"/>
  <c r="L400" i="96"/>
  <c r="L399" i="96"/>
  <c r="L398" i="96"/>
  <c r="L397" i="96"/>
  <c r="L396" i="96"/>
  <c r="L395" i="96"/>
  <c r="L394" i="96"/>
  <c r="L393" i="96"/>
  <c r="L392" i="96"/>
  <c r="L391" i="96"/>
  <c r="L390" i="96"/>
  <c r="L389" i="96"/>
  <c r="L388" i="96"/>
  <c r="L387" i="96"/>
  <c r="L386" i="96"/>
  <c r="L385" i="96"/>
  <c r="L384" i="96"/>
  <c r="L383" i="96"/>
  <c r="L382" i="96"/>
  <c r="M382" i="96" s="1"/>
  <c r="L381" i="96"/>
  <c r="L380" i="96"/>
  <c r="L379" i="96"/>
  <c r="L378" i="96"/>
  <c r="L377" i="96"/>
  <c r="L376" i="96"/>
  <c r="L375" i="96"/>
  <c r="L374" i="96"/>
  <c r="L373" i="96"/>
  <c r="L372" i="96"/>
  <c r="L371" i="96"/>
  <c r="L370" i="96"/>
  <c r="L369" i="96"/>
  <c r="L368" i="96"/>
  <c r="L367" i="96"/>
  <c r="M367" i="96" s="1"/>
  <c r="L366" i="96"/>
  <c r="M366" i="96" s="1"/>
  <c r="L365" i="96"/>
  <c r="L364" i="96"/>
  <c r="L363" i="96"/>
  <c r="L362" i="96"/>
  <c r="M362" i="96" s="1"/>
  <c r="L361" i="96"/>
  <c r="L360" i="96"/>
  <c r="L359" i="96"/>
  <c r="L358" i="96"/>
  <c r="M358" i="96" s="1"/>
  <c r="L357" i="96"/>
  <c r="L356" i="96"/>
  <c r="L355" i="96"/>
  <c r="L354" i="96"/>
  <c r="L353" i="96"/>
  <c r="L352" i="96"/>
  <c r="L351" i="96"/>
  <c r="L350" i="96"/>
  <c r="L349" i="96"/>
  <c r="L348" i="96"/>
  <c r="L347" i="96"/>
  <c r="L346" i="96"/>
  <c r="L345" i="96"/>
  <c r="L344" i="96"/>
  <c r="L343" i="96"/>
  <c r="L342" i="96"/>
  <c r="L341" i="96"/>
  <c r="L340" i="96"/>
  <c r="L339" i="96"/>
  <c r="L338" i="96"/>
  <c r="M338" i="96" s="1"/>
  <c r="L337" i="96"/>
  <c r="L336" i="96"/>
  <c r="L335" i="96"/>
  <c r="L334" i="96"/>
  <c r="M334" i="96" s="1"/>
  <c r="L333" i="96"/>
  <c r="L332" i="96"/>
  <c r="L331" i="96"/>
  <c r="L330" i="96"/>
  <c r="L329" i="96"/>
  <c r="L328" i="96"/>
  <c r="L327" i="96"/>
  <c r="M327" i="96" s="1"/>
  <c r="L326" i="96"/>
  <c r="L325" i="96"/>
  <c r="L324" i="96"/>
  <c r="L323" i="96"/>
  <c r="L322" i="96"/>
  <c r="L321" i="96"/>
  <c r="L320" i="96"/>
  <c r="L319" i="96"/>
  <c r="L318" i="96"/>
  <c r="L317" i="96"/>
  <c r="L316" i="96"/>
  <c r="L315" i="96"/>
  <c r="L314" i="96"/>
  <c r="L313" i="96"/>
  <c r="L312" i="96"/>
  <c r="L311" i="96"/>
  <c r="L310" i="96"/>
  <c r="L309" i="96"/>
  <c r="L308" i="96"/>
  <c r="L307" i="96"/>
  <c r="L306" i="96"/>
  <c r="L305" i="96"/>
  <c r="L304" i="96"/>
  <c r="L303" i="96"/>
  <c r="L302" i="96"/>
  <c r="M302" i="96" s="1"/>
  <c r="L301" i="96"/>
  <c r="L300" i="96"/>
  <c r="L299" i="96"/>
  <c r="L298" i="96"/>
  <c r="M298" i="96" s="1"/>
  <c r="L297" i="96"/>
  <c r="L296" i="96"/>
  <c r="L295" i="96"/>
  <c r="L294" i="96"/>
  <c r="L293" i="96"/>
  <c r="L292" i="96"/>
  <c r="L291" i="96"/>
  <c r="L290" i="96"/>
  <c r="L289" i="96"/>
  <c r="L288" i="96"/>
  <c r="L287" i="96"/>
  <c r="L286" i="96"/>
  <c r="M286" i="96" s="1"/>
  <c r="L285" i="96"/>
  <c r="L284" i="96"/>
  <c r="L283" i="96"/>
  <c r="L282" i="96"/>
  <c r="L281" i="96"/>
  <c r="L280" i="96"/>
  <c r="L279" i="96"/>
  <c r="L278" i="96"/>
  <c r="L277" i="96"/>
  <c r="L276" i="96"/>
  <c r="L275" i="96"/>
  <c r="L274" i="96"/>
  <c r="M274" i="96" s="1"/>
  <c r="L273" i="96"/>
  <c r="L272" i="96"/>
  <c r="L271" i="96"/>
  <c r="L270" i="96"/>
  <c r="M270" i="96" s="1"/>
  <c r="L269" i="96"/>
  <c r="L268" i="96"/>
  <c r="L267" i="96"/>
  <c r="L266" i="96"/>
  <c r="L265" i="96"/>
  <c r="L264" i="96"/>
  <c r="L263" i="96"/>
  <c r="M263" i="96" s="1"/>
  <c r="L262" i="96"/>
  <c r="L261" i="96"/>
  <c r="L260" i="96"/>
  <c r="L259" i="96"/>
  <c r="L258" i="96"/>
  <c r="M258" i="96" s="1"/>
  <c r="L257" i="96"/>
  <c r="L256" i="96"/>
  <c r="L255" i="96"/>
  <c r="L254" i="96"/>
  <c r="L253" i="96"/>
  <c r="L252" i="96"/>
  <c r="L251" i="96"/>
  <c r="L250" i="96"/>
  <c r="L249" i="96"/>
  <c r="L248" i="96"/>
  <c r="L247" i="96"/>
  <c r="L246" i="96"/>
  <c r="M246" i="96" s="1"/>
  <c r="L245" i="96"/>
  <c r="L244" i="96"/>
  <c r="L243" i="96"/>
  <c r="L242" i="96"/>
  <c r="L241" i="96"/>
  <c r="L240" i="96"/>
  <c r="L239" i="96"/>
  <c r="L238" i="96"/>
  <c r="L237" i="96"/>
  <c r="L236" i="96"/>
  <c r="L235" i="96"/>
  <c r="L234" i="96"/>
  <c r="M234" i="96" s="1"/>
  <c r="L233" i="96"/>
  <c r="L232" i="96"/>
  <c r="L231" i="96"/>
  <c r="L230" i="96"/>
  <c r="L229" i="96"/>
  <c r="L228" i="96"/>
  <c r="L227" i="96"/>
  <c r="L226" i="96"/>
  <c r="L225" i="96"/>
  <c r="L224" i="96"/>
  <c r="L223" i="96"/>
  <c r="L222" i="96"/>
  <c r="M222" i="96" s="1"/>
  <c r="L221" i="96"/>
  <c r="L220" i="96"/>
  <c r="L219" i="96"/>
  <c r="L218" i="96"/>
  <c r="L217" i="96"/>
  <c r="L216" i="96"/>
  <c r="L215" i="96"/>
  <c r="L214" i="96"/>
  <c r="M214" i="96" s="1"/>
  <c r="L213" i="96"/>
  <c r="L212" i="96"/>
  <c r="L211" i="96"/>
  <c r="L210" i="96"/>
  <c r="L209" i="96"/>
  <c r="L208" i="96"/>
  <c r="L207" i="96"/>
  <c r="L206" i="96"/>
  <c r="L205" i="96"/>
  <c r="L204" i="96"/>
  <c r="L203" i="96"/>
  <c r="L202" i="96"/>
  <c r="L201" i="96"/>
  <c r="L200" i="96"/>
  <c r="L199" i="96"/>
  <c r="L198" i="96"/>
  <c r="L197" i="96"/>
  <c r="L196" i="96"/>
  <c r="L195" i="96"/>
  <c r="L194" i="96"/>
  <c r="L193" i="96"/>
  <c r="L192" i="96"/>
  <c r="L191" i="96"/>
  <c r="L190" i="96"/>
  <c r="L189" i="96"/>
  <c r="L188" i="96"/>
  <c r="L187" i="96"/>
  <c r="L186" i="96"/>
  <c r="L185" i="96"/>
  <c r="L184" i="96"/>
  <c r="L183" i="96"/>
  <c r="L182" i="96"/>
  <c r="M182" i="96" s="1"/>
  <c r="L181" i="96"/>
  <c r="L180" i="96"/>
  <c r="L179" i="96"/>
  <c r="L178" i="96"/>
  <c r="M178" i="96" s="1"/>
  <c r="L177" i="96"/>
  <c r="L176" i="96"/>
  <c r="L175" i="96"/>
  <c r="L174" i="96"/>
  <c r="M174" i="96" s="1"/>
  <c r="L173" i="96"/>
  <c r="L172" i="96"/>
  <c r="L171" i="96"/>
  <c r="L170" i="96"/>
  <c r="L169" i="96"/>
  <c r="L168" i="96"/>
  <c r="L167" i="96"/>
  <c r="L166" i="96"/>
  <c r="M166" i="96" s="1"/>
  <c r="L165" i="96"/>
  <c r="L164" i="96"/>
  <c r="L163" i="96"/>
  <c r="L162" i="96"/>
  <c r="L161" i="96"/>
  <c r="L160" i="96"/>
  <c r="L159" i="96"/>
  <c r="L158" i="96"/>
  <c r="M158" i="96" s="1"/>
  <c r="L157" i="96"/>
  <c r="L156" i="96"/>
  <c r="L155" i="96"/>
  <c r="L154" i="96"/>
  <c r="L153" i="96"/>
  <c r="L152" i="96"/>
  <c r="L151" i="96"/>
  <c r="L150" i="96"/>
  <c r="L149" i="96"/>
  <c r="L148" i="96"/>
  <c r="L147" i="96"/>
  <c r="L146" i="96"/>
  <c r="L145" i="96"/>
  <c r="L144" i="96"/>
  <c r="L143" i="96"/>
  <c r="L142" i="96"/>
  <c r="M142" i="96" s="1"/>
  <c r="L141" i="96"/>
  <c r="L140" i="96"/>
  <c r="L139" i="96"/>
  <c r="L138" i="96"/>
  <c r="L137" i="96"/>
  <c r="L136" i="96"/>
  <c r="L135" i="96"/>
  <c r="L134" i="96"/>
  <c r="L133" i="96"/>
  <c r="L132" i="96"/>
  <c r="L131" i="96"/>
  <c r="L130" i="96"/>
  <c r="M130" i="96" s="1"/>
  <c r="L129" i="96"/>
  <c r="L128" i="96"/>
  <c r="L127" i="96"/>
  <c r="M127" i="96" s="1"/>
  <c r="L126" i="96"/>
  <c r="M126" i="96" s="1"/>
  <c r="L125" i="96"/>
  <c r="L124" i="96"/>
  <c r="L123" i="96"/>
  <c r="M123" i="96" s="1"/>
  <c r="L122" i="96"/>
  <c r="M122" i="96" s="1"/>
  <c r="L121" i="96"/>
  <c r="L120" i="96"/>
  <c r="L119" i="96"/>
  <c r="L118" i="96"/>
  <c r="L117" i="96"/>
  <c r="L116" i="96"/>
  <c r="L115" i="96"/>
  <c r="L114" i="96"/>
  <c r="M114" i="96" s="1"/>
  <c r="L113" i="96"/>
  <c r="L112" i="96"/>
  <c r="L111" i="96"/>
  <c r="L110" i="96"/>
  <c r="L109" i="96"/>
  <c r="L108" i="96"/>
  <c r="L107" i="96"/>
  <c r="M107" i="96" s="1"/>
  <c r="L106" i="96"/>
  <c r="M106" i="96" s="1"/>
  <c r="L105" i="96"/>
  <c r="L104" i="96"/>
  <c r="L103" i="96"/>
  <c r="L102" i="96"/>
  <c r="M102" i="96" s="1"/>
  <c r="L101" i="96"/>
  <c r="L100" i="96"/>
  <c r="L99" i="96"/>
  <c r="L98" i="96"/>
  <c r="M98" i="96" s="1"/>
  <c r="L97" i="96"/>
  <c r="L96" i="96"/>
  <c r="L95" i="96"/>
  <c r="M95" i="96" s="1"/>
  <c r="L94" i="96"/>
  <c r="L93" i="96"/>
  <c r="L92" i="96"/>
  <c r="L91" i="96"/>
  <c r="M91" i="96" s="1"/>
  <c r="L90" i="96"/>
  <c r="L89" i="96"/>
  <c r="L88" i="96"/>
  <c r="L87" i="96"/>
  <c r="L86" i="96"/>
  <c r="M86" i="96" s="1"/>
  <c r="L85" i="96"/>
  <c r="L84" i="96"/>
  <c r="L83" i="96"/>
  <c r="L82" i="96"/>
  <c r="M82" i="96" s="1"/>
  <c r="L81" i="96"/>
  <c r="L80" i="96"/>
  <c r="L79" i="96"/>
  <c r="L78" i="96"/>
  <c r="M78" i="96" s="1"/>
  <c r="L77" i="96"/>
  <c r="L76" i="96"/>
  <c r="L75" i="96"/>
  <c r="M75" i="96" s="1"/>
  <c r="L74" i="96"/>
  <c r="L73" i="96"/>
  <c r="L72" i="96"/>
  <c r="L71" i="96"/>
  <c r="L70" i="96"/>
  <c r="L69" i="96"/>
  <c r="L68" i="96"/>
  <c r="L67" i="96"/>
  <c r="L66" i="96"/>
  <c r="M66" i="96" s="1"/>
  <c r="L65" i="96"/>
  <c r="L64" i="96"/>
  <c r="L63" i="96"/>
  <c r="M63" i="96" s="1"/>
  <c r="L62" i="96"/>
  <c r="M62" i="96" s="1"/>
  <c r="L61" i="96"/>
  <c r="L60" i="96"/>
  <c r="L59" i="96"/>
  <c r="M59" i="96" s="1"/>
  <c r="L58" i="96"/>
  <c r="M58" i="96" s="1"/>
  <c r="L57" i="96"/>
  <c r="L56" i="96"/>
  <c r="L55" i="96"/>
  <c r="L54" i="96"/>
  <c r="L53" i="96"/>
  <c r="L52" i="96"/>
  <c r="L51" i="96"/>
  <c r="L50" i="96"/>
  <c r="M50" i="96" s="1"/>
  <c r="L49" i="96"/>
  <c r="L48" i="96"/>
  <c r="L47" i="96"/>
  <c r="L46" i="96"/>
  <c r="L45" i="96"/>
  <c r="L44" i="96"/>
  <c r="L43" i="96"/>
  <c r="M43" i="96" s="1"/>
  <c r="L42" i="96"/>
  <c r="M42" i="96" s="1"/>
  <c r="L41" i="96"/>
  <c r="L40" i="96"/>
  <c r="L39" i="96"/>
  <c r="L38" i="96"/>
  <c r="M38" i="96" s="1"/>
  <c r="L37" i="96"/>
  <c r="L36" i="96"/>
  <c r="L35" i="96"/>
  <c r="L34" i="96"/>
  <c r="M34" i="96" s="1"/>
  <c r="L33" i="96"/>
  <c r="L32" i="96"/>
  <c r="L31" i="96"/>
  <c r="M31" i="96" s="1"/>
  <c r="L30" i="96"/>
  <c r="L29" i="96"/>
  <c r="L28" i="96"/>
  <c r="L27" i="96"/>
  <c r="M27" i="96" s="1"/>
  <c r="L26" i="96"/>
  <c r="L25" i="96"/>
  <c r="L24" i="96"/>
  <c r="L23" i="96"/>
  <c r="L22" i="96"/>
  <c r="M22" i="96" s="1"/>
  <c r="L21" i="96"/>
  <c r="L20" i="96"/>
  <c r="L19" i="96"/>
  <c r="L18" i="96"/>
  <c r="M18" i="96" s="1"/>
  <c r="L17" i="96"/>
  <c r="L16" i="96"/>
  <c r="L15" i="96"/>
  <c r="L14" i="96"/>
  <c r="M14" i="96" s="1"/>
  <c r="L13" i="96"/>
  <c r="L12" i="96"/>
  <c r="L11" i="96"/>
  <c r="M11" i="96" s="1"/>
  <c r="L10" i="96"/>
  <c r="L9" i="96"/>
  <c r="L8" i="96"/>
  <c r="L7" i="96"/>
  <c r="L6" i="96"/>
  <c r="L5" i="96"/>
  <c r="L4" i="96"/>
  <c r="L498" i="98"/>
  <c r="L497" i="98"/>
  <c r="M497" i="98" s="1"/>
  <c r="L496" i="98"/>
  <c r="L495" i="98"/>
  <c r="L494" i="98"/>
  <c r="M494" i="98" s="1"/>
  <c r="L493" i="98"/>
  <c r="M493" i="98" s="1"/>
  <c r="L492" i="98"/>
  <c r="L491" i="98"/>
  <c r="L490" i="98"/>
  <c r="L489" i="98"/>
  <c r="M489" i="98" s="1"/>
  <c r="L488" i="98"/>
  <c r="L487" i="98"/>
  <c r="L486" i="98"/>
  <c r="L485" i="98"/>
  <c r="L484" i="98"/>
  <c r="L483" i="98"/>
  <c r="L482" i="98"/>
  <c r="L481" i="98"/>
  <c r="L480" i="98"/>
  <c r="L479" i="98"/>
  <c r="L478" i="98"/>
  <c r="M478" i="98" s="1"/>
  <c r="L477" i="98"/>
  <c r="M477" i="98" s="1"/>
  <c r="L476" i="98"/>
  <c r="L475" i="98"/>
  <c r="L474" i="98"/>
  <c r="L473" i="98"/>
  <c r="M473" i="98" s="1"/>
  <c r="L472" i="98"/>
  <c r="L471" i="98"/>
  <c r="L470" i="98"/>
  <c r="L469" i="98"/>
  <c r="M469" i="98" s="1"/>
  <c r="L468" i="98"/>
  <c r="L467" i="98"/>
  <c r="L466" i="98"/>
  <c r="L465" i="98"/>
  <c r="L464" i="98"/>
  <c r="L463" i="98"/>
  <c r="L462" i="98"/>
  <c r="M462" i="98" s="1"/>
  <c r="L461" i="98"/>
  <c r="L460" i="98"/>
  <c r="L459" i="98"/>
  <c r="L458" i="98"/>
  <c r="L457" i="98"/>
  <c r="M457" i="98" s="1"/>
  <c r="L456" i="98"/>
  <c r="L455" i="98"/>
  <c r="L454" i="98"/>
  <c r="L453" i="98"/>
  <c r="M453" i="98" s="1"/>
  <c r="L452" i="98"/>
  <c r="L451" i="98"/>
  <c r="L450" i="98"/>
  <c r="L449" i="98"/>
  <c r="M449" i="98" s="1"/>
  <c r="L448" i="98"/>
  <c r="L447" i="98"/>
  <c r="L446" i="98"/>
  <c r="M446" i="98" s="1"/>
  <c r="L445" i="98"/>
  <c r="L444" i="98"/>
  <c r="L443" i="98"/>
  <c r="L442" i="98"/>
  <c r="L441" i="98"/>
  <c r="M441" i="98" s="1"/>
  <c r="L440" i="98"/>
  <c r="L439" i="98"/>
  <c r="L438" i="98"/>
  <c r="L437" i="98"/>
  <c r="L436" i="98"/>
  <c r="L435" i="98"/>
  <c r="L434" i="98"/>
  <c r="L433" i="98"/>
  <c r="M433" i="98" s="1"/>
  <c r="L432" i="98"/>
  <c r="L431" i="98"/>
  <c r="L430" i="98"/>
  <c r="M430" i="98" s="1"/>
  <c r="L429" i="98"/>
  <c r="M429" i="98" s="1"/>
  <c r="L428" i="98"/>
  <c r="L427" i="98"/>
  <c r="L426" i="98"/>
  <c r="L425" i="98"/>
  <c r="M425" i="98" s="1"/>
  <c r="L424" i="98"/>
  <c r="L423" i="98"/>
  <c r="L422" i="98"/>
  <c r="L421" i="98"/>
  <c r="L420" i="98"/>
  <c r="L419" i="98"/>
  <c r="L418" i="98"/>
  <c r="L417" i="98"/>
  <c r="L416" i="98"/>
  <c r="L415" i="98"/>
  <c r="L414" i="98"/>
  <c r="L413" i="98"/>
  <c r="L412" i="98"/>
  <c r="L411" i="98"/>
  <c r="L410" i="98"/>
  <c r="L409" i="98"/>
  <c r="L408" i="98"/>
  <c r="L407" i="98"/>
  <c r="L406" i="98"/>
  <c r="L405" i="98"/>
  <c r="L404" i="98"/>
  <c r="L403" i="98"/>
  <c r="L402" i="98"/>
  <c r="L401" i="98"/>
  <c r="L400" i="98"/>
  <c r="L399" i="98"/>
  <c r="L398" i="98"/>
  <c r="L397" i="98"/>
  <c r="L396" i="98"/>
  <c r="L395" i="98"/>
  <c r="L394" i="98"/>
  <c r="L393" i="98"/>
  <c r="L392" i="98"/>
  <c r="L391" i="98"/>
  <c r="L390" i="98"/>
  <c r="L389" i="98"/>
  <c r="L388" i="98"/>
  <c r="L387" i="98"/>
  <c r="L386" i="98"/>
  <c r="L385" i="98"/>
  <c r="L384" i="98"/>
  <c r="L383" i="98"/>
  <c r="L382" i="98"/>
  <c r="L381" i="98"/>
  <c r="L380" i="98"/>
  <c r="L379" i="98"/>
  <c r="L378" i="98"/>
  <c r="L377" i="98"/>
  <c r="L376" i="98"/>
  <c r="L375" i="98"/>
  <c r="L374" i="98"/>
  <c r="L373" i="98"/>
  <c r="L372" i="98"/>
  <c r="L371" i="98"/>
  <c r="L370" i="98"/>
  <c r="L369" i="98"/>
  <c r="L368" i="98"/>
  <c r="L367" i="98"/>
  <c r="L366" i="98"/>
  <c r="L365" i="98"/>
  <c r="L364" i="98"/>
  <c r="L363" i="98"/>
  <c r="L362" i="98"/>
  <c r="L361" i="98"/>
  <c r="L360" i="98"/>
  <c r="L359" i="98"/>
  <c r="L358" i="98"/>
  <c r="L357" i="98"/>
  <c r="L356" i="98"/>
  <c r="L355" i="98"/>
  <c r="L354" i="98"/>
  <c r="L353" i="98"/>
  <c r="L352" i="98"/>
  <c r="L351" i="98"/>
  <c r="L350" i="98"/>
  <c r="L349" i="98"/>
  <c r="L348" i="98"/>
  <c r="L347" i="98"/>
  <c r="L346" i="98"/>
  <c r="L345" i="98"/>
  <c r="L344" i="98"/>
  <c r="L343" i="98"/>
  <c r="L342" i="98"/>
  <c r="L341" i="98"/>
  <c r="L340" i="98"/>
  <c r="L339" i="98"/>
  <c r="L338" i="98"/>
  <c r="L337" i="98"/>
  <c r="L336" i="98"/>
  <c r="L335" i="98"/>
  <c r="L334" i="98"/>
  <c r="L333" i="98"/>
  <c r="L332" i="98"/>
  <c r="L331" i="98"/>
  <c r="L330" i="98"/>
  <c r="L329" i="98"/>
  <c r="L328" i="98"/>
  <c r="L327" i="98"/>
  <c r="L326" i="98"/>
  <c r="L325" i="98"/>
  <c r="L324" i="98"/>
  <c r="L323" i="98"/>
  <c r="L322" i="98"/>
  <c r="L321" i="98"/>
  <c r="L320" i="98"/>
  <c r="L319" i="98"/>
  <c r="L318" i="98"/>
  <c r="L317" i="98"/>
  <c r="L316" i="98"/>
  <c r="L315" i="98"/>
  <c r="L314" i="98"/>
  <c r="L313" i="98"/>
  <c r="L312" i="98"/>
  <c r="L311" i="98"/>
  <c r="L310" i="98"/>
  <c r="L309" i="98"/>
  <c r="L308" i="98"/>
  <c r="L307" i="98"/>
  <c r="L306" i="98"/>
  <c r="L305" i="98"/>
  <c r="L304" i="98"/>
  <c r="L303" i="98"/>
  <c r="L302" i="98"/>
  <c r="L301" i="98"/>
  <c r="L300" i="98"/>
  <c r="L299" i="98"/>
  <c r="L298" i="98"/>
  <c r="L297" i="98"/>
  <c r="L296" i="98"/>
  <c r="L295" i="98"/>
  <c r="L294" i="98"/>
  <c r="L293" i="98"/>
  <c r="L292" i="98"/>
  <c r="L291" i="98"/>
  <c r="L290" i="98"/>
  <c r="L289" i="98"/>
  <c r="L288" i="98"/>
  <c r="L287" i="98"/>
  <c r="L286" i="98"/>
  <c r="L285" i="98"/>
  <c r="L284" i="98"/>
  <c r="L283" i="98"/>
  <c r="L282" i="98"/>
  <c r="L281" i="98"/>
  <c r="L280" i="98"/>
  <c r="L279" i="98"/>
  <c r="L278" i="98"/>
  <c r="L277" i="98"/>
  <c r="L276" i="98"/>
  <c r="L275" i="98"/>
  <c r="L274" i="98"/>
  <c r="L273" i="98"/>
  <c r="L272" i="98"/>
  <c r="L271" i="98"/>
  <c r="L270" i="98"/>
  <c r="L269" i="98"/>
  <c r="L268" i="98"/>
  <c r="L267" i="98"/>
  <c r="L266" i="98"/>
  <c r="L265" i="98"/>
  <c r="L264" i="98"/>
  <c r="L263" i="98"/>
  <c r="L262" i="98"/>
  <c r="L261" i="98"/>
  <c r="L260" i="98"/>
  <c r="L259" i="98"/>
  <c r="L258" i="98"/>
  <c r="L257" i="98"/>
  <c r="L256" i="98"/>
  <c r="L255" i="98"/>
  <c r="L254" i="98"/>
  <c r="L253" i="98"/>
  <c r="L252" i="98"/>
  <c r="L251" i="98"/>
  <c r="L250" i="98"/>
  <c r="L249" i="98"/>
  <c r="L248" i="98"/>
  <c r="L247" i="98"/>
  <c r="L246" i="98"/>
  <c r="L245" i="98"/>
  <c r="L244" i="98"/>
  <c r="L243" i="98"/>
  <c r="L242" i="98"/>
  <c r="L241" i="98"/>
  <c r="L240" i="98"/>
  <c r="L239" i="98"/>
  <c r="L238" i="98"/>
  <c r="L237" i="98"/>
  <c r="L236" i="98"/>
  <c r="L235" i="98"/>
  <c r="L234" i="98"/>
  <c r="L233" i="98"/>
  <c r="L232" i="98"/>
  <c r="L231" i="98"/>
  <c r="L230" i="98"/>
  <c r="L229" i="98"/>
  <c r="L228" i="98"/>
  <c r="L227" i="98"/>
  <c r="L226" i="98"/>
  <c r="L225" i="98"/>
  <c r="L224" i="98"/>
  <c r="L223" i="98"/>
  <c r="L222" i="98"/>
  <c r="L221" i="98"/>
  <c r="L220" i="98"/>
  <c r="L219" i="98"/>
  <c r="L218" i="98"/>
  <c r="L217" i="98"/>
  <c r="L216" i="98"/>
  <c r="L215" i="98"/>
  <c r="L214" i="98"/>
  <c r="L213" i="98"/>
  <c r="L212" i="98"/>
  <c r="L211" i="98"/>
  <c r="L210" i="98"/>
  <c r="L209" i="98"/>
  <c r="L208" i="98"/>
  <c r="L207" i="98"/>
  <c r="L206" i="98"/>
  <c r="L205" i="98"/>
  <c r="L204" i="98"/>
  <c r="L203" i="98"/>
  <c r="L202" i="98"/>
  <c r="L201" i="98"/>
  <c r="L200" i="98"/>
  <c r="L199" i="98"/>
  <c r="L198" i="98"/>
  <c r="L197" i="98"/>
  <c r="L196" i="98"/>
  <c r="L195" i="98"/>
  <c r="L194" i="98"/>
  <c r="L193" i="98"/>
  <c r="L192" i="98"/>
  <c r="L191" i="98"/>
  <c r="L190" i="98"/>
  <c r="L189" i="98"/>
  <c r="L188" i="98"/>
  <c r="L187" i="98"/>
  <c r="L186" i="98"/>
  <c r="L185" i="98"/>
  <c r="L184" i="98"/>
  <c r="L183" i="98"/>
  <c r="L182" i="98"/>
  <c r="L181" i="98"/>
  <c r="L180" i="98"/>
  <c r="L179" i="98"/>
  <c r="L178" i="98"/>
  <c r="L177" i="98"/>
  <c r="L176" i="98"/>
  <c r="L175" i="98"/>
  <c r="L174" i="98"/>
  <c r="L173" i="98"/>
  <c r="L172" i="98"/>
  <c r="L171" i="98"/>
  <c r="L170" i="98"/>
  <c r="L169" i="98"/>
  <c r="L168" i="98"/>
  <c r="L167" i="98"/>
  <c r="L166" i="98"/>
  <c r="L165" i="98"/>
  <c r="L164" i="98"/>
  <c r="L163" i="98"/>
  <c r="L162" i="98"/>
  <c r="L161" i="98"/>
  <c r="L160" i="98"/>
  <c r="L159" i="98"/>
  <c r="L158" i="98"/>
  <c r="L157" i="98"/>
  <c r="L156" i="98"/>
  <c r="L155" i="98"/>
  <c r="L154" i="98"/>
  <c r="L153" i="98"/>
  <c r="L152" i="98"/>
  <c r="L151" i="98"/>
  <c r="L150" i="98"/>
  <c r="L149" i="98"/>
  <c r="L148" i="98"/>
  <c r="L147" i="98"/>
  <c r="L146" i="98"/>
  <c r="L145" i="98"/>
  <c r="L144" i="98"/>
  <c r="L143" i="98"/>
  <c r="L142" i="98"/>
  <c r="L141" i="98"/>
  <c r="L140" i="98"/>
  <c r="L139" i="98"/>
  <c r="L138" i="98"/>
  <c r="L137" i="98"/>
  <c r="L136" i="98"/>
  <c r="L135" i="98"/>
  <c r="L134" i="98"/>
  <c r="L133" i="98"/>
  <c r="L132" i="98"/>
  <c r="L131" i="98"/>
  <c r="L130" i="98"/>
  <c r="L129" i="98"/>
  <c r="L128" i="98"/>
  <c r="L127" i="98"/>
  <c r="L126" i="98"/>
  <c r="L125" i="98"/>
  <c r="L124" i="98"/>
  <c r="L123" i="98"/>
  <c r="L122" i="98"/>
  <c r="L121" i="98"/>
  <c r="L120" i="98"/>
  <c r="L119" i="98"/>
  <c r="L118" i="98"/>
  <c r="L117" i="98"/>
  <c r="L116" i="98"/>
  <c r="L115" i="98"/>
  <c r="L114" i="98"/>
  <c r="L113" i="98"/>
  <c r="L112" i="98"/>
  <c r="L111" i="98"/>
  <c r="L110" i="98"/>
  <c r="L109" i="98"/>
  <c r="L108" i="98"/>
  <c r="L107" i="98"/>
  <c r="L106" i="98"/>
  <c r="L105" i="98"/>
  <c r="L104" i="98"/>
  <c r="L103" i="98"/>
  <c r="L102" i="98"/>
  <c r="L101" i="98"/>
  <c r="L100" i="98"/>
  <c r="L99" i="98"/>
  <c r="L98" i="98"/>
  <c r="L97" i="98"/>
  <c r="L96" i="98"/>
  <c r="L95" i="98"/>
  <c r="L94" i="98"/>
  <c r="L93" i="98"/>
  <c r="L92" i="98"/>
  <c r="L91" i="98"/>
  <c r="L90" i="98"/>
  <c r="L89" i="98"/>
  <c r="L88" i="98"/>
  <c r="L87" i="98"/>
  <c r="L86" i="98"/>
  <c r="L85" i="98"/>
  <c r="L84" i="98"/>
  <c r="L83" i="98"/>
  <c r="L82" i="98"/>
  <c r="L81" i="98"/>
  <c r="L80" i="98"/>
  <c r="L79" i="98"/>
  <c r="L78" i="98"/>
  <c r="L77" i="98"/>
  <c r="L76" i="98"/>
  <c r="L75" i="98"/>
  <c r="L74" i="98"/>
  <c r="L73" i="98"/>
  <c r="L72" i="98"/>
  <c r="L71" i="98"/>
  <c r="L70" i="98"/>
  <c r="L69" i="98"/>
  <c r="L68" i="98"/>
  <c r="L67" i="98"/>
  <c r="L66" i="98"/>
  <c r="L65" i="98"/>
  <c r="L64" i="98"/>
  <c r="L63" i="98"/>
  <c r="L62" i="98"/>
  <c r="L61" i="98"/>
  <c r="L60" i="98"/>
  <c r="L59" i="98"/>
  <c r="L58" i="98"/>
  <c r="L57" i="98"/>
  <c r="L56" i="98"/>
  <c r="L55" i="98"/>
  <c r="L54" i="98"/>
  <c r="L53" i="98"/>
  <c r="L52" i="98"/>
  <c r="L51" i="98"/>
  <c r="L50" i="98"/>
  <c r="L49" i="98"/>
  <c r="L48" i="98"/>
  <c r="L47" i="98"/>
  <c r="L46" i="98"/>
  <c r="L45" i="98"/>
  <c r="L44" i="98"/>
  <c r="L43" i="98"/>
  <c r="L42" i="98"/>
  <c r="L41" i="98"/>
  <c r="L40" i="98"/>
  <c r="L39" i="98"/>
  <c r="L38" i="98"/>
  <c r="L37" i="98"/>
  <c r="L36" i="98"/>
  <c r="L35" i="98"/>
  <c r="L34" i="98"/>
  <c r="L33" i="98"/>
  <c r="L32" i="98"/>
  <c r="L31" i="98"/>
  <c r="L30" i="98"/>
  <c r="L29" i="98"/>
  <c r="L28" i="98"/>
  <c r="L27" i="98"/>
  <c r="L26" i="98"/>
  <c r="L25" i="98"/>
  <c r="L24" i="98"/>
  <c r="L23" i="98"/>
  <c r="L22" i="98"/>
  <c r="L21" i="98"/>
  <c r="L20" i="98"/>
  <c r="L19" i="98"/>
  <c r="L18" i="98"/>
  <c r="L17" i="98"/>
  <c r="L16" i="98"/>
  <c r="L15" i="98"/>
  <c r="L14" i="98"/>
  <c r="L13" i="98"/>
  <c r="L12" i="98"/>
  <c r="L11" i="98"/>
  <c r="L10" i="98"/>
  <c r="L9" i="98"/>
  <c r="L8" i="98"/>
  <c r="L7" i="98"/>
  <c r="L6" i="98"/>
  <c r="L5" i="98"/>
  <c r="L4" i="98"/>
  <c r="L499" i="20"/>
  <c r="L498" i="20"/>
  <c r="L497" i="20"/>
  <c r="L496" i="20"/>
  <c r="L495" i="20"/>
  <c r="L494" i="20"/>
  <c r="L493" i="20"/>
  <c r="L492" i="20"/>
  <c r="L491" i="20"/>
  <c r="L490" i="20"/>
  <c r="L489" i="20"/>
  <c r="L488" i="20"/>
  <c r="L487" i="20"/>
  <c r="L486" i="20"/>
  <c r="L485" i="20"/>
  <c r="L484" i="20"/>
  <c r="L483" i="20"/>
  <c r="L482" i="20"/>
  <c r="L481" i="20"/>
  <c r="L480" i="20"/>
  <c r="L479" i="20"/>
  <c r="L478" i="20"/>
  <c r="L477" i="20"/>
  <c r="L476" i="20"/>
  <c r="L475" i="20"/>
  <c r="L474" i="20"/>
  <c r="L473" i="20"/>
  <c r="L472" i="20"/>
  <c r="L471" i="20"/>
  <c r="L470" i="20"/>
  <c r="L469" i="20"/>
  <c r="L468" i="20"/>
  <c r="L467" i="20"/>
  <c r="L466" i="20"/>
  <c r="L465" i="20"/>
  <c r="L464" i="20"/>
  <c r="L463" i="20"/>
  <c r="L462" i="20"/>
  <c r="L461" i="20"/>
  <c r="L460" i="20"/>
  <c r="L459" i="20"/>
  <c r="L458" i="20"/>
  <c r="L457" i="20"/>
  <c r="L456" i="20"/>
  <c r="L455" i="20"/>
  <c r="L454" i="20"/>
  <c r="L453" i="20"/>
  <c r="L452" i="20"/>
  <c r="L451" i="20"/>
  <c r="L450" i="20"/>
  <c r="L449" i="20"/>
  <c r="L448" i="20"/>
  <c r="L447" i="20"/>
  <c r="L446" i="20"/>
  <c r="L445" i="20"/>
  <c r="L444" i="20"/>
  <c r="L443" i="20"/>
  <c r="L442" i="20"/>
  <c r="L441" i="20"/>
  <c r="L440" i="20"/>
  <c r="L439" i="20"/>
  <c r="L438" i="20"/>
  <c r="L437" i="20"/>
  <c r="L436" i="20"/>
  <c r="L435" i="20"/>
  <c r="L434" i="20"/>
  <c r="L433" i="20"/>
  <c r="L432" i="20"/>
  <c r="L431" i="20"/>
  <c r="L430" i="20"/>
  <c r="L429" i="20"/>
  <c r="L428" i="20"/>
  <c r="L427" i="20"/>
  <c r="L426" i="20"/>
  <c r="L425" i="20"/>
  <c r="L424" i="20"/>
  <c r="L423" i="20"/>
  <c r="L422" i="20"/>
  <c r="L421" i="20"/>
  <c r="L420" i="20"/>
  <c r="L419" i="20"/>
  <c r="L418" i="20"/>
  <c r="L417" i="20"/>
  <c r="L416" i="20"/>
  <c r="L415" i="20"/>
  <c r="L414" i="20"/>
  <c r="L413" i="20"/>
  <c r="L412" i="20"/>
  <c r="L411" i="20"/>
  <c r="L410" i="20"/>
  <c r="L409" i="20"/>
  <c r="L408" i="20"/>
  <c r="L407" i="20"/>
  <c r="L406" i="20"/>
  <c r="L405" i="20"/>
  <c r="L404" i="20"/>
  <c r="L403" i="20"/>
  <c r="L402" i="20"/>
  <c r="L401" i="20"/>
  <c r="L400" i="20"/>
  <c r="L399" i="20"/>
  <c r="L398" i="20"/>
  <c r="L397" i="20"/>
  <c r="L396" i="20"/>
  <c r="L395" i="20"/>
  <c r="L394" i="20"/>
  <c r="L393" i="20"/>
  <c r="L392" i="20"/>
  <c r="L391" i="20"/>
  <c r="L390" i="20"/>
  <c r="L389" i="20"/>
  <c r="L388" i="20"/>
  <c r="L387" i="20"/>
  <c r="L386" i="20"/>
  <c r="L385" i="20"/>
  <c r="L384" i="20"/>
  <c r="L383" i="20"/>
  <c r="L382" i="20"/>
  <c r="L381" i="20"/>
  <c r="L380" i="20"/>
  <c r="L379" i="20"/>
  <c r="L378" i="20"/>
  <c r="L377" i="20"/>
  <c r="L376" i="20"/>
  <c r="L375" i="20"/>
  <c r="L374" i="20"/>
  <c r="L373" i="20"/>
  <c r="L372" i="20"/>
  <c r="L371" i="20"/>
  <c r="L370" i="20"/>
  <c r="L369" i="20"/>
  <c r="L368" i="20"/>
  <c r="L367" i="20"/>
  <c r="L366" i="20"/>
  <c r="L365" i="20"/>
  <c r="L364" i="20"/>
  <c r="L363" i="20"/>
  <c r="L362" i="20"/>
  <c r="L361" i="20"/>
  <c r="L360" i="20"/>
  <c r="L359" i="20"/>
  <c r="L358" i="20"/>
  <c r="L357" i="20"/>
  <c r="L356" i="20"/>
  <c r="L355" i="20"/>
  <c r="L354" i="20"/>
  <c r="L353" i="20"/>
  <c r="L352" i="20"/>
  <c r="L351" i="20"/>
  <c r="L350" i="20"/>
  <c r="L349" i="20"/>
  <c r="L348" i="20"/>
  <c r="L347" i="20"/>
  <c r="L346" i="20"/>
  <c r="L345" i="20"/>
  <c r="L344" i="20"/>
  <c r="L343" i="20"/>
  <c r="L342" i="20"/>
  <c r="L341" i="20"/>
  <c r="L340" i="20"/>
  <c r="L339" i="20"/>
  <c r="L338" i="20"/>
  <c r="L337" i="20"/>
  <c r="L336" i="20"/>
  <c r="L335" i="20"/>
  <c r="L334" i="20"/>
  <c r="L333" i="20"/>
  <c r="L332" i="20"/>
  <c r="L331" i="20"/>
  <c r="L330" i="20"/>
  <c r="L329" i="20"/>
  <c r="L328" i="20"/>
  <c r="L327" i="20"/>
  <c r="L326" i="20"/>
  <c r="L325" i="20"/>
  <c r="L324" i="20"/>
  <c r="L323" i="20"/>
  <c r="L322" i="20"/>
  <c r="L321" i="20"/>
  <c r="L320" i="20"/>
  <c r="L319" i="20"/>
  <c r="L318" i="20"/>
  <c r="L317" i="20"/>
  <c r="L316" i="20"/>
  <c r="L315" i="20"/>
  <c r="L314" i="20"/>
  <c r="L313" i="20"/>
  <c r="L312" i="20"/>
  <c r="L311" i="20"/>
  <c r="L310" i="20"/>
  <c r="L309" i="20"/>
  <c r="L308" i="20"/>
  <c r="L307" i="20"/>
  <c r="L306" i="20"/>
  <c r="L305" i="20"/>
  <c r="L304" i="20"/>
  <c r="L303" i="20"/>
  <c r="L302" i="20"/>
  <c r="L301" i="20"/>
  <c r="L300" i="20"/>
  <c r="L299" i="20"/>
  <c r="L298" i="20"/>
  <c r="L297" i="20"/>
  <c r="L296" i="20"/>
  <c r="L295" i="20"/>
  <c r="L294" i="20"/>
  <c r="L293" i="20"/>
  <c r="L292" i="20"/>
  <c r="L291" i="20"/>
  <c r="L290" i="20"/>
  <c r="L289" i="20"/>
  <c r="L288" i="20"/>
  <c r="L287" i="20"/>
  <c r="L286" i="20"/>
  <c r="L285" i="20"/>
  <c r="L284" i="20"/>
  <c r="L283" i="20"/>
  <c r="L282" i="20"/>
  <c r="L281" i="20"/>
  <c r="L280" i="20"/>
  <c r="L279" i="20"/>
  <c r="L278" i="20"/>
  <c r="L277" i="20"/>
  <c r="L276" i="20"/>
  <c r="L275" i="20"/>
  <c r="L274" i="20"/>
  <c r="L273" i="20"/>
  <c r="L272" i="20"/>
  <c r="L271" i="20"/>
  <c r="L270" i="20"/>
  <c r="L269" i="20"/>
  <c r="L268" i="20"/>
  <c r="L267" i="20"/>
  <c r="L266" i="20"/>
  <c r="L265" i="20"/>
  <c r="L264" i="20"/>
  <c r="L263" i="20"/>
  <c r="L262" i="20"/>
  <c r="L261" i="20"/>
  <c r="L260" i="20"/>
  <c r="L259" i="20"/>
  <c r="L258" i="20"/>
  <c r="L257" i="20"/>
  <c r="L256" i="20"/>
  <c r="L255" i="20"/>
  <c r="L254" i="20"/>
  <c r="L253" i="20"/>
  <c r="L252" i="20"/>
  <c r="L251" i="20"/>
  <c r="L250" i="20"/>
  <c r="L249" i="20"/>
  <c r="L248" i="20"/>
  <c r="L247" i="20"/>
  <c r="L246" i="20"/>
  <c r="L245" i="20"/>
  <c r="L244" i="20"/>
  <c r="L243" i="20"/>
  <c r="L242" i="20"/>
  <c r="L241" i="20"/>
  <c r="L240" i="20"/>
  <c r="L239" i="20"/>
  <c r="L238" i="20"/>
  <c r="L237" i="20"/>
  <c r="L236" i="20"/>
  <c r="L235" i="20"/>
  <c r="L234" i="20"/>
  <c r="L233" i="20"/>
  <c r="L232" i="20"/>
  <c r="L231" i="20"/>
  <c r="L230" i="20"/>
  <c r="L229" i="20"/>
  <c r="L228" i="20"/>
  <c r="L227" i="20"/>
  <c r="L226" i="20"/>
  <c r="L225" i="20"/>
  <c r="L224" i="20"/>
  <c r="L223" i="20"/>
  <c r="L222" i="20"/>
  <c r="L221" i="20"/>
  <c r="L220" i="20"/>
  <c r="L219" i="20"/>
  <c r="L218" i="20"/>
  <c r="L217" i="20"/>
  <c r="L216" i="20"/>
  <c r="L215" i="20"/>
  <c r="L214" i="20"/>
  <c r="L213" i="20"/>
  <c r="L212" i="20"/>
  <c r="L211" i="20"/>
  <c r="L210" i="20"/>
  <c r="L209" i="20"/>
  <c r="L208" i="20"/>
  <c r="L207" i="20"/>
  <c r="L206" i="20"/>
  <c r="L205" i="20"/>
  <c r="L204" i="20"/>
  <c r="L203" i="20"/>
  <c r="L202" i="20"/>
  <c r="L201" i="20"/>
  <c r="L200" i="20"/>
  <c r="L199" i="20"/>
  <c r="L198" i="20"/>
  <c r="L197" i="20"/>
  <c r="L196" i="20"/>
  <c r="L195" i="20"/>
  <c r="L194" i="20"/>
  <c r="L193" i="20"/>
  <c r="L192" i="20"/>
  <c r="L191" i="20"/>
  <c r="L190" i="20"/>
  <c r="L189" i="20"/>
  <c r="L188" i="20"/>
  <c r="L187" i="20"/>
  <c r="L186" i="20"/>
  <c r="L185" i="20"/>
  <c r="L184" i="20"/>
  <c r="L183" i="20"/>
  <c r="L182" i="20"/>
  <c r="L181" i="20"/>
  <c r="L180" i="20"/>
  <c r="L179" i="20"/>
  <c r="L178" i="20"/>
  <c r="L177" i="20"/>
  <c r="L176" i="20"/>
  <c r="L175" i="20"/>
  <c r="L174" i="20"/>
  <c r="L173" i="20"/>
  <c r="L172" i="20"/>
  <c r="L171" i="20"/>
  <c r="L170" i="20"/>
  <c r="L169" i="20"/>
  <c r="L168" i="20"/>
  <c r="L167" i="20"/>
  <c r="L166" i="20"/>
  <c r="L165" i="20"/>
  <c r="L164" i="20"/>
  <c r="L163" i="20"/>
  <c r="L162" i="20"/>
  <c r="L161" i="20"/>
  <c r="L160" i="20"/>
  <c r="L159" i="20"/>
  <c r="L158" i="20"/>
  <c r="L157" i="20"/>
  <c r="L156" i="20"/>
  <c r="L155" i="20"/>
  <c r="L154" i="20"/>
  <c r="L153" i="20"/>
  <c r="L152" i="20"/>
  <c r="L151" i="20"/>
  <c r="L150" i="20"/>
  <c r="L149" i="20"/>
  <c r="L148" i="20"/>
  <c r="L147" i="20"/>
  <c r="L146" i="20"/>
  <c r="L145" i="20"/>
  <c r="L144" i="20"/>
  <c r="L143" i="20"/>
  <c r="L142" i="20"/>
  <c r="L141" i="20"/>
  <c r="L140" i="20"/>
  <c r="L139" i="20"/>
  <c r="L138" i="20"/>
  <c r="L137" i="20"/>
  <c r="L136" i="20"/>
  <c r="L135" i="20"/>
  <c r="L134" i="20"/>
  <c r="L133" i="20"/>
  <c r="L132" i="20"/>
  <c r="L131" i="20"/>
  <c r="L130" i="20"/>
  <c r="L129" i="20"/>
  <c r="L128" i="20"/>
  <c r="L127" i="20"/>
  <c r="L126" i="20"/>
  <c r="L125" i="20"/>
  <c r="L124" i="20"/>
  <c r="L123" i="20"/>
  <c r="L122" i="20"/>
  <c r="L121" i="20"/>
  <c r="L120" i="20"/>
  <c r="L119" i="20"/>
  <c r="L118" i="20"/>
  <c r="L117" i="20"/>
  <c r="L116" i="20"/>
  <c r="L115" i="20"/>
  <c r="L114" i="20"/>
  <c r="L113" i="20"/>
  <c r="L112" i="20"/>
  <c r="L111" i="20"/>
  <c r="L110" i="20"/>
  <c r="L109" i="20"/>
  <c r="L108" i="20"/>
  <c r="L107" i="20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L351" i="5"/>
  <c r="L352" i="5"/>
  <c r="L353" i="5"/>
  <c r="L354" i="5"/>
  <c r="L355" i="5"/>
  <c r="L356" i="5"/>
  <c r="L357" i="5"/>
  <c r="L358" i="5"/>
  <c r="L359" i="5"/>
  <c r="L360" i="5"/>
  <c r="L361" i="5"/>
  <c r="L362" i="5"/>
  <c r="L363" i="5"/>
  <c r="L364" i="5"/>
  <c r="L365" i="5"/>
  <c r="L366" i="5"/>
  <c r="L367" i="5"/>
  <c r="L368" i="5"/>
  <c r="L369" i="5"/>
  <c r="L370" i="5"/>
  <c r="L371" i="5"/>
  <c r="L372" i="5"/>
  <c r="L373" i="5"/>
  <c r="L374" i="5"/>
  <c r="L375" i="5"/>
  <c r="L376" i="5"/>
  <c r="L377" i="5"/>
  <c r="L378" i="5"/>
  <c r="L379" i="5"/>
  <c r="L380" i="5"/>
  <c r="L381" i="5"/>
  <c r="L382" i="5"/>
  <c r="L383" i="5"/>
  <c r="L384" i="5"/>
  <c r="L385" i="5"/>
  <c r="L386" i="5"/>
  <c r="L387" i="5"/>
  <c r="L388" i="5"/>
  <c r="L389" i="5"/>
  <c r="L390" i="5"/>
  <c r="L391" i="5"/>
  <c r="L392" i="5"/>
  <c r="L393" i="5"/>
  <c r="L394" i="5"/>
  <c r="L395" i="5"/>
  <c r="L396" i="5"/>
  <c r="L397" i="5"/>
  <c r="L398" i="5"/>
  <c r="L399" i="5"/>
  <c r="L400" i="5"/>
  <c r="L401" i="5"/>
  <c r="L402" i="5"/>
  <c r="L403" i="5"/>
  <c r="L404" i="5"/>
  <c r="L405" i="5"/>
  <c r="L406" i="5"/>
  <c r="L407" i="5"/>
  <c r="L408" i="5"/>
  <c r="L409" i="5"/>
  <c r="L410" i="5"/>
  <c r="L411" i="5"/>
  <c r="L412" i="5"/>
  <c r="L413" i="5"/>
  <c r="L414" i="5"/>
  <c r="L415" i="5"/>
  <c r="L416" i="5"/>
  <c r="L417" i="5"/>
  <c r="L418" i="5"/>
  <c r="L419" i="5"/>
  <c r="L420" i="5"/>
  <c r="L421" i="5"/>
  <c r="L422" i="5"/>
  <c r="L423" i="5"/>
  <c r="L424" i="5"/>
  <c r="L425" i="5"/>
  <c r="L426" i="5"/>
  <c r="L427" i="5"/>
  <c r="L428" i="5"/>
  <c r="L429" i="5"/>
  <c r="L430" i="5"/>
  <c r="L431" i="5"/>
  <c r="L432" i="5"/>
  <c r="L433" i="5"/>
  <c r="L434" i="5"/>
  <c r="L435" i="5"/>
  <c r="L436" i="5"/>
  <c r="L437" i="5"/>
  <c r="L438" i="5"/>
  <c r="L439" i="5"/>
  <c r="L440" i="5"/>
  <c r="L441" i="5"/>
  <c r="L442" i="5"/>
  <c r="L443" i="5"/>
  <c r="L444" i="5"/>
  <c r="L445" i="5"/>
  <c r="L446" i="5"/>
  <c r="L447" i="5"/>
  <c r="L448" i="5"/>
  <c r="L449" i="5"/>
  <c r="L450" i="5"/>
  <c r="L451" i="5"/>
  <c r="L452" i="5"/>
  <c r="L453" i="5"/>
  <c r="L454" i="5"/>
  <c r="L455" i="5"/>
  <c r="L456" i="5"/>
  <c r="L457" i="5"/>
  <c r="L458" i="5"/>
  <c r="L459" i="5"/>
  <c r="L460" i="5"/>
  <c r="L461" i="5"/>
  <c r="L462" i="5"/>
  <c r="L463" i="5"/>
  <c r="L464" i="5"/>
  <c r="L465" i="5"/>
  <c r="L466" i="5"/>
  <c r="L467" i="5"/>
  <c r="L468" i="5"/>
  <c r="L469" i="5"/>
  <c r="L470" i="5"/>
  <c r="L471" i="5"/>
  <c r="L472" i="5"/>
  <c r="L473" i="5"/>
  <c r="L474" i="5"/>
  <c r="L475" i="5"/>
  <c r="L476" i="5"/>
  <c r="L477" i="5"/>
  <c r="L478" i="5"/>
  <c r="L479" i="5"/>
  <c r="L480" i="5"/>
  <c r="L481" i="5"/>
  <c r="L482" i="5"/>
  <c r="L483" i="5"/>
  <c r="L484" i="5"/>
  <c r="L485" i="5"/>
  <c r="L486" i="5"/>
  <c r="L487" i="5"/>
  <c r="L488" i="5"/>
  <c r="L489" i="5"/>
  <c r="L490" i="5"/>
  <c r="L491" i="5"/>
  <c r="L492" i="5"/>
  <c r="L493" i="5"/>
  <c r="L494" i="5"/>
  <c r="L495" i="5"/>
  <c r="L496" i="5"/>
  <c r="L497" i="5"/>
  <c r="L498" i="5"/>
  <c r="E86" i="44"/>
  <c r="E87" i="44"/>
  <c r="E88" i="44"/>
  <c r="E89" i="44"/>
  <c r="E90" i="44"/>
  <c r="E91" i="44"/>
  <c r="E92" i="44"/>
  <c r="E93" i="44"/>
  <c r="E94" i="44"/>
  <c r="E95" i="44"/>
  <c r="E96" i="44"/>
  <c r="E97" i="44"/>
  <c r="E98" i="44"/>
  <c r="E99" i="44"/>
  <c r="E100" i="44"/>
  <c r="E89" i="4"/>
  <c r="E90" i="4"/>
  <c r="E91" i="4"/>
  <c r="E92" i="4"/>
  <c r="E93" i="4"/>
  <c r="E94" i="4"/>
  <c r="E95" i="4"/>
  <c r="E96" i="4"/>
  <c r="E97" i="4"/>
  <c r="E98" i="4"/>
  <c r="E99" i="4"/>
  <c r="E100" i="4"/>
  <c r="E88" i="4"/>
  <c r="E86" i="4"/>
  <c r="E87" i="4"/>
  <c r="E99" i="97"/>
  <c r="E98" i="97"/>
  <c r="E97" i="97"/>
  <c r="E96" i="97"/>
  <c r="E95" i="97"/>
  <c r="E94" i="97"/>
  <c r="E93" i="97"/>
  <c r="E92" i="97"/>
  <c r="E91" i="97"/>
  <c r="E90" i="97"/>
  <c r="E89" i="97"/>
  <c r="E88" i="97"/>
  <c r="E87" i="97"/>
  <c r="E100" i="97" s="1"/>
  <c r="I14" i="97" s="1"/>
  <c r="E86" i="97"/>
  <c r="E85" i="97"/>
  <c r="E99" i="95"/>
  <c r="E98" i="95"/>
  <c r="E97" i="95"/>
  <c r="E96" i="95"/>
  <c r="E95" i="95"/>
  <c r="E94" i="95"/>
  <c r="E93" i="95"/>
  <c r="E92" i="95"/>
  <c r="E91" i="95"/>
  <c r="E90" i="95"/>
  <c r="E89" i="95"/>
  <c r="E88" i="95"/>
  <c r="E87" i="95"/>
  <c r="E86" i="95"/>
  <c r="E100" i="95" s="1"/>
  <c r="I14" i="95" s="1"/>
  <c r="E85" i="95"/>
  <c r="E100" i="93"/>
  <c r="E99" i="93"/>
  <c r="E98" i="93"/>
  <c r="E97" i="93"/>
  <c r="E96" i="93"/>
  <c r="E95" i="93"/>
  <c r="E94" i="93"/>
  <c r="E93" i="93"/>
  <c r="E92" i="93"/>
  <c r="E91" i="93"/>
  <c r="E90" i="93"/>
  <c r="E89" i="93"/>
  <c r="E88" i="93"/>
  <c r="E87" i="93"/>
  <c r="E86" i="93"/>
  <c r="E100" i="91"/>
  <c r="E99" i="91"/>
  <c r="E98" i="91"/>
  <c r="E97" i="91"/>
  <c r="E96" i="91"/>
  <c r="E95" i="91"/>
  <c r="E94" i="91"/>
  <c r="E93" i="91"/>
  <c r="E92" i="91"/>
  <c r="E91" i="91"/>
  <c r="E90" i="91"/>
  <c r="E89" i="91"/>
  <c r="E88" i="91"/>
  <c r="E87" i="91"/>
  <c r="E86" i="91"/>
  <c r="E100" i="89"/>
  <c r="E99" i="89"/>
  <c r="E98" i="89"/>
  <c r="E97" i="89"/>
  <c r="E96" i="89"/>
  <c r="E95" i="89"/>
  <c r="E94" i="89"/>
  <c r="E93" i="89"/>
  <c r="E92" i="89"/>
  <c r="E91" i="89"/>
  <c r="E90" i="89"/>
  <c r="E89" i="89"/>
  <c r="E88" i="89"/>
  <c r="E87" i="89"/>
  <c r="E86" i="89"/>
  <c r="E100" i="87"/>
  <c r="E99" i="87"/>
  <c r="E98" i="87"/>
  <c r="E97" i="87"/>
  <c r="E96" i="87"/>
  <c r="E95" i="87"/>
  <c r="E94" i="87"/>
  <c r="E93" i="87"/>
  <c r="E92" i="87"/>
  <c r="E91" i="87"/>
  <c r="E90" i="87"/>
  <c r="E89" i="87"/>
  <c r="E88" i="87"/>
  <c r="E87" i="87"/>
  <c r="E86" i="87"/>
  <c r="E100" i="85"/>
  <c r="E99" i="85"/>
  <c r="E98" i="85"/>
  <c r="E97" i="85"/>
  <c r="E96" i="85"/>
  <c r="E95" i="85"/>
  <c r="E94" i="85"/>
  <c r="E93" i="85"/>
  <c r="E92" i="85"/>
  <c r="E91" i="85"/>
  <c r="E90" i="85"/>
  <c r="E89" i="85"/>
  <c r="E88" i="85"/>
  <c r="E87" i="85"/>
  <c r="E86" i="85"/>
  <c r="E101" i="85" s="1"/>
  <c r="I14" i="85" s="1"/>
  <c r="E100" i="81"/>
  <c r="E99" i="81"/>
  <c r="E98" i="81"/>
  <c r="E97" i="81"/>
  <c r="E96" i="81"/>
  <c r="E95" i="81"/>
  <c r="E94" i="81"/>
  <c r="E93" i="81"/>
  <c r="E92" i="81"/>
  <c r="E91" i="81"/>
  <c r="E90" i="81"/>
  <c r="E89" i="81"/>
  <c r="E88" i="81"/>
  <c r="E87" i="81"/>
  <c r="E86" i="81"/>
  <c r="E100" i="66"/>
  <c r="E99" i="66"/>
  <c r="E98" i="66"/>
  <c r="E97" i="66"/>
  <c r="E96" i="66"/>
  <c r="E95" i="66"/>
  <c r="E94" i="66"/>
  <c r="E93" i="66"/>
  <c r="E92" i="66"/>
  <c r="E91" i="66"/>
  <c r="E90" i="66"/>
  <c r="E89" i="66"/>
  <c r="E88" i="66"/>
  <c r="E87" i="66"/>
  <c r="E86" i="66"/>
  <c r="E100" i="64"/>
  <c r="E99" i="64"/>
  <c r="E98" i="64"/>
  <c r="E97" i="64"/>
  <c r="E96" i="64"/>
  <c r="E95" i="64"/>
  <c r="E94" i="64"/>
  <c r="E93" i="64"/>
  <c r="E92" i="64"/>
  <c r="E91" i="64"/>
  <c r="E90" i="64"/>
  <c r="E89" i="64"/>
  <c r="E88" i="64"/>
  <c r="E87" i="64"/>
  <c r="E86" i="64"/>
  <c r="E100" i="62"/>
  <c r="E99" i="62"/>
  <c r="E98" i="62"/>
  <c r="E97" i="62"/>
  <c r="E96" i="62"/>
  <c r="E95" i="62"/>
  <c r="E94" i="62"/>
  <c r="E93" i="62"/>
  <c r="E92" i="62"/>
  <c r="E91" i="62"/>
  <c r="E90" i="62"/>
  <c r="E89" i="62"/>
  <c r="E88" i="62"/>
  <c r="E87" i="62"/>
  <c r="E86" i="62"/>
  <c r="E100" i="58"/>
  <c r="E99" i="58"/>
  <c r="E98" i="58"/>
  <c r="E97" i="58"/>
  <c r="E96" i="58"/>
  <c r="E95" i="58"/>
  <c r="E94" i="58"/>
  <c r="E93" i="58"/>
  <c r="E92" i="58"/>
  <c r="E91" i="58"/>
  <c r="E90" i="58"/>
  <c r="E89" i="58"/>
  <c r="E88" i="58"/>
  <c r="E87" i="58"/>
  <c r="E86" i="58"/>
  <c r="E100" i="56"/>
  <c r="E99" i="56"/>
  <c r="E98" i="56"/>
  <c r="E97" i="56"/>
  <c r="E96" i="56"/>
  <c r="E95" i="56"/>
  <c r="E94" i="56"/>
  <c r="E93" i="56"/>
  <c r="E92" i="56"/>
  <c r="E91" i="56"/>
  <c r="E90" i="56"/>
  <c r="E89" i="56"/>
  <c r="E88" i="56"/>
  <c r="E87" i="56"/>
  <c r="E86" i="56"/>
  <c r="A38" i="99"/>
  <c r="A37" i="99"/>
  <c r="A36" i="99"/>
  <c r="H502" i="5"/>
  <c r="I502" i="5"/>
  <c r="J502" i="5"/>
  <c r="I503" i="5"/>
  <c r="J503" i="5"/>
  <c r="H504" i="5"/>
  <c r="I504" i="5"/>
  <c r="J504" i="5"/>
  <c r="H506" i="5"/>
  <c r="I506" i="5"/>
  <c r="J506" i="5"/>
  <c r="I507" i="5"/>
  <c r="J507" i="5"/>
  <c r="H508" i="5"/>
  <c r="I508" i="5"/>
  <c r="J508" i="5"/>
  <c r="I509" i="5"/>
  <c r="J509" i="5"/>
  <c r="H510" i="5"/>
  <c r="I510" i="5"/>
  <c r="J510" i="5"/>
  <c r="I511" i="5"/>
  <c r="J511" i="5"/>
  <c r="H512" i="5"/>
  <c r="I512" i="5"/>
  <c r="J512" i="5"/>
  <c r="G57" i="64"/>
  <c r="A57" i="64"/>
  <c r="G56" i="64"/>
  <c r="A56" i="64"/>
  <c r="G55" i="64"/>
  <c r="A55" i="64"/>
  <c r="G54" i="64"/>
  <c r="A54" i="64"/>
  <c r="A53" i="64"/>
  <c r="A52" i="64"/>
  <c r="A51" i="64"/>
  <c r="G44" i="64"/>
  <c r="A44" i="64"/>
  <c r="A43" i="64"/>
  <c r="A41" i="64"/>
  <c r="A40" i="64"/>
  <c r="A39" i="64"/>
  <c r="A36" i="64"/>
  <c r="D32" i="64"/>
  <c r="A32" i="64"/>
  <c r="D31" i="64"/>
  <c r="A31" i="64"/>
  <c r="D30" i="64"/>
  <c r="A30" i="64"/>
  <c r="D29" i="64"/>
  <c r="A29" i="64"/>
  <c r="D28" i="64"/>
  <c r="A28" i="64"/>
  <c r="D27" i="64"/>
  <c r="A27" i="64"/>
  <c r="D26" i="64"/>
  <c r="A26" i="64"/>
  <c r="D25" i="64"/>
  <c r="A25" i="64"/>
  <c r="D24" i="64"/>
  <c r="A24" i="64"/>
  <c r="D23" i="64"/>
  <c r="A23" i="64"/>
  <c r="D22" i="64"/>
  <c r="A22" i="64"/>
  <c r="G57" i="66"/>
  <c r="A57" i="66"/>
  <c r="G56" i="66"/>
  <c r="A56" i="66"/>
  <c r="G55" i="66"/>
  <c r="A55" i="66"/>
  <c r="G54" i="66"/>
  <c r="A54" i="66"/>
  <c r="A53" i="66"/>
  <c r="A52" i="66"/>
  <c r="A51" i="66"/>
  <c r="G44" i="66"/>
  <c r="A44" i="66"/>
  <c r="A43" i="66"/>
  <c r="A41" i="66"/>
  <c r="A40" i="66"/>
  <c r="A39" i="66"/>
  <c r="A36" i="66"/>
  <c r="D32" i="66"/>
  <c r="A32" i="66"/>
  <c r="D31" i="66"/>
  <c r="A31" i="66"/>
  <c r="D30" i="66"/>
  <c r="A30" i="66"/>
  <c r="D29" i="66"/>
  <c r="A29" i="66"/>
  <c r="D28" i="66"/>
  <c r="A28" i="66"/>
  <c r="D27" i="66"/>
  <c r="A27" i="66"/>
  <c r="D26" i="66"/>
  <c r="A26" i="66"/>
  <c r="D25" i="66"/>
  <c r="A25" i="66"/>
  <c r="D24" i="66"/>
  <c r="A24" i="66"/>
  <c r="D23" i="66"/>
  <c r="A23" i="66"/>
  <c r="D22" i="66"/>
  <c r="A22" i="66"/>
  <c r="G57" i="81"/>
  <c r="A57" i="81"/>
  <c r="G56" i="81"/>
  <c r="A56" i="81"/>
  <c r="G55" i="81"/>
  <c r="A55" i="81"/>
  <c r="G54" i="81"/>
  <c r="A54" i="81"/>
  <c r="A53" i="81"/>
  <c r="A52" i="81"/>
  <c r="A51" i="81"/>
  <c r="G44" i="81"/>
  <c r="A44" i="81"/>
  <c r="A43" i="81"/>
  <c r="A41" i="81"/>
  <c r="A40" i="81"/>
  <c r="A39" i="81"/>
  <c r="A36" i="81"/>
  <c r="D32" i="81"/>
  <c r="A32" i="81"/>
  <c r="D31" i="81"/>
  <c r="A31" i="81"/>
  <c r="D30" i="81"/>
  <c r="A30" i="81"/>
  <c r="D29" i="81"/>
  <c r="A29" i="81"/>
  <c r="D28" i="81"/>
  <c r="A28" i="81"/>
  <c r="D27" i="81"/>
  <c r="A27" i="81"/>
  <c r="D26" i="81"/>
  <c r="A26" i="81"/>
  <c r="D25" i="81"/>
  <c r="A25" i="81"/>
  <c r="D24" i="81"/>
  <c r="A24" i="81"/>
  <c r="D23" i="81"/>
  <c r="A23" i="81"/>
  <c r="D22" i="81"/>
  <c r="A22" i="81"/>
  <c r="G57" i="85"/>
  <c r="A57" i="85"/>
  <c r="G56" i="85"/>
  <c r="A56" i="85"/>
  <c r="G55" i="85"/>
  <c r="A55" i="85"/>
  <c r="G54" i="85"/>
  <c r="A54" i="85"/>
  <c r="A53" i="85"/>
  <c r="A52" i="85"/>
  <c r="A51" i="85"/>
  <c r="G44" i="85"/>
  <c r="A44" i="85"/>
  <c r="A43" i="85"/>
  <c r="A41" i="85"/>
  <c r="A40" i="85"/>
  <c r="A39" i="85"/>
  <c r="A36" i="85"/>
  <c r="D32" i="85"/>
  <c r="A32" i="85"/>
  <c r="D31" i="85"/>
  <c r="A31" i="85"/>
  <c r="D30" i="85"/>
  <c r="A30" i="85"/>
  <c r="D29" i="85"/>
  <c r="A29" i="85"/>
  <c r="D28" i="85"/>
  <c r="A28" i="85"/>
  <c r="D27" i="85"/>
  <c r="A27" i="85"/>
  <c r="D26" i="85"/>
  <c r="A26" i="85"/>
  <c r="D25" i="85"/>
  <c r="A25" i="85"/>
  <c r="D24" i="85"/>
  <c r="A24" i="85"/>
  <c r="D23" i="85"/>
  <c r="A23" i="85"/>
  <c r="D22" i="85"/>
  <c r="A22" i="85"/>
  <c r="G57" i="87"/>
  <c r="A57" i="87"/>
  <c r="G56" i="87"/>
  <c r="A56" i="87"/>
  <c r="G55" i="87"/>
  <c r="A55" i="87"/>
  <c r="G54" i="87"/>
  <c r="A54" i="87"/>
  <c r="A53" i="87"/>
  <c r="A52" i="87"/>
  <c r="A51" i="87"/>
  <c r="G44" i="87"/>
  <c r="A44" i="87"/>
  <c r="A43" i="87"/>
  <c r="A41" i="87"/>
  <c r="A40" i="87"/>
  <c r="A39" i="87"/>
  <c r="A36" i="87"/>
  <c r="D32" i="87"/>
  <c r="A32" i="87"/>
  <c r="D31" i="87"/>
  <c r="A31" i="87"/>
  <c r="D30" i="87"/>
  <c r="A30" i="87"/>
  <c r="D29" i="87"/>
  <c r="A29" i="87"/>
  <c r="D28" i="87"/>
  <c r="A28" i="87"/>
  <c r="D27" i="87"/>
  <c r="A27" i="87"/>
  <c r="D26" i="87"/>
  <c r="A26" i="87"/>
  <c r="D25" i="87"/>
  <c r="A25" i="87"/>
  <c r="D24" i="87"/>
  <c r="A24" i="87"/>
  <c r="D23" i="87"/>
  <c r="A23" i="87"/>
  <c r="D22" i="87"/>
  <c r="A22" i="87"/>
  <c r="G57" i="89"/>
  <c r="A57" i="89"/>
  <c r="G56" i="89"/>
  <c r="A56" i="89"/>
  <c r="G55" i="89"/>
  <c r="A55" i="89"/>
  <c r="G54" i="89"/>
  <c r="A54" i="89"/>
  <c r="A53" i="89"/>
  <c r="A52" i="89"/>
  <c r="A51" i="89"/>
  <c r="G44" i="89"/>
  <c r="A44" i="89"/>
  <c r="A43" i="89"/>
  <c r="A41" i="89"/>
  <c r="A40" i="89"/>
  <c r="A39" i="89"/>
  <c r="A36" i="89"/>
  <c r="D32" i="89"/>
  <c r="A32" i="89"/>
  <c r="D31" i="89"/>
  <c r="A31" i="89"/>
  <c r="D30" i="89"/>
  <c r="A30" i="89"/>
  <c r="D29" i="89"/>
  <c r="A29" i="89"/>
  <c r="D28" i="89"/>
  <c r="A28" i="89"/>
  <c r="D27" i="89"/>
  <c r="A27" i="89"/>
  <c r="D26" i="89"/>
  <c r="A26" i="89"/>
  <c r="D25" i="89"/>
  <c r="A25" i="89"/>
  <c r="D24" i="89"/>
  <c r="A24" i="89"/>
  <c r="D23" i="89"/>
  <c r="A23" i="89"/>
  <c r="D22" i="89"/>
  <c r="A22" i="89"/>
  <c r="G57" i="91"/>
  <c r="A57" i="91"/>
  <c r="G56" i="91"/>
  <c r="A56" i="91"/>
  <c r="G55" i="91"/>
  <c r="A55" i="91"/>
  <c r="G54" i="91"/>
  <c r="A54" i="91"/>
  <c r="A53" i="91"/>
  <c r="A52" i="91"/>
  <c r="A51" i="91"/>
  <c r="G44" i="91"/>
  <c r="A44" i="91"/>
  <c r="A43" i="91"/>
  <c r="A41" i="91"/>
  <c r="A40" i="91"/>
  <c r="A39" i="91"/>
  <c r="A36" i="91"/>
  <c r="D32" i="91"/>
  <c r="A32" i="91"/>
  <c r="D31" i="91"/>
  <c r="A31" i="91"/>
  <c r="D30" i="91"/>
  <c r="A30" i="91"/>
  <c r="D29" i="91"/>
  <c r="A29" i="91"/>
  <c r="D28" i="91"/>
  <c r="A28" i="91"/>
  <c r="D27" i="91"/>
  <c r="A27" i="91"/>
  <c r="D26" i="91"/>
  <c r="A26" i="91"/>
  <c r="D25" i="91"/>
  <c r="A25" i="91"/>
  <c r="D24" i="91"/>
  <c r="A24" i="91"/>
  <c r="D23" i="91"/>
  <c r="A23" i="91"/>
  <c r="D22" i="91"/>
  <c r="A22" i="91"/>
  <c r="G57" i="93"/>
  <c r="A57" i="93"/>
  <c r="G56" i="93"/>
  <c r="A56" i="93"/>
  <c r="G55" i="93"/>
  <c r="A55" i="93"/>
  <c r="G54" i="93"/>
  <c r="A54" i="93"/>
  <c r="A53" i="93"/>
  <c r="A52" i="93"/>
  <c r="A51" i="93"/>
  <c r="G44" i="93"/>
  <c r="A44" i="93"/>
  <c r="A43" i="93"/>
  <c r="A41" i="93"/>
  <c r="A40" i="93"/>
  <c r="A39" i="93"/>
  <c r="A36" i="93"/>
  <c r="D32" i="93"/>
  <c r="A32" i="93"/>
  <c r="D31" i="93"/>
  <c r="A31" i="93"/>
  <c r="D30" i="93"/>
  <c r="A30" i="93"/>
  <c r="D29" i="93"/>
  <c r="A29" i="93"/>
  <c r="D28" i="93"/>
  <c r="A28" i="93"/>
  <c r="D27" i="93"/>
  <c r="A27" i="93"/>
  <c r="D26" i="93"/>
  <c r="A26" i="93"/>
  <c r="D25" i="93"/>
  <c r="A25" i="93"/>
  <c r="D24" i="93"/>
  <c r="A24" i="93"/>
  <c r="D23" i="93"/>
  <c r="A23" i="93"/>
  <c r="D22" i="93"/>
  <c r="A22" i="93"/>
  <c r="G56" i="95"/>
  <c r="A56" i="95"/>
  <c r="G55" i="95"/>
  <c r="A55" i="95"/>
  <c r="G54" i="95"/>
  <c r="A54" i="95"/>
  <c r="G53" i="95"/>
  <c r="A53" i="95"/>
  <c r="A52" i="95"/>
  <c r="A51" i="95"/>
  <c r="A50" i="95"/>
  <c r="A49" i="95"/>
  <c r="A48" i="95"/>
  <c r="A47" i="95"/>
  <c r="G43" i="95"/>
  <c r="A43" i="95"/>
  <c r="G42" i="95"/>
  <c r="A42" i="95"/>
  <c r="G41" i="95"/>
  <c r="A41" i="95"/>
  <c r="A40" i="95"/>
  <c r="A39" i="95"/>
  <c r="A38" i="95"/>
  <c r="A37" i="95"/>
  <c r="A36" i="95"/>
  <c r="D32" i="95"/>
  <c r="A32" i="95"/>
  <c r="D31" i="95"/>
  <c r="A31" i="95"/>
  <c r="D30" i="95"/>
  <c r="A30" i="95"/>
  <c r="D29" i="95"/>
  <c r="A29" i="95"/>
  <c r="D28" i="95"/>
  <c r="A28" i="95"/>
  <c r="D27" i="95"/>
  <c r="A27" i="95"/>
  <c r="D26" i="95"/>
  <c r="A26" i="95"/>
  <c r="D25" i="95"/>
  <c r="A25" i="95"/>
  <c r="D24" i="95"/>
  <c r="A24" i="95"/>
  <c r="D23" i="95"/>
  <c r="A23" i="95"/>
  <c r="D22" i="95"/>
  <c r="A22" i="95"/>
  <c r="G56" i="97"/>
  <c r="A56" i="97"/>
  <c r="G55" i="97"/>
  <c r="A55" i="97"/>
  <c r="G54" i="97"/>
  <c r="A54" i="97"/>
  <c r="G53" i="97"/>
  <c r="A53" i="97"/>
  <c r="A52" i="97"/>
  <c r="A51" i="97"/>
  <c r="A50" i="97"/>
  <c r="A49" i="97"/>
  <c r="A48" i="97"/>
  <c r="A47" i="97"/>
  <c r="G43" i="97"/>
  <c r="A43" i="97"/>
  <c r="G42" i="97"/>
  <c r="A42" i="97"/>
  <c r="G41" i="97"/>
  <c r="A41" i="97"/>
  <c r="A40" i="97"/>
  <c r="A39" i="97"/>
  <c r="A38" i="97"/>
  <c r="A37" i="97"/>
  <c r="A36" i="97"/>
  <c r="D32" i="97"/>
  <c r="A32" i="97"/>
  <c r="D31" i="97"/>
  <c r="A31" i="97"/>
  <c r="D30" i="97"/>
  <c r="A30" i="97"/>
  <c r="D29" i="97"/>
  <c r="A29" i="97"/>
  <c r="D28" i="97"/>
  <c r="A28" i="97"/>
  <c r="D27" i="97"/>
  <c r="A27" i="97"/>
  <c r="D26" i="97"/>
  <c r="A26" i="97"/>
  <c r="D25" i="97"/>
  <c r="A25" i="97"/>
  <c r="D24" i="97"/>
  <c r="A24" i="97"/>
  <c r="D23" i="97"/>
  <c r="A23" i="97"/>
  <c r="D22" i="97"/>
  <c r="A22" i="97"/>
  <c r="G57" i="62"/>
  <c r="A57" i="62"/>
  <c r="G56" i="62"/>
  <c r="A56" i="62"/>
  <c r="G55" i="62"/>
  <c r="A55" i="62"/>
  <c r="G54" i="62"/>
  <c r="A54" i="62"/>
  <c r="A53" i="62"/>
  <c r="A52" i="62"/>
  <c r="A51" i="62"/>
  <c r="G44" i="62"/>
  <c r="A44" i="62"/>
  <c r="A43" i="62"/>
  <c r="A41" i="62"/>
  <c r="A40" i="62"/>
  <c r="A39" i="62"/>
  <c r="A36" i="62"/>
  <c r="D32" i="62"/>
  <c r="A32" i="62"/>
  <c r="D31" i="62"/>
  <c r="A31" i="62"/>
  <c r="D30" i="62"/>
  <c r="A30" i="62"/>
  <c r="D29" i="62"/>
  <c r="A29" i="62"/>
  <c r="D28" i="62"/>
  <c r="A28" i="62"/>
  <c r="D27" i="62"/>
  <c r="A27" i="62"/>
  <c r="D26" i="62"/>
  <c r="A26" i="62"/>
  <c r="D25" i="62"/>
  <c r="A25" i="62"/>
  <c r="D24" i="62"/>
  <c r="A24" i="62"/>
  <c r="D23" i="62"/>
  <c r="A23" i="62"/>
  <c r="D22" i="62"/>
  <c r="A22" i="62"/>
  <c r="A57" i="34"/>
  <c r="A56" i="34"/>
  <c r="A55" i="34"/>
  <c r="A54" i="34"/>
  <c r="A53" i="34"/>
  <c r="A52" i="34"/>
  <c r="A51" i="34"/>
  <c r="G44" i="34"/>
  <c r="A44" i="34"/>
  <c r="A43" i="34"/>
  <c r="A41" i="34"/>
  <c r="A40" i="34"/>
  <c r="A39" i="34"/>
  <c r="A36" i="34"/>
  <c r="D32" i="34"/>
  <c r="A32" i="34"/>
  <c r="D31" i="34"/>
  <c r="A31" i="34"/>
  <c r="D30" i="34"/>
  <c r="A30" i="34"/>
  <c r="D29" i="34"/>
  <c r="A29" i="34"/>
  <c r="D28" i="34"/>
  <c r="A28" i="34"/>
  <c r="D27" i="34"/>
  <c r="A27" i="34"/>
  <c r="D26" i="34"/>
  <c r="A26" i="34"/>
  <c r="D25" i="34"/>
  <c r="A25" i="34"/>
  <c r="D24" i="34"/>
  <c r="A24" i="34"/>
  <c r="D23" i="34"/>
  <c r="A23" i="34"/>
  <c r="D22" i="34"/>
  <c r="A22" i="34"/>
  <c r="A57" i="36"/>
  <c r="A56" i="36"/>
  <c r="A55" i="36"/>
  <c r="A54" i="36"/>
  <c r="A53" i="36"/>
  <c r="A52" i="36"/>
  <c r="A51" i="36"/>
  <c r="G44" i="36"/>
  <c r="A44" i="36"/>
  <c r="A43" i="36"/>
  <c r="A41" i="36"/>
  <c r="A40" i="36"/>
  <c r="A39" i="36"/>
  <c r="A36" i="36"/>
  <c r="D32" i="36"/>
  <c r="A32" i="36"/>
  <c r="D31" i="36"/>
  <c r="A31" i="36"/>
  <c r="D30" i="36"/>
  <c r="A30" i="36"/>
  <c r="D29" i="36"/>
  <c r="A29" i="36"/>
  <c r="D28" i="36"/>
  <c r="A28" i="36"/>
  <c r="D27" i="36"/>
  <c r="A27" i="36"/>
  <c r="D26" i="36"/>
  <c r="A26" i="36"/>
  <c r="D25" i="36"/>
  <c r="A25" i="36"/>
  <c r="D24" i="36"/>
  <c r="A24" i="36"/>
  <c r="D23" i="36"/>
  <c r="A23" i="36"/>
  <c r="D22" i="36"/>
  <c r="A22" i="36"/>
  <c r="A57" i="38"/>
  <c r="A56" i="38"/>
  <c r="A55" i="38"/>
  <c r="A54" i="38"/>
  <c r="A53" i="38"/>
  <c r="A52" i="38"/>
  <c r="A51" i="38"/>
  <c r="G44" i="38"/>
  <c r="A44" i="38"/>
  <c r="A43" i="38"/>
  <c r="A41" i="38"/>
  <c r="A40" i="38"/>
  <c r="A39" i="38"/>
  <c r="A36" i="38"/>
  <c r="D32" i="38"/>
  <c r="A32" i="38"/>
  <c r="D31" i="38"/>
  <c r="A31" i="38"/>
  <c r="D30" i="38"/>
  <c r="A30" i="38"/>
  <c r="D29" i="38"/>
  <c r="A29" i="38"/>
  <c r="D28" i="38"/>
  <c r="A28" i="38"/>
  <c r="D27" i="38"/>
  <c r="A27" i="38"/>
  <c r="D26" i="38"/>
  <c r="A26" i="38"/>
  <c r="D25" i="38"/>
  <c r="A25" i="38"/>
  <c r="D24" i="38"/>
  <c r="A24" i="38"/>
  <c r="D23" i="38"/>
  <c r="A23" i="38"/>
  <c r="D22" i="38"/>
  <c r="A22" i="38"/>
  <c r="A57" i="40"/>
  <c r="A56" i="40"/>
  <c r="A55" i="40"/>
  <c r="A54" i="40"/>
  <c r="A53" i="40"/>
  <c r="A52" i="40"/>
  <c r="A51" i="40"/>
  <c r="G44" i="40"/>
  <c r="A44" i="40"/>
  <c r="A43" i="40"/>
  <c r="A41" i="40"/>
  <c r="A40" i="40"/>
  <c r="A39" i="40"/>
  <c r="A36" i="40"/>
  <c r="D32" i="40"/>
  <c r="A32" i="40"/>
  <c r="D31" i="40"/>
  <c r="A31" i="40"/>
  <c r="D30" i="40"/>
  <c r="A30" i="40"/>
  <c r="D29" i="40"/>
  <c r="A29" i="40"/>
  <c r="D28" i="40"/>
  <c r="A28" i="40"/>
  <c r="D27" i="40"/>
  <c r="A27" i="40"/>
  <c r="D26" i="40"/>
  <c r="A26" i="40"/>
  <c r="D25" i="40"/>
  <c r="A25" i="40"/>
  <c r="D24" i="40"/>
  <c r="A24" i="40"/>
  <c r="D23" i="40"/>
  <c r="A23" i="40"/>
  <c r="D22" i="40"/>
  <c r="A22" i="40"/>
  <c r="A57" i="42"/>
  <c r="A56" i="42"/>
  <c r="A55" i="42"/>
  <c r="A54" i="42"/>
  <c r="A53" i="42"/>
  <c r="A52" i="42"/>
  <c r="A51" i="42"/>
  <c r="G44" i="42"/>
  <c r="A44" i="42"/>
  <c r="A43" i="42"/>
  <c r="A41" i="42"/>
  <c r="A40" i="42"/>
  <c r="A39" i="42"/>
  <c r="A36" i="42"/>
  <c r="D32" i="42"/>
  <c r="A32" i="42"/>
  <c r="D31" i="42"/>
  <c r="A31" i="42"/>
  <c r="D30" i="42"/>
  <c r="A30" i="42"/>
  <c r="D29" i="42"/>
  <c r="A29" i="42"/>
  <c r="D28" i="42"/>
  <c r="A28" i="42"/>
  <c r="D27" i="42"/>
  <c r="A27" i="42"/>
  <c r="D26" i="42"/>
  <c r="A26" i="42"/>
  <c r="D25" i="42"/>
  <c r="A25" i="42"/>
  <c r="D24" i="42"/>
  <c r="A24" i="42"/>
  <c r="D23" i="42"/>
  <c r="A23" i="42"/>
  <c r="D22" i="42"/>
  <c r="A22" i="42"/>
  <c r="A57" i="44"/>
  <c r="A56" i="44"/>
  <c r="A55" i="44"/>
  <c r="A54" i="44"/>
  <c r="A53" i="44"/>
  <c r="A52" i="44"/>
  <c r="A51" i="44"/>
  <c r="G44" i="44"/>
  <c r="A44" i="44"/>
  <c r="A43" i="44"/>
  <c r="A41" i="44"/>
  <c r="A40" i="44"/>
  <c r="A39" i="44"/>
  <c r="A36" i="44"/>
  <c r="D32" i="44"/>
  <c r="A32" i="44"/>
  <c r="D31" i="44"/>
  <c r="A31" i="44"/>
  <c r="D30" i="44"/>
  <c r="A30" i="44"/>
  <c r="D29" i="44"/>
  <c r="A29" i="44"/>
  <c r="D28" i="44"/>
  <c r="A28" i="44"/>
  <c r="D27" i="44"/>
  <c r="A27" i="44"/>
  <c r="D26" i="44"/>
  <c r="A26" i="44"/>
  <c r="D25" i="44"/>
  <c r="A25" i="44"/>
  <c r="D24" i="44"/>
  <c r="A24" i="44"/>
  <c r="D23" i="44"/>
  <c r="A23" i="44"/>
  <c r="D22" i="44"/>
  <c r="A22" i="44"/>
  <c r="A57" i="48"/>
  <c r="A56" i="48"/>
  <c r="A55" i="48"/>
  <c r="A54" i="48"/>
  <c r="A53" i="48"/>
  <c r="A52" i="48"/>
  <c r="A51" i="48"/>
  <c r="G44" i="48"/>
  <c r="A44" i="48"/>
  <c r="A43" i="48"/>
  <c r="A41" i="48"/>
  <c r="A40" i="48"/>
  <c r="A39" i="48"/>
  <c r="A36" i="48"/>
  <c r="D32" i="48"/>
  <c r="A32" i="48"/>
  <c r="D31" i="48"/>
  <c r="A31" i="48"/>
  <c r="D30" i="48"/>
  <c r="A30" i="48"/>
  <c r="D29" i="48"/>
  <c r="A29" i="48"/>
  <c r="D28" i="48"/>
  <c r="A28" i="48"/>
  <c r="D27" i="48"/>
  <c r="A27" i="48"/>
  <c r="D26" i="48"/>
  <c r="A26" i="48"/>
  <c r="D25" i="48"/>
  <c r="A25" i="48"/>
  <c r="D24" i="48"/>
  <c r="A24" i="48"/>
  <c r="D23" i="48"/>
  <c r="A23" i="48"/>
  <c r="D22" i="48"/>
  <c r="A22" i="48"/>
  <c r="A57" i="50"/>
  <c r="A56" i="50"/>
  <c r="A55" i="50"/>
  <c r="A54" i="50"/>
  <c r="A53" i="50"/>
  <c r="A52" i="50"/>
  <c r="A51" i="50"/>
  <c r="G44" i="50"/>
  <c r="A44" i="50"/>
  <c r="A43" i="50"/>
  <c r="A41" i="50"/>
  <c r="A40" i="50"/>
  <c r="A39" i="50"/>
  <c r="A36" i="50"/>
  <c r="D32" i="50"/>
  <c r="A32" i="50"/>
  <c r="D31" i="50"/>
  <c r="A31" i="50"/>
  <c r="D30" i="50"/>
  <c r="A30" i="50"/>
  <c r="D29" i="50"/>
  <c r="A29" i="50"/>
  <c r="D28" i="50"/>
  <c r="A28" i="50"/>
  <c r="D27" i="50"/>
  <c r="A27" i="50"/>
  <c r="D26" i="50"/>
  <c r="A26" i="50"/>
  <c r="D25" i="50"/>
  <c r="A25" i="50"/>
  <c r="D24" i="50"/>
  <c r="A24" i="50"/>
  <c r="D23" i="50"/>
  <c r="A23" i="50"/>
  <c r="D22" i="50"/>
  <c r="A22" i="50"/>
  <c r="A57" i="54"/>
  <c r="A56" i="54"/>
  <c r="A55" i="54"/>
  <c r="A54" i="54"/>
  <c r="A53" i="54"/>
  <c r="A52" i="54"/>
  <c r="A51" i="54"/>
  <c r="G44" i="54"/>
  <c r="A44" i="54"/>
  <c r="A43" i="54"/>
  <c r="A41" i="54"/>
  <c r="A40" i="54"/>
  <c r="A39" i="54"/>
  <c r="A36" i="54"/>
  <c r="D32" i="54"/>
  <c r="A32" i="54"/>
  <c r="D31" i="54"/>
  <c r="A31" i="54"/>
  <c r="D30" i="54"/>
  <c r="A30" i="54"/>
  <c r="D29" i="54"/>
  <c r="A29" i="54"/>
  <c r="D28" i="54"/>
  <c r="A28" i="54"/>
  <c r="D27" i="54"/>
  <c r="A27" i="54"/>
  <c r="D26" i="54"/>
  <c r="A26" i="54"/>
  <c r="D25" i="54"/>
  <c r="A25" i="54"/>
  <c r="D24" i="54"/>
  <c r="A24" i="54"/>
  <c r="D23" i="54"/>
  <c r="A23" i="54"/>
  <c r="D22" i="54"/>
  <c r="A22" i="54"/>
  <c r="G57" i="56"/>
  <c r="A57" i="56"/>
  <c r="G56" i="56"/>
  <c r="A56" i="56"/>
  <c r="G55" i="56"/>
  <c r="A55" i="56"/>
  <c r="G54" i="56"/>
  <c r="A54" i="56"/>
  <c r="A53" i="56"/>
  <c r="A52" i="56"/>
  <c r="A51" i="56"/>
  <c r="G44" i="56"/>
  <c r="A44" i="56"/>
  <c r="A43" i="56"/>
  <c r="A41" i="56"/>
  <c r="A40" i="56"/>
  <c r="A39" i="56"/>
  <c r="A36" i="56"/>
  <c r="D32" i="56"/>
  <c r="A32" i="56"/>
  <c r="D31" i="56"/>
  <c r="A31" i="56"/>
  <c r="D30" i="56"/>
  <c r="A30" i="56"/>
  <c r="D29" i="56"/>
  <c r="A29" i="56"/>
  <c r="D28" i="56"/>
  <c r="A28" i="56"/>
  <c r="D27" i="56"/>
  <c r="A27" i="56"/>
  <c r="D26" i="56"/>
  <c r="A26" i="56"/>
  <c r="D25" i="56"/>
  <c r="A25" i="56"/>
  <c r="D24" i="56"/>
  <c r="A24" i="56"/>
  <c r="D23" i="56"/>
  <c r="A23" i="56"/>
  <c r="D22" i="56"/>
  <c r="A22" i="56"/>
  <c r="G57" i="58"/>
  <c r="A57" i="58"/>
  <c r="G56" i="58"/>
  <c r="A56" i="58"/>
  <c r="G55" i="58"/>
  <c r="A55" i="58"/>
  <c r="G54" i="58"/>
  <c r="A54" i="58"/>
  <c r="A53" i="58"/>
  <c r="A52" i="58"/>
  <c r="A51" i="58"/>
  <c r="G44" i="58"/>
  <c r="A44" i="58"/>
  <c r="A43" i="58"/>
  <c r="A41" i="58"/>
  <c r="A40" i="58"/>
  <c r="A39" i="58"/>
  <c r="A36" i="58"/>
  <c r="D32" i="58"/>
  <c r="A32" i="58"/>
  <c r="D31" i="58"/>
  <c r="A31" i="58"/>
  <c r="D30" i="58"/>
  <c r="A30" i="58"/>
  <c r="D29" i="58"/>
  <c r="A29" i="58"/>
  <c r="D28" i="58"/>
  <c r="A28" i="58"/>
  <c r="D27" i="58"/>
  <c r="A27" i="58"/>
  <c r="D26" i="58"/>
  <c r="A26" i="58"/>
  <c r="D25" i="58"/>
  <c r="A25" i="58"/>
  <c r="D24" i="58"/>
  <c r="A24" i="58"/>
  <c r="D23" i="58"/>
  <c r="A23" i="58"/>
  <c r="D22" i="58"/>
  <c r="A22" i="58"/>
  <c r="A57" i="32"/>
  <c r="A56" i="32"/>
  <c r="A55" i="32"/>
  <c r="A54" i="32"/>
  <c r="A53" i="32"/>
  <c r="A52" i="32"/>
  <c r="A51" i="32"/>
  <c r="G44" i="32"/>
  <c r="A44" i="32"/>
  <c r="A43" i="32"/>
  <c r="A41" i="32"/>
  <c r="A40" i="32"/>
  <c r="A39" i="32"/>
  <c r="A36" i="32"/>
  <c r="D32" i="32"/>
  <c r="A32" i="32"/>
  <c r="D31" i="32"/>
  <c r="A31" i="32"/>
  <c r="D30" i="32"/>
  <c r="A30" i="32"/>
  <c r="D29" i="32"/>
  <c r="A29" i="32"/>
  <c r="D28" i="32"/>
  <c r="A28" i="32"/>
  <c r="D27" i="32"/>
  <c r="A27" i="32"/>
  <c r="D26" i="32"/>
  <c r="A26" i="32"/>
  <c r="D25" i="32"/>
  <c r="A25" i="32"/>
  <c r="D24" i="32"/>
  <c r="A24" i="32"/>
  <c r="D23" i="32"/>
  <c r="A23" i="32"/>
  <c r="D22" i="32"/>
  <c r="A22" i="32"/>
  <c r="A57" i="17"/>
  <c r="A56" i="17"/>
  <c r="A55" i="17"/>
  <c r="A54" i="17"/>
  <c r="A53" i="17"/>
  <c r="A52" i="17"/>
  <c r="A51" i="17"/>
  <c r="G44" i="17"/>
  <c r="A44" i="17"/>
  <c r="A43" i="17"/>
  <c r="A41" i="17"/>
  <c r="A40" i="17"/>
  <c r="A39" i="17"/>
  <c r="A36" i="17"/>
  <c r="D32" i="17"/>
  <c r="A32" i="17"/>
  <c r="D31" i="17"/>
  <c r="A31" i="17"/>
  <c r="D30" i="17"/>
  <c r="A30" i="17"/>
  <c r="D29" i="17"/>
  <c r="A29" i="17"/>
  <c r="D28" i="17"/>
  <c r="A28" i="17"/>
  <c r="D27" i="17"/>
  <c r="A27" i="17"/>
  <c r="D26" i="17"/>
  <c r="A26" i="17"/>
  <c r="D25" i="17"/>
  <c r="A25" i="17"/>
  <c r="D24" i="17"/>
  <c r="A24" i="17"/>
  <c r="D23" i="17"/>
  <c r="A23" i="17"/>
  <c r="D22" i="17"/>
  <c r="A22" i="17"/>
  <c r="A57" i="18"/>
  <c r="A56" i="18"/>
  <c r="A55" i="18"/>
  <c r="A54" i="18"/>
  <c r="A53" i="18"/>
  <c r="A52" i="18"/>
  <c r="A51" i="18"/>
  <c r="G44" i="18"/>
  <c r="A44" i="18"/>
  <c r="A43" i="18"/>
  <c r="A41" i="18"/>
  <c r="A40" i="18"/>
  <c r="A39" i="18"/>
  <c r="A36" i="18"/>
  <c r="D32" i="18"/>
  <c r="A32" i="18"/>
  <c r="D31" i="18"/>
  <c r="A31" i="18"/>
  <c r="D30" i="18"/>
  <c r="A30" i="18"/>
  <c r="D29" i="18"/>
  <c r="A29" i="18"/>
  <c r="D28" i="18"/>
  <c r="A28" i="18"/>
  <c r="D27" i="18"/>
  <c r="A27" i="18"/>
  <c r="D26" i="18"/>
  <c r="A26" i="18"/>
  <c r="D25" i="18"/>
  <c r="A25" i="18"/>
  <c r="D24" i="18"/>
  <c r="A24" i="18"/>
  <c r="D23" i="18"/>
  <c r="A23" i="18"/>
  <c r="D22" i="18"/>
  <c r="A22" i="18"/>
  <c r="A57" i="19"/>
  <c r="A56" i="19"/>
  <c r="A55" i="19"/>
  <c r="A54" i="19"/>
  <c r="A53" i="19"/>
  <c r="A52" i="19"/>
  <c r="A51" i="19"/>
  <c r="G44" i="19"/>
  <c r="A44" i="19"/>
  <c r="A43" i="19"/>
  <c r="A41" i="19"/>
  <c r="A40" i="19"/>
  <c r="A39" i="19"/>
  <c r="A36" i="19"/>
  <c r="D32" i="19"/>
  <c r="A32" i="19"/>
  <c r="D31" i="19"/>
  <c r="A31" i="19"/>
  <c r="D30" i="19"/>
  <c r="A30" i="19"/>
  <c r="D29" i="19"/>
  <c r="A29" i="19"/>
  <c r="D28" i="19"/>
  <c r="A28" i="19"/>
  <c r="D27" i="19"/>
  <c r="A27" i="19"/>
  <c r="D26" i="19"/>
  <c r="A26" i="19"/>
  <c r="D25" i="19"/>
  <c r="A25" i="19"/>
  <c r="D24" i="19"/>
  <c r="A24" i="19"/>
  <c r="D23" i="19"/>
  <c r="A23" i="19"/>
  <c r="D22" i="19"/>
  <c r="A22" i="19"/>
  <c r="A57" i="26"/>
  <c r="A56" i="26"/>
  <c r="A55" i="26"/>
  <c r="A54" i="26"/>
  <c r="A53" i="26"/>
  <c r="A52" i="26"/>
  <c r="A51" i="26"/>
  <c r="G44" i="26"/>
  <c r="A44" i="26"/>
  <c r="A43" i="26"/>
  <c r="A41" i="26"/>
  <c r="A40" i="26"/>
  <c r="A39" i="26"/>
  <c r="A36" i="26"/>
  <c r="D32" i="26"/>
  <c r="A32" i="26"/>
  <c r="D31" i="26"/>
  <c r="A31" i="26"/>
  <c r="D30" i="26"/>
  <c r="A30" i="26"/>
  <c r="D29" i="26"/>
  <c r="A29" i="26"/>
  <c r="D28" i="26"/>
  <c r="A28" i="26"/>
  <c r="D27" i="26"/>
  <c r="A27" i="26"/>
  <c r="D26" i="26"/>
  <c r="A26" i="26"/>
  <c r="D25" i="26"/>
  <c r="A25" i="26"/>
  <c r="D24" i="26"/>
  <c r="A24" i="26"/>
  <c r="D23" i="26"/>
  <c r="A23" i="26"/>
  <c r="D22" i="26"/>
  <c r="A22" i="26"/>
  <c r="A57" i="28"/>
  <c r="A56" i="28"/>
  <c r="A55" i="28"/>
  <c r="A54" i="28"/>
  <c r="A53" i="28"/>
  <c r="A52" i="28"/>
  <c r="A51" i="28"/>
  <c r="G44" i="28"/>
  <c r="A44" i="28"/>
  <c r="A43" i="28"/>
  <c r="A41" i="28"/>
  <c r="A40" i="28"/>
  <c r="A39" i="28"/>
  <c r="A36" i="28"/>
  <c r="D32" i="28"/>
  <c r="A32" i="28"/>
  <c r="D31" i="28"/>
  <c r="A31" i="28"/>
  <c r="D30" i="28"/>
  <c r="A30" i="28"/>
  <c r="D29" i="28"/>
  <c r="A29" i="28"/>
  <c r="D28" i="28"/>
  <c r="A28" i="28"/>
  <c r="D27" i="28"/>
  <c r="A27" i="28"/>
  <c r="D26" i="28"/>
  <c r="A26" i="28"/>
  <c r="D25" i="28"/>
  <c r="A25" i="28"/>
  <c r="D24" i="28"/>
  <c r="A24" i="28"/>
  <c r="D23" i="28"/>
  <c r="A23" i="28"/>
  <c r="D22" i="28"/>
  <c r="A22" i="28"/>
  <c r="A57" i="30"/>
  <c r="A56" i="30"/>
  <c r="A55" i="30"/>
  <c r="A54" i="30"/>
  <c r="A53" i="30"/>
  <c r="A52" i="30"/>
  <c r="A51" i="30"/>
  <c r="G44" i="30"/>
  <c r="A44" i="30"/>
  <c r="A43" i="30"/>
  <c r="A41" i="30"/>
  <c r="A40" i="30"/>
  <c r="A39" i="30"/>
  <c r="A36" i="30"/>
  <c r="D32" i="30"/>
  <c r="A32" i="30"/>
  <c r="D31" i="30"/>
  <c r="A31" i="30"/>
  <c r="D30" i="30"/>
  <c r="A30" i="30"/>
  <c r="D29" i="30"/>
  <c r="A29" i="30"/>
  <c r="D28" i="30"/>
  <c r="A28" i="30"/>
  <c r="D27" i="30"/>
  <c r="A27" i="30"/>
  <c r="D26" i="30"/>
  <c r="A26" i="30"/>
  <c r="D25" i="30"/>
  <c r="A25" i="30"/>
  <c r="D24" i="30"/>
  <c r="A24" i="30"/>
  <c r="D23" i="30"/>
  <c r="A23" i="30"/>
  <c r="D22" i="30"/>
  <c r="A22" i="30"/>
  <c r="A57" i="15"/>
  <c r="A56" i="15"/>
  <c r="A55" i="15"/>
  <c r="A54" i="15"/>
  <c r="A53" i="15"/>
  <c r="A52" i="15"/>
  <c r="A51" i="15"/>
  <c r="G44" i="15"/>
  <c r="A44" i="15"/>
  <c r="A43" i="15"/>
  <c r="A41" i="15"/>
  <c r="A40" i="15"/>
  <c r="A39" i="15"/>
  <c r="A36" i="15"/>
  <c r="D32" i="15"/>
  <c r="A32" i="15"/>
  <c r="D31" i="15"/>
  <c r="A31" i="15"/>
  <c r="D30" i="15"/>
  <c r="A30" i="15"/>
  <c r="D29" i="15"/>
  <c r="A29" i="15"/>
  <c r="D28" i="15"/>
  <c r="A28" i="15"/>
  <c r="D27" i="15"/>
  <c r="A27" i="15"/>
  <c r="D26" i="15"/>
  <c r="A26" i="15"/>
  <c r="D25" i="15"/>
  <c r="A25" i="15"/>
  <c r="D24" i="15"/>
  <c r="A24" i="15"/>
  <c r="D23" i="15"/>
  <c r="A23" i="15"/>
  <c r="D22" i="15"/>
  <c r="A22" i="15"/>
  <c r="A57" i="14"/>
  <c r="A56" i="14"/>
  <c r="A55" i="14"/>
  <c r="A54" i="14"/>
  <c r="A53" i="14"/>
  <c r="A52" i="14"/>
  <c r="A51" i="14"/>
  <c r="G44" i="14"/>
  <c r="A44" i="14"/>
  <c r="A43" i="14"/>
  <c r="A41" i="14"/>
  <c r="A40" i="14"/>
  <c r="A39" i="14"/>
  <c r="A36" i="14"/>
  <c r="D32" i="14"/>
  <c r="A32" i="14"/>
  <c r="D31" i="14"/>
  <c r="A31" i="14"/>
  <c r="D30" i="14"/>
  <c r="A30" i="14"/>
  <c r="D29" i="14"/>
  <c r="A29" i="14"/>
  <c r="D28" i="14"/>
  <c r="A28" i="14"/>
  <c r="D27" i="14"/>
  <c r="A27" i="14"/>
  <c r="D26" i="14"/>
  <c r="A26" i="14"/>
  <c r="D25" i="14"/>
  <c r="A25" i="14"/>
  <c r="D24" i="14"/>
  <c r="A24" i="14"/>
  <c r="D23" i="14"/>
  <c r="A23" i="14"/>
  <c r="D22" i="14"/>
  <c r="A22" i="14"/>
  <c r="G553" i="98"/>
  <c r="G552" i="98"/>
  <c r="G551" i="98"/>
  <c r="G550" i="98"/>
  <c r="G549" i="98"/>
  <c r="G548" i="98"/>
  <c r="G547" i="98"/>
  <c r="G546" i="98"/>
  <c r="G545" i="98"/>
  <c r="G544" i="98"/>
  <c r="G543" i="98"/>
  <c r="G542" i="98"/>
  <c r="G541" i="98"/>
  <c r="G540" i="98"/>
  <c r="G539" i="98"/>
  <c r="G553" i="96"/>
  <c r="G552" i="96"/>
  <c r="G551" i="96"/>
  <c r="G550" i="96"/>
  <c r="G549" i="96"/>
  <c r="G548" i="96"/>
  <c r="G547" i="96"/>
  <c r="G546" i="96"/>
  <c r="G545" i="96"/>
  <c r="G544" i="96"/>
  <c r="G543" i="96"/>
  <c r="G542" i="96"/>
  <c r="G541" i="96"/>
  <c r="G540" i="96"/>
  <c r="G539" i="96"/>
  <c r="G553" i="94"/>
  <c r="G552" i="94"/>
  <c r="G551" i="94"/>
  <c r="G550" i="94"/>
  <c r="G549" i="94"/>
  <c r="G548" i="94"/>
  <c r="G547" i="94"/>
  <c r="G546" i="94"/>
  <c r="G545" i="94"/>
  <c r="G544" i="94"/>
  <c r="G543" i="94"/>
  <c r="G542" i="94"/>
  <c r="G541" i="94"/>
  <c r="G540" i="94"/>
  <c r="G539" i="94"/>
  <c r="G553" i="92"/>
  <c r="G552" i="92"/>
  <c r="G551" i="92"/>
  <c r="G550" i="92"/>
  <c r="G549" i="92"/>
  <c r="G548" i="92"/>
  <c r="G547" i="92"/>
  <c r="G546" i="92"/>
  <c r="G545" i="92"/>
  <c r="G544" i="92"/>
  <c r="G543" i="92"/>
  <c r="G542" i="92"/>
  <c r="G541" i="92"/>
  <c r="G540" i="92"/>
  <c r="G539" i="92"/>
  <c r="G553" i="90"/>
  <c r="G552" i="90"/>
  <c r="G551" i="90"/>
  <c r="G550" i="90"/>
  <c r="G549" i="90"/>
  <c r="G548" i="90"/>
  <c r="G547" i="90"/>
  <c r="G546" i="90"/>
  <c r="G545" i="90"/>
  <c r="G544" i="90"/>
  <c r="G543" i="90"/>
  <c r="G542" i="90"/>
  <c r="G541" i="90"/>
  <c r="G540" i="90"/>
  <c r="G539" i="90"/>
  <c r="G553" i="88"/>
  <c r="G552" i="88"/>
  <c r="G551" i="88"/>
  <c r="G550" i="88"/>
  <c r="G549" i="88"/>
  <c r="G548" i="88"/>
  <c r="G547" i="88"/>
  <c r="G546" i="88"/>
  <c r="G545" i="88"/>
  <c r="G544" i="88"/>
  <c r="G543" i="88"/>
  <c r="G542" i="88"/>
  <c r="G541" i="88"/>
  <c r="G540" i="88"/>
  <c r="G539" i="88"/>
  <c r="G553" i="86"/>
  <c r="G552" i="86"/>
  <c r="G551" i="86"/>
  <c r="G550" i="86"/>
  <c r="G549" i="86"/>
  <c r="G548" i="86"/>
  <c r="G547" i="86"/>
  <c r="G546" i="86"/>
  <c r="G545" i="86"/>
  <c r="G544" i="86"/>
  <c r="G543" i="86"/>
  <c r="G542" i="86"/>
  <c r="G541" i="86"/>
  <c r="G540" i="86"/>
  <c r="G539" i="86"/>
  <c r="G553" i="82"/>
  <c r="G552" i="82"/>
  <c r="G551" i="82"/>
  <c r="G550" i="82"/>
  <c r="G549" i="82"/>
  <c r="G548" i="82"/>
  <c r="G547" i="82"/>
  <c r="G546" i="82"/>
  <c r="G545" i="82"/>
  <c r="G544" i="82"/>
  <c r="G543" i="82"/>
  <c r="G542" i="82"/>
  <c r="G541" i="82"/>
  <c r="G540" i="82"/>
  <c r="G539" i="82"/>
  <c r="G553" i="67"/>
  <c r="G552" i="67"/>
  <c r="G551" i="67"/>
  <c r="G550" i="67"/>
  <c r="G549" i="67"/>
  <c r="G548" i="67"/>
  <c r="G547" i="67"/>
  <c r="G546" i="67"/>
  <c r="G545" i="67"/>
  <c r="G544" i="67"/>
  <c r="G543" i="67"/>
  <c r="G542" i="67"/>
  <c r="G541" i="67"/>
  <c r="G540" i="67"/>
  <c r="G539" i="67"/>
  <c r="G553" i="65"/>
  <c r="G552" i="65"/>
  <c r="G551" i="65"/>
  <c r="G550" i="65"/>
  <c r="G549" i="65"/>
  <c r="G548" i="65"/>
  <c r="G547" i="65"/>
  <c r="G546" i="65"/>
  <c r="G545" i="65"/>
  <c r="G544" i="65"/>
  <c r="G543" i="65"/>
  <c r="G542" i="65"/>
  <c r="G541" i="65"/>
  <c r="G540" i="65"/>
  <c r="G539" i="65"/>
  <c r="G553" i="63"/>
  <c r="G552" i="63"/>
  <c r="G551" i="63"/>
  <c r="G550" i="63"/>
  <c r="G549" i="63"/>
  <c r="G548" i="63"/>
  <c r="G547" i="63"/>
  <c r="G546" i="63"/>
  <c r="G545" i="63"/>
  <c r="G544" i="63"/>
  <c r="G543" i="63"/>
  <c r="G542" i="63"/>
  <c r="G541" i="63"/>
  <c r="G540" i="63"/>
  <c r="G539" i="63"/>
  <c r="G553" i="59"/>
  <c r="G552" i="59"/>
  <c r="G551" i="59"/>
  <c r="G550" i="59"/>
  <c r="G549" i="59"/>
  <c r="G548" i="59"/>
  <c r="G547" i="59"/>
  <c r="G546" i="59"/>
  <c r="G545" i="59"/>
  <c r="G544" i="59"/>
  <c r="G543" i="59"/>
  <c r="L41" i="59" s="1"/>
  <c r="G542" i="59"/>
  <c r="G541" i="59"/>
  <c r="G540" i="59"/>
  <c r="G539" i="59"/>
  <c r="G553" i="57"/>
  <c r="G552" i="57"/>
  <c r="G551" i="57"/>
  <c r="G550" i="57"/>
  <c r="G549" i="57"/>
  <c r="G548" i="57"/>
  <c r="G547" i="57"/>
  <c r="G546" i="57"/>
  <c r="G545" i="57"/>
  <c r="G544" i="57"/>
  <c r="G543" i="57"/>
  <c r="G542" i="57"/>
  <c r="G541" i="57"/>
  <c r="G540" i="57"/>
  <c r="G539" i="57"/>
  <c r="G553" i="55"/>
  <c r="G552" i="55"/>
  <c r="G551" i="55"/>
  <c r="G550" i="55"/>
  <c r="G549" i="55"/>
  <c r="G548" i="55"/>
  <c r="G547" i="55"/>
  <c r="G546" i="55"/>
  <c r="G545" i="55"/>
  <c r="G544" i="55"/>
  <c r="G543" i="55"/>
  <c r="G542" i="55"/>
  <c r="G541" i="55"/>
  <c r="G540" i="55"/>
  <c r="G539" i="55"/>
  <c r="G553" i="51"/>
  <c r="G552" i="51"/>
  <c r="G551" i="51"/>
  <c r="G550" i="51"/>
  <c r="G549" i="51"/>
  <c r="G548" i="51"/>
  <c r="G547" i="51"/>
  <c r="G546" i="51"/>
  <c r="G545" i="51"/>
  <c r="G544" i="51"/>
  <c r="G543" i="51"/>
  <c r="G542" i="51"/>
  <c r="G541" i="51"/>
  <c r="G540" i="51"/>
  <c r="G539" i="51"/>
  <c r="G554" i="49"/>
  <c r="G553" i="49"/>
  <c r="G552" i="49"/>
  <c r="G551" i="49"/>
  <c r="G550" i="49"/>
  <c r="G549" i="49"/>
  <c r="G548" i="49"/>
  <c r="G547" i="49"/>
  <c r="G546" i="49"/>
  <c r="G545" i="49"/>
  <c r="G544" i="49"/>
  <c r="G553" i="43"/>
  <c r="G552" i="43"/>
  <c r="G551" i="43"/>
  <c r="G550" i="43"/>
  <c r="G549" i="43"/>
  <c r="G548" i="43"/>
  <c r="G547" i="43"/>
  <c r="G546" i="43"/>
  <c r="G545" i="43"/>
  <c r="G544" i="43"/>
  <c r="G554" i="41"/>
  <c r="G553" i="41"/>
  <c r="G552" i="41"/>
  <c r="G551" i="41"/>
  <c r="G550" i="41"/>
  <c r="G549" i="41"/>
  <c r="G548" i="41"/>
  <c r="G547" i="41"/>
  <c r="G546" i="41"/>
  <c r="G545" i="41"/>
  <c r="G544" i="41"/>
  <c r="G553" i="39"/>
  <c r="G552" i="39"/>
  <c r="G551" i="39"/>
  <c r="G550" i="39"/>
  <c r="G549" i="39"/>
  <c r="G548" i="39"/>
  <c r="G547" i="39"/>
  <c r="G546" i="39"/>
  <c r="G545" i="39"/>
  <c r="G544" i="39"/>
  <c r="G554" i="35"/>
  <c r="G553" i="35"/>
  <c r="G552" i="35"/>
  <c r="G551" i="35"/>
  <c r="G550" i="35"/>
  <c r="G549" i="35"/>
  <c r="G548" i="35"/>
  <c r="G547" i="35"/>
  <c r="G546" i="35"/>
  <c r="G545" i="35"/>
  <c r="G544" i="35"/>
  <c r="G553" i="33"/>
  <c r="G552" i="33"/>
  <c r="G551" i="33"/>
  <c r="G550" i="33"/>
  <c r="G549" i="33"/>
  <c r="G548" i="33"/>
  <c r="G547" i="33"/>
  <c r="G546" i="33"/>
  <c r="G545" i="33"/>
  <c r="G544" i="33"/>
  <c r="G543" i="33"/>
  <c r="G540" i="33"/>
  <c r="L65" i="33" s="1"/>
  <c r="G554" i="31"/>
  <c r="G553" i="31"/>
  <c r="G552" i="31"/>
  <c r="G551" i="31"/>
  <c r="G550" i="31"/>
  <c r="G549" i="31"/>
  <c r="G548" i="31"/>
  <c r="G547" i="31"/>
  <c r="G546" i="31"/>
  <c r="G545" i="31"/>
  <c r="G544" i="31"/>
  <c r="G554" i="29"/>
  <c r="G553" i="29"/>
  <c r="G552" i="29"/>
  <c r="G551" i="29"/>
  <c r="G550" i="29"/>
  <c r="G549" i="29"/>
  <c r="G548" i="29"/>
  <c r="G547" i="29"/>
  <c r="G546" i="29"/>
  <c r="G545" i="29"/>
  <c r="G553" i="25"/>
  <c r="G552" i="25"/>
  <c r="G551" i="25"/>
  <c r="G550" i="25"/>
  <c r="G549" i="25"/>
  <c r="G548" i="25"/>
  <c r="G547" i="25"/>
  <c r="G546" i="25"/>
  <c r="G545" i="25"/>
  <c r="G544" i="25"/>
  <c r="G540" i="25"/>
  <c r="G553" i="24"/>
  <c r="G552" i="24"/>
  <c r="G551" i="24"/>
  <c r="G550" i="24"/>
  <c r="G549" i="24"/>
  <c r="G548" i="24"/>
  <c r="G547" i="24"/>
  <c r="G546" i="24"/>
  <c r="G545" i="24"/>
  <c r="G544" i="24"/>
  <c r="G553" i="23"/>
  <c r="G552" i="23"/>
  <c r="G551" i="23"/>
  <c r="G550" i="23"/>
  <c r="G549" i="23"/>
  <c r="G548" i="23"/>
  <c r="G547" i="23"/>
  <c r="G546" i="23"/>
  <c r="G545" i="23"/>
  <c r="G544" i="23"/>
  <c r="G543" i="23"/>
  <c r="G553" i="21"/>
  <c r="G552" i="21"/>
  <c r="G551" i="21"/>
  <c r="G550" i="21"/>
  <c r="G549" i="21"/>
  <c r="G548" i="21"/>
  <c r="G547" i="21"/>
  <c r="G546" i="21"/>
  <c r="G545" i="21"/>
  <c r="G544" i="21"/>
  <c r="A32" i="99"/>
  <c r="C27" i="99"/>
  <c r="C26" i="99"/>
  <c r="C21" i="99"/>
  <c r="C23" i="99" s="1"/>
  <c r="C14" i="99"/>
  <c r="A1" i="76"/>
  <c r="C38" i="99" s="1"/>
  <c r="C10" i="99"/>
  <c r="C44" i="99"/>
  <c r="C36" i="99"/>
  <c r="I4" i="76"/>
  <c r="I5" i="76"/>
  <c r="I6" i="76"/>
  <c r="I7" i="76"/>
  <c r="I8" i="76"/>
  <c r="I9" i="76"/>
  <c r="I10" i="76"/>
  <c r="I11" i="76"/>
  <c r="I12" i="76"/>
  <c r="I13" i="76"/>
  <c r="I14" i="76"/>
  <c r="I15" i="76"/>
  <c r="I16" i="76"/>
  <c r="I17" i="76"/>
  <c r="I18" i="76"/>
  <c r="I19" i="76"/>
  <c r="I20" i="76"/>
  <c r="I21" i="76"/>
  <c r="I22" i="76"/>
  <c r="I23" i="76"/>
  <c r="I24" i="76"/>
  <c r="I25" i="76"/>
  <c r="I26" i="76"/>
  <c r="I27" i="76"/>
  <c r="I28" i="76"/>
  <c r="I29" i="76"/>
  <c r="I30" i="76"/>
  <c r="I31" i="76"/>
  <c r="I32" i="76"/>
  <c r="I33" i="76"/>
  <c r="I34" i="76"/>
  <c r="I35" i="76"/>
  <c r="I36" i="76"/>
  <c r="I37" i="76"/>
  <c r="I38" i="76"/>
  <c r="I39" i="76"/>
  <c r="I40" i="76"/>
  <c r="I41" i="76"/>
  <c r="I42" i="76"/>
  <c r="I43" i="76"/>
  <c r="I44" i="76"/>
  <c r="I45" i="76"/>
  <c r="I46" i="76"/>
  <c r="I47" i="76"/>
  <c r="I48" i="76"/>
  <c r="I49" i="76"/>
  <c r="I50" i="76"/>
  <c r="I51" i="76"/>
  <c r="I52" i="76"/>
  <c r="I53" i="76"/>
  <c r="I54" i="76"/>
  <c r="I55" i="76"/>
  <c r="I56" i="76"/>
  <c r="I57" i="76"/>
  <c r="I58" i="76"/>
  <c r="I59" i="76"/>
  <c r="I60" i="76"/>
  <c r="I61" i="76"/>
  <c r="I62" i="76"/>
  <c r="I63" i="76"/>
  <c r="I64" i="76"/>
  <c r="I65" i="76"/>
  <c r="I66" i="76"/>
  <c r="I67" i="76"/>
  <c r="I68" i="76"/>
  <c r="I69" i="76"/>
  <c r="I70" i="76"/>
  <c r="I71" i="76"/>
  <c r="I72" i="76"/>
  <c r="I73" i="76"/>
  <c r="I74" i="76"/>
  <c r="I75" i="76"/>
  <c r="I76" i="76"/>
  <c r="I77" i="76"/>
  <c r="I78" i="76"/>
  <c r="I79" i="76"/>
  <c r="I80" i="76"/>
  <c r="I81" i="76"/>
  <c r="I82" i="76"/>
  <c r="I83" i="76"/>
  <c r="I84" i="76"/>
  <c r="I85" i="76"/>
  <c r="I86" i="76"/>
  <c r="I87" i="76"/>
  <c r="I88" i="76"/>
  <c r="I89" i="76"/>
  <c r="I90" i="76"/>
  <c r="I91" i="76"/>
  <c r="I92" i="76"/>
  <c r="I93" i="76"/>
  <c r="I94" i="76"/>
  <c r="I95" i="76"/>
  <c r="I96" i="76"/>
  <c r="I97" i="76"/>
  <c r="I98" i="76"/>
  <c r="I99" i="76"/>
  <c r="I100" i="76"/>
  <c r="I101" i="76"/>
  <c r="I102" i="76"/>
  <c r="I3" i="76"/>
  <c r="I66" i="66"/>
  <c r="I65" i="66"/>
  <c r="I64" i="66"/>
  <c r="I63" i="66"/>
  <c r="I62" i="66"/>
  <c r="I61" i="66"/>
  <c r="K14" i="66"/>
  <c r="I66" i="64"/>
  <c r="I65" i="64"/>
  <c r="I64" i="64"/>
  <c r="I63" i="64"/>
  <c r="I62" i="64"/>
  <c r="I61" i="64"/>
  <c r="K14" i="64"/>
  <c r="I66" i="62"/>
  <c r="I65" i="62"/>
  <c r="I64" i="62"/>
  <c r="I63" i="62"/>
  <c r="I62" i="62"/>
  <c r="I61" i="62"/>
  <c r="K14" i="62"/>
  <c r="I66" i="58"/>
  <c r="I65" i="58"/>
  <c r="I64" i="58"/>
  <c r="I63" i="58"/>
  <c r="I62" i="58"/>
  <c r="I61" i="58"/>
  <c r="K14" i="58"/>
  <c r="I66" i="56"/>
  <c r="I65" i="56"/>
  <c r="I64" i="56"/>
  <c r="I63" i="56"/>
  <c r="I62" i="56"/>
  <c r="I61" i="56"/>
  <c r="K14" i="56"/>
  <c r="I66" i="54"/>
  <c r="I65" i="54"/>
  <c r="I64" i="54"/>
  <c r="I63" i="54"/>
  <c r="I62" i="54"/>
  <c r="I61" i="54"/>
  <c r="K14" i="54"/>
  <c r="I66" i="50"/>
  <c r="I65" i="50"/>
  <c r="I64" i="50"/>
  <c r="I63" i="50"/>
  <c r="I62" i="50"/>
  <c r="I61" i="50"/>
  <c r="K14" i="50"/>
  <c r="I66" i="48"/>
  <c r="I65" i="48"/>
  <c r="I64" i="48"/>
  <c r="I63" i="48"/>
  <c r="I62" i="48"/>
  <c r="I61" i="48"/>
  <c r="K14" i="48"/>
  <c r="I66" i="44"/>
  <c r="I65" i="44"/>
  <c r="I64" i="44"/>
  <c r="I63" i="44"/>
  <c r="I62" i="44"/>
  <c r="I61" i="44"/>
  <c r="K14" i="44"/>
  <c r="I66" i="42"/>
  <c r="I65" i="42"/>
  <c r="I64" i="42"/>
  <c r="I63" i="42"/>
  <c r="I62" i="42"/>
  <c r="I61" i="42"/>
  <c r="I67" i="42" s="1"/>
  <c r="K14" i="42"/>
  <c r="I66" i="40"/>
  <c r="I65" i="40"/>
  <c r="I64" i="40"/>
  <c r="I63" i="40"/>
  <c r="I62" i="40"/>
  <c r="I61" i="40"/>
  <c r="K14" i="40"/>
  <c r="I66" i="38"/>
  <c r="I65" i="38"/>
  <c r="I64" i="38"/>
  <c r="I63" i="38"/>
  <c r="I62" i="38"/>
  <c r="I61" i="38"/>
  <c r="K14" i="38"/>
  <c r="I66" i="36"/>
  <c r="I65" i="36"/>
  <c r="I64" i="36"/>
  <c r="I63" i="36"/>
  <c r="I62" i="36"/>
  <c r="I61" i="36"/>
  <c r="K14" i="36"/>
  <c r="I66" i="34"/>
  <c r="I65" i="34"/>
  <c r="I64" i="34"/>
  <c r="I63" i="34"/>
  <c r="I62" i="34"/>
  <c r="I61" i="34"/>
  <c r="K14" i="34"/>
  <c r="I66" i="32"/>
  <c r="I65" i="32"/>
  <c r="I64" i="32"/>
  <c r="I63" i="32"/>
  <c r="I62" i="32"/>
  <c r="I61" i="32"/>
  <c r="K14" i="32"/>
  <c r="I66" i="30"/>
  <c r="I65" i="30"/>
  <c r="I64" i="30"/>
  <c r="I63" i="30"/>
  <c r="I62" i="30"/>
  <c r="I61" i="30"/>
  <c r="K14" i="30"/>
  <c r="I66" i="28"/>
  <c r="I65" i="28"/>
  <c r="I64" i="28"/>
  <c r="I63" i="28"/>
  <c r="I62" i="28"/>
  <c r="I61" i="28"/>
  <c r="K14" i="28"/>
  <c r="I66" i="26"/>
  <c r="I65" i="26"/>
  <c r="I64" i="26"/>
  <c r="I63" i="26"/>
  <c r="I62" i="26"/>
  <c r="I61" i="26"/>
  <c r="K14" i="26"/>
  <c r="I66" i="19"/>
  <c r="I65" i="19"/>
  <c r="I64" i="19"/>
  <c r="I63" i="19"/>
  <c r="I62" i="19"/>
  <c r="I61" i="19"/>
  <c r="K14" i="19"/>
  <c r="I66" i="18"/>
  <c r="I65" i="18"/>
  <c r="I64" i="18"/>
  <c r="I63" i="18"/>
  <c r="I62" i="18"/>
  <c r="I61" i="18"/>
  <c r="K14" i="18"/>
  <c r="I66" i="17"/>
  <c r="I65" i="17"/>
  <c r="I64" i="17"/>
  <c r="I63" i="17"/>
  <c r="I62" i="17"/>
  <c r="I61" i="17"/>
  <c r="K14" i="17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F81" i="95" s="1"/>
  <c r="J44" i="1"/>
  <c r="J6" i="1"/>
  <c r="J5" i="1"/>
  <c r="B35" i="1"/>
  <c r="B36" i="1"/>
  <c r="B37" i="1"/>
  <c r="B38" i="1"/>
  <c r="B39" i="1"/>
  <c r="B40" i="1"/>
  <c r="B41" i="1"/>
  <c r="B42" i="1"/>
  <c r="B44" i="1"/>
  <c r="A29" i="13"/>
  <c r="A30" i="13"/>
  <c r="A31" i="13"/>
  <c r="A32" i="13"/>
  <c r="A33" i="13"/>
  <c r="A34" i="13"/>
  <c r="J517" i="98"/>
  <c r="I517" i="98"/>
  <c r="H517" i="98"/>
  <c r="G517" i="98"/>
  <c r="F517" i="98"/>
  <c r="J514" i="98"/>
  <c r="J510" i="98"/>
  <c r="J508" i="98"/>
  <c r="J507" i="98"/>
  <c r="J502" i="98"/>
  <c r="K498" i="98"/>
  <c r="K497" i="98"/>
  <c r="K496" i="98"/>
  <c r="M496" i="98" s="1"/>
  <c r="K495" i="98"/>
  <c r="K494" i="98"/>
  <c r="K493" i="98"/>
  <c r="K492" i="98"/>
  <c r="M492" i="98" s="1"/>
  <c r="K491" i="98"/>
  <c r="K490" i="98"/>
  <c r="K489" i="98"/>
  <c r="M488" i="98"/>
  <c r="K488" i="98"/>
  <c r="K487" i="98"/>
  <c r="K486" i="98"/>
  <c r="M486" i="98" s="1"/>
  <c r="K485" i="98"/>
  <c r="K484" i="98"/>
  <c r="K483" i="98"/>
  <c r="K482" i="98"/>
  <c r="M482" i="98" s="1"/>
  <c r="K481" i="98"/>
  <c r="K480" i="98"/>
  <c r="M480" i="98" s="1"/>
  <c r="K479" i="98"/>
  <c r="K478" i="98"/>
  <c r="K477" i="98"/>
  <c r="K476" i="98"/>
  <c r="K475" i="98"/>
  <c r="K474" i="98"/>
  <c r="K473" i="98"/>
  <c r="M472" i="98"/>
  <c r="K472" i="98"/>
  <c r="K471" i="98"/>
  <c r="K470" i="98"/>
  <c r="M470" i="98" s="1"/>
  <c r="K469" i="98"/>
  <c r="K468" i="98"/>
  <c r="K467" i="98"/>
  <c r="K466" i="98"/>
  <c r="K465" i="98"/>
  <c r="K464" i="98"/>
  <c r="M464" i="98" s="1"/>
  <c r="K463" i="98"/>
  <c r="K462" i="98"/>
  <c r="K461" i="98"/>
  <c r="K460" i="98"/>
  <c r="K459" i="98"/>
  <c r="K458" i="98"/>
  <c r="K457" i="98"/>
  <c r="M456" i="98"/>
  <c r="K456" i="98"/>
  <c r="K455" i="98"/>
  <c r="K454" i="98"/>
  <c r="M454" i="98" s="1"/>
  <c r="K453" i="98"/>
  <c r="K452" i="98"/>
  <c r="K451" i="98"/>
  <c r="K450" i="98"/>
  <c r="K449" i="98"/>
  <c r="K448" i="98"/>
  <c r="M448" i="98" s="1"/>
  <c r="K447" i="98"/>
  <c r="K446" i="98"/>
  <c r="K445" i="98"/>
  <c r="K444" i="98"/>
  <c r="K443" i="98"/>
  <c r="K442" i="98"/>
  <c r="M442" i="98" s="1"/>
  <c r="K441" i="98"/>
  <c r="K440" i="98"/>
  <c r="K439" i="98"/>
  <c r="K438" i="98"/>
  <c r="K437" i="98"/>
  <c r="M436" i="98"/>
  <c r="K436" i="98"/>
  <c r="K435" i="98"/>
  <c r="K434" i="98"/>
  <c r="K433" i="98"/>
  <c r="K432" i="98"/>
  <c r="M432" i="98" s="1"/>
  <c r="K431" i="98"/>
  <c r="K430" i="98"/>
  <c r="K429" i="98"/>
  <c r="K428" i="98"/>
  <c r="K427" i="98"/>
  <c r="K426" i="98"/>
  <c r="K425" i="98"/>
  <c r="K424" i="98"/>
  <c r="K423" i="98"/>
  <c r="K422" i="98"/>
  <c r="K421" i="98"/>
  <c r="M420" i="98"/>
  <c r="K420" i="98"/>
  <c r="K419" i="98"/>
  <c r="K418" i="98"/>
  <c r="K417" i="98"/>
  <c r="K416" i="98"/>
  <c r="M416" i="98" s="1"/>
  <c r="K415" i="98"/>
  <c r="K414" i="98"/>
  <c r="M414" i="98" s="1"/>
  <c r="K413" i="98"/>
  <c r="M413" i="98" s="1"/>
  <c r="K412" i="98"/>
  <c r="K411" i="98"/>
  <c r="K410" i="98"/>
  <c r="K409" i="98"/>
  <c r="M409" i="98" s="1"/>
  <c r="K408" i="98"/>
  <c r="K407" i="98"/>
  <c r="K406" i="98"/>
  <c r="K405" i="98"/>
  <c r="M405" i="98" s="1"/>
  <c r="K404" i="98"/>
  <c r="K403" i="98"/>
  <c r="K402" i="98"/>
  <c r="K401" i="98"/>
  <c r="M401" i="98" s="1"/>
  <c r="K400" i="98"/>
  <c r="K399" i="98"/>
  <c r="K398" i="98"/>
  <c r="K397" i="98"/>
  <c r="K396" i="98"/>
  <c r="K395" i="98"/>
  <c r="K394" i="98"/>
  <c r="K393" i="98"/>
  <c r="M393" i="98" s="1"/>
  <c r="K392" i="98"/>
  <c r="K391" i="98"/>
  <c r="K390" i="98"/>
  <c r="K389" i="98"/>
  <c r="M389" i="98" s="1"/>
  <c r="K388" i="98"/>
  <c r="K387" i="98"/>
  <c r="K386" i="98"/>
  <c r="K385" i="98"/>
  <c r="M385" i="98" s="1"/>
  <c r="K384" i="98"/>
  <c r="K383" i="98"/>
  <c r="K382" i="98"/>
  <c r="K381" i="98"/>
  <c r="M381" i="98" s="1"/>
  <c r="K380" i="98"/>
  <c r="K379" i="98"/>
  <c r="K378" i="98"/>
  <c r="K377" i="98"/>
  <c r="K376" i="98"/>
  <c r="K375" i="98"/>
  <c r="K374" i="98"/>
  <c r="K373" i="98"/>
  <c r="M373" i="98" s="1"/>
  <c r="K372" i="98"/>
  <c r="K371" i="98"/>
  <c r="K370" i="98"/>
  <c r="K369" i="98"/>
  <c r="M369" i="98" s="1"/>
  <c r="K368" i="98"/>
  <c r="K367" i="98"/>
  <c r="K366" i="98"/>
  <c r="K365" i="98"/>
  <c r="M365" i="98" s="1"/>
  <c r="K364" i="98"/>
  <c r="K363" i="98"/>
  <c r="K362" i="98"/>
  <c r="K361" i="98"/>
  <c r="M361" i="98" s="1"/>
  <c r="K360" i="98"/>
  <c r="K359" i="98"/>
  <c r="K358" i="98"/>
  <c r="K357" i="98"/>
  <c r="M357" i="98" s="1"/>
  <c r="K356" i="98"/>
  <c r="K355" i="98"/>
  <c r="K354" i="98"/>
  <c r="K353" i="98"/>
  <c r="K352" i="98"/>
  <c r="K351" i="98"/>
  <c r="K350" i="98"/>
  <c r="K349" i="98"/>
  <c r="M349" i="98" s="1"/>
  <c r="K348" i="98"/>
  <c r="K347" i="98"/>
  <c r="K346" i="98"/>
  <c r="K345" i="98"/>
  <c r="M345" i="98" s="1"/>
  <c r="K344" i="98"/>
  <c r="K343" i="98"/>
  <c r="K342" i="98"/>
  <c r="K341" i="98"/>
  <c r="M341" i="98" s="1"/>
  <c r="K340" i="98"/>
  <c r="K339" i="98"/>
  <c r="K338" i="98"/>
  <c r="K337" i="98"/>
  <c r="M337" i="98" s="1"/>
  <c r="K336" i="98"/>
  <c r="K335" i="98"/>
  <c r="K334" i="98"/>
  <c r="K333" i="98"/>
  <c r="K332" i="98"/>
  <c r="K331" i="98"/>
  <c r="K330" i="98"/>
  <c r="K329" i="98"/>
  <c r="M329" i="98" s="1"/>
  <c r="K328" i="98"/>
  <c r="K327" i="98"/>
  <c r="K326" i="98"/>
  <c r="K325" i="98"/>
  <c r="M325" i="98" s="1"/>
  <c r="K324" i="98"/>
  <c r="K323" i="98"/>
  <c r="K322" i="98"/>
  <c r="K321" i="98"/>
  <c r="M321" i="98" s="1"/>
  <c r="K320" i="98"/>
  <c r="K319" i="98"/>
  <c r="K318" i="98"/>
  <c r="K317" i="98"/>
  <c r="M317" i="98" s="1"/>
  <c r="K316" i="98"/>
  <c r="K315" i="98"/>
  <c r="K314" i="98"/>
  <c r="K313" i="98"/>
  <c r="K312" i="98"/>
  <c r="K311" i="98"/>
  <c r="K310" i="98"/>
  <c r="K309" i="98"/>
  <c r="M309" i="98" s="1"/>
  <c r="K308" i="98"/>
  <c r="K307" i="98"/>
  <c r="K306" i="98"/>
  <c r="K305" i="98"/>
  <c r="M305" i="98" s="1"/>
  <c r="K304" i="98"/>
  <c r="K303" i="98"/>
  <c r="K302" i="98"/>
  <c r="K301" i="98"/>
  <c r="M301" i="98" s="1"/>
  <c r="K300" i="98"/>
  <c r="K299" i="98"/>
  <c r="K298" i="98"/>
  <c r="K297" i="98"/>
  <c r="M297" i="98" s="1"/>
  <c r="K296" i="98"/>
  <c r="K295" i="98"/>
  <c r="K294" i="98"/>
  <c r="K293" i="98"/>
  <c r="M293" i="98" s="1"/>
  <c r="K292" i="98"/>
  <c r="K291" i="98"/>
  <c r="K290" i="98"/>
  <c r="K289" i="98"/>
  <c r="K288" i="98"/>
  <c r="K287" i="98"/>
  <c r="K286" i="98"/>
  <c r="K285" i="98"/>
  <c r="M285" i="98" s="1"/>
  <c r="K284" i="98"/>
  <c r="K283" i="98"/>
  <c r="K282" i="98"/>
  <c r="K281" i="98"/>
  <c r="M281" i="98" s="1"/>
  <c r="K280" i="98"/>
  <c r="K279" i="98"/>
  <c r="K278" i="98"/>
  <c r="K277" i="98"/>
  <c r="M277" i="98" s="1"/>
  <c r="K276" i="98"/>
  <c r="K275" i="98"/>
  <c r="K274" i="98"/>
  <c r="K273" i="98"/>
  <c r="M273" i="98" s="1"/>
  <c r="K272" i="98"/>
  <c r="K271" i="98"/>
  <c r="K270" i="98"/>
  <c r="K269" i="98"/>
  <c r="K268" i="98"/>
  <c r="K267" i="98"/>
  <c r="K266" i="98"/>
  <c r="K265" i="98"/>
  <c r="M265" i="98" s="1"/>
  <c r="K264" i="98"/>
  <c r="K263" i="98"/>
  <c r="K262" i="98"/>
  <c r="K261" i="98"/>
  <c r="M261" i="98" s="1"/>
  <c r="K260" i="98"/>
  <c r="K259" i="98"/>
  <c r="K258" i="98"/>
  <c r="K257" i="98"/>
  <c r="M257" i="98" s="1"/>
  <c r="K256" i="98"/>
  <c r="K255" i="98"/>
  <c r="K254" i="98"/>
  <c r="K253" i="98"/>
  <c r="M253" i="98" s="1"/>
  <c r="K252" i="98"/>
  <c r="K251" i="98"/>
  <c r="K250" i="98"/>
  <c r="K249" i="98"/>
  <c r="K248" i="98"/>
  <c r="K247" i="98"/>
  <c r="K246" i="98"/>
  <c r="K245" i="98"/>
  <c r="M245" i="98" s="1"/>
  <c r="K244" i="98"/>
  <c r="K243" i="98"/>
  <c r="K242" i="98"/>
  <c r="K241" i="98"/>
  <c r="M241" i="98" s="1"/>
  <c r="K240" i="98"/>
  <c r="K239" i="98"/>
  <c r="K238" i="98"/>
  <c r="K237" i="98"/>
  <c r="M237" i="98" s="1"/>
  <c r="K236" i="98"/>
  <c r="K235" i="98"/>
  <c r="K234" i="98"/>
  <c r="K233" i="98"/>
  <c r="M233" i="98" s="1"/>
  <c r="K232" i="98"/>
  <c r="K231" i="98"/>
  <c r="K230" i="98"/>
  <c r="K229" i="98"/>
  <c r="M229" i="98" s="1"/>
  <c r="K228" i="98"/>
  <c r="K227" i="98"/>
  <c r="K226" i="98"/>
  <c r="K225" i="98"/>
  <c r="K224" i="98"/>
  <c r="K223" i="98"/>
  <c r="K222" i="98"/>
  <c r="K221" i="98"/>
  <c r="M221" i="98" s="1"/>
  <c r="K220" i="98"/>
  <c r="K219" i="98"/>
  <c r="K218" i="98"/>
  <c r="K217" i="98"/>
  <c r="M217" i="98" s="1"/>
  <c r="K216" i="98"/>
  <c r="K215" i="98"/>
  <c r="K214" i="98"/>
  <c r="K213" i="98"/>
  <c r="M213" i="98" s="1"/>
  <c r="K212" i="98"/>
  <c r="K211" i="98"/>
  <c r="K210" i="98"/>
  <c r="K209" i="98"/>
  <c r="M209" i="98" s="1"/>
  <c r="K208" i="98"/>
  <c r="K207" i="98"/>
  <c r="K206" i="98"/>
  <c r="K205" i="98"/>
  <c r="K204" i="98"/>
  <c r="K203" i="98"/>
  <c r="K202" i="98"/>
  <c r="K201" i="98"/>
  <c r="M201" i="98" s="1"/>
  <c r="K200" i="98"/>
  <c r="K199" i="98"/>
  <c r="K198" i="98"/>
  <c r="K197" i="98"/>
  <c r="M197" i="98" s="1"/>
  <c r="K196" i="98"/>
  <c r="K195" i="98"/>
  <c r="K194" i="98"/>
  <c r="K193" i="98"/>
  <c r="M193" i="98" s="1"/>
  <c r="K192" i="98"/>
  <c r="K191" i="98"/>
  <c r="K190" i="98"/>
  <c r="K189" i="98"/>
  <c r="K188" i="98"/>
  <c r="K187" i="98"/>
  <c r="K186" i="98"/>
  <c r="K185" i="98"/>
  <c r="K184" i="98"/>
  <c r="K183" i="98"/>
  <c r="K182" i="98"/>
  <c r="K181" i="98"/>
  <c r="M181" i="98" s="1"/>
  <c r="K180" i="98"/>
  <c r="K179" i="98"/>
  <c r="K178" i="98"/>
  <c r="K177" i="98"/>
  <c r="M177" i="98" s="1"/>
  <c r="K176" i="98"/>
  <c r="K175" i="98"/>
  <c r="K174" i="98"/>
  <c r="K173" i="98"/>
  <c r="K172" i="98"/>
  <c r="K171" i="98"/>
  <c r="K170" i="98"/>
  <c r="K169" i="98"/>
  <c r="K168" i="98"/>
  <c r="K167" i="98"/>
  <c r="K166" i="98"/>
  <c r="K165" i="98"/>
  <c r="M165" i="98" s="1"/>
  <c r="K164" i="98"/>
  <c r="K163" i="98"/>
  <c r="K162" i="98"/>
  <c r="K161" i="98"/>
  <c r="M161" i="98" s="1"/>
  <c r="K160" i="98"/>
  <c r="K159" i="98"/>
  <c r="K158" i="98"/>
  <c r="K157" i="98"/>
  <c r="M157" i="98" s="1"/>
  <c r="K156" i="98"/>
  <c r="K155" i="98"/>
  <c r="K154" i="98"/>
  <c r="K153" i="98"/>
  <c r="K152" i="98"/>
  <c r="K151" i="98"/>
  <c r="K150" i="98"/>
  <c r="K149" i="98"/>
  <c r="M149" i="98" s="1"/>
  <c r="K148" i="98"/>
  <c r="K147" i="98"/>
  <c r="K146" i="98"/>
  <c r="K145" i="98"/>
  <c r="M145" i="98" s="1"/>
  <c r="K144" i="98"/>
  <c r="K143" i="98"/>
  <c r="K142" i="98"/>
  <c r="K141" i="98"/>
  <c r="M141" i="98" s="1"/>
  <c r="K140" i="98"/>
  <c r="K139" i="98"/>
  <c r="K138" i="98"/>
  <c r="K137" i="98"/>
  <c r="M137" i="98" s="1"/>
  <c r="K136" i="98"/>
  <c r="K135" i="98"/>
  <c r="K134" i="98"/>
  <c r="K133" i="98"/>
  <c r="K132" i="98"/>
  <c r="K131" i="98"/>
  <c r="K130" i="98"/>
  <c r="K129" i="98"/>
  <c r="M129" i="98" s="1"/>
  <c r="K128" i="98"/>
  <c r="K127" i="98"/>
  <c r="K126" i="98"/>
  <c r="K125" i="98"/>
  <c r="M125" i="98" s="1"/>
  <c r="K124" i="98"/>
  <c r="K123" i="98"/>
  <c r="K122" i="98"/>
  <c r="K121" i="98"/>
  <c r="M121" i="98" s="1"/>
  <c r="K120" i="98"/>
  <c r="K119" i="98"/>
  <c r="K118" i="98"/>
  <c r="K117" i="98"/>
  <c r="M117" i="98" s="1"/>
  <c r="K116" i="98"/>
  <c r="K115" i="98"/>
  <c r="K114" i="98"/>
  <c r="K113" i="98"/>
  <c r="K112" i="98"/>
  <c r="K111" i="98"/>
  <c r="K110" i="98"/>
  <c r="K109" i="98"/>
  <c r="M109" i="98" s="1"/>
  <c r="K108" i="98"/>
  <c r="K107" i="98"/>
  <c r="K106" i="98"/>
  <c r="K105" i="98"/>
  <c r="M105" i="98" s="1"/>
  <c r="K104" i="98"/>
  <c r="K103" i="98"/>
  <c r="K102" i="98"/>
  <c r="K101" i="98"/>
  <c r="K100" i="98"/>
  <c r="K99" i="98"/>
  <c r="K98" i="98"/>
  <c r="K97" i="98"/>
  <c r="M97" i="98" s="1"/>
  <c r="K96" i="98"/>
  <c r="K95" i="98"/>
  <c r="K94" i="98"/>
  <c r="K93" i="98"/>
  <c r="M93" i="98" s="1"/>
  <c r="K92" i="98"/>
  <c r="K91" i="98"/>
  <c r="K90" i="98"/>
  <c r="K89" i="98"/>
  <c r="M89" i="98" s="1"/>
  <c r="K88" i="98"/>
  <c r="K87" i="98"/>
  <c r="K86" i="98"/>
  <c r="K85" i="98"/>
  <c r="M85" i="98" s="1"/>
  <c r="K84" i="98"/>
  <c r="K83" i="98"/>
  <c r="K82" i="98"/>
  <c r="K81" i="98"/>
  <c r="M81" i="98" s="1"/>
  <c r="K80" i="98"/>
  <c r="K79" i="98"/>
  <c r="K78" i="98"/>
  <c r="K77" i="98"/>
  <c r="K76" i="98"/>
  <c r="K75" i="98"/>
  <c r="K74" i="98"/>
  <c r="K73" i="98"/>
  <c r="M73" i="98" s="1"/>
  <c r="K72" i="98"/>
  <c r="K71" i="98"/>
  <c r="K70" i="98"/>
  <c r="K69" i="98"/>
  <c r="M69" i="98" s="1"/>
  <c r="K68" i="98"/>
  <c r="K67" i="98"/>
  <c r="K66" i="98"/>
  <c r="K65" i="98"/>
  <c r="K64" i="98"/>
  <c r="K63" i="98"/>
  <c r="K62" i="98"/>
  <c r="K61" i="98"/>
  <c r="M61" i="98" s="1"/>
  <c r="K60" i="98"/>
  <c r="K59" i="98"/>
  <c r="K58" i="98"/>
  <c r="K57" i="98"/>
  <c r="M57" i="98" s="1"/>
  <c r="K56" i="98"/>
  <c r="K55" i="98"/>
  <c r="K54" i="98"/>
  <c r="K53" i="98"/>
  <c r="M53" i="98" s="1"/>
  <c r="K52" i="98"/>
  <c r="K51" i="98"/>
  <c r="K50" i="98"/>
  <c r="K49" i="98"/>
  <c r="K48" i="98"/>
  <c r="K47" i="98"/>
  <c r="K46" i="98"/>
  <c r="K45" i="98"/>
  <c r="M45" i="98" s="1"/>
  <c r="K44" i="98"/>
  <c r="K43" i="98"/>
  <c r="K42" i="98"/>
  <c r="K41" i="98"/>
  <c r="M41" i="98" s="1"/>
  <c r="K40" i="98"/>
  <c r="K39" i="98"/>
  <c r="K38" i="98"/>
  <c r="K37" i="98"/>
  <c r="M37" i="98" s="1"/>
  <c r="K36" i="98"/>
  <c r="K35" i="98"/>
  <c r="K34" i="98"/>
  <c r="K33" i="98"/>
  <c r="M33" i="98" s="1"/>
  <c r="K32" i="98"/>
  <c r="K31" i="98"/>
  <c r="K30" i="98"/>
  <c r="K29" i="98"/>
  <c r="M29" i="98" s="1"/>
  <c r="K28" i="98"/>
  <c r="K27" i="98"/>
  <c r="K26" i="98"/>
  <c r="K25" i="98"/>
  <c r="M25" i="98" s="1"/>
  <c r="K24" i="98"/>
  <c r="K23" i="98"/>
  <c r="K22" i="98"/>
  <c r="K21" i="98"/>
  <c r="M21" i="98" s="1"/>
  <c r="K20" i="98"/>
  <c r="K19" i="98"/>
  <c r="K18" i="98"/>
  <c r="K17" i="98"/>
  <c r="M17" i="98" s="1"/>
  <c r="K16" i="98"/>
  <c r="K15" i="98"/>
  <c r="K14" i="98"/>
  <c r="K13" i="98"/>
  <c r="K12" i="98"/>
  <c r="K11" i="98"/>
  <c r="K10" i="98"/>
  <c r="K9" i="98"/>
  <c r="M9" i="98" s="1"/>
  <c r="K8" i="98"/>
  <c r="K7" i="98"/>
  <c r="K6" i="98"/>
  <c r="K5" i="98"/>
  <c r="M5" i="98" s="1"/>
  <c r="K4" i="98"/>
  <c r="A1" i="98"/>
  <c r="D1" i="98"/>
  <c r="F81" i="97"/>
  <c r="A81" i="97"/>
  <c r="I65" i="97"/>
  <c r="I64" i="97"/>
  <c r="I63" i="97"/>
  <c r="I66" i="97" s="1"/>
  <c r="I62" i="97"/>
  <c r="I61" i="97"/>
  <c r="I60" i="97"/>
  <c r="K14" i="97"/>
  <c r="E9" i="97"/>
  <c r="E8" i="97"/>
  <c r="B6" i="97"/>
  <c r="H5" i="97"/>
  <c r="B5" i="97"/>
  <c r="B4" i="97"/>
  <c r="D2" i="97"/>
  <c r="C534" i="96"/>
  <c r="H534" i="96" s="1"/>
  <c r="J517" i="96"/>
  <c r="I517" i="96"/>
  <c r="H517" i="96"/>
  <c r="G517" i="96"/>
  <c r="F517" i="96"/>
  <c r="C530" i="96"/>
  <c r="K498" i="96"/>
  <c r="K497" i="96"/>
  <c r="K496" i="96"/>
  <c r="K495" i="96"/>
  <c r="M495" i="96" s="1"/>
  <c r="K494" i="96"/>
  <c r="K493" i="96"/>
  <c r="K492" i="96"/>
  <c r="M491" i="96"/>
  <c r="K491" i="96"/>
  <c r="K490" i="96"/>
  <c r="K489" i="96"/>
  <c r="M489" i="96" s="1"/>
  <c r="K488" i="96"/>
  <c r="K487" i="96"/>
  <c r="K486" i="96"/>
  <c r="K485" i="96"/>
  <c r="K484" i="96"/>
  <c r="K483" i="96"/>
  <c r="K482" i="96"/>
  <c r="K481" i="96"/>
  <c r="K480" i="96"/>
  <c r="K479" i="96"/>
  <c r="M479" i="96" s="1"/>
  <c r="K478" i="96"/>
  <c r="K477" i="96"/>
  <c r="K476" i="96"/>
  <c r="K475" i="96"/>
  <c r="K474" i="96"/>
  <c r="K473" i="96"/>
  <c r="M473" i="96" s="1"/>
  <c r="K472" i="96"/>
  <c r="K471" i="96"/>
  <c r="K470" i="96"/>
  <c r="M469" i="96"/>
  <c r="K469" i="96"/>
  <c r="K468" i="96"/>
  <c r="K467" i="96"/>
  <c r="K466" i="96"/>
  <c r="K465" i="96"/>
  <c r="K464" i="96"/>
  <c r="K463" i="96"/>
  <c r="M463" i="96" s="1"/>
  <c r="K462" i="96"/>
  <c r="M461" i="96"/>
  <c r="K461" i="96"/>
  <c r="K460" i="96"/>
  <c r="K459" i="96"/>
  <c r="K458" i="96"/>
  <c r="K457" i="96"/>
  <c r="M457" i="96" s="1"/>
  <c r="K456" i="96"/>
  <c r="K455" i="96"/>
  <c r="K454" i="96"/>
  <c r="K453" i="96"/>
  <c r="M453" i="96" s="1"/>
  <c r="K452" i="96"/>
  <c r="K451" i="96"/>
  <c r="K450" i="96"/>
  <c r="K449" i="96"/>
  <c r="K448" i="96"/>
  <c r="K447" i="96"/>
  <c r="K446" i="96"/>
  <c r="K445" i="96"/>
  <c r="K444" i="96"/>
  <c r="K443" i="96"/>
  <c r="M443" i="96" s="1"/>
  <c r="K442" i="96"/>
  <c r="K441" i="96"/>
  <c r="M441" i="96" s="1"/>
  <c r="K440" i="96"/>
  <c r="K439" i="96"/>
  <c r="K438" i="96"/>
  <c r="K437" i="96"/>
  <c r="K436" i="96"/>
  <c r="K435" i="96"/>
  <c r="K434" i="96"/>
  <c r="K433" i="96"/>
  <c r="M433" i="96" s="1"/>
  <c r="K432" i="96"/>
  <c r="K431" i="96"/>
  <c r="K430" i="96"/>
  <c r="K429" i="96"/>
  <c r="M429" i="96" s="1"/>
  <c r="K428" i="96"/>
  <c r="K427" i="96"/>
  <c r="M427" i="96" s="1"/>
  <c r="K426" i="96"/>
  <c r="M425" i="96"/>
  <c r="K425" i="96"/>
  <c r="K424" i="96"/>
  <c r="K423" i="96"/>
  <c r="K422" i="96"/>
  <c r="K421" i="96"/>
  <c r="M421" i="96" s="1"/>
  <c r="K420" i="96"/>
  <c r="K419" i="96"/>
  <c r="K418" i="96"/>
  <c r="M418" i="96" s="1"/>
  <c r="K417" i="96"/>
  <c r="K416" i="96"/>
  <c r="K415" i="96"/>
  <c r="M415" i="96" s="1"/>
  <c r="K414" i="96"/>
  <c r="K413" i="96"/>
  <c r="K412" i="96"/>
  <c r="K411" i="96"/>
  <c r="M411" i="96" s="1"/>
  <c r="K410" i="96"/>
  <c r="K409" i="96"/>
  <c r="M409" i="96" s="1"/>
  <c r="K408" i="96"/>
  <c r="K407" i="96"/>
  <c r="K406" i="96"/>
  <c r="K405" i="96"/>
  <c r="M405" i="96" s="1"/>
  <c r="K404" i="96"/>
  <c r="K403" i="96"/>
  <c r="K402" i="96"/>
  <c r="K401" i="96"/>
  <c r="K400" i="96"/>
  <c r="K399" i="96"/>
  <c r="M399" i="96" s="1"/>
  <c r="K398" i="96"/>
  <c r="K397" i="96"/>
  <c r="M397" i="96" s="1"/>
  <c r="K396" i="96"/>
  <c r="K395" i="96"/>
  <c r="K394" i="96"/>
  <c r="M393" i="96"/>
  <c r="K393" i="96"/>
  <c r="K392" i="96"/>
  <c r="K391" i="96"/>
  <c r="K390" i="96"/>
  <c r="M390" i="96" s="1"/>
  <c r="K389" i="96"/>
  <c r="K388" i="96"/>
  <c r="K387" i="96"/>
  <c r="M387" i="96" s="1"/>
  <c r="K386" i="96"/>
  <c r="M386" i="96" s="1"/>
  <c r="M385" i="96"/>
  <c r="K385" i="96"/>
  <c r="K384" i="96"/>
  <c r="M383" i="96"/>
  <c r="K383" i="96"/>
  <c r="K382" i="96"/>
  <c r="K381" i="96"/>
  <c r="M381" i="96" s="1"/>
  <c r="K380" i="96"/>
  <c r="K379" i="96"/>
  <c r="K378" i="96"/>
  <c r="M377" i="96"/>
  <c r="K377" i="96"/>
  <c r="K376" i="96"/>
  <c r="K375" i="96"/>
  <c r="M375" i="96" s="1"/>
  <c r="K374" i="96"/>
  <c r="K373" i="96"/>
  <c r="K372" i="96"/>
  <c r="M371" i="96"/>
  <c r="K371" i="96"/>
  <c r="K370" i="96"/>
  <c r="K369" i="96"/>
  <c r="K368" i="96"/>
  <c r="K367" i="96"/>
  <c r="K366" i="96"/>
  <c r="M365" i="96"/>
  <c r="K365" i="96"/>
  <c r="K364" i="96"/>
  <c r="K363" i="96"/>
  <c r="K362" i="96"/>
  <c r="K361" i="96"/>
  <c r="K360" i="96"/>
  <c r="K359" i="96"/>
  <c r="M359" i="96" s="1"/>
  <c r="K358" i="96"/>
  <c r="K357" i="96"/>
  <c r="K356" i="96"/>
  <c r="M355" i="96"/>
  <c r="K355" i="96"/>
  <c r="K354" i="96"/>
  <c r="K353" i="96"/>
  <c r="K352" i="96"/>
  <c r="K351" i="96"/>
  <c r="K350" i="96"/>
  <c r="K349" i="96"/>
  <c r="M349" i="96" s="1"/>
  <c r="K348" i="96"/>
  <c r="K347" i="96"/>
  <c r="K346" i="96"/>
  <c r="K345" i="96"/>
  <c r="K344" i="96"/>
  <c r="K343" i="96"/>
  <c r="K342" i="96"/>
  <c r="K341" i="96"/>
  <c r="K340" i="96"/>
  <c r="K339" i="96"/>
  <c r="K338" i="96"/>
  <c r="K337" i="96"/>
  <c r="K336" i="96"/>
  <c r="K335" i="96"/>
  <c r="M335" i="96" s="1"/>
  <c r="K334" i="96"/>
  <c r="K333" i="96"/>
  <c r="M333" i="96" s="1"/>
  <c r="K332" i="96"/>
  <c r="K331" i="96"/>
  <c r="K330" i="96"/>
  <c r="K329" i="96"/>
  <c r="M329" i="96" s="1"/>
  <c r="K328" i="96"/>
  <c r="K327" i="96"/>
  <c r="K326" i="96"/>
  <c r="K325" i="96"/>
  <c r="M325" i="96" s="1"/>
  <c r="K324" i="96"/>
  <c r="K323" i="96"/>
  <c r="M323" i="96" s="1"/>
  <c r="K322" i="96"/>
  <c r="K321" i="96"/>
  <c r="K320" i="96"/>
  <c r="K319" i="96"/>
  <c r="M319" i="96" s="1"/>
  <c r="K318" i="96"/>
  <c r="K317" i="96"/>
  <c r="M317" i="96" s="1"/>
  <c r="K316" i="96"/>
  <c r="K315" i="96"/>
  <c r="K314" i="96"/>
  <c r="K313" i="96"/>
  <c r="M313" i="96" s="1"/>
  <c r="K312" i="96"/>
  <c r="K311" i="96"/>
  <c r="M311" i="96" s="1"/>
  <c r="K310" i="96"/>
  <c r="K309" i="96"/>
  <c r="K308" i="96"/>
  <c r="M307" i="96"/>
  <c r="K307" i="96"/>
  <c r="K306" i="96"/>
  <c r="K305" i="96"/>
  <c r="M305" i="96" s="1"/>
  <c r="K304" i="96"/>
  <c r="K303" i="96"/>
  <c r="K302" i="96"/>
  <c r="K301" i="96"/>
  <c r="M301" i="96" s="1"/>
  <c r="K300" i="96"/>
  <c r="K299" i="96"/>
  <c r="K298" i="96"/>
  <c r="M297" i="96"/>
  <c r="K297" i="96"/>
  <c r="K296" i="96"/>
  <c r="K295" i="96"/>
  <c r="K294" i="96"/>
  <c r="K293" i="96"/>
  <c r="K292" i="96"/>
  <c r="K291" i="96"/>
  <c r="M291" i="96" s="1"/>
  <c r="K290" i="96"/>
  <c r="K289" i="96"/>
  <c r="M289" i="96" s="1"/>
  <c r="K288" i="96"/>
  <c r="K287" i="96"/>
  <c r="K286" i="96"/>
  <c r="K285" i="96"/>
  <c r="M285" i="96" s="1"/>
  <c r="K284" i="96"/>
  <c r="K283" i="96"/>
  <c r="K282" i="96"/>
  <c r="K281" i="96"/>
  <c r="K280" i="96"/>
  <c r="K279" i="96"/>
  <c r="K278" i="96"/>
  <c r="K277" i="96"/>
  <c r="K276" i="96"/>
  <c r="K275" i="96"/>
  <c r="K274" i="96"/>
  <c r="K273" i="96"/>
  <c r="K272" i="96"/>
  <c r="K271" i="96"/>
  <c r="M271" i="96" s="1"/>
  <c r="K270" i="96"/>
  <c r="K269" i="96"/>
  <c r="M269" i="96" s="1"/>
  <c r="K268" i="96"/>
  <c r="K267" i="96"/>
  <c r="K266" i="96"/>
  <c r="K265" i="96"/>
  <c r="K264" i="96"/>
  <c r="K263" i="96"/>
  <c r="K262" i="96"/>
  <c r="K261" i="96"/>
  <c r="K260" i="96"/>
  <c r="K259" i="96"/>
  <c r="M259" i="96" s="1"/>
  <c r="K258" i="96"/>
  <c r="K257" i="96"/>
  <c r="K256" i="96"/>
  <c r="K255" i="96"/>
  <c r="M255" i="96" s="1"/>
  <c r="K254" i="96"/>
  <c r="K253" i="96"/>
  <c r="M253" i="96" s="1"/>
  <c r="K252" i="96"/>
  <c r="K251" i="96"/>
  <c r="K250" i="96"/>
  <c r="K249" i="96"/>
  <c r="M249" i="96" s="1"/>
  <c r="K248" i="96"/>
  <c r="K247" i="96"/>
  <c r="M247" i="96" s="1"/>
  <c r="K246" i="96"/>
  <c r="K245" i="96"/>
  <c r="K244" i="96"/>
  <c r="M243" i="96"/>
  <c r="K243" i="96"/>
  <c r="K242" i="96"/>
  <c r="K241" i="96"/>
  <c r="M241" i="96" s="1"/>
  <c r="K240" i="96"/>
  <c r="K239" i="96"/>
  <c r="K238" i="96"/>
  <c r="K237" i="96"/>
  <c r="M237" i="96" s="1"/>
  <c r="K236" i="96"/>
  <c r="K235" i="96"/>
  <c r="K234" i="96"/>
  <c r="M233" i="96"/>
  <c r="K233" i="96"/>
  <c r="K232" i="96"/>
  <c r="K231" i="96"/>
  <c r="K230" i="96"/>
  <c r="K229" i="96"/>
  <c r="K228" i="96"/>
  <c r="K227" i="96"/>
  <c r="M227" i="96" s="1"/>
  <c r="K226" i="96"/>
  <c r="K225" i="96"/>
  <c r="M225" i="96" s="1"/>
  <c r="K224" i="96"/>
  <c r="K223" i="96"/>
  <c r="K222" i="96"/>
  <c r="K221" i="96"/>
  <c r="M221" i="96" s="1"/>
  <c r="K220" i="96"/>
  <c r="K219" i="96"/>
  <c r="K218" i="96"/>
  <c r="M217" i="96"/>
  <c r="K217" i="96"/>
  <c r="K216" i="96"/>
  <c r="K215" i="96"/>
  <c r="K214" i="96"/>
  <c r="M213" i="96"/>
  <c r="K213" i="96"/>
  <c r="K212" i="96"/>
  <c r="K211" i="96"/>
  <c r="K210" i="96"/>
  <c r="K209" i="96"/>
  <c r="M209" i="96" s="1"/>
  <c r="K208" i="96"/>
  <c r="K207" i="96"/>
  <c r="K206" i="96"/>
  <c r="K205" i="96"/>
  <c r="M205" i="96" s="1"/>
  <c r="K204" i="96"/>
  <c r="K203" i="96"/>
  <c r="K202" i="96"/>
  <c r="M201" i="96"/>
  <c r="K201" i="96"/>
  <c r="K200" i="96"/>
  <c r="K199" i="96"/>
  <c r="K198" i="96"/>
  <c r="M197" i="96"/>
  <c r="K197" i="96"/>
  <c r="K196" i="96"/>
  <c r="K195" i="96"/>
  <c r="K194" i="96"/>
  <c r="K193" i="96"/>
  <c r="M193" i="96" s="1"/>
  <c r="K192" i="96"/>
  <c r="K191" i="96"/>
  <c r="K190" i="96"/>
  <c r="M189" i="96"/>
  <c r="K189" i="96"/>
  <c r="K188" i="96"/>
  <c r="K187" i="96"/>
  <c r="K186" i="96"/>
  <c r="M185" i="96"/>
  <c r="K185" i="96"/>
  <c r="K184" i="96"/>
  <c r="K183" i="96"/>
  <c r="M183" i="96" s="1"/>
  <c r="K182" i="96"/>
  <c r="M181" i="96"/>
  <c r="K181" i="96"/>
  <c r="K180" i="96"/>
  <c r="M180" i="96" s="1"/>
  <c r="K179" i="96"/>
  <c r="K178" i="96"/>
  <c r="K177" i="96"/>
  <c r="M177" i="96" s="1"/>
  <c r="K176" i="96"/>
  <c r="M176" i="96" s="1"/>
  <c r="K175" i="96"/>
  <c r="K174" i="96"/>
  <c r="K173" i="96"/>
  <c r="M173" i="96" s="1"/>
  <c r="K172" i="96"/>
  <c r="K171" i="96"/>
  <c r="K170" i="96"/>
  <c r="M169" i="96"/>
  <c r="K169" i="96"/>
  <c r="K168" i="96"/>
  <c r="K167" i="96"/>
  <c r="K166" i="96"/>
  <c r="M165" i="96"/>
  <c r="K165" i="96"/>
  <c r="K164" i="96"/>
  <c r="K163" i="96"/>
  <c r="K162" i="96"/>
  <c r="K161" i="96"/>
  <c r="M161" i="96" s="1"/>
  <c r="K160" i="96"/>
  <c r="K159" i="96"/>
  <c r="K158" i="96"/>
  <c r="K157" i="96"/>
  <c r="M157" i="96" s="1"/>
  <c r="K156" i="96"/>
  <c r="K155" i="96"/>
  <c r="K154" i="96"/>
  <c r="M153" i="96"/>
  <c r="K153" i="96"/>
  <c r="K152" i="96"/>
  <c r="K151" i="96"/>
  <c r="K150" i="96"/>
  <c r="M149" i="96"/>
  <c r="K149" i="96"/>
  <c r="K148" i="96"/>
  <c r="K147" i="96"/>
  <c r="K146" i="96"/>
  <c r="K145" i="96"/>
  <c r="M145" i="96" s="1"/>
  <c r="K144" i="96"/>
  <c r="K143" i="96"/>
  <c r="K142" i="96"/>
  <c r="K141" i="96"/>
  <c r="M141" i="96" s="1"/>
  <c r="K140" i="96"/>
  <c r="K139" i="96"/>
  <c r="K138" i="96"/>
  <c r="K137" i="96"/>
  <c r="K136" i="96"/>
  <c r="K135" i="96"/>
  <c r="M135" i="96" s="1"/>
  <c r="K134" i="96"/>
  <c r="K133" i="96"/>
  <c r="K132" i="96"/>
  <c r="M131" i="96"/>
  <c r="K131" i="96"/>
  <c r="K130" i="96"/>
  <c r="K129" i="96"/>
  <c r="K128" i="96"/>
  <c r="M128" i="96" s="1"/>
  <c r="K127" i="96"/>
  <c r="K126" i="96"/>
  <c r="K125" i="96"/>
  <c r="M125" i="96" s="1"/>
  <c r="K124" i="96"/>
  <c r="K123" i="96"/>
  <c r="K122" i="96"/>
  <c r="K121" i="96"/>
  <c r="M121" i="96" s="1"/>
  <c r="K120" i="96"/>
  <c r="K119" i="96"/>
  <c r="M119" i="96" s="1"/>
  <c r="K118" i="96"/>
  <c r="K117" i="96"/>
  <c r="K116" i="96"/>
  <c r="K115" i="96"/>
  <c r="M115" i="96" s="1"/>
  <c r="K114" i="96"/>
  <c r="K113" i="96"/>
  <c r="K112" i="96"/>
  <c r="M111" i="96"/>
  <c r="K111" i="96"/>
  <c r="K110" i="96"/>
  <c r="K109" i="96"/>
  <c r="K108" i="96"/>
  <c r="K107" i="96"/>
  <c r="K106" i="96"/>
  <c r="K105" i="96"/>
  <c r="K104" i="96"/>
  <c r="K103" i="96"/>
  <c r="M103" i="96" s="1"/>
  <c r="K102" i="96"/>
  <c r="K101" i="96"/>
  <c r="K100" i="96"/>
  <c r="M99" i="96"/>
  <c r="K99" i="96"/>
  <c r="K98" i="96"/>
  <c r="K97" i="96"/>
  <c r="K96" i="96"/>
  <c r="K95" i="96"/>
  <c r="K94" i="96"/>
  <c r="K93" i="96"/>
  <c r="K92" i="96"/>
  <c r="K91" i="96"/>
  <c r="K90" i="96"/>
  <c r="K89" i="96"/>
  <c r="K88" i="96"/>
  <c r="K87" i="96"/>
  <c r="M87" i="96" s="1"/>
  <c r="K86" i="96"/>
  <c r="K85" i="96"/>
  <c r="K84" i="96"/>
  <c r="K83" i="96"/>
  <c r="M83" i="96" s="1"/>
  <c r="K82" i="96"/>
  <c r="K81" i="96"/>
  <c r="K80" i="96"/>
  <c r="M79" i="96"/>
  <c r="K79" i="96"/>
  <c r="K78" i="96"/>
  <c r="K77" i="96"/>
  <c r="K76" i="96"/>
  <c r="K75" i="96"/>
  <c r="K74" i="96"/>
  <c r="K73" i="96"/>
  <c r="K72" i="96"/>
  <c r="K71" i="96"/>
  <c r="M71" i="96" s="1"/>
  <c r="K70" i="96"/>
  <c r="K69" i="96"/>
  <c r="K68" i="96"/>
  <c r="M67" i="96"/>
  <c r="K67" i="96"/>
  <c r="K66" i="96"/>
  <c r="K65" i="96"/>
  <c r="K64" i="96"/>
  <c r="M64" i="96" s="1"/>
  <c r="K63" i="96"/>
  <c r="K62" i="96"/>
  <c r="K61" i="96"/>
  <c r="M61" i="96" s="1"/>
  <c r="K60" i="96"/>
  <c r="K59" i="96"/>
  <c r="K58" i="96"/>
  <c r="K57" i="96"/>
  <c r="M57" i="96" s="1"/>
  <c r="K56" i="96"/>
  <c r="K55" i="96"/>
  <c r="M55" i="96" s="1"/>
  <c r="K54" i="96"/>
  <c r="K53" i="96"/>
  <c r="K52" i="96"/>
  <c r="K51" i="96"/>
  <c r="M51" i="96" s="1"/>
  <c r="K50" i="96"/>
  <c r="K49" i="96"/>
  <c r="K48" i="96"/>
  <c r="M47" i="96"/>
  <c r="K47" i="96"/>
  <c r="K46" i="96"/>
  <c r="K45" i="96"/>
  <c r="K44" i="96"/>
  <c r="K43" i="96"/>
  <c r="K42" i="96"/>
  <c r="K41" i="96"/>
  <c r="K40" i="96"/>
  <c r="K39" i="96"/>
  <c r="M39" i="96" s="1"/>
  <c r="K38" i="96"/>
  <c r="K37" i="96"/>
  <c r="K36" i="96"/>
  <c r="M35" i="96"/>
  <c r="K35" i="96"/>
  <c r="K34" i="96"/>
  <c r="K33" i="96"/>
  <c r="K32" i="96"/>
  <c r="K31" i="96"/>
  <c r="K30" i="96"/>
  <c r="K29" i="96"/>
  <c r="K28" i="96"/>
  <c r="K27" i="96"/>
  <c r="K26" i="96"/>
  <c r="K25" i="96"/>
  <c r="K24" i="96"/>
  <c r="K23" i="96"/>
  <c r="M23" i="96" s="1"/>
  <c r="K22" i="96"/>
  <c r="K21" i="96"/>
  <c r="K20" i="96"/>
  <c r="K19" i="96"/>
  <c r="M19" i="96" s="1"/>
  <c r="K18" i="96"/>
  <c r="K17" i="96"/>
  <c r="K16" i="96"/>
  <c r="M15" i="96"/>
  <c r="K15" i="96"/>
  <c r="K14" i="96"/>
  <c r="K13" i="96"/>
  <c r="K12" i="96"/>
  <c r="K11" i="96"/>
  <c r="K10" i="96"/>
  <c r="K9" i="96"/>
  <c r="K8" i="96"/>
  <c r="K7" i="96"/>
  <c r="M7" i="96" s="1"/>
  <c r="K6" i="96"/>
  <c r="K5" i="96"/>
  <c r="K4" i="96"/>
  <c r="A1" i="96"/>
  <c r="D1" i="96" s="1"/>
  <c r="A81" i="95"/>
  <c r="I65" i="95"/>
  <c r="I64" i="95"/>
  <c r="I63" i="95"/>
  <c r="I62" i="95"/>
  <c r="I61" i="95"/>
  <c r="I60" i="95"/>
  <c r="I66" i="95" s="1"/>
  <c r="K14" i="95"/>
  <c r="E9" i="95"/>
  <c r="E8" i="95"/>
  <c r="B6" i="95"/>
  <c r="H5" i="95"/>
  <c r="B5" i="95"/>
  <c r="B4" i="95"/>
  <c r="D2" i="95"/>
  <c r="J517" i="94"/>
  <c r="I517" i="94"/>
  <c r="H517" i="94"/>
  <c r="G517" i="94"/>
  <c r="F517" i="94"/>
  <c r="H512" i="94"/>
  <c r="H508" i="94"/>
  <c r="H507" i="94"/>
  <c r="H504" i="94"/>
  <c r="K496" i="94"/>
  <c r="K495" i="94"/>
  <c r="K494" i="94"/>
  <c r="K493" i="94"/>
  <c r="K492" i="94"/>
  <c r="K491" i="94"/>
  <c r="K490" i="94"/>
  <c r="K489" i="94"/>
  <c r="K488" i="94"/>
  <c r="K487" i="94"/>
  <c r="K486" i="94"/>
  <c r="K485" i="94"/>
  <c r="K484" i="94"/>
  <c r="K483" i="94"/>
  <c r="K482" i="94"/>
  <c r="K481" i="94"/>
  <c r="K480" i="94"/>
  <c r="K479" i="94"/>
  <c r="K478" i="94"/>
  <c r="K477" i="94"/>
  <c r="K476" i="94"/>
  <c r="K475" i="94"/>
  <c r="K474" i="94"/>
  <c r="K473" i="94"/>
  <c r="K472" i="94"/>
  <c r="K471" i="94"/>
  <c r="K470" i="94"/>
  <c r="K469" i="94"/>
  <c r="K468" i="94"/>
  <c r="K467" i="94"/>
  <c r="K466" i="94"/>
  <c r="K465" i="94"/>
  <c r="K464" i="94"/>
  <c r="K463" i="94"/>
  <c r="K462" i="94"/>
  <c r="K461" i="94"/>
  <c r="K460" i="94"/>
  <c r="K459" i="94"/>
  <c r="K458" i="94"/>
  <c r="K457" i="94"/>
  <c r="K456" i="94"/>
  <c r="K455" i="94"/>
  <c r="K454" i="94"/>
  <c r="K453" i="94"/>
  <c r="K452" i="94"/>
  <c r="K451" i="94"/>
  <c r="K450" i="94"/>
  <c r="K449" i="94"/>
  <c r="K448" i="94"/>
  <c r="K447" i="94"/>
  <c r="K446" i="94"/>
  <c r="K445" i="94"/>
  <c r="K444" i="94"/>
  <c r="K443" i="94"/>
  <c r="K442" i="94"/>
  <c r="K441" i="94"/>
  <c r="K440" i="94"/>
  <c r="K439" i="94"/>
  <c r="K438" i="94"/>
  <c r="K437" i="94"/>
  <c r="K436" i="94"/>
  <c r="K435" i="94"/>
  <c r="K434" i="94"/>
  <c r="K433" i="94"/>
  <c r="K432" i="94"/>
  <c r="K431" i="94"/>
  <c r="K430" i="94"/>
  <c r="K429" i="94"/>
  <c r="K428" i="94"/>
  <c r="K427" i="94"/>
  <c r="K426" i="94"/>
  <c r="K425" i="94"/>
  <c r="K424" i="94"/>
  <c r="K423" i="94"/>
  <c r="K422" i="94"/>
  <c r="K421" i="94"/>
  <c r="K420" i="94"/>
  <c r="K419" i="94"/>
  <c r="K418" i="94"/>
  <c r="K417" i="94"/>
  <c r="K416" i="94"/>
  <c r="K415" i="94"/>
  <c r="K414" i="94"/>
  <c r="K413" i="94"/>
  <c r="K412" i="94"/>
  <c r="K411" i="94"/>
  <c r="K410" i="94"/>
  <c r="K409" i="94"/>
  <c r="K408" i="94"/>
  <c r="K407" i="94"/>
  <c r="K406" i="94"/>
  <c r="K405" i="94"/>
  <c r="K404" i="94"/>
  <c r="K403" i="94"/>
  <c r="K402" i="94"/>
  <c r="K401" i="94"/>
  <c r="K400" i="94"/>
  <c r="K399" i="94"/>
  <c r="K398" i="94"/>
  <c r="K397" i="94"/>
  <c r="K396" i="94"/>
  <c r="K395" i="94"/>
  <c r="K394" i="94"/>
  <c r="K393" i="94"/>
  <c r="K392" i="94"/>
  <c r="K391" i="94"/>
  <c r="K390" i="94"/>
  <c r="K389" i="94"/>
  <c r="K388" i="94"/>
  <c r="K387" i="94"/>
  <c r="K386" i="94"/>
  <c r="K385" i="94"/>
  <c r="K384" i="94"/>
  <c r="K383" i="94"/>
  <c r="K382" i="94"/>
  <c r="K381" i="94"/>
  <c r="K380" i="94"/>
  <c r="K379" i="94"/>
  <c r="K378" i="94"/>
  <c r="K377" i="94"/>
  <c r="K376" i="94"/>
  <c r="K375" i="94"/>
  <c r="K374" i="94"/>
  <c r="K373" i="94"/>
  <c r="K372" i="94"/>
  <c r="K371" i="94"/>
  <c r="K370" i="94"/>
  <c r="K369" i="94"/>
  <c r="K368" i="94"/>
  <c r="K367" i="94"/>
  <c r="K366" i="94"/>
  <c r="K365" i="94"/>
  <c r="K364" i="94"/>
  <c r="K363" i="94"/>
  <c r="K362" i="94"/>
  <c r="K361" i="94"/>
  <c r="K360" i="94"/>
  <c r="K359" i="94"/>
  <c r="K358" i="94"/>
  <c r="K357" i="94"/>
  <c r="K356" i="94"/>
  <c r="K355" i="94"/>
  <c r="K354" i="94"/>
  <c r="K353" i="94"/>
  <c r="K352" i="94"/>
  <c r="K351" i="94"/>
  <c r="K350" i="94"/>
  <c r="K349" i="94"/>
  <c r="K348" i="94"/>
  <c r="K347" i="94"/>
  <c r="K346" i="94"/>
  <c r="K345" i="94"/>
  <c r="K344" i="94"/>
  <c r="K343" i="94"/>
  <c r="K342" i="94"/>
  <c r="K341" i="94"/>
  <c r="K340" i="94"/>
  <c r="K339" i="94"/>
  <c r="K338" i="94"/>
  <c r="K337" i="94"/>
  <c r="K336" i="94"/>
  <c r="K335" i="94"/>
  <c r="K334" i="94"/>
  <c r="K333" i="94"/>
  <c r="K332" i="94"/>
  <c r="K331" i="94"/>
  <c r="K330" i="94"/>
  <c r="K329" i="94"/>
  <c r="K328" i="94"/>
  <c r="K327" i="94"/>
  <c r="K326" i="94"/>
  <c r="K325" i="94"/>
  <c r="K324" i="94"/>
  <c r="K323" i="94"/>
  <c r="K322" i="94"/>
  <c r="K321" i="94"/>
  <c r="K320" i="94"/>
  <c r="K319" i="94"/>
  <c r="K318" i="94"/>
  <c r="K317" i="94"/>
  <c r="K316" i="94"/>
  <c r="K315" i="94"/>
  <c r="K314" i="94"/>
  <c r="K313" i="94"/>
  <c r="K312" i="94"/>
  <c r="K311" i="94"/>
  <c r="K310" i="94"/>
  <c r="K309" i="94"/>
  <c r="K308" i="94"/>
  <c r="K307" i="94"/>
  <c r="K306" i="94"/>
  <c r="K305" i="94"/>
  <c r="K304" i="94"/>
  <c r="K303" i="94"/>
  <c r="K302" i="94"/>
  <c r="K301" i="94"/>
  <c r="K300" i="94"/>
  <c r="K299" i="94"/>
  <c r="K298" i="94"/>
  <c r="K297" i="94"/>
  <c r="K296" i="94"/>
  <c r="K295" i="94"/>
  <c r="K294" i="94"/>
  <c r="K293" i="94"/>
  <c r="K292" i="94"/>
  <c r="K291" i="94"/>
  <c r="K290" i="94"/>
  <c r="K289" i="94"/>
  <c r="K288" i="94"/>
  <c r="K287" i="94"/>
  <c r="K286" i="94"/>
  <c r="K285" i="94"/>
  <c r="K284" i="94"/>
  <c r="K283" i="94"/>
  <c r="K282" i="94"/>
  <c r="K281" i="94"/>
  <c r="K280" i="94"/>
  <c r="K279" i="94"/>
  <c r="K278" i="94"/>
  <c r="K277" i="94"/>
  <c r="K276" i="94"/>
  <c r="K275" i="94"/>
  <c r="K274" i="94"/>
  <c r="K273" i="94"/>
  <c r="K272" i="94"/>
  <c r="K271" i="94"/>
  <c r="K270" i="94"/>
  <c r="K269" i="94"/>
  <c r="K268" i="94"/>
  <c r="K267" i="94"/>
  <c r="K266" i="94"/>
  <c r="K265" i="94"/>
  <c r="K264" i="94"/>
  <c r="K263" i="94"/>
  <c r="K262" i="94"/>
  <c r="K261" i="94"/>
  <c r="K260" i="94"/>
  <c r="K259" i="94"/>
  <c r="K258" i="94"/>
  <c r="K257" i="94"/>
  <c r="K256" i="94"/>
  <c r="K255" i="94"/>
  <c r="K254" i="94"/>
  <c r="K253" i="94"/>
  <c r="K252" i="94"/>
  <c r="K251" i="94"/>
  <c r="K250" i="94"/>
  <c r="K249" i="94"/>
  <c r="K248" i="94"/>
  <c r="K247" i="94"/>
  <c r="K246" i="94"/>
  <c r="K245" i="94"/>
  <c r="K244" i="94"/>
  <c r="K243" i="94"/>
  <c r="K242" i="94"/>
  <c r="K241" i="94"/>
  <c r="K240" i="94"/>
  <c r="K239" i="94"/>
  <c r="K238" i="94"/>
  <c r="K237" i="94"/>
  <c r="K236" i="94"/>
  <c r="K235" i="94"/>
  <c r="K234" i="94"/>
  <c r="K233" i="94"/>
  <c r="K232" i="94"/>
  <c r="K231" i="94"/>
  <c r="K230" i="94"/>
  <c r="K229" i="94"/>
  <c r="K228" i="94"/>
  <c r="K227" i="94"/>
  <c r="K226" i="94"/>
  <c r="K225" i="94"/>
  <c r="K224" i="94"/>
  <c r="K223" i="94"/>
  <c r="K222" i="94"/>
  <c r="K221" i="94"/>
  <c r="K220" i="94"/>
  <c r="K219" i="94"/>
  <c r="K218" i="94"/>
  <c r="K217" i="94"/>
  <c r="K216" i="94"/>
  <c r="K215" i="94"/>
  <c r="K214" i="94"/>
  <c r="K213" i="94"/>
  <c r="K212" i="94"/>
  <c r="K211" i="94"/>
  <c r="K210" i="94"/>
  <c r="K209" i="94"/>
  <c r="K208" i="94"/>
  <c r="K207" i="94"/>
  <c r="K206" i="94"/>
  <c r="K205" i="94"/>
  <c r="K204" i="94"/>
  <c r="K203" i="94"/>
  <c r="K202" i="94"/>
  <c r="K201" i="94"/>
  <c r="K200" i="94"/>
  <c r="K199" i="94"/>
  <c r="K198" i="94"/>
  <c r="K197" i="94"/>
  <c r="K196" i="94"/>
  <c r="K195" i="94"/>
  <c r="K194" i="94"/>
  <c r="K193" i="94"/>
  <c r="K192" i="94"/>
  <c r="K191" i="94"/>
  <c r="K190" i="94"/>
  <c r="K189" i="94"/>
  <c r="K188" i="94"/>
  <c r="K187" i="94"/>
  <c r="K186" i="94"/>
  <c r="K185" i="94"/>
  <c r="K184" i="94"/>
  <c r="K183" i="94"/>
  <c r="K182" i="94"/>
  <c r="K181" i="94"/>
  <c r="K180" i="94"/>
  <c r="K179" i="94"/>
  <c r="K178" i="94"/>
  <c r="K177" i="94"/>
  <c r="K176" i="94"/>
  <c r="K175" i="94"/>
  <c r="K174" i="94"/>
  <c r="K173" i="94"/>
  <c r="K172" i="94"/>
  <c r="K171" i="94"/>
  <c r="K170" i="94"/>
  <c r="K169" i="94"/>
  <c r="K168" i="94"/>
  <c r="K167" i="94"/>
  <c r="K166" i="94"/>
  <c r="K165" i="94"/>
  <c r="K164" i="94"/>
  <c r="K163" i="94"/>
  <c r="K162" i="94"/>
  <c r="K161" i="94"/>
  <c r="K160" i="94"/>
  <c r="K159" i="94"/>
  <c r="K158" i="94"/>
  <c r="K157" i="94"/>
  <c r="K156" i="94"/>
  <c r="K155" i="94"/>
  <c r="K154" i="94"/>
  <c r="K153" i="94"/>
  <c r="K152" i="94"/>
  <c r="K151" i="94"/>
  <c r="K150" i="94"/>
  <c r="K149" i="94"/>
  <c r="K148" i="94"/>
  <c r="K147" i="94"/>
  <c r="K146" i="94"/>
  <c r="K145" i="94"/>
  <c r="K144" i="94"/>
  <c r="K143" i="94"/>
  <c r="K142" i="94"/>
  <c r="K141" i="94"/>
  <c r="K140" i="94"/>
  <c r="K139" i="94"/>
  <c r="K138" i="94"/>
  <c r="K137" i="94"/>
  <c r="K136" i="94"/>
  <c r="K135" i="94"/>
  <c r="K134" i="94"/>
  <c r="K133" i="94"/>
  <c r="K132" i="94"/>
  <c r="K131" i="94"/>
  <c r="K130" i="94"/>
  <c r="K129" i="94"/>
  <c r="K128" i="94"/>
  <c r="K127" i="94"/>
  <c r="K126" i="94"/>
  <c r="K125" i="94"/>
  <c r="K124" i="94"/>
  <c r="K123" i="94"/>
  <c r="K122" i="94"/>
  <c r="K121" i="94"/>
  <c r="K120" i="94"/>
  <c r="K119" i="94"/>
  <c r="K118" i="94"/>
  <c r="K117" i="94"/>
  <c r="K116" i="94"/>
  <c r="K115" i="94"/>
  <c r="K114" i="94"/>
  <c r="K113" i="94"/>
  <c r="K112" i="94"/>
  <c r="K111" i="94"/>
  <c r="K110" i="94"/>
  <c r="K109" i="94"/>
  <c r="K108" i="94"/>
  <c r="K107" i="94"/>
  <c r="K106" i="94"/>
  <c r="K105" i="94"/>
  <c r="K104" i="94"/>
  <c r="A1" i="94"/>
  <c r="D2" i="94"/>
  <c r="I66" i="93"/>
  <c r="I65" i="93"/>
  <c r="I64" i="93"/>
  <c r="I63" i="93"/>
  <c r="I62" i="93"/>
  <c r="I61" i="93"/>
  <c r="K14" i="93"/>
  <c r="E9" i="93"/>
  <c r="E8" i="93"/>
  <c r="B6" i="93"/>
  <c r="H5" i="93"/>
  <c r="B5" i="93"/>
  <c r="B4" i="93"/>
  <c r="D2" i="93"/>
  <c r="J517" i="92"/>
  <c r="I517" i="92"/>
  <c r="H517" i="92"/>
  <c r="G517" i="92"/>
  <c r="F517" i="92"/>
  <c r="K517" i="92" s="1"/>
  <c r="I514" i="92"/>
  <c r="I511" i="92"/>
  <c r="J510" i="92"/>
  <c r="J509" i="92"/>
  <c r="J505" i="92"/>
  <c r="I501" i="92"/>
  <c r="K496" i="92"/>
  <c r="K495" i="92"/>
  <c r="K494" i="92"/>
  <c r="M494" i="92" s="1"/>
  <c r="K493" i="92"/>
  <c r="K492" i="92"/>
  <c r="K491" i="92"/>
  <c r="K490" i="92"/>
  <c r="M490" i="92" s="1"/>
  <c r="K489" i="92"/>
  <c r="K488" i="92"/>
  <c r="K487" i="92"/>
  <c r="K486" i="92"/>
  <c r="M486" i="92" s="1"/>
  <c r="K485" i="92"/>
  <c r="K484" i="92"/>
  <c r="K483" i="92"/>
  <c r="K482" i="92"/>
  <c r="K481" i="92"/>
  <c r="K480" i="92"/>
  <c r="K479" i="92"/>
  <c r="K478" i="92"/>
  <c r="M478" i="92" s="1"/>
  <c r="K477" i="92"/>
  <c r="K476" i="92"/>
  <c r="K475" i="92"/>
  <c r="K474" i="92"/>
  <c r="M474" i="92" s="1"/>
  <c r="K473" i="92"/>
  <c r="K472" i="92"/>
  <c r="K471" i="92"/>
  <c r="K470" i="92"/>
  <c r="K469" i="92"/>
  <c r="K468" i="92"/>
  <c r="K467" i="92"/>
  <c r="K466" i="92"/>
  <c r="K465" i="92"/>
  <c r="K464" i="92"/>
  <c r="K463" i="92"/>
  <c r="K462" i="92"/>
  <c r="K461" i="92"/>
  <c r="K460" i="92"/>
  <c r="M460" i="92" s="1"/>
  <c r="K459" i="92"/>
  <c r="K458" i="92"/>
  <c r="M458" i="92" s="1"/>
  <c r="K457" i="92"/>
  <c r="M457" i="92" s="1"/>
  <c r="K456" i="92"/>
  <c r="K455" i="92"/>
  <c r="K454" i="92"/>
  <c r="K453" i="92"/>
  <c r="K452" i="92"/>
  <c r="K451" i="92"/>
  <c r="K450" i="92"/>
  <c r="M450" i="92" s="1"/>
  <c r="K449" i="92"/>
  <c r="K448" i="92"/>
  <c r="K447" i="92"/>
  <c r="K446" i="92"/>
  <c r="K445" i="92"/>
  <c r="K444" i="92"/>
  <c r="K443" i="92"/>
  <c r="K442" i="92"/>
  <c r="M442" i="92" s="1"/>
  <c r="K441" i="92"/>
  <c r="K440" i="92"/>
  <c r="K439" i="92"/>
  <c r="K438" i="92"/>
  <c r="M438" i="92" s="1"/>
  <c r="K437" i="92"/>
  <c r="K436" i="92"/>
  <c r="K435" i="92"/>
  <c r="K434" i="92"/>
  <c r="K433" i="92"/>
  <c r="M433" i="92" s="1"/>
  <c r="K432" i="92"/>
  <c r="K431" i="92"/>
  <c r="K430" i="92"/>
  <c r="M430" i="92" s="1"/>
  <c r="K429" i="92"/>
  <c r="K428" i="92"/>
  <c r="K427" i="92"/>
  <c r="K426" i="92"/>
  <c r="M426" i="92" s="1"/>
  <c r="K425" i="92"/>
  <c r="K424" i="92"/>
  <c r="K423" i="92"/>
  <c r="K422" i="92"/>
  <c r="M422" i="92" s="1"/>
  <c r="K421" i="92"/>
  <c r="K420" i="92"/>
  <c r="K419" i="92"/>
  <c r="K418" i="92"/>
  <c r="K417" i="92"/>
  <c r="K416" i="92"/>
  <c r="K415" i="92"/>
  <c r="K414" i="92"/>
  <c r="M414" i="92" s="1"/>
  <c r="K413" i="92"/>
  <c r="K412" i="92"/>
  <c r="K411" i="92"/>
  <c r="K410" i="92"/>
  <c r="M410" i="92" s="1"/>
  <c r="K409" i="92"/>
  <c r="K408" i="92"/>
  <c r="K407" i="92"/>
  <c r="K406" i="92"/>
  <c r="K405" i="92"/>
  <c r="K404" i="92"/>
  <c r="K403" i="92"/>
  <c r="K402" i="92"/>
  <c r="K401" i="92"/>
  <c r="K400" i="92"/>
  <c r="K399" i="92"/>
  <c r="K398" i="92"/>
  <c r="K397" i="92"/>
  <c r="K396" i="92"/>
  <c r="K395" i="92"/>
  <c r="K394" i="92"/>
  <c r="M394" i="92" s="1"/>
  <c r="K393" i="92"/>
  <c r="K392" i="92"/>
  <c r="K391" i="92"/>
  <c r="K390" i="92"/>
  <c r="M390" i="92" s="1"/>
  <c r="K389" i="92"/>
  <c r="K388" i="92"/>
  <c r="K387" i="92"/>
  <c r="K386" i="92"/>
  <c r="K385" i="92"/>
  <c r="K384" i="92"/>
  <c r="K383" i="92"/>
  <c r="K382" i="92"/>
  <c r="K381" i="92"/>
  <c r="K380" i="92"/>
  <c r="K379" i="92"/>
  <c r="K378" i="92"/>
  <c r="M378" i="92" s="1"/>
  <c r="K377" i="92"/>
  <c r="K376" i="92"/>
  <c r="K375" i="92"/>
  <c r="K374" i="92"/>
  <c r="M374" i="92" s="1"/>
  <c r="K373" i="92"/>
  <c r="K372" i="92"/>
  <c r="K371" i="92"/>
  <c r="K370" i="92"/>
  <c r="K369" i="92"/>
  <c r="K368" i="92"/>
  <c r="K367" i="92"/>
  <c r="K366" i="92"/>
  <c r="K365" i="92"/>
  <c r="K364" i="92"/>
  <c r="K363" i="92"/>
  <c r="K362" i="92"/>
  <c r="M362" i="92" s="1"/>
  <c r="K361" i="92"/>
  <c r="K360" i="92"/>
  <c r="K359" i="92"/>
  <c r="K358" i="92"/>
  <c r="M358" i="92" s="1"/>
  <c r="K357" i="92"/>
  <c r="K356" i="92"/>
  <c r="K355" i="92"/>
  <c r="K354" i="92"/>
  <c r="K353" i="92"/>
  <c r="K352" i="92"/>
  <c r="K351" i="92"/>
  <c r="K350" i="92"/>
  <c r="K349" i="92"/>
  <c r="K348" i="92"/>
  <c r="K347" i="92"/>
  <c r="M347" i="92" s="1"/>
  <c r="K346" i="92"/>
  <c r="M346" i="92" s="1"/>
  <c r="K345" i="92"/>
  <c r="K344" i="92"/>
  <c r="M344" i="92" s="1"/>
  <c r="K343" i="92"/>
  <c r="K342" i="92"/>
  <c r="M342" i="92" s="1"/>
  <c r="K341" i="92"/>
  <c r="K340" i="92"/>
  <c r="M340" i="92" s="1"/>
  <c r="K339" i="92"/>
  <c r="K338" i="92"/>
  <c r="K337" i="92"/>
  <c r="K336" i="92"/>
  <c r="M336" i="92" s="1"/>
  <c r="K335" i="92"/>
  <c r="K334" i="92"/>
  <c r="K333" i="92"/>
  <c r="M333" i="92" s="1"/>
  <c r="K332" i="92"/>
  <c r="K331" i="92"/>
  <c r="K330" i="92"/>
  <c r="M330" i="92" s="1"/>
  <c r="K329" i="92"/>
  <c r="K328" i="92"/>
  <c r="K327" i="92"/>
  <c r="K326" i="92"/>
  <c r="M326" i="92" s="1"/>
  <c r="K325" i="92"/>
  <c r="K324" i="92"/>
  <c r="K323" i="92"/>
  <c r="K322" i="92"/>
  <c r="K321" i="92"/>
  <c r="K320" i="92"/>
  <c r="K319" i="92"/>
  <c r="K318" i="92"/>
  <c r="K317" i="92"/>
  <c r="K316" i="92"/>
  <c r="K315" i="92"/>
  <c r="M315" i="92" s="1"/>
  <c r="K314" i="92"/>
  <c r="M314" i="92" s="1"/>
  <c r="K313" i="92"/>
  <c r="K312" i="92"/>
  <c r="K311" i="92"/>
  <c r="K310" i="92"/>
  <c r="M310" i="92" s="1"/>
  <c r="K309" i="92"/>
  <c r="K308" i="92"/>
  <c r="M308" i="92" s="1"/>
  <c r="K307" i="92"/>
  <c r="K306" i="92"/>
  <c r="K305" i="92"/>
  <c r="K304" i="92"/>
  <c r="M304" i="92" s="1"/>
  <c r="K303" i="92"/>
  <c r="K302" i="92"/>
  <c r="K301" i="92"/>
  <c r="K300" i="92"/>
  <c r="K299" i="92"/>
  <c r="K298" i="92"/>
  <c r="M298" i="92" s="1"/>
  <c r="K297" i="92"/>
  <c r="K296" i="92"/>
  <c r="K295" i="92"/>
  <c r="K294" i="92"/>
  <c r="M294" i="92" s="1"/>
  <c r="K293" i="92"/>
  <c r="K292" i="92"/>
  <c r="K291" i="92"/>
  <c r="K290" i="92"/>
  <c r="M290" i="92" s="1"/>
  <c r="K289" i="92"/>
  <c r="K288" i="92"/>
  <c r="K287" i="92"/>
  <c r="K286" i="92"/>
  <c r="K285" i="92"/>
  <c r="K284" i="92"/>
  <c r="K283" i="92"/>
  <c r="K282" i="92"/>
  <c r="M282" i="92" s="1"/>
  <c r="K281" i="92"/>
  <c r="K280" i="92"/>
  <c r="K279" i="92"/>
  <c r="K278" i="92"/>
  <c r="M278" i="92" s="1"/>
  <c r="K277" i="92"/>
  <c r="K276" i="92"/>
  <c r="K275" i="92"/>
  <c r="K274" i="92"/>
  <c r="K273" i="92"/>
  <c r="K272" i="92"/>
  <c r="K271" i="92"/>
  <c r="K270" i="92"/>
  <c r="K269" i="92"/>
  <c r="K268" i="92"/>
  <c r="K267" i="92"/>
  <c r="K266" i="92"/>
  <c r="M266" i="92" s="1"/>
  <c r="K265" i="92"/>
  <c r="K264" i="92"/>
  <c r="K263" i="92"/>
  <c r="K262" i="92"/>
  <c r="M262" i="92" s="1"/>
  <c r="K261" i="92"/>
  <c r="K260" i="92"/>
  <c r="K259" i="92"/>
  <c r="K258" i="92"/>
  <c r="K257" i="92"/>
  <c r="K256" i="92"/>
  <c r="K255" i="92"/>
  <c r="K254" i="92"/>
  <c r="K253" i="92"/>
  <c r="K252" i="92"/>
  <c r="K251" i="92"/>
  <c r="K250" i="92"/>
  <c r="M250" i="92" s="1"/>
  <c r="K249" i="92"/>
  <c r="K248" i="92"/>
  <c r="K247" i="92"/>
  <c r="K246" i="92"/>
  <c r="M246" i="92" s="1"/>
  <c r="K245" i="92"/>
  <c r="K244" i="92"/>
  <c r="K243" i="92"/>
  <c r="K242" i="92"/>
  <c r="K241" i="92"/>
  <c r="K240" i="92"/>
  <c r="K239" i="92"/>
  <c r="K238" i="92"/>
  <c r="K237" i="92"/>
  <c r="K236" i="92"/>
  <c r="K235" i="92"/>
  <c r="K234" i="92"/>
  <c r="M234" i="92" s="1"/>
  <c r="K233" i="92"/>
  <c r="K232" i="92"/>
  <c r="K231" i="92"/>
  <c r="K230" i="92"/>
  <c r="M230" i="92" s="1"/>
  <c r="K229" i="92"/>
  <c r="K228" i="92"/>
  <c r="K227" i="92"/>
  <c r="K226" i="92"/>
  <c r="K225" i="92"/>
  <c r="K224" i="92"/>
  <c r="K223" i="92"/>
  <c r="K222" i="92"/>
  <c r="K221" i="92"/>
  <c r="K220" i="92"/>
  <c r="K219" i="92"/>
  <c r="M219" i="92" s="1"/>
  <c r="K218" i="92"/>
  <c r="M218" i="92" s="1"/>
  <c r="K217" i="92"/>
  <c r="K216" i="92"/>
  <c r="M216" i="92" s="1"/>
  <c r="K215" i="92"/>
  <c r="K214" i="92"/>
  <c r="M214" i="92" s="1"/>
  <c r="K213" i="92"/>
  <c r="K212" i="92"/>
  <c r="M212" i="92" s="1"/>
  <c r="K211" i="92"/>
  <c r="K210" i="92"/>
  <c r="K209" i="92"/>
  <c r="K208" i="92"/>
  <c r="M208" i="92" s="1"/>
  <c r="K207" i="92"/>
  <c r="K206" i="92"/>
  <c r="K205" i="92"/>
  <c r="M205" i="92" s="1"/>
  <c r="K204" i="92"/>
  <c r="K203" i="92"/>
  <c r="K202" i="92"/>
  <c r="M202" i="92" s="1"/>
  <c r="K201" i="92"/>
  <c r="K200" i="92"/>
  <c r="K199" i="92"/>
  <c r="K198" i="92"/>
  <c r="M198" i="92" s="1"/>
  <c r="K197" i="92"/>
  <c r="K196" i="92"/>
  <c r="K195" i="92"/>
  <c r="K194" i="92"/>
  <c r="K193" i="92"/>
  <c r="K192" i="92"/>
  <c r="K191" i="92"/>
  <c r="K190" i="92"/>
  <c r="K189" i="92"/>
  <c r="K188" i="92"/>
  <c r="K187" i="92"/>
  <c r="K186" i="92"/>
  <c r="M186" i="92" s="1"/>
  <c r="K185" i="92"/>
  <c r="K184" i="92"/>
  <c r="K183" i="92"/>
  <c r="K182" i="92"/>
  <c r="M182" i="92" s="1"/>
  <c r="K181" i="92"/>
  <c r="K180" i="92"/>
  <c r="M180" i="92" s="1"/>
  <c r="K179" i="92"/>
  <c r="K178" i="92"/>
  <c r="K177" i="92"/>
  <c r="K176" i="92"/>
  <c r="M176" i="92" s="1"/>
  <c r="K175" i="92"/>
  <c r="K174" i="92"/>
  <c r="K173" i="92"/>
  <c r="K172" i="92"/>
  <c r="K171" i="92"/>
  <c r="K170" i="92"/>
  <c r="M170" i="92" s="1"/>
  <c r="K169" i="92"/>
  <c r="K168" i="92"/>
  <c r="K167" i="92"/>
  <c r="K166" i="92"/>
  <c r="M166" i="92" s="1"/>
  <c r="K165" i="92"/>
  <c r="K164" i="92"/>
  <c r="K163" i="92"/>
  <c r="K162" i="92"/>
  <c r="M162" i="92" s="1"/>
  <c r="K161" i="92"/>
  <c r="K160" i="92"/>
  <c r="K159" i="92"/>
  <c r="K158" i="92"/>
  <c r="K157" i="92"/>
  <c r="K156" i="92"/>
  <c r="K155" i="92"/>
  <c r="K154" i="92"/>
  <c r="M154" i="92" s="1"/>
  <c r="K153" i="92"/>
  <c r="K152" i="92"/>
  <c r="K151" i="92"/>
  <c r="K150" i="92"/>
  <c r="M150" i="92" s="1"/>
  <c r="K149" i="92"/>
  <c r="K148" i="92"/>
  <c r="K147" i="92"/>
  <c r="K146" i="92"/>
  <c r="K145" i="92"/>
  <c r="K144" i="92"/>
  <c r="K143" i="92"/>
  <c r="K142" i="92"/>
  <c r="K141" i="92"/>
  <c r="K140" i="92"/>
  <c r="K139" i="92"/>
  <c r="K138" i="92"/>
  <c r="M138" i="92" s="1"/>
  <c r="K137" i="92"/>
  <c r="K136" i="92"/>
  <c r="K135" i="92"/>
  <c r="K134" i="92"/>
  <c r="M134" i="92" s="1"/>
  <c r="K133" i="92"/>
  <c r="K132" i="92"/>
  <c r="K131" i="92"/>
  <c r="K130" i="92"/>
  <c r="K129" i="92"/>
  <c r="K128" i="92"/>
  <c r="K127" i="92"/>
  <c r="K126" i="92"/>
  <c r="K125" i="92"/>
  <c r="K124" i="92"/>
  <c r="K123" i="92"/>
  <c r="K122" i="92"/>
  <c r="M122" i="92" s="1"/>
  <c r="K121" i="92"/>
  <c r="K120" i="92"/>
  <c r="K119" i="92"/>
  <c r="K118" i="92"/>
  <c r="M118" i="92" s="1"/>
  <c r="K117" i="92"/>
  <c r="K116" i="92"/>
  <c r="K115" i="92"/>
  <c r="K114" i="92"/>
  <c r="K113" i="92"/>
  <c r="K112" i="92"/>
  <c r="K111" i="92"/>
  <c r="K110" i="92"/>
  <c r="K109" i="92"/>
  <c r="K108" i="92"/>
  <c r="K107" i="92"/>
  <c r="K106" i="92"/>
  <c r="M106" i="92" s="1"/>
  <c r="K105" i="92"/>
  <c r="K104" i="92"/>
  <c r="M102" i="92"/>
  <c r="M91" i="92"/>
  <c r="M90" i="92"/>
  <c r="M88" i="92"/>
  <c r="M86" i="92"/>
  <c r="M80" i="92"/>
  <c r="M77" i="92"/>
  <c r="M74" i="92"/>
  <c r="M70" i="92"/>
  <c r="M62" i="92"/>
  <c r="M58" i="92"/>
  <c r="M54" i="92"/>
  <c r="M49" i="92"/>
  <c r="M46" i="92"/>
  <c r="M42" i="92"/>
  <c r="M26" i="92"/>
  <c r="M12" i="92"/>
  <c r="M9" i="92"/>
  <c r="M5" i="92"/>
  <c r="A1" i="92"/>
  <c r="D2" i="92"/>
  <c r="I66" i="91"/>
  <c r="I65" i="91"/>
  <c r="I64" i="91"/>
  <c r="I63" i="91"/>
  <c r="I62" i="91"/>
  <c r="I61" i="91"/>
  <c r="K14" i="91"/>
  <c r="E9" i="91"/>
  <c r="E8" i="91"/>
  <c r="B6" i="91"/>
  <c r="H5" i="91"/>
  <c r="B5" i="91"/>
  <c r="B4" i="91"/>
  <c r="D2" i="91"/>
  <c r="J517" i="90"/>
  <c r="I517" i="90"/>
  <c r="H517" i="90"/>
  <c r="G517" i="90"/>
  <c r="F517" i="90"/>
  <c r="J513" i="90"/>
  <c r="J511" i="90"/>
  <c r="I510" i="90"/>
  <c r="J510" i="90"/>
  <c r="J509" i="90"/>
  <c r="I508" i="90"/>
  <c r="J501" i="90"/>
  <c r="K496" i="90"/>
  <c r="K495" i="90"/>
  <c r="K494" i="90"/>
  <c r="K493" i="90"/>
  <c r="K492" i="90"/>
  <c r="K491" i="90"/>
  <c r="K490" i="90"/>
  <c r="K489" i="90"/>
  <c r="K488" i="90"/>
  <c r="K487" i="90"/>
  <c r="M487" i="90" s="1"/>
  <c r="K486" i="90"/>
  <c r="K485" i="90"/>
  <c r="K484" i="90"/>
  <c r="K483" i="90"/>
  <c r="K482" i="90"/>
  <c r="K481" i="90"/>
  <c r="K480" i="90"/>
  <c r="K479" i="90"/>
  <c r="K478" i="90"/>
  <c r="K477" i="90"/>
  <c r="K476" i="90"/>
  <c r="K475" i="90"/>
  <c r="K474" i="90"/>
  <c r="K473" i="90"/>
  <c r="K472" i="90"/>
  <c r="K471" i="90"/>
  <c r="K470" i="90"/>
  <c r="K469" i="90"/>
  <c r="K468" i="90"/>
  <c r="K467" i="90"/>
  <c r="K466" i="90"/>
  <c r="K465" i="90"/>
  <c r="K464" i="90"/>
  <c r="K463" i="90"/>
  <c r="K462" i="90"/>
  <c r="K461" i="90"/>
  <c r="M461" i="90" s="1"/>
  <c r="K460" i="90"/>
  <c r="M460" i="90" s="1"/>
  <c r="K459" i="90"/>
  <c r="K458" i="90"/>
  <c r="K457" i="90"/>
  <c r="M457" i="90" s="1"/>
  <c r="K456" i="90"/>
  <c r="K455" i="90"/>
  <c r="K454" i="90"/>
  <c r="K453" i="90"/>
  <c r="M453" i="90" s="1"/>
  <c r="K452" i="90"/>
  <c r="K451" i="90"/>
  <c r="K450" i="90"/>
  <c r="M450" i="90" s="1"/>
  <c r="K449" i="90"/>
  <c r="K448" i="90"/>
  <c r="K447" i="90"/>
  <c r="K446" i="90"/>
  <c r="K445" i="90"/>
  <c r="M445" i="90" s="1"/>
  <c r="K444" i="90"/>
  <c r="K443" i="90"/>
  <c r="K442" i="90"/>
  <c r="K441" i="90"/>
  <c r="M441" i="90" s="1"/>
  <c r="K440" i="90"/>
  <c r="K439" i="90"/>
  <c r="K438" i="90"/>
  <c r="K437" i="90"/>
  <c r="K436" i="90"/>
  <c r="K435" i="90"/>
  <c r="K434" i="90"/>
  <c r="K433" i="90"/>
  <c r="M433" i="90" s="1"/>
  <c r="K432" i="90"/>
  <c r="K431" i="90"/>
  <c r="K430" i="90"/>
  <c r="K429" i="90"/>
  <c r="M429" i="90" s="1"/>
  <c r="K428" i="90"/>
  <c r="K427" i="90"/>
  <c r="K426" i="90"/>
  <c r="M426" i="90" s="1"/>
  <c r="K425" i="90"/>
  <c r="K424" i="90"/>
  <c r="K423" i="90"/>
  <c r="M423" i="90" s="1"/>
  <c r="K422" i="90"/>
  <c r="K421" i="90"/>
  <c r="K420" i="90"/>
  <c r="K419" i="90"/>
  <c r="K418" i="90"/>
  <c r="K417" i="90"/>
  <c r="K416" i="90"/>
  <c r="K415" i="90"/>
  <c r="K414" i="90"/>
  <c r="K413" i="90"/>
  <c r="K412" i="90"/>
  <c r="K411" i="90"/>
  <c r="K410" i="90"/>
  <c r="K409" i="90"/>
  <c r="K408" i="90"/>
  <c r="K407" i="90"/>
  <c r="K406" i="90"/>
  <c r="K405" i="90"/>
  <c r="K404" i="90"/>
  <c r="K403" i="90"/>
  <c r="M403" i="90" s="1"/>
  <c r="K402" i="90"/>
  <c r="K401" i="90"/>
  <c r="K400" i="90"/>
  <c r="K399" i="90"/>
  <c r="K398" i="90"/>
  <c r="K397" i="90"/>
  <c r="K396" i="90"/>
  <c r="K395" i="90"/>
  <c r="M395" i="90" s="1"/>
  <c r="K394" i="90"/>
  <c r="K393" i="90"/>
  <c r="M393" i="90" s="1"/>
  <c r="K392" i="90"/>
  <c r="K391" i="90"/>
  <c r="K390" i="90"/>
  <c r="K389" i="90"/>
  <c r="M389" i="90" s="1"/>
  <c r="K388" i="90"/>
  <c r="K387" i="90"/>
  <c r="K386" i="90"/>
  <c r="K385" i="90"/>
  <c r="K384" i="90"/>
  <c r="K383" i="90"/>
  <c r="M383" i="90" s="1"/>
  <c r="K382" i="90"/>
  <c r="K381" i="90"/>
  <c r="K380" i="90"/>
  <c r="K379" i="90"/>
  <c r="M379" i="90" s="1"/>
  <c r="K378" i="90"/>
  <c r="K377" i="90"/>
  <c r="K376" i="90"/>
  <c r="K375" i="90"/>
  <c r="K374" i="90"/>
  <c r="K373" i="90"/>
  <c r="K372" i="90"/>
  <c r="K371" i="90"/>
  <c r="K370" i="90"/>
  <c r="K369" i="90"/>
  <c r="K368" i="90"/>
  <c r="K367" i="90"/>
  <c r="M367" i="90" s="1"/>
  <c r="K366" i="90"/>
  <c r="K365" i="90"/>
  <c r="K364" i="90"/>
  <c r="K363" i="90"/>
  <c r="M363" i="90" s="1"/>
  <c r="K362" i="90"/>
  <c r="K361" i="90"/>
  <c r="M361" i="90" s="1"/>
  <c r="K360" i="90"/>
  <c r="K359" i="90"/>
  <c r="K358" i="90"/>
  <c r="K357" i="90"/>
  <c r="M357" i="90" s="1"/>
  <c r="K356" i="90"/>
  <c r="K355" i="90"/>
  <c r="K354" i="90"/>
  <c r="K353" i="90"/>
  <c r="K352" i="90"/>
  <c r="K351" i="90"/>
  <c r="M351" i="90" s="1"/>
  <c r="K350" i="90"/>
  <c r="K349" i="90"/>
  <c r="K348" i="90"/>
  <c r="K347" i="90"/>
  <c r="M347" i="90" s="1"/>
  <c r="K346" i="90"/>
  <c r="K345" i="90"/>
  <c r="K344" i="90"/>
  <c r="K343" i="90"/>
  <c r="K342" i="90"/>
  <c r="K341" i="90"/>
  <c r="K340" i="90"/>
  <c r="K339" i="90"/>
  <c r="K338" i="90"/>
  <c r="K337" i="90"/>
  <c r="K336" i="90"/>
  <c r="K335" i="90"/>
  <c r="M335" i="90" s="1"/>
  <c r="K334" i="90"/>
  <c r="K333" i="90"/>
  <c r="K332" i="90"/>
  <c r="K331" i="90"/>
  <c r="M331" i="90" s="1"/>
  <c r="K330" i="90"/>
  <c r="K329" i="90"/>
  <c r="M329" i="90" s="1"/>
  <c r="K328" i="90"/>
  <c r="K327" i="90"/>
  <c r="K326" i="90"/>
  <c r="K325" i="90"/>
  <c r="M325" i="90" s="1"/>
  <c r="K324" i="90"/>
  <c r="K323" i="90"/>
  <c r="K322" i="90"/>
  <c r="K321" i="90"/>
  <c r="K320" i="90"/>
  <c r="K319" i="90"/>
  <c r="M319" i="90" s="1"/>
  <c r="K318" i="90"/>
  <c r="K317" i="90"/>
  <c r="K316" i="90"/>
  <c r="K315" i="90"/>
  <c r="M315" i="90" s="1"/>
  <c r="K314" i="90"/>
  <c r="K313" i="90"/>
  <c r="K312" i="90"/>
  <c r="K311" i="90"/>
  <c r="K310" i="90"/>
  <c r="K309" i="90"/>
  <c r="K308" i="90"/>
  <c r="K307" i="90"/>
  <c r="K306" i="90"/>
  <c r="K305" i="90"/>
  <c r="K304" i="90"/>
  <c r="K303" i="90"/>
  <c r="M303" i="90" s="1"/>
  <c r="K302" i="90"/>
  <c r="K301" i="90"/>
  <c r="K300" i="90"/>
  <c r="K299" i="90"/>
  <c r="M299" i="90" s="1"/>
  <c r="K298" i="90"/>
  <c r="K297" i="90"/>
  <c r="M297" i="90" s="1"/>
  <c r="K296" i="90"/>
  <c r="K295" i="90"/>
  <c r="K294" i="90"/>
  <c r="K293" i="90"/>
  <c r="M293" i="90" s="1"/>
  <c r="K292" i="90"/>
  <c r="K291" i="90"/>
  <c r="K290" i="90"/>
  <c r="K289" i="90"/>
  <c r="K288" i="90"/>
  <c r="K287" i="90"/>
  <c r="M287" i="90" s="1"/>
  <c r="K286" i="90"/>
  <c r="K285" i="90"/>
  <c r="K284" i="90"/>
  <c r="K283" i="90"/>
  <c r="M283" i="90" s="1"/>
  <c r="K282" i="90"/>
  <c r="K281" i="90"/>
  <c r="K280" i="90"/>
  <c r="K279" i="90"/>
  <c r="K278" i="90"/>
  <c r="K277" i="90"/>
  <c r="K276" i="90"/>
  <c r="K275" i="90"/>
  <c r="K274" i="90"/>
  <c r="K273" i="90"/>
  <c r="K272" i="90"/>
  <c r="K271" i="90"/>
  <c r="M271" i="90" s="1"/>
  <c r="K270" i="90"/>
  <c r="K269" i="90"/>
  <c r="K268" i="90"/>
  <c r="K267" i="90"/>
  <c r="M267" i="90" s="1"/>
  <c r="K266" i="90"/>
  <c r="K265" i="90"/>
  <c r="M265" i="90" s="1"/>
  <c r="K264" i="90"/>
  <c r="K263" i="90"/>
  <c r="K262" i="90"/>
  <c r="K261" i="90"/>
  <c r="M261" i="90" s="1"/>
  <c r="K260" i="90"/>
  <c r="K259" i="90"/>
  <c r="K258" i="90"/>
  <c r="K257" i="90"/>
  <c r="K256" i="90"/>
  <c r="K255" i="90"/>
  <c r="M255" i="90" s="1"/>
  <c r="K254" i="90"/>
  <c r="K253" i="90"/>
  <c r="K252" i="90"/>
  <c r="K251" i="90"/>
  <c r="M251" i="90" s="1"/>
  <c r="K250" i="90"/>
  <c r="K249" i="90"/>
  <c r="K248" i="90"/>
  <c r="K247" i="90"/>
  <c r="K246" i="90"/>
  <c r="K245" i="90"/>
  <c r="K244" i="90"/>
  <c r="K243" i="90"/>
  <c r="K242" i="90"/>
  <c r="K241" i="90"/>
  <c r="K240" i="90"/>
  <c r="K239" i="90"/>
  <c r="M239" i="90" s="1"/>
  <c r="K238" i="90"/>
  <c r="K237" i="90"/>
  <c r="K236" i="90"/>
  <c r="K235" i="90"/>
  <c r="M235" i="90" s="1"/>
  <c r="K234" i="90"/>
  <c r="K233" i="90"/>
  <c r="M233" i="90" s="1"/>
  <c r="K232" i="90"/>
  <c r="K231" i="90"/>
  <c r="K230" i="90"/>
  <c r="K229" i="90"/>
  <c r="M229" i="90" s="1"/>
  <c r="K228" i="90"/>
  <c r="K227" i="90"/>
  <c r="K226" i="90"/>
  <c r="K225" i="90"/>
  <c r="K224" i="90"/>
  <c r="K223" i="90"/>
  <c r="M223" i="90" s="1"/>
  <c r="K222" i="90"/>
  <c r="K221" i="90"/>
  <c r="K220" i="90"/>
  <c r="K219" i="90"/>
  <c r="M219" i="90" s="1"/>
  <c r="K218" i="90"/>
  <c r="K217" i="90"/>
  <c r="K216" i="90"/>
  <c r="K215" i="90"/>
  <c r="K214" i="90"/>
  <c r="K213" i="90"/>
  <c r="K212" i="90"/>
  <c r="K211" i="90"/>
  <c r="K210" i="90"/>
  <c r="K209" i="90"/>
  <c r="K208" i="90"/>
  <c r="K207" i="90"/>
  <c r="M207" i="90" s="1"/>
  <c r="K206" i="90"/>
  <c r="K205" i="90"/>
  <c r="K204" i="90"/>
  <c r="K203" i="90"/>
  <c r="M203" i="90" s="1"/>
  <c r="K202" i="90"/>
  <c r="K201" i="90"/>
  <c r="M201" i="90" s="1"/>
  <c r="K200" i="90"/>
  <c r="K199" i="90"/>
  <c r="K198" i="90"/>
  <c r="K197" i="90"/>
  <c r="M197" i="90" s="1"/>
  <c r="K196" i="90"/>
  <c r="K195" i="90"/>
  <c r="K194" i="90"/>
  <c r="K193" i="90"/>
  <c r="K192" i="90"/>
  <c r="K191" i="90"/>
  <c r="M191" i="90" s="1"/>
  <c r="K190" i="90"/>
  <c r="K189" i="90"/>
  <c r="K188" i="90"/>
  <c r="K187" i="90"/>
  <c r="M187" i="90" s="1"/>
  <c r="K186" i="90"/>
  <c r="K185" i="90"/>
  <c r="K184" i="90"/>
  <c r="K183" i="90"/>
  <c r="K182" i="90"/>
  <c r="K181" i="90"/>
  <c r="K180" i="90"/>
  <c r="K179" i="90"/>
  <c r="K178" i="90"/>
  <c r="K177" i="90"/>
  <c r="K176" i="90"/>
  <c r="K175" i="90"/>
  <c r="M175" i="90" s="1"/>
  <c r="K174" i="90"/>
  <c r="K173" i="90"/>
  <c r="K172" i="90"/>
  <c r="K171" i="90"/>
  <c r="M171" i="90" s="1"/>
  <c r="K170" i="90"/>
  <c r="K169" i="90"/>
  <c r="M169" i="90" s="1"/>
  <c r="K168" i="90"/>
  <c r="K167" i="90"/>
  <c r="K166" i="90"/>
  <c r="K165" i="90"/>
  <c r="M165" i="90" s="1"/>
  <c r="K164" i="90"/>
  <c r="K163" i="90"/>
  <c r="K162" i="90"/>
  <c r="K161" i="90"/>
  <c r="K160" i="90"/>
  <c r="K159" i="90"/>
  <c r="M159" i="90" s="1"/>
  <c r="K158" i="90"/>
  <c r="K157" i="90"/>
  <c r="K156" i="90"/>
  <c r="K155" i="90"/>
  <c r="M155" i="90" s="1"/>
  <c r="K154" i="90"/>
  <c r="K153" i="90"/>
  <c r="K152" i="90"/>
  <c r="K151" i="90"/>
  <c r="K150" i="90"/>
  <c r="K149" i="90"/>
  <c r="K148" i="90"/>
  <c r="K147" i="90"/>
  <c r="K146" i="90"/>
  <c r="K145" i="90"/>
  <c r="K144" i="90"/>
  <c r="K143" i="90"/>
  <c r="M143" i="90" s="1"/>
  <c r="K142" i="90"/>
  <c r="K141" i="90"/>
  <c r="K140" i="90"/>
  <c r="K139" i="90"/>
  <c r="M139" i="90" s="1"/>
  <c r="K138" i="90"/>
  <c r="K137" i="90"/>
  <c r="M137" i="90" s="1"/>
  <c r="K136" i="90"/>
  <c r="K135" i="90"/>
  <c r="K134" i="90"/>
  <c r="K133" i="90"/>
  <c r="M133" i="90" s="1"/>
  <c r="K132" i="90"/>
  <c r="K131" i="90"/>
  <c r="K130" i="90"/>
  <c r="K129" i="90"/>
  <c r="K128" i="90"/>
  <c r="K127" i="90"/>
  <c r="M127" i="90" s="1"/>
  <c r="K126" i="90"/>
  <c r="K125" i="90"/>
  <c r="K124" i="90"/>
  <c r="K123" i="90"/>
  <c r="M123" i="90" s="1"/>
  <c r="K122" i="90"/>
  <c r="K121" i="90"/>
  <c r="K120" i="90"/>
  <c r="K119" i="90"/>
  <c r="K118" i="90"/>
  <c r="K117" i="90"/>
  <c r="K116" i="90"/>
  <c r="K115" i="90"/>
  <c r="K114" i="90"/>
  <c r="K113" i="90"/>
  <c r="K112" i="90"/>
  <c r="K111" i="90"/>
  <c r="M111" i="90" s="1"/>
  <c r="K110" i="90"/>
  <c r="K109" i="90"/>
  <c r="K108" i="90"/>
  <c r="K107" i="90"/>
  <c r="M107" i="90" s="1"/>
  <c r="K106" i="90"/>
  <c r="K105" i="90"/>
  <c r="M105" i="90" s="1"/>
  <c r="M101" i="90"/>
  <c r="M95" i="90"/>
  <c r="M73" i="90"/>
  <c r="M63" i="90"/>
  <c r="M59" i="90"/>
  <c r="M31" i="90"/>
  <c r="M27" i="90"/>
  <c r="A1" i="90"/>
  <c r="D1" i="90" s="1"/>
  <c r="D2" i="90"/>
  <c r="I66" i="89"/>
  <c r="I65" i="89"/>
  <c r="I64" i="89"/>
  <c r="I63" i="89"/>
  <c r="I62" i="89"/>
  <c r="I61" i="89"/>
  <c r="K14" i="89"/>
  <c r="E9" i="89"/>
  <c r="E8" i="89"/>
  <c r="B6" i="89"/>
  <c r="H5" i="89"/>
  <c r="B5" i="89"/>
  <c r="B4" i="89"/>
  <c r="D2" i="89"/>
  <c r="J517" i="88"/>
  <c r="I517" i="88"/>
  <c r="H517" i="88"/>
  <c r="G517" i="88"/>
  <c r="F517" i="88"/>
  <c r="H512" i="88"/>
  <c r="H510" i="88"/>
  <c r="H508" i="88"/>
  <c r="H504" i="88"/>
  <c r="H502" i="88"/>
  <c r="K496" i="88"/>
  <c r="K495" i="88"/>
  <c r="K494" i="88"/>
  <c r="K493" i="88"/>
  <c r="K492" i="88"/>
  <c r="K491" i="88"/>
  <c r="K490" i="88"/>
  <c r="K489" i="88"/>
  <c r="K488" i="88"/>
  <c r="K487" i="88"/>
  <c r="K486" i="88"/>
  <c r="K485" i="88"/>
  <c r="K484" i="88"/>
  <c r="K483" i="88"/>
  <c r="K482" i="88"/>
  <c r="K481" i="88"/>
  <c r="K480" i="88"/>
  <c r="M480" i="88" s="1"/>
  <c r="K479" i="88"/>
  <c r="K478" i="88"/>
  <c r="K477" i="88"/>
  <c r="K476" i="88"/>
  <c r="K475" i="88"/>
  <c r="K474" i="88"/>
  <c r="K473" i="88"/>
  <c r="K472" i="88"/>
  <c r="M472" i="88" s="1"/>
  <c r="K471" i="88"/>
  <c r="K470" i="88"/>
  <c r="K469" i="88"/>
  <c r="K468" i="88"/>
  <c r="K467" i="88"/>
  <c r="K466" i="88"/>
  <c r="K465" i="88"/>
  <c r="K464" i="88"/>
  <c r="M464" i="88" s="1"/>
  <c r="K463" i="88"/>
  <c r="K462" i="88"/>
  <c r="K461" i="88"/>
  <c r="K460" i="88"/>
  <c r="K459" i="88"/>
  <c r="K458" i="88"/>
  <c r="K457" i="88"/>
  <c r="K456" i="88"/>
  <c r="K455" i="88"/>
  <c r="K454" i="88"/>
  <c r="K453" i="88"/>
  <c r="K452" i="88"/>
  <c r="K451" i="88"/>
  <c r="K450" i="88"/>
  <c r="K449" i="88"/>
  <c r="K448" i="88"/>
  <c r="K447" i="88"/>
  <c r="K446" i="88"/>
  <c r="K445" i="88"/>
  <c r="K444" i="88"/>
  <c r="K443" i="88"/>
  <c r="K442" i="88"/>
  <c r="K441" i="88"/>
  <c r="K440" i="88"/>
  <c r="M440" i="88" s="1"/>
  <c r="K439" i="88"/>
  <c r="K438" i="88"/>
  <c r="K437" i="88"/>
  <c r="K436" i="88"/>
  <c r="K435" i="88"/>
  <c r="K434" i="88"/>
  <c r="K433" i="88"/>
  <c r="K432" i="88"/>
  <c r="K431" i="88"/>
  <c r="K430" i="88"/>
  <c r="K429" i="88"/>
  <c r="K428" i="88"/>
  <c r="K427" i="88"/>
  <c r="K426" i="88"/>
  <c r="K425" i="88"/>
  <c r="K424" i="88"/>
  <c r="K423" i="88"/>
  <c r="K422" i="88"/>
  <c r="K421" i="88"/>
  <c r="K420" i="88"/>
  <c r="K419" i="88"/>
  <c r="K418" i="88"/>
  <c r="K417" i="88"/>
  <c r="K416" i="88"/>
  <c r="K415" i="88"/>
  <c r="K414" i="88"/>
  <c r="K413" i="88"/>
  <c r="K412" i="88"/>
  <c r="K411" i="88"/>
  <c r="K410" i="88"/>
  <c r="K409" i="88"/>
  <c r="K408" i="88"/>
  <c r="K407" i="88"/>
  <c r="K406" i="88"/>
  <c r="K405" i="88"/>
  <c r="K404" i="88"/>
  <c r="K403" i="88"/>
  <c r="K402" i="88"/>
  <c r="K401" i="88"/>
  <c r="K400" i="88"/>
  <c r="M400" i="88" s="1"/>
  <c r="K399" i="88"/>
  <c r="K398" i="88"/>
  <c r="K397" i="88"/>
  <c r="K396" i="88"/>
  <c r="M396" i="88" s="1"/>
  <c r="K395" i="88"/>
  <c r="K394" i="88"/>
  <c r="K393" i="88"/>
  <c r="K392" i="88"/>
  <c r="M392" i="88" s="1"/>
  <c r="K391" i="88"/>
  <c r="K390" i="88"/>
  <c r="K389" i="88"/>
  <c r="K388" i="88"/>
  <c r="M388" i="88" s="1"/>
  <c r="K387" i="88"/>
  <c r="K386" i="88"/>
  <c r="K385" i="88"/>
  <c r="K384" i="88"/>
  <c r="K383" i="88"/>
  <c r="K382" i="88"/>
  <c r="K381" i="88"/>
  <c r="K380" i="88"/>
  <c r="K379" i="88"/>
  <c r="K378" i="88"/>
  <c r="K377" i="88"/>
  <c r="K376" i="88"/>
  <c r="M376" i="88" s="1"/>
  <c r="K375" i="88"/>
  <c r="K374" i="88"/>
  <c r="K373" i="88"/>
  <c r="K372" i="88"/>
  <c r="M372" i="88" s="1"/>
  <c r="K371" i="88"/>
  <c r="K370" i="88"/>
  <c r="K369" i="88"/>
  <c r="K368" i="88"/>
  <c r="M368" i="88" s="1"/>
  <c r="K367" i="88"/>
  <c r="K366" i="88"/>
  <c r="K365" i="88"/>
  <c r="K364" i="88"/>
  <c r="M364" i="88" s="1"/>
  <c r="K363" i="88"/>
  <c r="K362" i="88"/>
  <c r="K361" i="88"/>
  <c r="K360" i="88"/>
  <c r="K359" i="88"/>
  <c r="K358" i="88"/>
  <c r="K357" i="88"/>
  <c r="K356" i="88"/>
  <c r="M356" i="88" s="1"/>
  <c r="K355" i="88"/>
  <c r="K354" i="88"/>
  <c r="K353" i="88"/>
  <c r="K352" i="88"/>
  <c r="K351" i="88"/>
  <c r="K350" i="88"/>
  <c r="K349" i="88"/>
  <c r="K348" i="88"/>
  <c r="K347" i="88"/>
  <c r="K346" i="88"/>
  <c r="K345" i="88"/>
  <c r="K344" i="88"/>
  <c r="M344" i="88" s="1"/>
  <c r="K343" i="88"/>
  <c r="K342" i="88"/>
  <c r="K341" i="88"/>
  <c r="K340" i="88"/>
  <c r="K339" i="88"/>
  <c r="K338" i="88"/>
  <c r="K337" i="88"/>
  <c r="K336" i="88"/>
  <c r="M336" i="88" s="1"/>
  <c r="K335" i="88"/>
  <c r="K334" i="88"/>
  <c r="K333" i="88"/>
  <c r="K332" i="88"/>
  <c r="M332" i="88" s="1"/>
  <c r="K331" i="88"/>
  <c r="K330" i="88"/>
  <c r="K329" i="88"/>
  <c r="K328" i="88"/>
  <c r="M328" i="88" s="1"/>
  <c r="K327" i="88"/>
  <c r="K326" i="88"/>
  <c r="K325" i="88"/>
  <c r="K324" i="88"/>
  <c r="M324" i="88" s="1"/>
  <c r="K323" i="88"/>
  <c r="K322" i="88"/>
  <c r="K321" i="88"/>
  <c r="K320" i="88"/>
  <c r="M320" i="88" s="1"/>
  <c r="K319" i="88"/>
  <c r="K318" i="88"/>
  <c r="K317" i="88"/>
  <c r="K316" i="88"/>
  <c r="K315" i="88"/>
  <c r="K314" i="88"/>
  <c r="K313" i="88"/>
  <c r="K312" i="88"/>
  <c r="K311" i="88"/>
  <c r="K310" i="88"/>
  <c r="K309" i="88"/>
  <c r="K308" i="88"/>
  <c r="K307" i="88"/>
  <c r="K306" i="88"/>
  <c r="K305" i="88"/>
  <c r="K304" i="88"/>
  <c r="M304" i="88" s="1"/>
  <c r="K303" i="88"/>
  <c r="K302" i="88"/>
  <c r="K301" i="88"/>
  <c r="K300" i="88"/>
  <c r="M300" i="88" s="1"/>
  <c r="K299" i="88"/>
  <c r="K298" i="88"/>
  <c r="K297" i="88"/>
  <c r="K296" i="88"/>
  <c r="K295" i="88"/>
  <c r="K294" i="88"/>
  <c r="K293" i="88"/>
  <c r="K292" i="88"/>
  <c r="M292" i="88" s="1"/>
  <c r="K291" i="88"/>
  <c r="K290" i="88"/>
  <c r="K289" i="88"/>
  <c r="K288" i="88"/>
  <c r="M288" i="88" s="1"/>
  <c r="K287" i="88"/>
  <c r="K286" i="88"/>
  <c r="K285" i="88"/>
  <c r="K284" i="88"/>
  <c r="K283" i="88"/>
  <c r="K282" i="88"/>
  <c r="K281" i="88"/>
  <c r="K280" i="88"/>
  <c r="K279" i="88"/>
  <c r="K278" i="88"/>
  <c r="K277" i="88"/>
  <c r="K276" i="88"/>
  <c r="K275" i="88"/>
  <c r="K274" i="88"/>
  <c r="K273" i="88"/>
  <c r="K272" i="88"/>
  <c r="M272" i="88" s="1"/>
  <c r="K271" i="88"/>
  <c r="K270" i="88"/>
  <c r="K269" i="88"/>
  <c r="K268" i="88"/>
  <c r="M268" i="88" s="1"/>
  <c r="K267" i="88"/>
  <c r="K266" i="88"/>
  <c r="K265" i="88"/>
  <c r="K264" i="88"/>
  <c r="M264" i="88" s="1"/>
  <c r="K263" i="88"/>
  <c r="K262" i="88"/>
  <c r="K261" i="88"/>
  <c r="K260" i="88"/>
  <c r="M260" i="88" s="1"/>
  <c r="K259" i="88"/>
  <c r="K258" i="88"/>
  <c r="K257" i="88"/>
  <c r="K256" i="88"/>
  <c r="K255" i="88"/>
  <c r="K254" i="88"/>
  <c r="K253" i="88"/>
  <c r="K252" i="88"/>
  <c r="M252" i="88" s="1"/>
  <c r="K251" i="88"/>
  <c r="K250" i="88"/>
  <c r="K249" i="88"/>
  <c r="K248" i="88"/>
  <c r="K247" i="88"/>
  <c r="K246" i="88"/>
  <c r="K245" i="88"/>
  <c r="K244" i="88"/>
  <c r="K243" i="88"/>
  <c r="K242" i="88"/>
  <c r="K241" i="88"/>
  <c r="K240" i="88"/>
  <c r="K239" i="88"/>
  <c r="K238" i="88"/>
  <c r="K237" i="88"/>
  <c r="K236" i="88"/>
  <c r="M236" i="88" s="1"/>
  <c r="K235" i="88"/>
  <c r="K234" i="88"/>
  <c r="K233" i="88"/>
  <c r="K232" i="88"/>
  <c r="M232" i="88" s="1"/>
  <c r="K231" i="88"/>
  <c r="K230" i="88"/>
  <c r="K229" i="88"/>
  <c r="K228" i="88"/>
  <c r="M228" i="88" s="1"/>
  <c r="K227" i="88"/>
  <c r="K226" i="88"/>
  <c r="K225" i="88"/>
  <c r="K224" i="88"/>
  <c r="M224" i="88" s="1"/>
  <c r="K223" i="88"/>
  <c r="K222" i="88"/>
  <c r="K221" i="88"/>
  <c r="K220" i="88"/>
  <c r="M220" i="88" s="1"/>
  <c r="K219" i="88"/>
  <c r="K218" i="88"/>
  <c r="K217" i="88"/>
  <c r="K216" i="88"/>
  <c r="K215" i="88"/>
  <c r="K214" i="88"/>
  <c r="K213" i="88"/>
  <c r="K212" i="88"/>
  <c r="K211" i="88"/>
  <c r="K210" i="88"/>
  <c r="K209" i="88"/>
  <c r="K208" i="88"/>
  <c r="M208" i="88" s="1"/>
  <c r="K207" i="88"/>
  <c r="K206" i="88"/>
  <c r="K205" i="88"/>
  <c r="K204" i="88"/>
  <c r="M204" i="88" s="1"/>
  <c r="K203" i="88"/>
  <c r="K202" i="88"/>
  <c r="K201" i="88"/>
  <c r="K200" i="88"/>
  <c r="M200" i="88" s="1"/>
  <c r="K199" i="88"/>
  <c r="K198" i="88"/>
  <c r="K197" i="88"/>
  <c r="K196" i="88"/>
  <c r="M196" i="88" s="1"/>
  <c r="K195" i="88"/>
  <c r="K194" i="88"/>
  <c r="K193" i="88"/>
  <c r="K192" i="88"/>
  <c r="K191" i="88"/>
  <c r="K190" i="88"/>
  <c r="K189" i="88"/>
  <c r="K188" i="88"/>
  <c r="M188" i="88" s="1"/>
  <c r="K187" i="88"/>
  <c r="K186" i="88"/>
  <c r="K185" i="88"/>
  <c r="K184" i="88"/>
  <c r="K183" i="88"/>
  <c r="K182" i="88"/>
  <c r="K181" i="88"/>
  <c r="K180" i="88"/>
  <c r="K179" i="88"/>
  <c r="K178" i="88"/>
  <c r="K177" i="88"/>
  <c r="K176" i="88"/>
  <c r="K175" i="88"/>
  <c r="K174" i="88"/>
  <c r="K173" i="88"/>
  <c r="K172" i="88"/>
  <c r="M172" i="88" s="1"/>
  <c r="K171" i="88"/>
  <c r="K170" i="88"/>
  <c r="K169" i="88"/>
  <c r="K168" i="88"/>
  <c r="M168" i="88" s="1"/>
  <c r="K167" i="88"/>
  <c r="K166" i="88"/>
  <c r="K165" i="88"/>
  <c r="K164" i="88"/>
  <c r="K163" i="88"/>
  <c r="K162" i="88"/>
  <c r="K161" i="88"/>
  <c r="K160" i="88"/>
  <c r="M160" i="88" s="1"/>
  <c r="K159" i="88"/>
  <c r="K158" i="88"/>
  <c r="K157" i="88"/>
  <c r="K156" i="88"/>
  <c r="K155" i="88"/>
  <c r="K154" i="88"/>
  <c r="K153" i="88"/>
  <c r="K152" i="88"/>
  <c r="K151" i="88"/>
  <c r="K150" i="88"/>
  <c r="K149" i="88"/>
  <c r="K148" i="88"/>
  <c r="K147" i="88"/>
  <c r="K146" i="88"/>
  <c r="K145" i="88"/>
  <c r="K144" i="88"/>
  <c r="M144" i="88" s="1"/>
  <c r="K143" i="88"/>
  <c r="K142" i="88"/>
  <c r="K141" i="88"/>
  <c r="K140" i="88"/>
  <c r="M140" i="88" s="1"/>
  <c r="K139" i="88"/>
  <c r="K138" i="88"/>
  <c r="K137" i="88"/>
  <c r="K136" i="88"/>
  <c r="M136" i="88" s="1"/>
  <c r="K135" i="88"/>
  <c r="K134" i="88"/>
  <c r="K133" i="88"/>
  <c r="K132" i="88"/>
  <c r="M132" i="88" s="1"/>
  <c r="K131" i="88"/>
  <c r="K130" i="88"/>
  <c r="K129" i="88"/>
  <c r="K128" i="88"/>
  <c r="K127" i="88"/>
  <c r="K126" i="88"/>
  <c r="K125" i="88"/>
  <c r="K124" i="88"/>
  <c r="M124" i="88" s="1"/>
  <c r="K123" i="88"/>
  <c r="K122" i="88"/>
  <c r="K121" i="88"/>
  <c r="K120" i="88"/>
  <c r="K119" i="88"/>
  <c r="K118" i="88"/>
  <c r="K117" i="88"/>
  <c r="K116" i="88"/>
  <c r="K115" i="88"/>
  <c r="K114" i="88"/>
  <c r="K113" i="88"/>
  <c r="K112" i="88"/>
  <c r="M112" i="88" s="1"/>
  <c r="K111" i="88"/>
  <c r="K110" i="88"/>
  <c r="K109" i="88"/>
  <c r="K108" i="88"/>
  <c r="M108" i="88" s="1"/>
  <c r="K107" i="88"/>
  <c r="K106" i="88"/>
  <c r="K105" i="88"/>
  <c r="K104" i="88"/>
  <c r="M104" i="88" s="1"/>
  <c r="K103" i="88"/>
  <c r="M103" i="88" s="1"/>
  <c r="K102" i="88"/>
  <c r="K101" i="88"/>
  <c r="K100" i="88"/>
  <c r="K99" i="88"/>
  <c r="K98" i="88"/>
  <c r="K97" i="88"/>
  <c r="K96" i="88"/>
  <c r="M96" i="88" s="1"/>
  <c r="K95" i="88"/>
  <c r="K94" i="88"/>
  <c r="K93" i="88"/>
  <c r="K92" i="88"/>
  <c r="M92" i="88" s="1"/>
  <c r="K91" i="88"/>
  <c r="K90" i="88"/>
  <c r="K89" i="88"/>
  <c r="K88" i="88"/>
  <c r="K87" i="88"/>
  <c r="M87" i="88" s="1"/>
  <c r="K86" i="88"/>
  <c r="K85" i="88"/>
  <c r="K84" i="88"/>
  <c r="M84" i="88" s="1"/>
  <c r="K83" i="88"/>
  <c r="K82" i="88"/>
  <c r="K81" i="88"/>
  <c r="K80" i="88"/>
  <c r="M76" i="88"/>
  <c r="M71" i="88"/>
  <c r="M39" i="88"/>
  <c r="M23" i="88"/>
  <c r="M4" i="88"/>
  <c r="A1" i="88"/>
  <c r="D2" i="88"/>
  <c r="I66" i="87"/>
  <c r="I65" i="87"/>
  <c r="I64" i="87"/>
  <c r="I63" i="87"/>
  <c r="I62" i="87"/>
  <c r="I61" i="87"/>
  <c r="K14" i="87"/>
  <c r="E9" i="87"/>
  <c r="E8" i="87"/>
  <c r="B6" i="87"/>
  <c r="H5" i="87"/>
  <c r="B5" i="87"/>
  <c r="B4" i="87"/>
  <c r="D2" i="87"/>
  <c r="J517" i="86"/>
  <c r="I517" i="86"/>
  <c r="H517" i="86"/>
  <c r="G517" i="86"/>
  <c r="F517" i="86"/>
  <c r="K517" i="86"/>
  <c r="C534" i="86"/>
  <c r="I512" i="86"/>
  <c r="I511" i="86"/>
  <c r="J508" i="86"/>
  <c r="I507" i="86"/>
  <c r="C526" i="86"/>
  <c r="H501" i="86"/>
  <c r="J501" i="86"/>
  <c r="K496" i="86"/>
  <c r="K495" i="86"/>
  <c r="M495" i="86" s="1"/>
  <c r="K494" i="86"/>
  <c r="K493" i="86"/>
  <c r="K492" i="86"/>
  <c r="K491" i="86"/>
  <c r="K490" i="86"/>
  <c r="K489" i="86"/>
  <c r="K488" i="86"/>
  <c r="K487" i="86"/>
  <c r="K486" i="86"/>
  <c r="K485" i="86"/>
  <c r="K484" i="86"/>
  <c r="K483" i="86"/>
  <c r="K482" i="86"/>
  <c r="K481" i="86"/>
  <c r="K480" i="86"/>
  <c r="K479" i="86"/>
  <c r="K478" i="86"/>
  <c r="K477" i="86"/>
  <c r="K476" i="86"/>
  <c r="K475" i="86"/>
  <c r="K474" i="86"/>
  <c r="K473" i="86"/>
  <c r="K472" i="86"/>
  <c r="K471" i="86"/>
  <c r="K470" i="86"/>
  <c r="K469" i="86"/>
  <c r="K468" i="86"/>
  <c r="K467" i="86"/>
  <c r="K466" i="86"/>
  <c r="K465" i="86"/>
  <c r="K464" i="86"/>
  <c r="K463" i="86"/>
  <c r="K462" i="86"/>
  <c r="K461" i="86"/>
  <c r="K460" i="86"/>
  <c r="K459" i="86"/>
  <c r="K458" i="86"/>
  <c r="K457" i="86"/>
  <c r="K456" i="86"/>
  <c r="K455" i="86"/>
  <c r="M455" i="86" s="1"/>
  <c r="K454" i="86"/>
  <c r="K453" i="86"/>
  <c r="K452" i="86"/>
  <c r="K451" i="86"/>
  <c r="K450" i="86"/>
  <c r="K449" i="86"/>
  <c r="K448" i="86"/>
  <c r="K447" i="86"/>
  <c r="K446" i="86"/>
  <c r="M446" i="86" s="1"/>
  <c r="K445" i="86"/>
  <c r="K444" i="86"/>
  <c r="K443" i="86"/>
  <c r="K442" i="86"/>
  <c r="K441" i="86"/>
  <c r="K440" i="86"/>
  <c r="K439" i="86"/>
  <c r="K438" i="86"/>
  <c r="K437" i="86"/>
  <c r="K436" i="86"/>
  <c r="K435" i="86"/>
  <c r="K434" i="86"/>
  <c r="K433" i="86"/>
  <c r="K432" i="86"/>
  <c r="K431" i="86"/>
  <c r="K430" i="86"/>
  <c r="K429" i="86"/>
  <c r="K428" i="86"/>
  <c r="K427" i="86"/>
  <c r="K426" i="86"/>
  <c r="K425" i="86"/>
  <c r="K424" i="86"/>
  <c r="K423" i="86"/>
  <c r="K422" i="86"/>
  <c r="K421" i="86"/>
  <c r="K420" i="86"/>
  <c r="K419" i="86"/>
  <c r="K418" i="86"/>
  <c r="K417" i="86"/>
  <c r="K416" i="86"/>
  <c r="K415" i="86"/>
  <c r="K414" i="86"/>
  <c r="K413" i="86"/>
  <c r="K412" i="86"/>
  <c r="K411" i="86"/>
  <c r="M411" i="86" s="1"/>
  <c r="K410" i="86"/>
  <c r="K409" i="86"/>
  <c r="K408" i="86"/>
  <c r="K407" i="86"/>
  <c r="K406" i="86"/>
  <c r="K405" i="86"/>
  <c r="K404" i="86"/>
  <c r="K403" i="86"/>
  <c r="K402" i="86"/>
  <c r="K401" i="86"/>
  <c r="K400" i="86"/>
  <c r="K399" i="86"/>
  <c r="K398" i="86"/>
  <c r="M398" i="86" s="1"/>
  <c r="K397" i="86"/>
  <c r="K396" i="86"/>
  <c r="K395" i="86"/>
  <c r="K394" i="86"/>
  <c r="K393" i="86"/>
  <c r="K392" i="86"/>
  <c r="K391" i="86"/>
  <c r="K390" i="86"/>
  <c r="K389" i="86"/>
  <c r="K388" i="86"/>
  <c r="K387" i="86"/>
  <c r="K386" i="86"/>
  <c r="K385" i="86"/>
  <c r="K384" i="86"/>
  <c r="K383" i="86"/>
  <c r="K382" i="86"/>
  <c r="M382" i="86" s="1"/>
  <c r="K381" i="86"/>
  <c r="K380" i="86"/>
  <c r="K379" i="86"/>
  <c r="K378" i="86"/>
  <c r="K377" i="86"/>
  <c r="K376" i="86"/>
  <c r="K375" i="86"/>
  <c r="K374" i="86"/>
  <c r="K373" i="86"/>
  <c r="K372" i="86"/>
  <c r="K371" i="86"/>
  <c r="K370" i="86"/>
  <c r="K369" i="86"/>
  <c r="K368" i="86"/>
  <c r="K367" i="86"/>
  <c r="M367" i="86" s="1"/>
  <c r="K366" i="86"/>
  <c r="K365" i="86"/>
  <c r="K364" i="86"/>
  <c r="K363" i="86"/>
  <c r="K362" i="86"/>
  <c r="M362" i="86" s="1"/>
  <c r="K361" i="86"/>
  <c r="K360" i="86"/>
  <c r="K359" i="86"/>
  <c r="K358" i="86"/>
  <c r="K357" i="86"/>
  <c r="K356" i="86"/>
  <c r="K355" i="86"/>
  <c r="K354" i="86"/>
  <c r="K353" i="86"/>
  <c r="K352" i="86"/>
  <c r="K351" i="86"/>
  <c r="K350" i="86"/>
  <c r="K349" i="86"/>
  <c r="K348" i="86"/>
  <c r="K347" i="86"/>
  <c r="K346" i="86"/>
  <c r="M346" i="86" s="1"/>
  <c r="K345" i="86"/>
  <c r="K344" i="86"/>
  <c r="K343" i="86"/>
  <c r="K342" i="86"/>
  <c r="K341" i="86"/>
  <c r="K340" i="86"/>
  <c r="K339" i="86"/>
  <c r="K338" i="86"/>
  <c r="K337" i="86"/>
  <c r="M337" i="86" s="1"/>
  <c r="K336" i="86"/>
  <c r="K335" i="86"/>
  <c r="K334" i="86"/>
  <c r="K333" i="86"/>
  <c r="K332" i="86"/>
  <c r="K331" i="86"/>
  <c r="K330" i="86"/>
  <c r="K329" i="86"/>
  <c r="M329" i="86"/>
  <c r="K328" i="86"/>
  <c r="K327" i="86"/>
  <c r="K326" i="86"/>
  <c r="K325" i="86"/>
  <c r="K324" i="86"/>
  <c r="K323" i="86"/>
  <c r="K322" i="86"/>
  <c r="K321" i="86"/>
  <c r="M321" i="86" s="1"/>
  <c r="K320" i="86"/>
  <c r="K319" i="86"/>
  <c r="K318" i="86"/>
  <c r="K317" i="86"/>
  <c r="M317" i="86" s="1"/>
  <c r="K316" i="86"/>
  <c r="M316" i="86" s="1"/>
  <c r="K315" i="86"/>
  <c r="M315" i="86"/>
  <c r="K314" i="86"/>
  <c r="K313" i="86"/>
  <c r="M313" i="86"/>
  <c r="K312" i="86"/>
  <c r="M312" i="86" s="1"/>
  <c r="K311" i="86"/>
  <c r="K310" i="86"/>
  <c r="K309" i="86"/>
  <c r="K308" i="86"/>
  <c r="M308" i="86" s="1"/>
  <c r="K307" i="86"/>
  <c r="K306" i="86"/>
  <c r="K305" i="86"/>
  <c r="K304" i="86"/>
  <c r="M304" i="86" s="1"/>
  <c r="K303" i="86"/>
  <c r="K302" i="86"/>
  <c r="K301" i="86"/>
  <c r="K300" i="86"/>
  <c r="M300" i="86" s="1"/>
  <c r="K299" i="86"/>
  <c r="K298" i="86"/>
  <c r="K297" i="86"/>
  <c r="K296" i="86"/>
  <c r="M296" i="86" s="1"/>
  <c r="K295" i="86"/>
  <c r="K294" i="86"/>
  <c r="K293" i="86"/>
  <c r="K292" i="86"/>
  <c r="K291" i="86"/>
  <c r="K290" i="86"/>
  <c r="K289" i="86"/>
  <c r="M289" i="86" s="1"/>
  <c r="K288" i="86"/>
  <c r="M288" i="86" s="1"/>
  <c r="K287" i="86"/>
  <c r="K286" i="86"/>
  <c r="K285" i="86"/>
  <c r="M285" i="86" s="1"/>
  <c r="K284" i="86"/>
  <c r="M284" i="86" s="1"/>
  <c r="K283" i="86"/>
  <c r="K282" i="86"/>
  <c r="K281" i="86"/>
  <c r="K280" i="86"/>
  <c r="M280" i="86" s="1"/>
  <c r="K279" i="86"/>
  <c r="K278" i="86"/>
  <c r="K277" i="86"/>
  <c r="K276" i="86"/>
  <c r="M276" i="86" s="1"/>
  <c r="K275" i="86"/>
  <c r="K274" i="86"/>
  <c r="K273" i="86"/>
  <c r="M273" i="86" s="1"/>
  <c r="K272" i="86"/>
  <c r="M272" i="86" s="1"/>
  <c r="K271" i="86"/>
  <c r="K270" i="86"/>
  <c r="K269" i="86"/>
  <c r="M269" i="86" s="1"/>
  <c r="K268" i="86"/>
  <c r="M268" i="86" s="1"/>
  <c r="K267" i="86"/>
  <c r="K266" i="86"/>
  <c r="K265" i="86"/>
  <c r="K264" i="86"/>
  <c r="M264" i="86" s="1"/>
  <c r="K263" i="86"/>
  <c r="K262" i="86"/>
  <c r="K261" i="86"/>
  <c r="K260" i="86"/>
  <c r="M260" i="86" s="1"/>
  <c r="K259" i="86"/>
  <c r="K258" i="86"/>
  <c r="K257" i="86"/>
  <c r="M257" i="86" s="1"/>
  <c r="K256" i="86"/>
  <c r="M256" i="86" s="1"/>
  <c r="K255" i="86"/>
  <c r="K254" i="86"/>
  <c r="K253" i="86"/>
  <c r="K252" i="86"/>
  <c r="M252" i="86" s="1"/>
  <c r="K251" i="86"/>
  <c r="K250" i="86"/>
  <c r="K249" i="86"/>
  <c r="K248" i="86"/>
  <c r="K247" i="86"/>
  <c r="K246" i="86"/>
  <c r="K245" i="86"/>
  <c r="K244" i="86"/>
  <c r="M244" i="86" s="1"/>
  <c r="K243" i="86"/>
  <c r="K242" i="86"/>
  <c r="K241" i="86"/>
  <c r="K240" i="86"/>
  <c r="M240" i="86" s="1"/>
  <c r="K239" i="86"/>
  <c r="K238" i="86"/>
  <c r="K237" i="86"/>
  <c r="K236" i="86"/>
  <c r="M236" i="86" s="1"/>
  <c r="K235" i="86"/>
  <c r="K234" i="86"/>
  <c r="K233" i="86"/>
  <c r="K232" i="86"/>
  <c r="M232" i="86" s="1"/>
  <c r="K231" i="86"/>
  <c r="K230" i="86"/>
  <c r="K229" i="86"/>
  <c r="K228" i="86"/>
  <c r="M228" i="86" s="1"/>
  <c r="K227" i="86"/>
  <c r="K226" i="86"/>
  <c r="K225" i="86"/>
  <c r="M225" i="86" s="1"/>
  <c r="K224" i="86"/>
  <c r="M224" i="86" s="1"/>
  <c r="K223" i="86"/>
  <c r="K222" i="86"/>
  <c r="K221" i="86"/>
  <c r="M221" i="86" s="1"/>
  <c r="K220" i="86"/>
  <c r="M220" i="86" s="1"/>
  <c r="K219" i="86"/>
  <c r="K218" i="86"/>
  <c r="K217" i="86"/>
  <c r="K216" i="86"/>
  <c r="M216" i="86" s="1"/>
  <c r="K215" i="86"/>
  <c r="K214" i="86"/>
  <c r="K213" i="86"/>
  <c r="K212" i="86"/>
  <c r="M212" i="86" s="1"/>
  <c r="K211" i="86"/>
  <c r="K210" i="86"/>
  <c r="K209" i="86"/>
  <c r="M209" i="86" s="1"/>
  <c r="K208" i="86"/>
  <c r="K207" i="86"/>
  <c r="K206" i="86"/>
  <c r="K205" i="86"/>
  <c r="M205" i="86" s="1"/>
  <c r="K204" i="86"/>
  <c r="M204" i="86" s="1"/>
  <c r="K203" i="86"/>
  <c r="K202" i="86"/>
  <c r="K201" i="86"/>
  <c r="K200" i="86"/>
  <c r="M200" i="86" s="1"/>
  <c r="K199" i="86"/>
  <c r="K198" i="86"/>
  <c r="K197" i="86"/>
  <c r="K196" i="86"/>
  <c r="M196" i="86" s="1"/>
  <c r="K195" i="86"/>
  <c r="K194" i="86"/>
  <c r="K193" i="86"/>
  <c r="M193" i="86" s="1"/>
  <c r="K192" i="86"/>
  <c r="M192" i="86" s="1"/>
  <c r="K191" i="86"/>
  <c r="K190" i="86"/>
  <c r="K189" i="86"/>
  <c r="K188" i="86"/>
  <c r="M188" i="86" s="1"/>
  <c r="K187" i="86"/>
  <c r="K186" i="86"/>
  <c r="K185" i="86"/>
  <c r="K184" i="86"/>
  <c r="M184" i="86" s="1"/>
  <c r="K183" i="86"/>
  <c r="K182" i="86"/>
  <c r="K181" i="86"/>
  <c r="K180" i="86"/>
  <c r="M180" i="86" s="1"/>
  <c r="K179" i="86"/>
  <c r="K178" i="86"/>
  <c r="K177" i="86"/>
  <c r="K176" i="86"/>
  <c r="M176" i="86" s="1"/>
  <c r="K175" i="86"/>
  <c r="K174" i="86"/>
  <c r="K173" i="86"/>
  <c r="K172" i="86"/>
  <c r="M172" i="86" s="1"/>
  <c r="K171" i="86"/>
  <c r="K170" i="86"/>
  <c r="K169" i="86"/>
  <c r="K168" i="86"/>
  <c r="K167" i="86"/>
  <c r="K166" i="86"/>
  <c r="K165" i="86"/>
  <c r="K164" i="86"/>
  <c r="K163" i="86"/>
  <c r="K162" i="86"/>
  <c r="K161" i="86"/>
  <c r="M161" i="86" s="1"/>
  <c r="K160" i="86"/>
  <c r="K159" i="86"/>
  <c r="K158" i="86"/>
  <c r="K157" i="86"/>
  <c r="M157" i="86" s="1"/>
  <c r="K156" i="86"/>
  <c r="K155" i="86"/>
  <c r="K154" i="86"/>
  <c r="K153" i="86"/>
  <c r="K152" i="86"/>
  <c r="K151" i="86"/>
  <c r="K150" i="86"/>
  <c r="K149" i="86"/>
  <c r="M149" i="86" s="1"/>
  <c r="K148" i="86"/>
  <c r="M148" i="86" s="1"/>
  <c r="K147" i="86"/>
  <c r="K146" i="86"/>
  <c r="K145" i="86"/>
  <c r="M145" i="86" s="1"/>
  <c r="K144" i="86"/>
  <c r="K143" i="86"/>
  <c r="K142" i="86"/>
  <c r="K141" i="86"/>
  <c r="M141" i="86" s="1"/>
  <c r="K140" i="86"/>
  <c r="M140" i="86" s="1"/>
  <c r="K139" i="86"/>
  <c r="K138" i="86"/>
  <c r="K137" i="86"/>
  <c r="K136" i="86"/>
  <c r="K135" i="86"/>
  <c r="K134" i="86"/>
  <c r="K133" i="86"/>
  <c r="K132" i="86"/>
  <c r="K131" i="86"/>
  <c r="K130" i="86"/>
  <c r="K129" i="86"/>
  <c r="M129" i="86" s="1"/>
  <c r="K128" i="86"/>
  <c r="K127" i="86"/>
  <c r="K126" i="86"/>
  <c r="K125" i="86"/>
  <c r="M125" i="86" s="1"/>
  <c r="K124" i="86"/>
  <c r="M124" i="86" s="1"/>
  <c r="K123" i="86"/>
  <c r="K122" i="86"/>
  <c r="K121" i="86"/>
  <c r="K120" i="86"/>
  <c r="K119" i="86"/>
  <c r="M119" i="86" s="1"/>
  <c r="K118" i="86"/>
  <c r="K117" i="86"/>
  <c r="K116" i="86"/>
  <c r="K115" i="86"/>
  <c r="K114" i="86"/>
  <c r="K113" i="86"/>
  <c r="M113" i="86" s="1"/>
  <c r="K112" i="86"/>
  <c r="K111" i="86"/>
  <c r="K110" i="86"/>
  <c r="K109" i="86"/>
  <c r="M109" i="86" s="1"/>
  <c r="K108" i="86"/>
  <c r="M108" i="86" s="1"/>
  <c r="K107" i="86"/>
  <c r="K106" i="86"/>
  <c r="K105" i="86"/>
  <c r="K104" i="86"/>
  <c r="K103" i="86"/>
  <c r="M103" i="86" s="1"/>
  <c r="K102" i="86"/>
  <c r="K101" i="86"/>
  <c r="K100" i="86"/>
  <c r="K99" i="86"/>
  <c r="K98" i="86"/>
  <c r="K97" i="86"/>
  <c r="M97" i="86" s="1"/>
  <c r="K96" i="86"/>
  <c r="K95" i="86"/>
  <c r="K94" i="86"/>
  <c r="K93" i="86"/>
  <c r="M93" i="86" s="1"/>
  <c r="K92" i="86"/>
  <c r="M92" i="86" s="1"/>
  <c r="K91" i="86"/>
  <c r="K90" i="86"/>
  <c r="K89" i="86"/>
  <c r="K88" i="86"/>
  <c r="K87" i="86"/>
  <c r="K86" i="86"/>
  <c r="K85" i="86"/>
  <c r="K84" i="86"/>
  <c r="K83" i="86"/>
  <c r="K82" i="86"/>
  <c r="K81" i="86"/>
  <c r="M81" i="86" s="1"/>
  <c r="K80" i="86"/>
  <c r="K79" i="86"/>
  <c r="K78" i="86"/>
  <c r="K77" i="86"/>
  <c r="M77" i="86" s="1"/>
  <c r="K76" i="86"/>
  <c r="M76" i="86" s="1"/>
  <c r="K75" i="86"/>
  <c r="K74" i="86"/>
  <c r="K73" i="86"/>
  <c r="K72" i="86"/>
  <c r="K71" i="86"/>
  <c r="K70" i="86"/>
  <c r="K69" i="86"/>
  <c r="K68" i="86"/>
  <c r="K67" i="86"/>
  <c r="K66" i="86"/>
  <c r="K65" i="86"/>
  <c r="M65" i="86" s="1"/>
  <c r="K64" i="86"/>
  <c r="K63" i="86"/>
  <c r="K62" i="86"/>
  <c r="M61" i="86"/>
  <c r="M55" i="86"/>
  <c r="M33" i="86"/>
  <c r="M29" i="86"/>
  <c r="M13" i="86"/>
  <c r="A1" i="86"/>
  <c r="D1" i="86" s="1"/>
  <c r="I66" i="85"/>
  <c r="I65" i="85"/>
  <c r="I64" i="85"/>
  <c r="I63" i="85"/>
  <c r="I62" i="85"/>
  <c r="I61" i="85"/>
  <c r="K14" i="85"/>
  <c r="E9" i="85"/>
  <c r="E8" i="85"/>
  <c r="B6" i="85"/>
  <c r="H5" i="85"/>
  <c r="B5" i="85"/>
  <c r="B4" i="85"/>
  <c r="D2" i="85"/>
  <c r="J517" i="82"/>
  <c r="I517" i="82"/>
  <c r="H517" i="82"/>
  <c r="G517" i="82"/>
  <c r="F517" i="82"/>
  <c r="C534" i="82"/>
  <c r="C532" i="82"/>
  <c r="I532" i="82" s="1"/>
  <c r="J511" i="82"/>
  <c r="J508" i="82"/>
  <c r="C528" i="82"/>
  <c r="J507" i="82"/>
  <c r="J504" i="82"/>
  <c r="J502" i="82"/>
  <c r="K496" i="82"/>
  <c r="K495" i="82"/>
  <c r="K494" i="82"/>
  <c r="K493" i="82"/>
  <c r="M493" i="82" s="1"/>
  <c r="K492" i="82"/>
  <c r="M492" i="82" s="1"/>
  <c r="K491" i="82"/>
  <c r="K490" i="82"/>
  <c r="K489" i="82"/>
  <c r="M489" i="82" s="1"/>
  <c r="K488" i="82"/>
  <c r="K487" i="82"/>
  <c r="K486" i="82"/>
  <c r="K485" i="82"/>
  <c r="M485" i="82" s="1"/>
  <c r="K484" i="82"/>
  <c r="K483" i="82"/>
  <c r="K482" i="82"/>
  <c r="M482" i="82" s="1"/>
  <c r="K481" i="82"/>
  <c r="K480" i="82"/>
  <c r="K479" i="82"/>
  <c r="K478" i="82"/>
  <c r="K477" i="82"/>
  <c r="K476" i="82"/>
  <c r="M476" i="82" s="1"/>
  <c r="K475" i="82"/>
  <c r="K474" i="82"/>
  <c r="K473" i="82"/>
  <c r="K472" i="82"/>
  <c r="K471" i="82"/>
  <c r="K470" i="82"/>
  <c r="K469" i="82"/>
  <c r="K468" i="82"/>
  <c r="K467" i="82"/>
  <c r="K466" i="82"/>
  <c r="K465" i="82"/>
  <c r="K464" i="82"/>
  <c r="M464" i="82" s="1"/>
  <c r="K463" i="82"/>
  <c r="K462" i="82"/>
  <c r="K461" i="82"/>
  <c r="M461" i="82" s="1"/>
  <c r="K460" i="82"/>
  <c r="M460" i="82" s="1"/>
  <c r="K459" i="82"/>
  <c r="K458" i="82"/>
  <c r="K457" i="82"/>
  <c r="M457" i="82" s="1"/>
  <c r="K456" i="82"/>
  <c r="K455" i="82"/>
  <c r="K454" i="82"/>
  <c r="K453" i="82"/>
  <c r="K452" i="82"/>
  <c r="K451" i="82"/>
  <c r="K450" i="82"/>
  <c r="K449" i="82"/>
  <c r="K448" i="82"/>
  <c r="K447" i="82"/>
  <c r="K446" i="82"/>
  <c r="K445" i="82"/>
  <c r="M445" i="82" s="1"/>
  <c r="K444" i="82"/>
  <c r="M444" i="82" s="1"/>
  <c r="K443" i="82"/>
  <c r="K442" i="82"/>
  <c r="K441" i="82"/>
  <c r="M441" i="82" s="1"/>
  <c r="K440" i="82"/>
  <c r="K439" i="82"/>
  <c r="K438" i="82"/>
  <c r="M438" i="82" s="1"/>
  <c r="K437" i="82"/>
  <c r="K436" i="82"/>
  <c r="M436" i="82" s="1"/>
  <c r="K435" i="82"/>
  <c r="M435" i="82" s="1"/>
  <c r="K434" i="82"/>
  <c r="K433" i="82"/>
  <c r="K432" i="82"/>
  <c r="K431" i="82"/>
  <c r="K430" i="82"/>
  <c r="K429" i="82"/>
  <c r="K428" i="82"/>
  <c r="K427" i="82"/>
  <c r="K426" i="82"/>
  <c r="K425" i="82"/>
  <c r="K424" i="82"/>
  <c r="K423" i="82"/>
  <c r="K422" i="82"/>
  <c r="K421" i="82"/>
  <c r="K420" i="82"/>
  <c r="K419" i="82"/>
  <c r="K418" i="82"/>
  <c r="M418" i="82" s="1"/>
  <c r="K417" i="82"/>
  <c r="M417" i="82" s="1"/>
  <c r="K416" i="82"/>
  <c r="K415" i="82"/>
  <c r="K414" i="82"/>
  <c r="K413" i="82"/>
  <c r="M413" i="82" s="1"/>
  <c r="K412" i="82"/>
  <c r="K411" i="82"/>
  <c r="K410" i="82"/>
  <c r="M410" i="82" s="1"/>
  <c r="K409" i="82"/>
  <c r="M409" i="82" s="1"/>
  <c r="K408" i="82"/>
  <c r="K407" i="82"/>
  <c r="K406" i="82"/>
  <c r="K405" i="82"/>
  <c r="K404" i="82"/>
  <c r="M404" i="82" s="1"/>
  <c r="K403" i="82"/>
  <c r="K402" i="82"/>
  <c r="K401" i="82"/>
  <c r="M401" i="82" s="1"/>
  <c r="K400" i="82"/>
  <c r="K399" i="82"/>
  <c r="K398" i="82"/>
  <c r="K397" i="82"/>
  <c r="M397" i="82" s="1"/>
  <c r="K396" i="82"/>
  <c r="K395" i="82"/>
  <c r="K394" i="82"/>
  <c r="M394" i="82" s="1"/>
  <c r="K393" i="82"/>
  <c r="K392" i="82"/>
  <c r="K391" i="82"/>
  <c r="M391" i="82" s="1"/>
  <c r="K390" i="82"/>
  <c r="M390" i="82" s="1"/>
  <c r="K389" i="82"/>
  <c r="K388" i="82"/>
  <c r="K387" i="82"/>
  <c r="M387" i="82" s="1"/>
  <c r="K386" i="82"/>
  <c r="K385" i="82"/>
  <c r="M385" i="82" s="1"/>
  <c r="K384" i="82"/>
  <c r="K383" i="82"/>
  <c r="K382" i="82"/>
  <c r="M382" i="82" s="1"/>
  <c r="K381" i="82"/>
  <c r="K380" i="82"/>
  <c r="K379" i="82"/>
  <c r="M379" i="82" s="1"/>
  <c r="K378" i="82"/>
  <c r="K377" i="82"/>
  <c r="K376" i="82"/>
  <c r="K375" i="82"/>
  <c r="M375" i="82" s="1"/>
  <c r="K374" i="82"/>
  <c r="K373" i="82"/>
  <c r="K372" i="82"/>
  <c r="K371" i="82"/>
  <c r="M371" i="82" s="1"/>
  <c r="K370" i="82"/>
  <c r="M370" i="82" s="1"/>
  <c r="K369" i="82"/>
  <c r="K368" i="82"/>
  <c r="K367" i="82"/>
  <c r="K366" i="82"/>
  <c r="M366" i="82" s="1"/>
  <c r="K365" i="82"/>
  <c r="K364" i="82"/>
  <c r="K363" i="82"/>
  <c r="M363" i="82" s="1"/>
  <c r="K362" i="82"/>
  <c r="K361" i="82"/>
  <c r="K360" i="82"/>
  <c r="K359" i="82"/>
  <c r="M359" i="82" s="1"/>
  <c r="K358" i="82"/>
  <c r="K357" i="82"/>
  <c r="M357" i="82" s="1"/>
  <c r="K356" i="82"/>
  <c r="K355" i="82"/>
  <c r="K354" i="82"/>
  <c r="K353" i="82"/>
  <c r="K352" i="82"/>
  <c r="K351" i="82"/>
  <c r="K350" i="82"/>
  <c r="K349" i="82"/>
  <c r="M349" i="82" s="1"/>
  <c r="K348" i="82"/>
  <c r="K347" i="82"/>
  <c r="K346" i="82"/>
  <c r="M346" i="82" s="1"/>
  <c r="K345" i="82"/>
  <c r="K344" i="82"/>
  <c r="K343" i="82"/>
  <c r="M343" i="82" s="1"/>
  <c r="K342" i="82"/>
  <c r="M342" i="82" s="1"/>
  <c r="K341" i="82"/>
  <c r="K340" i="82"/>
  <c r="K339" i="82"/>
  <c r="K338" i="82"/>
  <c r="K337" i="82"/>
  <c r="K336" i="82"/>
  <c r="K335" i="82"/>
  <c r="K334" i="82"/>
  <c r="K333" i="82"/>
  <c r="M333" i="82" s="1"/>
  <c r="K332" i="82"/>
  <c r="K331" i="82"/>
  <c r="K330" i="82"/>
  <c r="K329" i="82"/>
  <c r="M329" i="82" s="1"/>
  <c r="K328" i="82"/>
  <c r="K327" i="82"/>
  <c r="M327" i="82" s="1"/>
  <c r="K326" i="82"/>
  <c r="M326" i="82" s="1"/>
  <c r="K325" i="82"/>
  <c r="K324" i="82"/>
  <c r="K323" i="82"/>
  <c r="M323" i="82" s="1"/>
  <c r="K322" i="82"/>
  <c r="K321" i="82"/>
  <c r="K320" i="82"/>
  <c r="K319" i="82"/>
  <c r="K318" i="82"/>
  <c r="K317" i="82"/>
  <c r="M317" i="82" s="1"/>
  <c r="K316" i="82"/>
  <c r="K315" i="82"/>
  <c r="M315" i="82" s="1"/>
  <c r="K314" i="82"/>
  <c r="K313" i="82"/>
  <c r="K312" i="82"/>
  <c r="K311" i="82"/>
  <c r="M311" i="82" s="1"/>
  <c r="K310" i="82"/>
  <c r="K309" i="82"/>
  <c r="K308" i="82"/>
  <c r="K307" i="82"/>
  <c r="M307" i="82" s="1"/>
  <c r="K306" i="82"/>
  <c r="K305" i="82"/>
  <c r="M305" i="82" s="1"/>
  <c r="K304" i="82"/>
  <c r="K303" i="82"/>
  <c r="K302" i="82"/>
  <c r="M302" i="82" s="1"/>
  <c r="K301" i="82"/>
  <c r="M301" i="82" s="1"/>
  <c r="K300" i="82"/>
  <c r="K299" i="82"/>
  <c r="M299" i="82" s="1"/>
  <c r="K298" i="82"/>
  <c r="M298" i="82" s="1"/>
  <c r="K297" i="82"/>
  <c r="K296" i="82"/>
  <c r="K295" i="82"/>
  <c r="M295" i="82" s="1"/>
  <c r="K294" i="82"/>
  <c r="K293" i="82"/>
  <c r="K292" i="82"/>
  <c r="K291" i="82"/>
  <c r="M291" i="82" s="1"/>
  <c r="K290" i="82"/>
  <c r="K289" i="82"/>
  <c r="K288" i="82"/>
  <c r="K287" i="82"/>
  <c r="K286" i="82"/>
  <c r="K285" i="82"/>
  <c r="K284" i="82"/>
  <c r="M284" i="82" s="1"/>
  <c r="K283" i="82"/>
  <c r="K282" i="82"/>
  <c r="M282" i="82" s="1"/>
  <c r="K281" i="82"/>
  <c r="M281" i="82" s="1"/>
  <c r="K280" i="82"/>
  <c r="K279" i="82"/>
  <c r="M279" i="82" s="1"/>
  <c r="K278" i="82"/>
  <c r="M278" i="82" s="1"/>
  <c r="K277" i="82"/>
  <c r="K276" i="82"/>
  <c r="K275" i="82"/>
  <c r="K274" i="82"/>
  <c r="K273" i="82"/>
  <c r="K272" i="82"/>
  <c r="K271" i="82"/>
  <c r="K270" i="82"/>
  <c r="K269" i="82"/>
  <c r="M269" i="82" s="1"/>
  <c r="K268" i="82"/>
  <c r="K267" i="82"/>
  <c r="K266" i="82"/>
  <c r="K265" i="82"/>
  <c r="M265" i="82" s="1"/>
  <c r="K264" i="82"/>
  <c r="K263" i="82"/>
  <c r="M263" i="82" s="1"/>
  <c r="K262" i="82"/>
  <c r="M262" i="82" s="1"/>
  <c r="K261" i="82"/>
  <c r="K260" i="82"/>
  <c r="K259" i="82"/>
  <c r="M259" i="82" s="1"/>
  <c r="K258" i="82"/>
  <c r="K257" i="82"/>
  <c r="M257" i="82" s="1"/>
  <c r="K256" i="82"/>
  <c r="K255" i="82"/>
  <c r="K254" i="82"/>
  <c r="K253" i="82"/>
  <c r="M253" i="82" s="1"/>
  <c r="K252" i="82"/>
  <c r="K251" i="82"/>
  <c r="M251" i="82" s="1"/>
  <c r="K250" i="82"/>
  <c r="M250" i="82" s="1"/>
  <c r="K249" i="82"/>
  <c r="K248" i="82"/>
  <c r="K247" i="82"/>
  <c r="M247" i="82" s="1"/>
  <c r="K246" i="82"/>
  <c r="K245" i="82"/>
  <c r="K244" i="82"/>
  <c r="K243" i="82"/>
  <c r="M243" i="82" s="1"/>
  <c r="K242" i="82"/>
  <c r="K241" i="82"/>
  <c r="K240" i="82"/>
  <c r="K239" i="82"/>
  <c r="K238" i="82"/>
  <c r="K237" i="82"/>
  <c r="M237" i="82" s="1"/>
  <c r="K236" i="82"/>
  <c r="K235" i="82"/>
  <c r="M235" i="82" s="1"/>
  <c r="K234" i="82"/>
  <c r="M234" i="82" s="1"/>
  <c r="K233" i="82"/>
  <c r="K232" i="82"/>
  <c r="K231" i="82"/>
  <c r="M231" i="82" s="1"/>
  <c r="K230" i="82"/>
  <c r="K229" i="82"/>
  <c r="K228" i="82"/>
  <c r="K227" i="82"/>
  <c r="K226" i="82"/>
  <c r="K225" i="82"/>
  <c r="K224" i="82"/>
  <c r="K223" i="82"/>
  <c r="K222" i="82"/>
  <c r="K221" i="82"/>
  <c r="M221" i="82" s="1"/>
  <c r="K220" i="82"/>
  <c r="K219" i="82"/>
  <c r="K218" i="82"/>
  <c r="K217" i="82"/>
  <c r="M217" i="82" s="1"/>
  <c r="K216" i="82"/>
  <c r="K215" i="82"/>
  <c r="M215" i="82" s="1"/>
  <c r="K214" i="82"/>
  <c r="M214" i="82" s="1"/>
  <c r="K213" i="82"/>
  <c r="K212" i="82"/>
  <c r="K211" i="82"/>
  <c r="K210" i="82"/>
  <c r="M210" i="82" s="1"/>
  <c r="K209" i="82"/>
  <c r="M209" i="82" s="1"/>
  <c r="K208" i="82"/>
  <c r="K207" i="82"/>
  <c r="K206" i="82"/>
  <c r="K205" i="82"/>
  <c r="M205" i="82" s="1"/>
  <c r="K204" i="82"/>
  <c r="K203" i="82"/>
  <c r="K202" i="82"/>
  <c r="M202" i="82" s="1"/>
  <c r="K201" i="82"/>
  <c r="K200" i="82"/>
  <c r="K199" i="82"/>
  <c r="M199" i="82" s="1"/>
  <c r="K198" i="82"/>
  <c r="M198" i="82" s="1"/>
  <c r="K197" i="82"/>
  <c r="K196" i="82"/>
  <c r="K195" i="82"/>
  <c r="M195" i="82" s="1"/>
  <c r="K194" i="82"/>
  <c r="M194" i="82" s="1"/>
  <c r="K193" i="82"/>
  <c r="K192" i="82"/>
  <c r="K191" i="82"/>
  <c r="K190" i="82"/>
  <c r="M190" i="82" s="1"/>
  <c r="K189" i="82"/>
  <c r="M189" i="82" s="1"/>
  <c r="K188" i="82"/>
  <c r="K187" i="82"/>
  <c r="M187" i="82" s="1"/>
  <c r="K186" i="82"/>
  <c r="M186" i="82" s="1"/>
  <c r="K185" i="82"/>
  <c r="K184" i="82"/>
  <c r="K183" i="82"/>
  <c r="M183" i="82" s="1"/>
  <c r="K182" i="82"/>
  <c r="M182" i="82" s="1"/>
  <c r="K181" i="82"/>
  <c r="K180" i="82"/>
  <c r="K179" i="82"/>
  <c r="M179" i="82" s="1"/>
  <c r="K178" i="82"/>
  <c r="M178" i="82" s="1"/>
  <c r="K177" i="82"/>
  <c r="K176" i="82"/>
  <c r="K175" i="82"/>
  <c r="K174" i="82"/>
  <c r="M174" i="82" s="1"/>
  <c r="K173" i="82"/>
  <c r="K172" i="82"/>
  <c r="K171" i="82"/>
  <c r="M171" i="82" s="1"/>
  <c r="K170" i="82"/>
  <c r="M170" i="82" s="1"/>
  <c r="K169" i="82"/>
  <c r="M169" i="82" s="1"/>
  <c r="K168" i="82"/>
  <c r="K167" i="82"/>
  <c r="M167" i="82" s="1"/>
  <c r="K166" i="82"/>
  <c r="M166" i="82" s="1"/>
  <c r="K165" i="82"/>
  <c r="K164" i="82"/>
  <c r="K163" i="82"/>
  <c r="K162" i="82"/>
  <c r="K161" i="82"/>
  <c r="K160" i="82"/>
  <c r="M160" i="82" s="1"/>
  <c r="K159" i="82"/>
  <c r="M159" i="82" s="1"/>
  <c r="K158" i="82"/>
  <c r="K157" i="82"/>
  <c r="K156" i="82"/>
  <c r="M156" i="82" s="1"/>
  <c r="K155" i="82"/>
  <c r="M155" i="82" s="1"/>
  <c r="K154" i="82"/>
  <c r="K153" i="82"/>
  <c r="M153" i="82" s="1"/>
  <c r="K152" i="82"/>
  <c r="M152" i="82" s="1"/>
  <c r="K151" i="82"/>
  <c r="M151" i="82" s="1"/>
  <c r="K150" i="82"/>
  <c r="K149" i="82"/>
  <c r="K148" i="82"/>
  <c r="M148" i="82" s="1"/>
  <c r="K147" i="82"/>
  <c r="K146" i="82"/>
  <c r="K145" i="82"/>
  <c r="K144" i="82"/>
  <c r="M144" i="82" s="1"/>
  <c r="K143" i="82"/>
  <c r="M143" i="82" s="1"/>
  <c r="K142" i="82"/>
  <c r="K141" i="82"/>
  <c r="K140" i="82"/>
  <c r="M140" i="82" s="1"/>
  <c r="K139" i="82"/>
  <c r="M139" i="82" s="1"/>
  <c r="K138" i="82"/>
  <c r="K137" i="82"/>
  <c r="K136" i="82"/>
  <c r="M136" i="82" s="1"/>
  <c r="K135" i="82"/>
  <c r="K134" i="82"/>
  <c r="K133" i="82"/>
  <c r="M133" i="82" s="1"/>
  <c r="K132" i="82"/>
  <c r="M132" i="82" s="1"/>
  <c r="K131" i="82"/>
  <c r="M131" i="82" s="1"/>
  <c r="K130" i="82"/>
  <c r="K129" i="82"/>
  <c r="K128" i="82"/>
  <c r="M128" i="82" s="1"/>
  <c r="K127" i="82"/>
  <c r="M127" i="82" s="1"/>
  <c r="K126" i="82"/>
  <c r="K125" i="82"/>
  <c r="K124" i="82"/>
  <c r="M124" i="82" s="1"/>
  <c r="K123" i="82"/>
  <c r="M123" i="82" s="1"/>
  <c r="K122" i="82"/>
  <c r="K121" i="82"/>
  <c r="M121" i="82" s="1"/>
  <c r="K120" i="82"/>
  <c r="M120" i="82" s="1"/>
  <c r="K119" i="82"/>
  <c r="M119" i="82" s="1"/>
  <c r="K118" i="82"/>
  <c r="K117" i="82"/>
  <c r="M117" i="82" s="1"/>
  <c r="K116" i="82"/>
  <c r="M116" i="82" s="1"/>
  <c r="K115" i="82"/>
  <c r="M115" i="82" s="1"/>
  <c r="K114" i="82"/>
  <c r="M114" i="82" s="1"/>
  <c r="K113" i="82"/>
  <c r="K112" i="82"/>
  <c r="M112" i="82" s="1"/>
  <c r="K111" i="82"/>
  <c r="M111" i="82" s="1"/>
  <c r="K110" i="82"/>
  <c r="K109" i="82"/>
  <c r="K108" i="82"/>
  <c r="M108" i="82" s="1"/>
  <c r="K107" i="82"/>
  <c r="M107" i="82" s="1"/>
  <c r="K106" i="82"/>
  <c r="K105" i="82"/>
  <c r="K104" i="82"/>
  <c r="M104" i="82" s="1"/>
  <c r="K103" i="82"/>
  <c r="M103" i="82" s="1"/>
  <c r="K102" i="82"/>
  <c r="K101" i="82"/>
  <c r="K100" i="82"/>
  <c r="M100" i="82" s="1"/>
  <c r="K99" i="82"/>
  <c r="M99" i="82" s="1"/>
  <c r="K98" i="82"/>
  <c r="K97" i="82"/>
  <c r="K96" i="82"/>
  <c r="M96" i="82" s="1"/>
  <c r="K95" i="82"/>
  <c r="M95" i="82" s="1"/>
  <c r="K94" i="82"/>
  <c r="K93" i="82"/>
  <c r="K92" i="82"/>
  <c r="M92" i="82" s="1"/>
  <c r="K91" i="82"/>
  <c r="M91" i="82" s="1"/>
  <c r="K90" i="82"/>
  <c r="K89" i="82"/>
  <c r="M89" i="82" s="1"/>
  <c r="K88" i="82"/>
  <c r="M88" i="82" s="1"/>
  <c r="K87" i="82"/>
  <c r="M87" i="82" s="1"/>
  <c r="K86" i="82"/>
  <c r="K85" i="82"/>
  <c r="M85" i="82" s="1"/>
  <c r="K84" i="82"/>
  <c r="M84" i="82" s="1"/>
  <c r="K83" i="82"/>
  <c r="M83" i="82" s="1"/>
  <c r="K82" i="82"/>
  <c r="K81" i="82"/>
  <c r="K80" i="82"/>
  <c r="M80" i="82" s="1"/>
  <c r="K79" i="82"/>
  <c r="M79" i="82" s="1"/>
  <c r="K78" i="82"/>
  <c r="K77" i="82"/>
  <c r="K76" i="82"/>
  <c r="M76" i="82" s="1"/>
  <c r="K75" i="82"/>
  <c r="M75" i="82" s="1"/>
  <c r="K74" i="82"/>
  <c r="K73" i="82"/>
  <c r="K72" i="82"/>
  <c r="M72" i="82" s="1"/>
  <c r="K71" i="82"/>
  <c r="M71" i="82" s="1"/>
  <c r="K70" i="82"/>
  <c r="K69" i="82"/>
  <c r="K68" i="82"/>
  <c r="M68" i="82" s="1"/>
  <c r="K67" i="82"/>
  <c r="M67" i="82" s="1"/>
  <c r="K66" i="82"/>
  <c r="K65" i="82"/>
  <c r="K64" i="82"/>
  <c r="M64" i="82" s="1"/>
  <c r="K63" i="82"/>
  <c r="M63" i="82" s="1"/>
  <c r="K62" i="82"/>
  <c r="K61" i="82"/>
  <c r="K60" i="82"/>
  <c r="M60" i="82" s="1"/>
  <c r="K59" i="82"/>
  <c r="M59" i="82" s="1"/>
  <c r="K58" i="82"/>
  <c r="K57" i="82"/>
  <c r="M57" i="82" s="1"/>
  <c r="K56" i="82"/>
  <c r="M56" i="82" s="1"/>
  <c r="K55" i="82"/>
  <c r="M55" i="82" s="1"/>
  <c r="K54" i="82"/>
  <c r="K53" i="82"/>
  <c r="M53" i="82" s="1"/>
  <c r="K52" i="82"/>
  <c r="M52" i="82" s="1"/>
  <c r="K51" i="82"/>
  <c r="M51" i="82" s="1"/>
  <c r="K50" i="82"/>
  <c r="K49" i="82"/>
  <c r="K48" i="82"/>
  <c r="M48" i="82" s="1"/>
  <c r="K47" i="82"/>
  <c r="M47" i="82" s="1"/>
  <c r="K46" i="82"/>
  <c r="K45" i="82"/>
  <c r="K44" i="82"/>
  <c r="M44" i="82" s="1"/>
  <c r="K43" i="82"/>
  <c r="M43" i="82" s="1"/>
  <c r="K42" i="82"/>
  <c r="K41" i="82"/>
  <c r="M40" i="82"/>
  <c r="M15" i="82"/>
  <c r="M12" i="82"/>
  <c r="M11" i="82"/>
  <c r="M8" i="82"/>
  <c r="M4" i="82"/>
  <c r="A1" i="82"/>
  <c r="D2" i="82" s="1"/>
  <c r="D1" i="82"/>
  <c r="I66" i="81"/>
  <c r="I65" i="81"/>
  <c r="I64" i="81"/>
  <c r="I63" i="81"/>
  <c r="I62" i="81"/>
  <c r="I61" i="81"/>
  <c r="I67" i="81" s="1"/>
  <c r="K14" i="81"/>
  <c r="E9" i="81"/>
  <c r="E8" i="81"/>
  <c r="B6" i="81"/>
  <c r="H5" i="81"/>
  <c r="B5" i="81"/>
  <c r="B4" i="81"/>
  <c r="D2" i="81"/>
  <c r="M4" i="86"/>
  <c r="M32" i="86"/>
  <c r="M64" i="86"/>
  <c r="M68" i="86"/>
  <c r="M72" i="86"/>
  <c r="M80" i="86"/>
  <c r="M84" i="86"/>
  <c r="M88" i="86"/>
  <c r="M96" i="86"/>
  <c r="M100" i="86"/>
  <c r="M104" i="86"/>
  <c r="M112" i="86"/>
  <c r="M116" i="86"/>
  <c r="M120" i="86"/>
  <c r="M128" i="86"/>
  <c r="M132" i="86"/>
  <c r="M136" i="86"/>
  <c r="M144" i="86"/>
  <c r="M152" i="86"/>
  <c r="M160" i="86"/>
  <c r="M164" i="86"/>
  <c r="M168" i="86"/>
  <c r="M208" i="86"/>
  <c r="M248" i="86"/>
  <c r="M292" i="86"/>
  <c r="M320" i="86"/>
  <c r="M324" i="86"/>
  <c r="M328" i="86"/>
  <c r="M336" i="86"/>
  <c r="M340" i="86"/>
  <c r="M344" i="86"/>
  <c r="M352" i="86"/>
  <c r="M356" i="86"/>
  <c r="M360" i="86"/>
  <c r="M368" i="86"/>
  <c r="M372" i="86"/>
  <c r="M378" i="86"/>
  <c r="M388" i="86"/>
  <c r="M390" i="86"/>
  <c r="M394" i="86"/>
  <c r="M404" i="86"/>
  <c r="M406" i="86"/>
  <c r="M410" i="86"/>
  <c r="M420" i="86"/>
  <c r="M424" i="86"/>
  <c r="M426" i="86"/>
  <c r="M436" i="86"/>
  <c r="M440" i="86"/>
  <c r="M442" i="86"/>
  <c r="M452" i="86"/>
  <c r="M454" i="86"/>
  <c r="M458" i="86"/>
  <c r="M470" i="86"/>
  <c r="M474" i="86"/>
  <c r="M484" i="86"/>
  <c r="M490" i="86"/>
  <c r="M494" i="86"/>
  <c r="M496" i="86"/>
  <c r="H502" i="86"/>
  <c r="M206" i="82"/>
  <c r="M218" i="82"/>
  <c r="M222" i="82"/>
  <c r="M226" i="82"/>
  <c r="M238" i="82"/>
  <c r="M242" i="82"/>
  <c r="M254" i="82"/>
  <c r="M258" i="82"/>
  <c r="M266" i="82"/>
  <c r="M270" i="82"/>
  <c r="M274" i="82"/>
  <c r="M286" i="82"/>
  <c r="M290" i="82"/>
  <c r="M306" i="82"/>
  <c r="M314" i="82"/>
  <c r="M318" i="82"/>
  <c r="M322" i="82"/>
  <c r="M330" i="82"/>
  <c r="M334" i="82"/>
  <c r="M338" i="82"/>
  <c r="M350" i="82"/>
  <c r="M354" i="82"/>
  <c r="M362" i="82"/>
  <c r="M378" i="82"/>
  <c r="M386" i="82"/>
  <c r="M398" i="82"/>
  <c r="M400" i="82"/>
  <c r="M414" i="82"/>
  <c r="M420" i="82"/>
  <c r="M434" i="82"/>
  <c r="M440" i="82"/>
  <c r="M448" i="82"/>
  <c r="M452" i="82"/>
  <c r="M456" i="82"/>
  <c r="M468" i="82"/>
  <c r="M472" i="82"/>
  <c r="M480" i="82"/>
  <c r="M484" i="82"/>
  <c r="M488" i="82"/>
  <c r="M496" i="82"/>
  <c r="C530" i="86"/>
  <c r="H530" i="86" s="1"/>
  <c r="M177" i="86"/>
  <c r="M197" i="86"/>
  <c r="M199" i="86"/>
  <c r="M213" i="86"/>
  <c r="M231" i="86"/>
  <c r="M241" i="86"/>
  <c r="M261" i="86"/>
  <c r="M277" i="86"/>
  <c r="M279" i="86"/>
  <c r="M305" i="86"/>
  <c r="M325" i="86"/>
  <c r="M333" i="86"/>
  <c r="M347" i="86"/>
  <c r="M351" i="86"/>
  <c r="M391" i="86"/>
  <c r="M395" i="86"/>
  <c r="M431" i="86"/>
  <c r="M439" i="86"/>
  <c r="M475" i="86"/>
  <c r="M479" i="86"/>
  <c r="H511" i="86"/>
  <c r="H500" i="88"/>
  <c r="H506" i="86"/>
  <c r="H514" i="86"/>
  <c r="M47" i="88"/>
  <c r="M75" i="88"/>
  <c r="M79" i="88"/>
  <c r="M83" i="88"/>
  <c r="M91" i="88"/>
  <c r="M95" i="88"/>
  <c r="M99" i="88"/>
  <c r="M107" i="88"/>
  <c r="M111" i="88"/>
  <c r="M115" i="88"/>
  <c r="M119" i="88"/>
  <c r="M123" i="88"/>
  <c r="M127" i="88"/>
  <c r="M131" i="88"/>
  <c r="M135" i="88"/>
  <c r="M139" i="88"/>
  <c r="M143" i="88"/>
  <c r="M147" i="88"/>
  <c r="M151" i="88"/>
  <c r="M155" i="88"/>
  <c r="M159" i="88"/>
  <c r="M163" i="88"/>
  <c r="M167" i="88"/>
  <c r="M171" i="88"/>
  <c r="M175" i="88"/>
  <c r="M179" i="88"/>
  <c r="M183" i="88"/>
  <c r="M187" i="88"/>
  <c r="M191" i="88"/>
  <c r="M195" i="88"/>
  <c r="M199" i="88"/>
  <c r="M203" i="88"/>
  <c r="M207" i="88"/>
  <c r="M211" i="88"/>
  <c r="M215" i="88"/>
  <c r="M219" i="88"/>
  <c r="M223" i="88"/>
  <c r="M227" i="88"/>
  <c r="M231" i="88"/>
  <c r="M235" i="88"/>
  <c r="M239" i="88"/>
  <c r="M243" i="88"/>
  <c r="M247" i="88"/>
  <c r="M251" i="88"/>
  <c r="M255" i="88"/>
  <c r="M259" i="88"/>
  <c r="M263" i="88"/>
  <c r="M267" i="88"/>
  <c r="M271" i="88"/>
  <c r="M275" i="88"/>
  <c r="M279" i="88"/>
  <c r="M283" i="88"/>
  <c r="M287" i="88"/>
  <c r="M291" i="88"/>
  <c r="M295" i="88"/>
  <c r="M299" i="88"/>
  <c r="M303" i="88"/>
  <c r="M307" i="88"/>
  <c r="M311" i="88"/>
  <c r="M315" i="88"/>
  <c r="M319" i="88"/>
  <c r="M323" i="88"/>
  <c r="M327" i="88"/>
  <c r="M331" i="88"/>
  <c r="M335" i="88"/>
  <c r="M339" i="88"/>
  <c r="M343" i="88"/>
  <c r="I504" i="90"/>
  <c r="H508" i="90"/>
  <c r="M52" i="88"/>
  <c r="M56" i="88"/>
  <c r="M78" i="88"/>
  <c r="M88" i="88"/>
  <c r="M116" i="88"/>
  <c r="M120" i="88"/>
  <c r="M142" i="88"/>
  <c r="M152" i="88"/>
  <c r="M180" i="88"/>
  <c r="M184" i="88"/>
  <c r="M206" i="88"/>
  <c r="M216" i="88"/>
  <c r="M244" i="88"/>
  <c r="M248" i="88"/>
  <c r="M270" i="88"/>
  <c r="M280" i="88"/>
  <c r="M310" i="88"/>
  <c r="M312" i="88"/>
  <c r="M342" i="88"/>
  <c r="M348" i="88"/>
  <c r="M374" i="88"/>
  <c r="M380" i="88"/>
  <c r="M406" i="88"/>
  <c r="M410" i="88"/>
  <c r="M438" i="88"/>
  <c r="M442" i="88"/>
  <c r="M470" i="88"/>
  <c r="M474" i="88"/>
  <c r="I502" i="90"/>
  <c r="H502" i="90"/>
  <c r="I506" i="90"/>
  <c r="H506" i="90"/>
  <c r="C534" i="90"/>
  <c r="G534" i="90"/>
  <c r="J514" i="90"/>
  <c r="M347" i="88"/>
  <c r="M351" i="88"/>
  <c r="M355" i="88"/>
  <c r="M359" i="88"/>
  <c r="M363" i="88"/>
  <c r="M367" i="88"/>
  <c r="M371" i="88"/>
  <c r="M375" i="88"/>
  <c r="M379" i="88"/>
  <c r="M383" i="88"/>
  <c r="M387" i="88"/>
  <c r="M391" i="88"/>
  <c r="M395" i="88"/>
  <c r="M399" i="88"/>
  <c r="M401" i="88"/>
  <c r="M403" i="88"/>
  <c r="M405" i="88"/>
  <c r="M411" i="88"/>
  <c r="M415" i="88"/>
  <c r="M419" i="88"/>
  <c r="M421" i="88"/>
  <c r="M431" i="88"/>
  <c r="M437" i="88"/>
  <c r="M441" i="88"/>
  <c r="M447" i="88"/>
  <c r="M449" i="88"/>
  <c r="M453" i="88"/>
  <c r="M457" i="88"/>
  <c r="M459" i="88"/>
  <c r="M463" i="88"/>
  <c r="M465" i="88"/>
  <c r="M467" i="88"/>
  <c r="M469" i="88"/>
  <c r="M475" i="88"/>
  <c r="M479" i="88"/>
  <c r="M483" i="88"/>
  <c r="M485" i="88"/>
  <c r="M495" i="88"/>
  <c r="M4" i="90"/>
  <c r="M8" i="90"/>
  <c r="M20" i="90"/>
  <c r="M32" i="90"/>
  <c r="M36" i="90"/>
  <c r="M48" i="90"/>
  <c r="M52" i="90"/>
  <c r="M56" i="90"/>
  <c r="M60" i="90"/>
  <c r="M64" i="90"/>
  <c r="M96" i="90"/>
  <c r="M104" i="90"/>
  <c r="M108" i="90"/>
  <c r="M112" i="90"/>
  <c r="M116" i="90"/>
  <c r="M120" i="90"/>
  <c r="M124" i="90"/>
  <c r="M128" i="90"/>
  <c r="M132" i="90"/>
  <c r="M136" i="90"/>
  <c r="M140" i="90"/>
  <c r="M144" i="90"/>
  <c r="M148" i="90"/>
  <c r="M152" i="90"/>
  <c r="M156" i="90"/>
  <c r="M160" i="90"/>
  <c r="M164" i="90"/>
  <c r="M168" i="90"/>
  <c r="M172" i="90"/>
  <c r="M176" i="90"/>
  <c r="M180" i="90"/>
  <c r="M184" i="90"/>
  <c r="M188" i="90"/>
  <c r="M192" i="90"/>
  <c r="M196" i="90"/>
  <c r="M200" i="90"/>
  <c r="M204" i="90"/>
  <c r="M208" i="90"/>
  <c r="M212" i="90"/>
  <c r="M216" i="90"/>
  <c r="M220" i="90"/>
  <c r="M224" i="90"/>
  <c r="M228" i="90"/>
  <c r="M232" i="90"/>
  <c r="M236" i="90"/>
  <c r="M240" i="90"/>
  <c r="M244" i="90"/>
  <c r="M248" i="90"/>
  <c r="M252" i="90"/>
  <c r="M256" i="90"/>
  <c r="M260" i="90"/>
  <c r="M264" i="90"/>
  <c r="M268" i="90"/>
  <c r="M272" i="90"/>
  <c r="M276" i="90"/>
  <c r="M280" i="90"/>
  <c r="M284" i="90"/>
  <c r="M288" i="90"/>
  <c r="M292" i="90"/>
  <c r="M296" i="90"/>
  <c r="M300" i="90"/>
  <c r="M304" i="90"/>
  <c r="M308" i="90"/>
  <c r="M312" i="90"/>
  <c r="M316" i="90"/>
  <c r="M320" i="90"/>
  <c r="M324" i="90"/>
  <c r="M328" i="90"/>
  <c r="M332" i="90"/>
  <c r="M336" i="90"/>
  <c r="M340" i="90"/>
  <c r="M344" i="90"/>
  <c r="M348" i="90"/>
  <c r="M352" i="90"/>
  <c r="M356" i="90"/>
  <c r="M360" i="90"/>
  <c r="M364" i="90"/>
  <c r="M368" i="90"/>
  <c r="M372" i="90"/>
  <c r="M376" i="90"/>
  <c r="M380" i="90"/>
  <c r="M384" i="90"/>
  <c r="M388" i="90"/>
  <c r="M392" i="90"/>
  <c r="M396" i="90"/>
  <c r="M406" i="90"/>
  <c r="M410" i="90"/>
  <c r="M412" i="90"/>
  <c r="M418" i="90"/>
  <c r="M422" i="90"/>
  <c r="M428" i="90"/>
  <c r="M432" i="90"/>
  <c r="M434" i="90"/>
  <c r="M438" i="90"/>
  <c r="M440" i="90"/>
  <c r="M444" i="90"/>
  <c r="M448" i="90"/>
  <c r="M454" i="90"/>
  <c r="M456" i="90"/>
  <c r="M470" i="90"/>
  <c r="M474" i="90"/>
  <c r="M476" i="90"/>
  <c r="M482" i="90"/>
  <c r="M486" i="90"/>
  <c r="M490" i="90"/>
  <c r="M492" i="90"/>
  <c r="M496" i="90"/>
  <c r="M498" i="90"/>
  <c r="C533" i="92"/>
  <c r="I533" i="92" s="1"/>
  <c r="C528" i="92"/>
  <c r="G528" i="92" s="1"/>
  <c r="J514" i="92"/>
  <c r="C520" i="94"/>
  <c r="I520" i="94" s="1"/>
  <c r="H511" i="94"/>
  <c r="M5" i="94"/>
  <c r="M21" i="94"/>
  <c r="M33" i="94"/>
  <c r="M37" i="94"/>
  <c r="M39" i="94"/>
  <c r="M49" i="94"/>
  <c r="M53" i="94"/>
  <c r="M65" i="94"/>
  <c r="M69" i="94"/>
  <c r="M89" i="94"/>
  <c r="M91" i="94"/>
  <c r="M105" i="94"/>
  <c r="M109" i="94"/>
  <c r="M111" i="94"/>
  <c r="M117" i="94"/>
  <c r="M121" i="94"/>
  <c r="M125" i="94"/>
  <c r="M127" i="94"/>
  <c r="M133" i="94"/>
  <c r="M137" i="94"/>
  <c r="M147" i="94"/>
  <c r="M153" i="94"/>
  <c r="M33" i="92"/>
  <c r="M37" i="92"/>
  <c r="M41" i="92"/>
  <c r="M45" i="92"/>
  <c r="M53" i="92"/>
  <c r="M57" i="92"/>
  <c r="M61" i="92"/>
  <c r="M65" i="92"/>
  <c r="M69" i="92"/>
  <c r="M73" i="92"/>
  <c r="M81" i="92"/>
  <c r="M85" i="92"/>
  <c r="M89" i="92"/>
  <c r="M93" i="92"/>
  <c r="M97" i="92"/>
  <c r="M101" i="92"/>
  <c r="M105" i="92"/>
  <c r="M109" i="92"/>
  <c r="M113" i="92"/>
  <c r="M117" i="92"/>
  <c r="M121" i="92"/>
  <c r="M125" i="92"/>
  <c r="M129" i="92"/>
  <c r="M133" i="92"/>
  <c r="M137" i="92"/>
  <c r="M141" i="92"/>
  <c r="M145" i="92"/>
  <c r="M149" i="92"/>
  <c r="M153" i="92"/>
  <c r="M157" i="92"/>
  <c r="M161" i="92"/>
  <c r="M165" i="92"/>
  <c r="M169" i="92"/>
  <c r="M173" i="92"/>
  <c r="M177" i="92"/>
  <c r="M181" i="92"/>
  <c r="M185" i="92"/>
  <c r="M189" i="92"/>
  <c r="M193" i="92"/>
  <c r="M197" i="92"/>
  <c r="M201" i="92"/>
  <c r="M209" i="92"/>
  <c r="M213" i="92"/>
  <c r="M217" i="92"/>
  <c r="M221" i="92"/>
  <c r="M225" i="92"/>
  <c r="M229" i="92"/>
  <c r="M233" i="92"/>
  <c r="M237" i="92"/>
  <c r="M241" i="92"/>
  <c r="M245" i="92"/>
  <c r="M249" i="92"/>
  <c r="M253" i="92"/>
  <c r="M257" i="92"/>
  <c r="M261" i="92"/>
  <c r="M265" i="92"/>
  <c r="M269" i="92"/>
  <c r="M273" i="92"/>
  <c r="M277" i="92"/>
  <c r="M281" i="92"/>
  <c r="M285" i="92"/>
  <c r="M289" i="92"/>
  <c r="M293" i="92"/>
  <c r="M297" i="92"/>
  <c r="M301" i="92"/>
  <c r="M305" i="92"/>
  <c r="M309" i="92"/>
  <c r="M313" i="92"/>
  <c r="M317" i="92"/>
  <c r="M321" i="92"/>
  <c r="M325" i="92"/>
  <c r="M329" i="92"/>
  <c r="M337" i="92"/>
  <c r="M341" i="92"/>
  <c r="M345" i="92"/>
  <c r="M349" i="92"/>
  <c r="M353" i="92"/>
  <c r="M357" i="92"/>
  <c r="M361" i="92"/>
  <c r="M365" i="92"/>
  <c r="M369" i="92"/>
  <c r="M373" i="92"/>
  <c r="M377" i="92"/>
  <c r="M381" i="92"/>
  <c r="M385" i="92"/>
  <c r="M389" i="92"/>
  <c r="M393" i="92"/>
  <c r="M397" i="92"/>
  <c r="M401" i="92"/>
  <c r="M405" i="92"/>
  <c r="M409" i="92"/>
  <c r="M413" i="92"/>
  <c r="M417" i="92"/>
  <c r="M421" i="92"/>
  <c r="M425" i="92"/>
  <c r="M429" i="92"/>
  <c r="M437" i="92"/>
  <c r="M441" i="92"/>
  <c r="M445" i="92"/>
  <c r="M449" i="92"/>
  <c r="M453" i="92"/>
  <c r="M461" i="92"/>
  <c r="M465" i="92"/>
  <c r="M469" i="92"/>
  <c r="M473" i="92"/>
  <c r="M477" i="92"/>
  <c r="M481" i="92"/>
  <c r="M485" i="92"/>
  <c r="M489" i="92"/>
  <c r="M493" i="92"/>
  <c r="M497" i="92"/>
  <c r="I510" i="92"/>
  <c r="M4" i="94"/>
  <c r="M8" i="94"/>
  <c r="M20" i="94"/>
  <c r="M32" i="94"/>
  <c r="M36" i="94"/>
  <c r="M40" i="94"/>
  <c r="M44" i="94"/>
  <c r="M48" i="94"/>
  <c r="M52" i="94"/>
  <c r="M56" i="94"/>
  <c r="M60" i="94"/>
  <c r="M64" i="94"/>
  <c r="M68" i="94"/>
  <c r="M72" i="94"/>
  <c r="M76" i="94"/>
  <c r="M80" i="94"/>
  <c r="M84" i="94"/>
  <c r="M88" i="94"/>
  <c r="M92" i="94"/>
  <c r="M96" i="94"/>
  <c r="M100" i="94"/>
  <c r="M104" i="94"/>
  <c r="M108" i="94"/>
  <c r="M112" i="94"/>
  <c r="M116" i="94"/>
  <c r="M120" i="94"/>
  <c r="M124" i="94"/>
  <c r="M128" i="94"/>
  <c r="M132" i="94"/>
  <c r="M136" i="94"/>
  <c r="M140" i="94"/>
  <c r="M144" i="94"/>
  <c r="M148" i="94"/>
  <c r="M152" i="94"/>
  <c r="M156" i="94"/>
  <c r="M160" i="94"/>
  <c r="M164" i="94"/>
  <c r="M168" i="94"/>
  <c r="M172" i="94"/>
  <c r="M176" i="94"/>
  <c r="H505" i="94"/>
  <c r="C527" i="96"/>
  <c r="I527" i="96" s="1"/>
  <c r="M6" i="96"/>
  <c r="M10" i="96"/>
  <c r="M26" i="96"/>
  <c r="M30" i="96"/>
  <c r="M46" i="96"/>
  <c r="M54" i="96"/>
  <c r="M70" i="96"/>
  <c r="M74" i="96"/>
  <c r="M90" i="96"/>
  <c r="M94" i="96"/>
  <c r="M110" i="96"/>
  <c r="M118" i="96"/>
  <c r="M134" i="96"/>
  <c r="M138" i="96"/>
  <c r="M144" i="96"/>
  <c r="M148" i="96"/>
  <c r="M154" i="96"/>
  <c r="M160" i="96"/>
  <c r="M164" i="96"/>
  <c r="M170" i="96"/>
  <c r="M186" i="96"/>
  <c r="M190" i="96"/>
  <c r="M192" i="96"/>
  <c r="M196" i="96"/>
  <c r="M202" i="96"/>
  <c r="M206" i="96"/>
  <c r="M208" i="96"/>
  <c r="M212" i="96"/>
  <c r="M218" i="96"/>
  <c r="M224" i="96"/>
  <c r="M228" i="96"/>
  <c r="M232" i="96"/>
  <c r="M236" i="96"/>
  <c r="M240" i="96"/>
  <c r="M244" i="96"/>
  <c r="M248" i="96"/>
  <c r="M252" i="96"/>
  <c r="M256" i="96"/>
  <c r="M260" i="96"/>
  <c r="M264" i="96"/>
  <c r="M268" i="96"/>
  <c r="M272" i="96"/>
  <c r="M276" i="96"/>
  <c r="M280" i="96"/>
  <c r="M284" i="96"/>
  <c r="M288" i="96"/>
  <c r="M292" i="96"/>
  <c r="M296" i="96"/>
  <c r="M300" i="96"/>
  <c r="M304" i="96"/>
  <c r="M308" i="96"/>
  <c r="M312" i="96"/>
  <c r="M316" i="96"/>
  <c r="M320" i="96"/>
  <c r="M324" i="96"/>
  <c r="C531" i="96"/>
  <c r="I531" i="96"/>
  <c r="M169" i="94"/>
  <c r="M173" i="94"/>
  <c r="M181" i="94"/>
  <c r="M185" i="94"/>
  <c r="M189" i="94"/>
  <c r="M195" i="94"/>
  <c r="M197" i="94"/>
  <c r="M215" i="94"/>
  <c r="M223" i="94"/>
  <c r="M239" i="94"/>
  <c r="M243" i="94"/>
  <c r="M259" i="94"/>
  <c r="M263" i="94"/>
  <c r="M279" i="94"/>
  <c r="M287" i="94"/>
  <c r="M303" i="94"/>
  <c r="M307" i="94"/>
  <c r="M323" i="94"/>
  <c r="M327" i="94"/>
  <c r="M343" i="94"/>
  <c r="M351" i="94"/>
  <c r="M367" i="94"/>
  <c r="M371" i="94"/>
  <c r="M387" i="94"/>
  <c r="M391" i="94"/>
  <c r="M401" i="94"/>
  <c r="M405" i="94"/>
  <c r="M409" i="94"/>
  <c r="M413" i="94"/>
  <c r="M417" i="94"/>
  <c r="M421" i="94"/>
  <c r="M425" i="94"/>
  <c r="M429" i="94"/>
  <c r="M433" i="94"/>
  <c r="M437" i="94"/>
  <c r="M441" i="94"/>
  <c r="M445" i="94"/>
  <c r="M449" i="94"/>
  <c r="M453" i="94"/>
  <c r="M457" i="94"/>
  <c r="M461" i="94"/>
  <c r="M465" i="94"/>
  <c r="M469" i="94"/>
  <c r="M473" i="94"/>
  <c r="M477" i="94"/>
  <c r="M481" i="94"/>
  <c r="M485" i="94"/>
  <c r="M489" i="94"/>
  <c r="M493" i="94"/>
  <c r="M497" i="94"/>
  <c r="H513" i="94"/>
  <c r="M328" i="96"/>
  <c r="M332" i="96"/>
  <c r="M336" i="96"/>
  <c r="M340" i="96"/>
  <c r="M344" i="96"/>
  <c r="M348" i="96"/>
  <c r="M352" i="96"/>
  <c r="M356" i="96"/>
  <c r="M360" i="96"/>
  <c r="M364" i="96"/>
  <c r="M368" i="96"/>
  <c r="M372" i="96"/>
  <c r="M376" i="96"/>
  <c r="M380" i="96"/>
  <c r="M384" i="96"/>
  <c r="M388" i="96"/>
  <c r="M392" i="96"/>
  <c r="M396" i="96"/>
  <c r="M400" i="96"/>
  <c r="M404" i="96"/>
  <c r="M408" i="96"/>
  <c r="M412" i="96"/>
  <c r="M416" i="96"/>
  <c r="M420" i="96"/>
  <c r="M424" i="96"/>
  <c r="M428" i="96"/>
  <c r="M432" i="96"/>
  <c r="M436" i="96"/>
  <c r="M440" i="96"/>
  <c r="M444" i="96"/>
  <c r="M448" i="96"/>
  <c r="M452" i="96"/>
  <c r="M456" i="96"/>
  <c r="M460" i="96"/>
  <c r="M464" i="96"/>
  <c r="M468" i="96"/>
  <c r="M472" i="96"/>
  <c r="M476" i="96"/>
  <c r="M480" i="96"/>
  <c r="M484" i="96"/>
  <c r="M488" i="96"/>
  <c r="M492" i="96"/>
  <c r="M496" i="96"/>
  <c r="M15" i="98"/>
  <c r="M19" i="98"/>
  <c r="M31" i="98"/>
  <c r="M35" i="98"/>
  <c r="M47" i="98"/>
  <c r="M51" i="98"/>
  <c r="M63" i="98"/>
  <c r="M67" i="98"/>
  <c r="M87" i="98"/>
  <c r="M103" i="98"/>
  <c r="M107" i="98"/>
  <c r="M115" i="98"/>
  <c r="M119" i="98"/>
  <c r="M123" i="98"/>
  <c r="M131" i="98"/>
  <c r="M135" i="98"/>
  <c r="M151" i="98"/>
  <c r="M153" i="98"/>
  <c r="M167" i="98"/>
  <c r="M171" i="98"/>
  <c r="M173" i="98"/>
  <c r="M179" i="98"/>
  <c r="M183" i="98"/>
  <c r="M187" i="98"/>
  <c r="M189" i="98"/>
  <c r="M195" i="98"/>
  <c r="M205" i="98"/>
  <c r="M225" i="98"/>
  <c r="M249" i="98"/>
  <c r="M269" i="98"/>
  <c r="M289" i="98"/>
  <c r="M313" i="98"/>
  <c r="M333" i="98"/>
  <c r="M353" i="98"/>
  <c r="M377" i="98"/>
  <c r="M397" i="98"/>
  <c r="M417" i="98"/>
  <c r="M421" i="98"/>
  <c r="M437" i="98"/>
  <c r="M445" i="98"/>
  <c r="M461" i="98"/>
  <c r="M465" i="98"/>
  <c r="M481" i="98"/>
  <c r="M485" i="98"/>
  <c r="J500" i="98"/>
  <c r="C524" i="98"/>
  <c r="I524" i="98"/>
  <c r="M180" i="94"/>
  <c r="M184" i="94"/>
  <c r="M188" i="94"/>
  <c r="M192" i="94"/>
  <c r="M196" i="94"/>
  <c r="M200" i="94"/>
  <c r="M204" i="94"/>
  <c r="M208" i="94"/>
  <c r="M212" i="94"/>
  <c r="M216" i="94"/>
  <c r="M220" i="94"/>
  <c r="M224" i="94"/>
  <c r="M228" i="94"/>
  <c r="M232" i="94"/>
  <c r="M236" i="94"/>
  <c r="M240" i="94"/>
  <c r="M244" i="94"/>
  <c r="M248" i="94"/>
  <c r="M252" i="94"/>
  <c r="M256" i="94"/>
  <c r="M260" i="94"/>
  <c r="M264" i="94"/>
  <c r="M268" i="94"/>
  <c r="M272" i="94"/>
  <c r="M276" i="94"/>
  <c r="M280" i="94"/>
  <c r="M284" i="94"/>
  <c r="M288" i="94"/>
  <c r="M292" i="94"/>
  <c r="M296" i="94"/>
  <c r="M300" i="94"/>
  <c r="M304" i="94"/>
  <c r="M308" i="94"/>
  <c r="M312" i="94"/>
  <c r="M316" i="94"/>
  <c r="M320" i="94"/>
  <c r="M324" i="94"/>
  <c r="M328" i="94"/>
  <c r="M332" i="94"/>
  <c r="M336" i="94"/>
  <c r="M340" i="94"/>
  <c r="M344" i="94"/>
  <c r="M348" i="94"/>
  <c r="M352" i="94"/>
  <c r="M356" i="94"/>
  <c r="M360" i="94"/>
  <c r="M364" i="94"/>
  <c r="M368" i="94"/>
  <c r="M372" i="94"/>
  <c r="M376" i="94"/>
  <c r="M380" i="94"/>
  <c r="M384" i="94"/>
  <c r="M388" i="94"/>
  <c r="M392" i="94"/>
  <c r="M396" i="94"/>
  <c r="M402" i="94"/>
  <c r="M406" i="94"/>
  <c r="M408" i="94"/>
  <c r="M412" i="94"/>
  <c r="M418" i="94"/>
  <c r="M422" i="94"/>
  <c r="M424" i="94"/>
  <c r="M428" i="94"/>
  <c r="M434" i="94"/>
  <c r="M438" i="94"/>
  <c r="M440" i="94"/>
  <c r="M444" i="94"/>
  <c r="M450" i="94"/>
  <c r="M454" i="94"/>
  <c r="M456" i="94"/>
  <c r="M462" i="94"/>
  <c r="M464" i="94"/>
  <c r="M470" i="94"/>
  <c r="M472" i="94"/>
  <c r="M478" i="94"/>
  <c r="M480" i="94"/>
  <c r="M486" i="94"/>
  <c r="M488" i="94"/>
  <c r="M494" i="94"/>
  <c r="M496" i="94"/>
  <c r="I500" i="96"/>
  <c r="M6" i="98"/>
  <c r="M10" i="98"/>
  <c r="M14" i="98"/>
  <c r="M18" i="98"/>
  <c r="M22" i="98"/>
  <c r="M26" i="98"/>
  <c r="M30" i="98"/>
  <c r="M34" i="98"/>
  <c r="M38" i="98"/>
  <c r="M42" i="98"/>
  <c r="M46" i="98"/>
  <c r="M50" i="98"/>
  <c r="M54" i="98"/>
  <c r="M58" i="98"/>
  <c r="M62" i="98"/>
  <c r="M66" i="98"/>
  <c r="M70" i="98"/>
  <c r="M74" i="98"/>
  <c r="M78" i="98"/>
  <c r="M82" i="98"/>
  <c r="M86" i="98"/>
  <c r="M90" i="98"/>
  <c r="M94" i="98"/>
  <c r="M98" i="98"/>
  <c r="M102" i="98"/>
  <c r="M106" i="98"/>
  <c r="M110" i="98"/>
  <c r="M114" i="98"/>
  <c r="M118" i="98"/>
  <c r="M122" i="98"/>
  <c r="M126" i="98"/>
  <c r="M130" i="98"/>
  <c r="M134" i="98"/>
  <c r="M138" i="98"/>
  <c r="M142" i="98"/>
  <c r="M146" i="98"/>
  <c r="M150" i="98"/>
  <c r="M154" i="98"/>
  <c r="M158" i="98"/>
  <c r="M162" i="98"/>
  <c r="M166" i="98"/>
  <c r="M170" i="98"/>
  <c r="M174" i="98"/>
  <c r="M178" i="98"/>
  <c r="M182" i="98"/>
  <c r="M186" i="98"/>
  <c r="M190" i="98"/>
  <c r="M194" i="98"/>
  <c r="M198" i="98"/>
  <c r="M202" i="98"/>
  <c r="M206" i="98"/>
  <c r="M210" i="98"/>
  <c r="M214" i="98"/>
  <c r="M218" i="98"/>
  <c r="M222" i="98"/>
  <c r="M226" i="98"/>
  <c r="M230" i="98"/>
  <c r="M234" i="98"/>
  <c r="M238" i="98"/>
  <c r="M242" i="98"/>
  <c r="M246" i="98"/>
  <c r="M250" i="98"/>
  <c r="M254" i="98"/>
  <c r="M258" i="98"/>
  <c r="M262" i="98"/>
  <c r="M266" i="98"/>
  <c r="M270" i="98"/>
  <c r="M274" i="98"/>
  <c r="M278" i="98"/>
  <c r="M282" i="98"/>
  <c r="M286" i="98"/>
  <c r="M290" i="98"/>
  <c r="M294" i="98"/>
  <c r="M298" i="98"/>
  <c r="M302" i="98"/>
  <c r="M306" i="98"/>
  <c r="M310" i="98"/>
  <c r="M314" i="98"/>
  <c r="M318" i="98"/>
  <c r="M322" i="98"/>
  <c r="M326" i="98"/>
  <c r="M330" i="98"/>
  <c r="M334" i="98"/>
  <c r="M338" i="98"/>
  <c r="M342" i="98"/>
  <c r="M346" i="98"/>
  <c r="M350" i="98"/>
  <c r="M354" i="98"/>
  <c r="M358" i="98"/>
  <c r="M362" i="98"/>
  <c r="M366" i="98"/>
  <c r="M370" i="98"/>
  <c r="M374" i="98"/>
  <c r="M378" i="98"/>
  <c r="M382" i="98"/>
  <c r="M386" i="98"/>
  <c r="M390" i="98"/>
  <c r="M394" i="98"/>
  <c r="M398" i="98"/>
  <c r="M400" i="98"/>
  <c r="M404" i="98"/>
  <c r="M410" i="98"/>
  <c r="I509" i="90"/>
  <c r="I509" i="92"/>
  <c r="M89" i="88"/>
  <c r="M97" i="88"/>
  <c r="M73" i="86"/>
  <c r="H507" i="86"/>
  <c r="M277" i="94"/>
  <c r="M309" i="96"/>
  <c r="M315" i="96"/>
  <c r="M357" i="96"/>
  <c r="M369" i="96"/>
  <c r="M389" i="96"/>
  <c r="M391" i="96"/>
  <c r="M152" i="98"/>
  <c r="M156" i="98"/>
  <c r="M14" i="82"/>
  <c r="M54" i="82"/>
  <c r="M58" i="82"/>
  <c r="M62" i="82"/>
  <c r="M70" i="82"/>
  <c r="M74" i="82"/>
  <c r="M78" i="82"/>
  <c r="M86" i="82"/>
  <c r="M90" i="82"/>
  <c r="M94" i="82"/>
  <c r="M118" i="82"/>
  <c r="M126" i="82"/>
  <c r="M142" i="82"/>
  <c r="M262" i="90"/>
  <c r="M302" i="90"/>
  <c r="M110" i="92"/>
  <c r="M250" i="94"/>
  <c r="M73" i="94"/>
  <c r="C529" i="92"/>
  <c r="F529" i="92" s="1"/>
  <c r="M293" i="86"/>
  <c r="M358" i="86"/>
  <c r="M443" i="88"/>
  <c r="M226" i="86"/>
  <c r="M276" i="88"/>
  <c r="M316" i="88"/>
  <c r="M227" i="90"/>
  <c r="M222" i="92"/>
  <c r="M124" i="96"/>
  <c r="M203" i="96"/>
  <c r="M490" i="98"/>
  <c r="H500" i="94"/>
  <c r="M392" i="82"/>
  <c r="M406" i="82"/>
  <c r="M408" i="82"/>
  <c r="M412" i="82"/>
  <c r="M422" i="82"/>
  <c r="M424" i="82"/>
  <c r="M426" i="82"/>
  <c r="M450" i="82"/>
  <c r="M137" i="86"/>
  <c r="M139" i="86"/>
  <c r="M373" i="86"/>
  <c r="M389" i="86"/>
  <c r="M265" i="88"/>
  <c r="M281" i="88"/>
  <c r="M174" i="90"/>
  <c r="M452" i="90"/>
  <c r="M43" i="92"/>
  <c r="M59" i="92"/>
  <c r="M350" i="92"/>
  <c r="M378" i="94"/>
  <c r="M24" i="96"/>
  <c r="M28" i="96"/>
  <c r="M36" i="96"/>
  <c r="M172" i="96"/>
  <c r="M184" i="96"/>
  <c r="M415" i="98"/>
  <c r="M419" i="98"/>
  <c r="M97" i="82"/>
  <c r="M101" i="82"/>
  <c r="M135" i="82"/>
  <c r="M145" i="82"/>
  <c r="M147" i="82"/>
  <c r="M490" i="82"/>
  <c r="M70" i="86"/>
  <c r="M146" i="88"/>
  <c r="M148" i="88"/>
  <c r="M478" i="90"/>
  <c r="M480" i="90"/>
  <c r="M488" i="90"/>
  <c r="M161" i="82"/>
  <c r="M163" i="82"/>
  <c r="M175" i="82"/>
  <c r="M177" i="82"/>
  <c r="M197" i="82"/>
  <c r="M203" i="82"/>
  <c r="M219" i="82"/>
  <c r="M223" i="82"/>
  <c r="M225" i="82"/>
  <c r="M227" i="82"/>
  <c r="M233" i="82"/>
  <c r="M255" i="82"/>
  <c r="M267" i="82"/>
  <c r="M271" i="82"/>
  <c r="M313" i="82"/>
  <c r="M319" i="82"/>
  <c r="M367" i="82"/>
  <c r="M377" i="82"/>
  <c r="M383" i="82"/>
  <c r="M466" i="82"/>
  <c r="M181" i="86"/>
  <c r="M195" i="86"/>
  <c r="M168" i="82"/>
  <c r="M200" i="82"/>
  <c r="M216" i="82"/>
  <c r="M220" i="82"/>
  <c r="M224" i="82"/>
  <c r="M232" i="82"/>
  <c r="M248" i="82"/>
  <c r="M252" i="82"/>
  <c r="M280" i="82"/>
  <c r="M288" i="82"/>
  <c r="M380" i="82"/>
  <c r="M384" i="82"/>
  <c r="M322" i="86"/>
  <c r="M445" i="86"/>
  <c r="M461" i="86"/>
  <c r="M493" i="86"/>
  <c r="M80" i="88"/>
  <c r="M82" i="88"/>
  <c r="M190" i="92"/>
  <c r="M270" i="92"/>
  <c r="M274" i="92"/>
  <c r="M54" i="94"/>
  <c r="M229" i="94"/>
  <c r="M305" i="94"/>
  <c r="M278" i="96"/>
  <c r="M27" i="98"/>
  <c r="M80" i="98"/>
  <c r="M88" i="98"/>
  <c r="M92" i="98"/>
  <c r="M137" i="88"/>
  <c r="M408" i="88"/>
  <c r="M118" i="90"/>
  <c r="M206" i="90"/>
  <c r="M349" i="90"/>
  <c r="M353" i="90"/>
  <c r="M355" i="90"/>
  <c r="M458" i="90"/>
  <c r="M11" i="92"/>
  <c r="M78" i="92"/>
  <c r="M123" i="92"/>
  <c r="M239" i="92"/>
  <c r="M45" i="94"/>
  <c r="M47" i="94"/>
  <c r="M5" i="96"/>
  <c r="M13" i="96"/>
  <c r="M17" i="96"/>
  <c r="M21" i="96"/>
  <c r="M40" i="96"/>
  <c r="M44" i="96"/>
  <c r="M52" i="96"/>
  <c r="M56" i="96"/>
  <c r="M211" i="96"/>
  <c r="M257" i="96"/>
  <c r="M265" i="96"/>
  <c r="M475" i="96"/>
  <c r="M477" i="96"/>
  <c r="M485" i="96"/>
  <c r="M497" i="96"/>
  <c r="M199" i="98"/>
  <c r="M327" i="98"/>
  <c r="M335" i="98"/>
  <c r="M85" i="86"/>
  <c r="M89" i="86"/>
  <c r="M91" i="86"/>
  <c r="M194" i="86"/>
  <c r="M290" i="86"/>
  <c r="M361" i="86"/>
  <c r="M408" i="86"/>
  <c r="M456" i="86"/>
  <c r="M472" i="86"/>
  <c r="M486" i="86"/>
  <c r="M498" i="86"/>
  <c r="M153" i="88"/>
  <c r="M161" i="88"/>
  <c r="M378" i="88"/>
  <c r="M448" i="88"/>
  <c r="M414" i="90"/>
  <c r="M416" i="90"/>
  <c r="M424" i="90"/>
  <c r="M398" i="92"/>
  <c r="M107" i="94"/>
  <c r="M113" i="94"/>
  <c r="M337" i="94"/>
  <c r="M105" i="96"/>
  <c r="M113" i="96"/>
  <c r="M117" i="96"/>
  <c r="M146" i="96"/>
  <c r="M163" i="96"/>
  <c r="M36" i="98"/>
  <c r="M40" i="98"/>
  <c r="M72" i="98"/>
  <c r="M95" i="98"/>
  <c r="M99" i="98"/>
  <c r="M275" i="98"/>
  <c r="M376" i="98"/>
  <c r="M54" i="90"/>
  <c r="M106" i="90"/>
  <c r="M131" i="90"/>
  <c r="M135" i="90"/>
  <c r="M183" i="90"/>
  <c r="M186" i="90"/>
  <c r="M193" i="90"/>
  <c r="M195" i="90"/>
  <c r="M218" i="90"/>
  <c r="M311" i="90"/>
  <c r="M314" i="90"/>
  <c r="M317" i="90"/>
  <c r="M323" i="90"/>
  <c r="M346" i="90"/>
  <c r="M471" i="90"/>
  <c r="M37" i="82"/>
  <c r="M45" i="82"/>
  <c r="M61" i="82"/>
  <c r="M81" i="82"/>
  <c r="M158" i="82"/>
  <c r="M239" i="82"/>
  <c r="M348" i="82"/>
  <c r="M352" i="82"/>
  <c r="M431" i="82"/>
  <c r="M458" i="82"/>
  <c r="M78" i="86"/>
  <c r="M101" i="86"/>
  <c r="M165" i="86"/>
  <c r="M306" i="86"/>
  <c r="M310" i="86"/>
  <c r="M341" i="86"/>
  <c r="M364" i="86"/>
  <c r="M366" i="86"/>
  <c r="M370" i="86"/>
  <c r="M374" i="86"/>
  <c r="M376" i="86"/>
  <c r="M444" i="86"/>
  <c r="M448" i="86"/>
  <c r="M450" i="86"/>
  <c r="M485" i="86"/>
  <c r="M201" i="88"/>
  <c r="M212" i="88"/>
  <c r="M217" i="88"/>
  <c r="M225" i="88"/>
  <c r="M346" i="88"/>
  <c r="M455" i="88"/>
  <c r="M390" i="90"/>
  <c r="M50" i="92"/>
  <c r="M482" i="92"/>
  <c r="M484" i="92"/>
  <c r="M407" i="94"/>
  <c r="M446" i="94"/>
  <c r="M448" i="94"/>
  <c r="M145" i="94"/>
  <c r="M149" i="94"/>
  <c r="M170" i="94"/>
  <c r="M177" i="94"/>
  <c r="M179" i="94"/>
  <c r="M194" i="94"/>
  <c r="M209" i="94"/>
  <c r="M354" i="94"/>
  <c r="M385" i="94"/>
  <c r="M65" i="96"/>
  <c r="M69" i="96"/>
  <c r="M73" i="96"/>
  <c r="M96" i="96"/>
  <c r="M187" i="96"/>
  <c r="M287" i="96"/>
  <c r="M293" i="96"/>
  <c r="M295" i="96"/>
  <c r="M471" i="96"/>
  <c r="M494" i="96"/>
  <c r="M159" i="98"/>
  <c r="M163" i="98"/>
  <c r="M223" i="98"/>
  <c r="M383" i="98"/>
  <c r="M387" i="98"/>
  <c r="M458" i="98"/>
  <c r="M460" i="98"/>
  <c r="M407" i="90"/>
  <c r="M411" i="90"/>
  <c r="M455" i="90"/>
  <c r="M491" i="90"/>
  <c r="M67" i="92"/>
  <c r="M242" i="92"/>
  <c r="M303" i="92"/>
  <c r="M370" i="92"/>
  <c r="M42" i="94"/>
  <c r="M226" i="94"/>
  <c r="M281" i="94"/>
  <c r="M289" i="94"/>
  <c r="M414" i="94"/>
  <c r="M416" i="94"/>
  <c r="M474" i="94"/>
  <c r="M476" i="94"/>
  <c r="M482" i="94"/>
  <c r="M484" i="94"/>
  <c r="M80" i="96"/>
  <c r="M88" i="96"/>
  <c r="M179" i="96"/>
  <c r="M194" i="96"/>
  <c r="M198" i="96"/>
  <c r="M200" i="96"/>
  <c r="M277" i="96"/>
  <c r="M279" i="96"/>
  <c r="M281" i="96"/>
  <c r="M283" i="96"/>
  <c r="M306" i="96"/>
  <c r="M318" i="96"/>
  <c r="M24" i="98"/>
  <c r="M172" i="98"/>
  <c r="M184" i="98"/>
  <c r="M192" i="98"/>
  <c r="M315" i="98"/>
  <c r="M339" i="98"/>
  <c r="M343" i="98"/>
  <c r="M355" i="98"/>
  <c r="M406" i="98"/>
  <c r="M408" i="98"/>
  <c r="M412" i="98"/>
  <c r="M471" i="98"/>
  <c r="M13" i="82"/>
  <c r="M42" i="82"/>
  <c r="M46" i="82"/>
  <c r="M65" i="82"/>
  <c r="M102" i="82"/>
  <c r="M110" i="82"/>
  <c r="M150" i="82"/>
  <c r="M184" i="82"/>
  <c r="M192" i="82"/>
  <c r="M207" i="82"/>
  <c r="M211" i="82"/>
  <c r="M256" i="82"/>
  <c r="M264" i="82"/>
  <c r="M283" i="82"/>
  <c r="M297" i="82"/>
  <c r="M316" i="82"/>
  <c r="M331" i="82"/>
  <c r="M339" i="82"/>
  <c r="M347" i="82"/>
  <c r="M360" i="82"/>
  <c r="M415" i="82"/>
  <c r="M442" i="82"/>
  <c r="M118" i="86"/>
  <c r="M146" i="86"/>
  <c r="M185" i="86"/>
  <c r="M189" i="86"/>
  <c r="M191" i="86"/>
  <c r="M246" i="86"/>
  <c r="M249" i="86"/>
  <c r="M253" i="86"/>
  <c r="M255" i="86"/>
  <c r="M258" i="86"/>
  <c r="M265" i="86"/>
  <c r="M267" i="86"/>
  <c r="M282" i="86"/>
  <c r="M297" i="86"/>
  <c r="M301" i="86"/>
  <c r="M339" i="86"/>
  <c r="M380" i="86"/>
  <c r="M384" i="86"/>
  <c r="M469" i="86"/>
  <c r="M296" i="88"/>
  <c r="M298" i="88"/>
  <c r="M360" i="88"/>
  <c r="M362" i="88"/>
  <c r="M416" i="88"/>
  <c r="M423" i="88"/>
  <c r="M425" i="88"/>
  <c r="M427" i="88"/>
  <c r="M429" i="88"/>
  <c r="M432" i="88"/>
  <c r="M487" i="88"/>
  <c r="M489" i="88"/>
  <c r="M491" i="88"/>
  <c r="M493" i="88"/>
  <c r="M496" i="88"/>
  <c r="M10" i="90"/>
  <c r="M74" i="90"/>
  <c r="M138" i="90"/>
  <c r="M230" i="90"/>
  <c r="M241" i="90"/>
  <c r="M243" i="90"/>
  <c r="M358" i="90"/>
  <c r="M369" i="90"/>
  <c r="M371" i="90"/>
  <c r="M447" i="90"/>
  <c r="M111" i="92"/>
  <c r="M146" i="92"/>
  <c r="M175" i="92"/>
  <c r="M206" i="92"/>
  <c r="M238" i="92"/>
  <c r="M251" i="92"/>
  <c r="M299" i="92"/>
  <c r="M366" i="92"/>
  <c r="M443" i="92"/>
  <c r="M474" i="82"/>
  <c r="M498" i="82"/>
  <c r="M54" i="86"/>
  <c r="M63" i="86"/>
  <c r="M94" i="86"/>
  <c r="M186" i="86"/>
  <c r="M211" i="86"/>
  <c r="M214" i="86"/>
  <c r="M217" i="86"/>
  <c r="M233" i="86"/>
  <c r="M237" i="86"/>
  <c r="M287" i="86"/>
  <c r="M338" i="86"/>
  <c r="M396" i="86"/>
  <c r="M425" i="86"/>
  <c r="M438" i="86"/>
  <c r="M453" i="86"/>
  <c r="M334" i="92"/>
  <c r="M427" i="92"/>
  <c r="M476" i="92"/>
  <c r="M82" i="94"/>
  <c r="M90" i="94"/>
  <c r="M186" i="94"/>
  <c r="M199" i="94"/>
  <c r="M218" i="94"/>
  <c r="M357" i="94"/>
  <c r="M134" i="86"/>
  <c r="M41" i="88"/>
  <c r="M100" i="88"/>
  <c r="M102" i="88"/>
  <c r="M105" i="88"/>
  <c r="M129" i="88"/>
  <c r="M164" i="88"/>
  <c r="M169" i="88"/>
  <c r="M176" i="88"/>
  <c r="M193" i="88"/>
  <c r="M233" i="88"/>
  <c r="M240" i="88"/>
  <c r="M257" i="88"/>
  <c r="M33" i="90"/>
  <c r="M62" i="90"/>
  <c r="M86" i="90"/>
  <c r="M103" i="90"/>
  <c r="M126" i="90"/>
  <c r="M141" i="90"/>
  <c r="M150" i="90"/>
  <c r="M163" i="90"/>
  <c r="M209" i="90"/>
  <c r="M211" i="90"/>
  <c r="M215" i="90"/>
  <c r="M257" i="90"/>
  <c r="M259" i="90"/>
  <c r="M291" i="90"/>
  <c r="M337" i="90"/>
  <c r="M339" i="90"/>
  <c r="M343" i="90"/>
  <c r="M387" i="90"/>
  <c r="M430" i="90"/>
  <c r="M439" i="90"/>
  <c r="M475" i="90"/>
  <c r="M60" i="92"/>
  <c r="M75" i="92"/>
  <c r="M94" i="92"/>
  <c r="M114" i="92"/>
  <c r="M142" i="92"/>
  <c r="M171" i="92"/>
  <c r="M178" i="92"/>
  <c r="M187" i="92"/>
  <c r="M200" i="92"/>
  <c r="M379" i="92"/>
  <c r="M459" i="92"/>
  <c r="M67" i="94"/>
  <c r="M257" i="94"/>
  <c r="M325" i="94"/>
  <c r="M346" i="94"/>
  <c r="M76" i="96"/>
  <c r="M97" i="96"/>
  <c r="M445" i="96"/>
  <c r="M318" i="92"/>
  <c r="M367" i="92"/>
  <c r="M402" i="92"/>
  <c r="M406" i="92"/>
  <c r="M475" i="92"/>
  <c r="M492" i="92"/>
  <c r="M26" i="94"/>
  <c r="M29" i="94"/>
  <c r="M31" i="94"/>
  <c r="M35" i="94"/>
  <c r="M85" i="94"/>
  <c r="M161" i="94"/>
  <c r="M163" i="94"/>
  <c r="M165" i="94"/>
  <c r="M174" i="94"/>
  <c r="M187" i="94"/>
  <c r="M217" i="94"/>
  <c r="M237" i="94"/>
  <c r="M258" i="94"/>
  <c r="M265" i="94"/>
  <c r="M293" i="94"/>
  <c r="M317" i="94"/>
  <c r="M345" i="94"/>
  <c r="M365" i="94"/>
  <c r="M386" i="94"/>
  <c r="M393" i="94"/>
  <c r="M8" i="96"/>
  <c r="M12" i="96"/>
  <c r="M20" i="96"/>
  <c r="M45" i="96"/>
  <c r="M49" i="96"/>
  <c r="M53" i="96"/>
  <c r="M108" i="96"/>
  <c r="M112" i="96"/>
  <c r="M120" i="96"/>
  <c r="M168" i="96"/>
  <c r="M210" i="96"/>
  <c r="M306" i="92"/>
  <c r="M328" i="92"/>
  <c r="M434" i="92"/>
  <c r="M462" i="92"/>
  <c r="M19" i="94"/>
  <c r="M57" i="94"/>
  <c r="M74" i="94"/>
  <c r="M110" i="94"/>
  <c r="M158" i="94"/>
  <c r="M193" i="94"/>
  <c r="M241" i="94"/>
  <c r="M249" i="94"/>
  <c r="M290" i="94"/>
  <c r="M314" i="94"/>
  <c r="M321" i="94"/>
  <c r="M369" i="94"/>
  <c r="M377" i="94"/>
  <c r="M410" i="94"/>
  <c r="M430" i="94"/>
  <c r="M432" i="94"/>
  <c r="M436" i="94"/>
  <c r="M11" i="98"/>
  <c r="M13" i="98"/>
  <c r="M43" i="98"/>
  <c r="M52" i="98"/>
  <c r="M83" i="98"/>
  <c r="M108" i="98"/>
  <c r="M155" i="98"/>
  <c r="M168" i="98"/>
  <c r="M175" i="98"/>
  <c r="M185" i="98"/>
  <c r="M191" i="98"/>
  <c r="M211" i="98"/>
  <c r="M235" i="98"/>
  <c r="M248" i="98"/>
  <c r="M271" i="98"/>
  <c r="M299" i="98"/>
  <c r="M344" i="98"/>
  <c r="M352" i="98"/>
  <c r="M379" i="98"/>
  <c r="M422" i="98"/>
  <c r="M424" i="98"/>
  <c r="M431" i="98"/>
  <c r="M455" i="98"/>
  <c r="M463" i="98"/>
  <c r="M466" i="94"/>
  <c r="M468" i="94"/>
  <c r="M498" i="94"/>
  <c r="M4" i="96"/>
  <c r="M29" i="96"/>
  <c r="M33" i="96"/>
  <c r="M37" i="96"/>
  <c r="M60" i="96"/>
  <c r="M85" i="96"/>
  <c r="M89" i="96"/>
  <c r="M104" i="96"/>
  <c r="M129" i="96"/>
  <c r="M133" i="96"/>
  <c r="M137" i="96"/>
  <c r="M139" i="96"/>
  <c r="M171" i="96"/>
  <c r="M204" i="96"/>
  <c r="M273" i="96"/>
  <c r="M303" i="96"/>
  <c r="M310" i="96"/>
  <c r="M413" i="96"/>
  <c r="M426" i="96"/>
  <c r="M474" i="96"/>
  <c r="M493" i="96"/>
  <c r="M39" i="98"/>
  <c r="M55" i="98"/>
  <c r="M65" i="98"/>
  <c r="M120" i="98"/>
  <c r="M127" i="98"/>
  <c r="M143" i="98"/>
  <c r="M147" i="98"/>
  <c r="M251" i="98"/>
  <c r="M263" i="98"/>
  <c r="M280" i="98"/>
  <c r="M363" i="98"/>
  <c r="M367" i="98"/>
  <c r="M391" i="98"/>
  <c r="M403" i="98"/>
  <c r="M434" i="98"/>
  <c r="M444" i="98"/>
  <c r="M474" i="98"/>
  <c r="M476" i="98"/>
  <c r="M487" i="98"/>
  <c r="M495" i="98"/>
  <c r="H501" i="98"/>
  <c r="H505" i="98"/>
  <c r="H513" i="98"/>
  <c r="M20" i="98"/>
  <c r="M75" i="98"/>
  <c r="M77" i="98"/>
  <c r="M79" i="98"/>
  <c r="M104" i="98"/>
  <c r="M111" i="98"/>
  <c r="M113" i="98"/>
  <c r="M287" i="98"/>
  <c r="M311" i="98"/>
  <c r="M320" i="98"/>
  <c r="M323" i="98"/>
  <c r="M418" i="98"/>
  <c r="M447" i="98"/>
  <c r="M479" i="98"/>
  <c r="H509" i="98"/>
  <c r="J501" i="98"/>
  <c r="J505" i="98"/>
  <c r="J509" i="98"/>
  <c r="J513" i="98"/>
  <c r="C523" i="98"/>
  <c r="C527" i="98"/>
  <c r="H527" i="98"/>
  <c r="H507" i="98"/>
  <c r="C531" i="98"/>
  <c r="H531" i="98"/>
  <c r="H511" i="98"/>
  <c r="M8" i="98"/>
  <c r="M207" i="98"/>
  <c r="M216" i="98"/>
  <c r="M247" i="98"/>
  <c r="M256" i="98"/>
  <c r="M259" i="98"/>
  <c r="M351" i="98"/>
  <c r="M375" i="98"/>
  <c r="M384" i="98"/>
  <c r="M399" i="98"/>
  <c r="C520" i="98"/>
  <c r="I520" i="98"/>
  <c r="H500" i="98"/>
  <c r="C522" i="98"/>
  <c r="H502" i="98"/>
  <c r="H504" i="98"/>
  <c r="C526" i="98"/>
  <c r="H526" i="98" s="1"/>
  <c r="H506" i="98"/>
  <c r="H508" i="98"/>
  <c r="C530" i="98"/>
  <c r="H530" i="98" s="1"/>
  <c r="H510" i="98"/>
  <c r="C532" i="98"/>
  <c r="H512" i="98"/>
  <c r="C534" i="98"/>
  <c r="H534" i="98" s="1"/>
  <c r="H514" i="98"/>
  <c r="C528" i="98"/>
  <c r="M4" i="98"/>
  <c r="M23" i="98"/>
  <c r="M49" i="98"/>
  <c r="M56" i="98"/>
  <c r="M59" i="98"/>
  <c r="M68" i="98"/>
  <c r="M91" i="98"/>
  <c r="M128" i="98"/>
  <c r="M133" i="98"/>
  <c r="M136" i="98"/>
  <c r="M139" i="98"/>
  <c r="M144" i="98"/>
  <c r="M169" i="98"/>
  <c r="M203" i="98"/>
  <c r="M219" i="98"/>
  <c r="M231" i="98"/>
  <c r="M243" i="98"/>
  <c r="M267" i="98"/>
  <c r="M283" i="98"/>
  <c r="M295" i="98"/>
  <c r="M307" i="98"/>
  <c r="M331" i="98"/>
  <c r="M347" i="98"/>
  <c r="M359" i="98"/>
  <c r="M371" i="98"/>
  <c r="M395" i="98"/>
  <c r="M402" i="98"/>
  <c r="M428" i="98"/>
  <c r="M438" i="98"/>
  <c r="M440" i="98"/>
  <c r="M450" i="98"/>
  <c r="M452" i="98"/>
  <c r="M466" i="98"/>
  <c r="M468" i="98"/>
  <c r="M484" i="98"/>
  <c r="M498" i="98"/>
  <c r="M7" i="98"/>
  <c r="M71" i="98"/>
  <c r="M215" i="98"/>
  <c r="M224" i="98"/>
  <c r="M227" i="98"/>
  <c r="M239" i="98"/>
  <c r="M255" i="98"/>
  <c r="M279" i="98"/>
  <c r="M288" i="98"/>
  <c r="M291" i="98"/>
  <c r="M303" i="98"/>
  <c r="M312" i="98"/>
  <c r="M319" i="98"/>
  <c r="C523" i="96"/>
  <c r="J505" i="96"/>
  <c r="M9" i="96"/>
  <c r="M16" i="96"/>
  <c r="M25" i="96"/>
  <c r="M32" i="96"/>
  <c r="M41" i="96"/>
  <c r="M48" i="96"/>
  <c r="M72" i="96"/>
  <c r="M81" i="96"/>
  <c r="M92" i="96"/>
  <c r="M101" i="96"/>
  <c r="M136" i="96"/>
  <c r="M140" i="96"/>
  <c r="M147" i="96"/>
  <c r="M156" i="96"/>
  <c r="C522" i="96"/>
  <c r="J522" i="96" s="1"/>
  <c r="J502" i="96"/>
  <c r="J504" i="96"/>
  <c r="C526" i="96"/>
  <c r="J526" i="96"/>
  <c r="M220" i="96"/>
  <c r="M229" i="96"/>
  <c r="M231" i="96"/>
  <c r="M238" i="96"/>
  <c r="M251" i="96"/>
  <c r="M254" i="96"/>
  <c r="M261" i="96"/>
  <c r="M321" i="96"/>
  <c r="M337" i="96"/>
  <c r="M342" i="96"/>
  <c r="M351" i="96"/>
  <c r="M353" i="96"/>
  <c r="M374" i="96"/>
  <c r="M379" i="96"/>
  <c r="M407" i="96"/>
  <c r="M410" i="96"/>
  <c r="M417" i="96"/>
  <c r="M434" i="96"/>
  <c r="M459" i="96"/>
  <c r="M465" i="96"/>
  <c r="M467" i="96"/>
  <c r="M481" i="96"/>
  <c r="M68" i="96"/>
  <c r="M77" i="96"/>
  <c r="M84" i="96"/>
  <c r="M93" i="96"/>
  <c r="M100" i="96"/>
  <c r="M109" i="96"/>
  <c r="M116" i="96"/>
  <c r="M132" i="96"/>
  <c r="M150" i="96"/>
  <c r="M152" i="96"/>
  <c r="M155" i="96"/>
  <c r="M162" i="96"/>
  <c r="M188" i="96"/>
  <c r="M195" i="96"/>
  <c r="M216" i="96"/>
  <c r="M219" i="96"/>
  <c r="M223" i="96"/>
  <c r="M239" i="96"/>
  <c r="M242" i="96"/>
  <c r="M245" i="96"/>
  <c r="M341" i="96"/>
  <c r="M343" i="96"/>
  <c r="M345" i="96"/>
  <c r="M347" i="96"/>
  <c r="M350" i="96"/>
  <c r="M361" i="96"/>
  <c r="M373" i="96"/>
  <c r="M398" i="96"/>
  <c r="M401" i="96"/>
  <c r="M435" i="96"/>
  <c r="M437" i="96"/>
  <c r="M439" i="96"/>
  <c r="M449" i="96"/>
  <c r="M451" i="96"/>
  <c r="C522" i="94"/>
  <c r="F522" i="94" s="1"/>
  <c r="J502" i="94"/>
  <c r="C526" i="94"/>
  <c r="J506" i="94"/>
  <c r="C530" i="94"/>
  <c r="J530" i="94" s="1"/>
  <c r="J510" i="94"/>
  <c r="C534" i="94"/>
  <c r="J514" i="94"/>
  <c r="M41" i="94"/>
  <c r="M106" i="94"/>
  <c r="M122" i="94"/>
  <c r="M129" i="94"/>
  <c r="M154" i="94"/>
  <c r="M213" i="94"/>
  <c r="M261" i="94"/>
  <c r="M313" i="94"/>
  <c r="M322" i="94"/>
  <c r="M329" i="94"/>
  <c r="M353" i="94"/>
  <c r="M381" i="94"/>
  <c r="M411" i="94"/>
  <c r="M442" i="94"/>
  <c r="M458" i="94"/>
  <c r="M460" i="94"/>
  <c r="M471" i="94"/>
  <c r="J501" i="94"/>
  <c r="J505" i="94"/>
  <c r="J509" i="94"/>
  <c r="J513" i="94"/>
  <c r="J500" i="94"/>
  <c r="H502" i="94"/>
  <c r="C524" i="94"/>
  <c r="J524" i="94" s="1"/>
  <c r="I524" i="94"/>
  <c r="J504" i="94"/>
  <c r="H506" i="94"/>
  <c r="J508" i="94"/>
  <c r="H510" i="94"/>
  <c r="J512" i="94"/>
  <c r="H514" i="94"/>
  <c r="C528" i="94"/>
  <c r="J528" i="94" s="1"/>
  <c r="M22" i="94"/>
  <c r="M38" i="94"/>
  <c r="M77" i="94"/>
  <c r="M81" i="94"/>
  <c r="M94" i="94"/>
  <c r="M97" i="94"/>
  <c r="M101" i="94"/>
  <c r="M157" i="94"/>
  <c r="M201" i="94"/>
  <c r="M225" i="94"/>
  <c r="M253" i="94"/>
  <c r="M273" i="94"/>
  <c r="M282" i="94"/>
  <c r="M301" i="94"/>
  <c r="M341" i="94"/>
  <c r="M389" i="94"/>
  <c r="M400" i="94"/>
  <c r="M439" i="94"/>
  <c r="M490" i="94"/>
  <c r="M492" i="94"/>
  <c r="C523" i="94"/>
  <c r="C527" i="94"/>
  <c r="I527" i="94" s="1"/>
  <c r="H527" i="94"/>
  <c r="J507" i="94"/>
  <c r="C531" i="94"/>
  <c r="H531" i="94"/>
  <c r="J511" i="94"/>
  <c r="C532" i="94"/>
  <c r="M51" i="94"/>
  <c r="M58" i="94"/>
  <c r="M61" i="94"/>
  <c r="M70" i="94"/>
  <c r="M93" i="94"/>
  <c r="M130" i="94"/>
  <c r="M135" i="94"/>
  <c r="M138" i="94"/>
  <c r="M141" i="94"/>
  <c r="M146" i="94"/>
  <c r="M171" i="94"/>
  <c r="M205" i="94"/>
  <c r="M221" i="94"/>
  <c r="M233" i="94"/>
  <c r="M245" i="94"/>
  <c r="M269" i="94"/>
  <c r="M285" i="94"/>
  <c r="M297" i="94"/>
  <c r="M309" i="94"/>
  <c r="M333" i="94"/>
  <c r="M349" i="94"/>
  <c r="M361" i="94"/>
  <c r="M373" i="94"/>
  <c r="M397" i="94"/>
  <c r="M426" i="94"/>
  <c r="M452" i="94"/>
  <c r="M463" i="94"/>
  <c r="M479" i="94"/>
  <c r="M30" i="92"/>
  <c r="M66" i="92"/>
  <c r="M107" i="92"/>
  <c r="M126" i="92"/>
  <c r="M210" i="92"/>
  <c r="M264" i="92"/>
  <c r="M283" i="92"/>
  <c r="M286" i="92"/>
  <c r="M302" i="92"/>
  <c r="M363" i="92"/>
  <c r="M382" i="92"/>
  <c r="M428" i="92"/>
  <c r="C520" i="92"/>
  <c r="G520" i="92" s="1"/>
  <c r="H500" i="92"/>
  <c r="I502" i="92"/>
  <c r="J508" i="92"/>
  <c r="I508" i="92"/>
  <c r="J511" i="92"/>
  <c r="I506" i="92"/>
  <c r="H506" i="92"/>
  <c r="M31" i="92"/>
  <c r="M34" i="92"/>
  <c r="M36" i="92"/>
  <c r="M38" i="92"/>
  <c r="M47" i="92"/>
  <c r="M82" i="92"/>
  <c r="M84" i="92"/>
  <c r="M155" i="92"/>
  <c r="M158" i="92"/>
  <c r="M174" i="92"/>
  <c r="M235" i="92"/>
  <c r="M254" i="92"/>
  <c r="M338" i="92"/>
  <c r="M412" i="92"/>
  <c r="M415" i="92"/>
  <c r="M418" i="92"/>
  <c r="M446" i="92"/>
  <c r="M451" i="92"/>
  <c r="H504" i="92"/>
  <c r="J512" i="92"/>
  <c r="I512" i="92"/>
  <c r="I513" i="92"/>
  <c r="M98" i="92"/>
  <c r="M100" i="92"/>
  <c r="M127" i="92"/>
  <c r="M130" i="92"/>
  <c r="M132" i="92"/>
  <c r="M139" i="92"/>
  <c r="M191" i="92"/>
  <c r="M194" i="92"/>
  <c r="M203" i="92"/>
  <c r="M226" i="92"/>
  <c r="M228" i="92"/>
  <c r="M255" i="92"/>
  <c r="M258" i="92"/>
  <c r="M260" i="92"/>
  <c r="M267" i="92"/>
  <c r="M319" i="92"/>
  <c r="M322" i="92"/>
  <c r="M331" i="92"/>
  <c r="M354" i="92"/>
  <c r="M356" i="92"/>
  <c r="M383" i="92"/>
  <c r="M386" i="92"/>
  <c r="M388" i="92"/>
  <c r="M395" i="92"/>
  <c r="M411" i="92"/>
  <c r="M454" i="92"/>
  <c r="M456" i="92"/>
  <c r="M463" i="92"/>
  <c r="M466" i="92"/>
  <c r="M470" i="92"/>
  <c r="M479" i="92"/>
  <c r="M491" i="92"/>
  <c r="M498" i="92"/>
  <c r="J512" i="90"/>
  <c r="C532" i="90"/>
  <c r="F532" i="90" s="1"/>
  <c r="I512" i="90"/>
  <c r="I500" i="90"/>
  <c r="M49" i="90"/>
  <c r="M51" i="90"/>
  <c r="M113" i="90"/>
  <c r="M115" i="90"/>
  <c r="M147" i="90"/>
  <c r="M166" i="90"/>
  <c r="M238" i="90"/>
  <c r="M247" i="90"/>
  <c r="M250" i="90"/>
  <c r="M253" i="90"/>
  <c r="M275" i="90"/>
  <c r="M294" i="90"/>
  <c r="M375" i="90"/>
  <c r="M378" i="90"/>
  <c r="M494" i="90"/>
  <c r="I501" i="90"/>
  <c r="M55" i="90"/>
  <c r="M58" i="90"/>
  <c r="M102" i="90"/>
  <c r="M110" i="90"/>
  <c r="M119" i="90"/>
  <c r="M122" i="90"/>
  <c r="M125" i="90"/>
  <c r="M134" i="90"/>
  <c r="M142" i="90"/>
  <c r="M151" i="90"/>
  <c r="M154" i="90"/>
  <c r="M179" i="90"/>
  <c r="M198" i="90"/>
  <c r="M270" i="90"/>
  <c r="M279" i="90"/>
  <c r="M282" i="90"/>
  <c r="M285" i="90"/>
  <c r="M307" i="90"/>
  <c r="M326" i="90"/>
  <c r="M400" i="90"/>
  <c r="M402" i="90"/>
  <c r="M404" i="90"/>
  <c r="M446" i="90"/>
  <c r="M463" i="90"/>
  <c r="H500" i="90"/>
  <c r="H504" i="90"/>
  <c r="M158" i="90"/>
  <c r="M167" i="90"/>
  <c r="M170" i="90"/>
  <c r="M173" i="90"/>
  <c r="M182" i="90"/>
  <c r="M190" i="90"/>
  <c r="M199" i="90"/>
  <c r="M202" i="90"/>
  <c r="M205" i="90"/>
  <c r="M214" i="90"/>
  <c r="M222" i="90"/>
  <c r="M231" i="90"/>
  <c r="M234" i="90"/>
  <c r="M246" i="90"/>
  <c r="M254" i="90"/>
  <c r="M263" i="90"/>
  <c r="M266" i="90"/>
  <c r="M278" i="90"/>
  <c r="M286" i="90"/>
  <c r="M295" i="90"/>
  <c r="M298" i="90"/>
  <c r="M301" i="90"/>
  <c r="M310" i="90"/>
  <c r="M327" i="90"/>
  <c r="M330" i="90"/>
  <c r="M333" i="90"/>
  <c r="M342" i="90"/>
  <c r="M359" i="90"/>
  <c r="M362" i="90"/>
  <c r="M365" i="90"/>
  <c r="M374" i="90"/>
  <c r="M391" i="90"/>
  <c r="M394" i="90"/>
  <c r="M397" i="90"/>
  <c r="M399" i="90"/>
  <c r="M427" i="90"/>
  <c r="M442" i="90"/>
  <c r="M462" i="90"/>
  <c r="M464" i="90"/>
  <c r="M466" i="90"/>
  <c r="M468" i="90"/>
  <c r="I511" i="90"/>
  <c r="M81" i="88"/>
  <c r="M90" i="88"/>
  <c r="M113" i="88"/>
  <c r="M121" i="88"/>
  <c r="M138" i="88"/>
  <c r="M145" i="88"/>
  <c r="M156" i="88"/>
  <c r="M177" i="88"/>
  <c r="M185" i="88"/>
  <c r="M209" i="88"/>
  <c r="M218" i="88"/>
  <c r="M241" i="88"/>
  <c r="M249" i="88"/>
  <c r="M266" i="88"/>
  <c r="M273" i="88"/>
  <c r="M284" i="88"/>
  <c r="M352" i="88"/>
  <c r="M370" i="88"/>
  <c r="M384" i="88"/>
  <c r="M417" i="88"/>
  <c r="M424" i="88"/>
  <c r="M433" i="88"/>
  <c r="M435" i="88"/>
  <c r="M456" i="88"/>
  <c r="M461" i="88"/>
  <c r="M481" i="88"/>
  <c r="M488" i="88"/>
  <c r="M497" i="88"/>
  <c r="M128" i="88"/>
  <c r="M130" i="88"/>
  <c r="M192" i="88"/>
  <c r="M194" i="88"/>
  <c r="M256" i="88"/>
  <c r="M258" i="88"/>
  <c r="M306" i="88"/>
  <c r="M308" i="88"/>
  <c r="M338" i="88"/>
  <c r="M340" i="88"/>
  <c r="M407" i="88"/>
  <c r="M409" i="88"/>
  <c r="M439" i="88"/>
  <c r="M451" i="88"/>
  <c r="M471" i="88"/>
  <c r="M473" i="88"/>
  <c r="C525" i="86"/>
  <c r="G525" i="86"/>
  <c r="I504" i="86"/>
  <c r="H504" i="86"/>
  <c r="H505" i="86"/>
  <c r="C529" i="86"/>
  <c r="C533" i="86"/>
  <c r="H513" i="86"/>
  <c r="M22" i="86"/>
  <c r="M86" i="86"/>
  <c r="M105" i="86"/>
  <c r="M107" i="86"/>
  <c r="M110" i="86"/>
  <c r="M117" i="86"/>
  <c r="M147" i="86"/>
  <c r="M150" i="86"/>
  <c r="M153" i="86"/>
  <c r="M173" i="86"/>
  <c r="M182" i="86"/>
  <c r="M210" i="86"/>
  <c r="M218" i="86"/>
  <c r="M309" i="86"/>
  <c r="M314" i="86"/>
  <c r="M397" i="86"/>
  <c r="M437" i="86"/>
  <c r="M492" i="86"/>
  <c r="J505" i="86"/>
  <c r="I508" i="86"/>
  <c r="C528" i="86"/>
  <c r="H508" i="86"/>
  <c r="H509" i="86"/>
  <c r="J513" i="86"/>
  <c r="I500" i="86"/>
  <c r="C520" i="86"/>
  <c r="H500" i="86"/>
  <c r="M62" i="86"/>
  <c r="M69" i="86"/>
  <c r="M95" i="86"/>
  <c r="M102" i="86"/>
  <c r="M121" i="86"/>
  <c r="M123" i="86"/>
  <c r="M126" i="86"/>
  <c r="M133" i="86"/>
  <c r="M201" i="86"/>
  <c r="M203" i="86"/>
  <c r="M242" i="86"/>
  <c r="M274" i="86"/>
  <c r="M392" i="86"/>
  <c r="M489" i="86"/>
  <c r="C521" i="86"/>
  <c r="J504" i="86"/>
  <c r="J509" i="86"/>
  <c r="C524" i="86"/>
  <c r="J502" i="86"/>
  <c r="J506" i="86"/>
  <c r="J510" i="86"/>
  <c r="J514" i="86"/>
  <c r="M154" i="86"/>
  <c r="M162" i="86"/>
  <c r="M169" i="86"/>
  <c r="M178" i="86"/>
  <c r="M229" i="86"/>
  <c r="M245" i="86"/>
  <c r="M250" i="86"/>
  <c r="M259" i="86"/>
  <c r="M278" i="86"/>
  <c r="M281" i="86"/>
  <c r="M342" i="86"/>
  <c r="M345" i="86"/>
  <c r="M348" i="86"/>
  <c r="M350" i="86"/>
  <c r="M357" i="86"/>
  <c r="M365" i="86"/>
  <c r="M400" i="86"/>
  <c r="M402" i="86"/>
  <c r="M405" i="86"/>
  <c r="M412" i="86"/>
  <c r="M414" i="86"/>
  <c r="M421" i="86"/>
  <c r="M428" i="86"/>
  <c r="M430" i="86"/>
  <c r="M457" i="86"/>
  <c r="M460" i="86"/>
  <c r="M462" i="86"/>
  <c r="M464" i="86"/>
  <c r="M466" i="86"/>
  <c r="M473" i="86"/>
  <c r="M476" i="86"/>
  <c r="M478" i="86"/>
  <c r="M480" i="86"/>
  <c r="J507" i="86"/>
  <c r="J511" i="86"/>
  <c r="H512" i="86"/>
  <c r="C531" i="86"/>
  <c r="I531" i="86"/>
  <c r="K511" i="86"/>
  <c r="J512" i="86"/>
  <c r="C523" i="86"/>
  <c r="C527" i="86"/>
  <c r="C532" i="86"/>
  <c r="M9" i="82"/>
  <c r="M41" i="82"/>
  <c r="M50" i="82"/>
  <c r="M66" i="82"/>
  <c r="M73" i="82"/>
  <c r="M82" i="82"/>
  <c r="M98" i="82"/>
  <c r="M105" i="82"/>
  <c r="M351" i="82"/>
  <c r="M353" i="82"/>
  <c r="M355" i="82"/>
  <c r="M376" i="82"/>
  <c r="M399" i="82"/>
  <c r="J505" i="82"/>
  <c r="J509" i="82"/>
  <c r="J513" i="82"/>
  <c r="M369" i="82"/>
  <c r="C526" i="82"/>
  <c r="J506" i="82"/>
  <c r="C530" i="82"/>
  <c r="F530" i="82" s="1"/>
  <c r="G530" i="82"/>
  <c r="J510" i="82"/>
  <c r="M106" i="82"/>
  <c r="M113" i="82"/>
  <c r="M122" i="82"/>
  <c r="M134" i="82"/>
  <c r="M141" i="82"/>
  <c r="M188" i="82"/>
  <c r="M191" i="82"/>
  <c r="M275" i="82"/>
  <c r="M287" i="82"/>
  <c r="M289" i="82"/>
  <c r="M296" i="82"/>
  <c r="M303" i="82"/>
  <c r="M312" i="82"/>
  <c r="M320" i="82"/>
  <c r="M325" i="82"/>
  <c r="M328" i="82"/>
  <c r="M335" i="82"/>
  <c r="M344" i="82"/>
  <c r="M395" i="82"/>
  <c r="M402" i="82"/>
  <c r="M407" i="82"/>
  <c r="M416" i="82"/>
  <c r="M443" i="82"/>
  <c r="M446" i="82"/>
  <c r="M451" i="82"/>
  <c r="M454" i="82"/>
  <c r="M459" i="82"/>
  <c r="M462" i="82"/>
  <c r="M467" i="82"/>
  <c r="M470" i="82"/>
  <c r="M475" i="82"/>
  <c r="M478" i="82"/>
  <c r="M483" i="82"/>
  <c r="M486" i="82"/>
  <c r="M491" i="82"/>
  <c r="M494" i="82"/>
  <c r="J514" i="82"/>
  <c r="I67" i="93"/>
  <c r="I67" i="89"/>
  <c r="I67" i="66"/>
  <c r="I67" i="64"/>
  <c r="I67" i="62"/>
  <c r="I67" i="58"/>
  <c r="I67" i="56"/>
  <c r="I67" i="54"/>
  <c r="I67" i="48"/>
  <c r="I67" i="44"/>
  <c r="I67" i="40"/>
  <c r="I67" i="38"/>
  <c r="I67" i="36"/>
  <c r="I67" i="34"/>
  <c r="I67" i="32"/>
  <c r="I67" i="30"/>
  <c r="I67" i="28"/>
  <c r="I67" i="26"/>
  <c r="I67" i="19"/>
  <c r="I67" i="18"/>
  <c r="I67" i="17"/>
  <c r="E101" i="87"/>
  <c r="I14" i="87" s="1"/>
  <c r="I13" i="87"/>
  <c r="F13" i="87" s="1"/>
  <c r="D2" i="98"/>
  <c r="D2" i="96"/>
  <c r="D1" i="88"/>
  <c r="D2" i="86"/>
  <c r="M12" i="98"/>
  <c r="M28" i="98"/>
  <c r="M44" i="98"/>
  <c r="M60" i="98"/>
  <c r="M76" i="98"/>
  <c r="M112" i="98"/>
  <c r="M140" i="98"/>
  <c r="M176" i="98"/>
  <c r="M200" i="98"/>
  <c r="M232" i="98"/>
  <c r="M264" i="98"/>
  <c r="M296" i="98"/>
  <c r="M328" i="98"/>
  <c r="M360" i="98"/>
  <c r="M392" i="98"/>
  <c r="I522" i="98"/>
  <c r="H522" i="98"/>
  <c r="J522" i="98"/>
  <c r="F522" i="98"/>
  <c r="G522" i="98"/>
  <c r="M16" i="98"/>
  <c r="M32" i="98"/>
  <c r="M48" i="98"/>
  <c r="M64" i="98"/>
  <c r="M96" i="98"/>
  <c r="M101" i="98"/>
  <c r="M124" i="98"/>
  <c r="M160" i="98"/>
  <c r="M188" i="98"/>
  <c r="M208" i="98"/>
  <c r="M240" i="98"/>
  <c r="M272" i="98"/>
  <c r="M304" i="98"/>
  <c r="M336" i="98"/>
  <c r="M368" i="98"/>
  <c r="M84" i="98"/>
  <c r="M100" i="98"/>
  <c r="M116" i="98"/>
  <c r="M132" i="98"/>
  <c r="M148" i="98"/>
  <c r="M164" i="98"/>
  <c r="M180" i="98"/>
  <c r="M196" i="98"/>
  <c r="M204" i="98"/>
  <c r="M212" i="98"/>
  <c r="M220" i="98"/>
  <c r="M228" i="98"/>
  <c r="M236" i="98"/>
  <c r="M244" i="98"/>
  <c r="M252" i="98"/>
  <c r="M260" i="98"/>
  <c r="M268" i="98"/>
  <c r="M276" i="98"/>
  <c r="M284" i="98"/>
  <c r="M292" i="98"/>
  <c r="M300" i="98"/>
  <c r="M308" i="98"/>
  <c r="M316" i="98"/>
  <c r="M324" i="98"/>
  <c r="M332" i="98"/>
  <c r="M340" i="98"/>
  <c r="M348" i="98"/>
  <c r="M356" i="98"/>
  <c r="M364" i="98"/>
  <c r="M372" i="98"/>
  <c r="M380" i="98"/>
  <c r="M388" i="98"/>
  <c r="M396" i="98"/>
  <c r="M435" i="98"/>
  <c r="G520" i="98"/>
  <c r="J520" i="98"/>
  <c r="F520" i="98"/>
  <c r="H520" i="98"/>
  <c r="I526" i="98"/>
  <c r="F526" i="98"/>
  <c r="I530" i="98"/>
  <c r="F530" i="98"/>
  <c r="I534" i="98"/>
  <c r="F534" i="98"/>
  <c r="G532" i="98"/>
  <c r="J532" i="98"/>
  <c r="F532" i="98"/>
  <c r="H532" i="98"/>
  <c r="G534" i="98"/>
  <c r="M411" i="98"/>
  <c r="M427" i="98"/>
  <c r="M443" i="98"/>
  <c r="J523" i="98"/>
  <c r="F523" i="98"/>
  <c r="I523" i="98"/>
  <c r="G523" i="98"/>
  <c r="J527" i="98"/>
  <c r="F527" i="98"/>
  <c r="I527" i="98"/>
  <c r="G527" i="98"/>
  <c r="J531" i="98"/>
  <c r="F531" i="98"/>
  <c r="I531" i="98"/>
  <c r="G531" i="98"/>
  <c r="K531" i="98" s="1"/>
  <c r="H523" i="98"/>
  <c r="G528" i="98"/>
  <c r="J528" i="98"/>
  <c r="F528" i="98"/>
  <c r="H528" i="98"/>
  <c r="I532" i="98"/>
  <c r="M407" i="98"/>
  <c r="M423" i="98"/>
  <c r="M439" i="98"/>
  <c r="M451" i="98"/>
  <c r="M459" i="98"/>
  <c r="M467" i="98"/>
  <c r="M475" i="98"/>
  <c r="M483" i="98"/>
  <c r="M491" i="98"/>
  <c r="K517" i="98"/>
  <c r="G524" i="98"/>
  <c r="J524" i="98"/>
  <c r="F524" i="98"/>
  <c r="H524" i="98"/>
  <c r="I528" i="98"/>
  <c r="I500" i="98"/>
  <c r="I501" i="98"/>
  <c r="I502" i="98"/>
  <c r="I504" i="98"/>
  <c r="I505" i="98"/>
  <c r="I506" i="98"/>
  <c r="I507" i="98"/>
  <c r="I508" i="98"/>
  <c r="K508" i="98" s="1"/>
  <c r="I509" i="98"/>
  <c r="I510" i="98"/>
  <c r="I511" i="98"/>
  <c r="I512" i="98"/>
  <c r="I513" i="98"/>
  <c r="K513" i="98" s="1"/>
  <c r="I514" i="98"/>
  <c r="C521" i="98"/>
  <c r="C525" i="98"/>
  <c r="C529" i="98"/>
  <c r="C533" i="98"/>
  <c r="K507" i="98"/>
  <c r="M151" i="96"/>
  <c r="M167" i="96"/>
  <c r="M199" i="96"/>
  <c r="M215" i="96"/>
  <c r="M230" i="96"/>
  <c r="M235" i="96"/>
  <c r="M294" i="96"/>
  <c r="M299" i="96"/>
  <c r="M322" i="96"/>
  <c r="M395" i="96"/>
  <c r="H501" i="96"/>
  <c r="C521" i="96"/>
  <c r="I501" i="96"/>
  <c r="J501" i="96"/>
  <c r="M143" i="96"/>
  <c r="M159" i="96"/>
  <c r="M175" i="96"/>
  <c r="M191" i="96"/>
  <c r="M207" i="96"/>
  <c r="M226" i="96"/>
  <c r="M262" i="96"/>
  <c r="M267" i="96"/>
  <c r="M290" i="96"/>
  <c r="M326" i="96"/>
  <c r="M331" i="96"/>
  <c r="M363" i="96"/>
  <c r="H500" i="96"/>
  <c r="C520" i="96"/>
  <c r="J500" i="96"/>
  <c r="M250" i="96"/>
  <c r="M266" i="96"/>
  <c r="M282" i="96"/>
  <c r="M314" i="96"/>
  <c r="M330" i="96"/>
  <c r="M346" i="96"/>
  <c r="M378" i="96"/>
  <c r="M394" i="96"/>
  <c r="M414" i="96"/>
  <c r="M455" i="96"/>
  <c r="M478" i="96"/>
  <c r="G526" i="96"/>
  <c r="J523" i="96"/>
  <c r="F523" i="96"/>
  <c r="H523" i="96"/>
  <c r="G523" i="96"/>
  <c r="I523" i="96"/>
  <c r="M354" i="96"/>
  <c r="M370" i="96"/>
  <c r="M423" i="96"/>
  <c r="M446" i="96"/>
  <c r="M482" i="96"/>
  <c r="M487" i="96"/>
  <c r="I522" i="96"/>
  <c r="G522" i="96"/>
  <c r="H522" i="96"/>
  <c r="J527" i="96"/>
  <c r="F527" i="96"/>
  <c r="H527" i="96"/>
  <c r="G527" i="96"/>
  <c r="M406" i="96"/>
  <c r="M422" i="96"/>
  <c r="M454" i="96"/>
  <c r="M470" i="96"/>
  <c r="M486" i="96"/>
  <c r="I530" i="96"/>
  <c r="G530" i="96"/>
  <c r="J530" i="96"/>
  <c r="F530" i="96"/>
  <c r="G534" i="96"/>
  <c r="J534" i="96"/>
  <c r="H530" i="96"/>
  <c r="K517" i="96"/>
  <c r="J531" i="96"/>
  <c r="F531" i="96"/>
  <c r="H531" i="96"/>
  <c r="G531" i="96"/>
  <c r="I502" i="96"/>
  <c r="I504" i="96"/>
  <c r="I505" i="96"/>
  <c r="I506" i="96"/>
  <c r="I507" i="96"/>
  <c r="I508" i="96"/>
  <c r="I509" i="96"/>
  <c r="I510" i="96"/>
  <c r="I511" i="96"/>
  <c r="I512" i="96"/>
  <c r="I513" i="96"/>
  <c r="I514" i="96"/>
  <c r="C525" i="96"/>
  <c r="C529" i="96"/>
  <c r="C533" i="96"/>
  <c r="J506" i="96"/>
  <c r="J507" i="96"/>
  <c r="J508" i="96"/>
  <c r="J509" i="96"/>
  <c r="J510" i="96"/>
  <c r="J511" i="96"/>
  <c r="J512" i="96"/>
  <c r="J513" i="96"/>
  <c r="J514" i="96"/>
  <c r="C524" i="96"/>
  <c r="C528" i="96"/>
  <c r="C532" i="96"/>
  <c r="H502" i="96"/>
  <c r="K502" i="96"/>
  <c r="H504" i="96"/>
  <c r="H505" i="96"/>
  <c r="H506" i="96"/>
  <c r="H507" i="96"/>
  <c r="H508" i="96"/>
  <c r="H509" i="96"/>
  <c r="H510" i="96"/>
  <c r="H511" i="96"/>
  <c r="H512" i="96"/>
  <c r="H513" i="96"/>
  <c r="H514" i="96"/>
  <c r="E101" i="93"/>
  <c r="I14" i="93" s="1"/>
  <c r="M30" i="94"/>
  <c r="M46" i="94"/>
  <c r="M62" i="94"/>
  <c r="M78" i="94"/>
  <c r="M114" i="94"/>
  <c r="M119" i="94"/>
  <c r="M142" i="94"/>
  <c r="M178" i="94"/>
  <c r="M183" i="94"/>
  <c r="M202" i="94"/>
  <c r="M234" i="94"/>
  <c r="M266" i="94"/>
  <c r="M298" i="94"/>
  <c r="M330" i="94"/>
  <c r="M362" i="94"/>
  <c r="M394" i="94"/>
  <c r="I522" i="94"/>
  <c r="H522" i="94"/>
  <c r="J522" i="94"/>
  <c r="G522" i="94"/>
  <c r="D1" i="94"/>
  <c r="M18" i="94"/>
  <c r="M34" i="94"/>
  <c r="M50" i="94"/>
  <c r="M66" i="94"/>
  <c r="M98" i="94"/>
  <c r="M103" i="94"/>
  <c r="M126" i="94"/>
  <c r="M162" i="94"/>
  <c r="M167" i="94"/>
  <c r="M190" i="94"/>
  <c r="M210" i="94"/>
  <c r="M242" i="94"/>
  <c r="M274" i="94"/>
  <c r="M306" i="94"/>
  <c r="M338" i="94"/>
  <c r="M370" i="94"/>
  <c r="M404" i="94"/>
  <c r="M86" i="94"/>
  <c r="M102" i="94"/>
  <c r="M118" i="94"/>
  <c r="M134" i="94"/>
  <c r="M150" i="94"/>
  <c r="M166" i="94"/>
  <c r="M182" i="94"/>
  <c r="M198" i="94"/>
  <c r="M206" i="94"/>
  <c r="M214" i="94"/>
  <c r="M222" i="94"/>
  <c r="M230" i="94"/>
  <c r="M238" i="94"/>
  <c r="M246" i="94"/>
  <c r="M254" i="94"/>
  <c r="M262" i="94"/>
  <c r="M270" i="94"/>
  <c r="M278" i="94"/>
  <c r="M286" i="94"/>
  <c r="M294" i="94"/>
  <c r="M302" i="94"/>
  <c r="M310" i="94"/>
  <c r="M318" i="94"/>
  <c r="M326" i="94"/>
  <c r="M334" i="94"/>
  <c r="M342" i="94"/>
  <c r="M350" i="94"/>
  <c r="M358" i="94"/>
  <c r="M366" i="94"/>
  <c r="M374" i="94"/>
  <c r="M382" i="94"/>
  <c r="M390" i="94"/>
  <c r="M398" i="94"/>
  <c r="M420" i="94"/>
  <c r="G520" i="94"/>
  <c r="J520" i="94"/>
  <c r="F520" i="94"/>
  <c r="H520" i="94"/>
  <c r="I526" i="94"/>
  <c r="H526" i="94"/>
  <c r="J526" i="94"/>
  <c r="F526" i="94"/>
  <c r="I530" i="94"/>
  <c r="H530" i="94"/>
  <c r="F530" i="94"/>
  <c r="I534" i="94"/>
  <c r="H534" i="94"/>
  <c r="J534" i="94"/>
  <c r="F534" i="94"/>
  <c r="G532" i="94"/>
  <c r="J532" i="94"/>
  <c r="F532" i="94"/>
  <c r="H532" i="94"/>
  <c r="G534" i="94"/>
  <c r="M403" i="94"/>
  <c r="M419" i="94"/>
  <c r="M435" i="94"/>
  <c r="M451" i="94"/>
  <c r="J523" i="94"/>
  <c r="F523" i="94"/>
  <c r="I523" i="94"/>
  <c r="G523" i="94"/>
  <c r="G527" i="94"/>
  <c r="J531" i="94"/>
  <c r="F531" i="94"/>
  <c r="I531" i="94"/>
  <c r="G531" i="94"/>
  <c r="H523" i="94"/>
  <c r="G528" i="94"/>
  <c r="F528" i="94"/>
  <c r="H528" i="94"/>
  <c r="G530" i="94"/>
  <c r="I532" i="94"/>
  <c r="M399" i="94"/>
  <c r="M415" i="94"/>
  <c r="M431" i="94"/>
  <c r="M447" i="94"/>
  <c r="M459" i="94"/>
  <c r="M467" i="94"/>
  <c r="M475" i="94"/>
  <c r="M483" i="94"/>
  <c r="M491" i="94"/>
  <c r="K517" i="94"/>
  <c r="G524" i="94"/>
  <c r="F524" i="94"/>
  <c r="H524" i="94"/>
  <c r="G526" i="94"/>
  <c r="I500" i="94"/>
  <c r="I501" i="94"/>
  <c r="I502" i="94"/>
  <c r="I504" i="94"/>
  <c r="I505" i="94"/>
  <c r="I506" i="94"/>
  <c r="I507" i="94"/>
  <c r="I508" i="94"/>
  <c r="K508" i="94" s="1"/>
  <c r="I509" i="94"/>
  <c r="I510" i="94"/>
  <c r="I511" i="94"/>
  <c r="I512" i="94"/>
  <c r="I513" i="94"/>
  <c r="K513" i="94" s="1"/>
  <c r="I514" i="94"/>
  <c r="C521" i="94"/>
  <c r="C525" i="94"/>
  <c r="C529" i="94"/>
  <c r="C533" i="94"/>
  <c r="M51" i="92"/>
  <c r="M56" i="92"/>
  <c r="M79" i="92"/>
  <c r="M104" i="92"/>
  <c r="M143" i="92"/>
  <c r="M168" i="92"/>
  <c r="M207" i="92"/>
  <c r="M232" i="92"/>
  <c r="M271" i="92"/>
  <c r="M296" i="92"/>
  <c r="M335" i="92"/>
  <c r="M360" i="92"/>
  <c r="M399" i="92"/>
  <c r="M435" i="92"/>
  <c r="M440" i="92"/>
  <c r="H501" i="92"/>
  <c r="C521" i="92"/>
  <c r="J501" i="92"/>
  <c r="C527" i="92"/>
  <c r="H507" i="92"/>
  <c r="J507" i="92"/>
  <c r="I507" i="92"/>
  <c r="J520" i="92"/>
  <c r="F520" i="92"/>
  <c r="I520" i="92"/>
  <c r="D1" i="92"/>
  <c r="I67" i="91"/>
  <c r="E101" i="91"/>
  <c r="I14" i="91" s="1"/>
  <c r="I11" i="91" s="1"/>
  <c r="I79" i="91" s="1"/>
  <c r="M35" i="92"/>
  <c r="M40" i="92"/>
  <c r="M63" i="92"/>
  <c r="M95" i="92"/>
  <c r="M120" i="92"/>
  <c r="M159" i="92"/>
  <c r="M184" i="92"/>
  <c r="M223" i="92"/>
  <c r="M248" i="92"/>
  <c r="M287" i="92"/>
  <c r="M312" i="92"/>
  <c r="M351" i="92"/>
  <c r="M376" i="92"/>
  <c r="H529" i="92"/>
  <c r="G529" i="92"/>
  <c r="J529" i="92"/>
  <c r="M39" i="92"/>
  <c r="M55" i="92"/>
  <c r="M71" i="92"/>
  <c r="M87" i="92"/>
  <c r="M103" i="92"/>
  <c r="M119" i="92"/>
  <c r="M135" i="92"/>
  <c r="M151" i="92"/>
  <c r="M167" i="92"/>
  <c r="M183" i="92"/>
  <c r="M199" i="92"/>
  <c r="M215" i="92"/>
  <c r="M231" i="92"/>
  <c r="M247" i="92"/>
  <c r="M263" i="92"/>
  <c r="M279" i="92"/>
  <c r="M295" i="92"/>
  <c r="M311" i="92"/>
  <c r="M327" i="92"/>
  <c r="M343" i="92"/>
  <c r="M359" i="92"/>
  <c r="M375" i="92"/>
  <c r="M391" i="92"/>
  <c r="M403" i="92"/>
  <c r="M408" i="92"/>
  <c r="M431" i="92"/>
  <c r="M467" i="92"/>
  <c r="M472" i="92"/>
  <c r="M495" i="92"/>
  <c r="H505" i="92"/>
  <c r="C525" i="92"/>
  <c r="M83" i="92"/>
  <c r="M99" i="92"/>
  <c r="M115" i="92"/>
  <c r="M131" i="92"/>
  <c r="M147" i="92"/>
  <c r="M163" i="92"/>
  <c r="M179" i="92"/>
  <c r="M195" i="92"/>
  <c r="M211" i="92"/>
  <c r="M227" i="92"/>
  <c r="M243" i="92"/>
  <c r="M259" i="92"/>
  <c r="M275" i="92"/>
  <c r="M291" i="92"/>
  <c r="M307" i="92"/>
  <c r="M323" i="92"/>
  <c r="M339" i="92"/>
  <c r="M355" i="92"/>
  <c r="M371" i="92"/>
  <c r="M387" i="92"/>
  <c r="M419" i="92"/>
  <c r="M424" i="92"/>
  <c r="M447" i="92"/>
  <c r="M483" i="92"/>
  <c r="M488" i="92"/>
  <c r="C523" i="92"/>
  <c r="H523" i="92" s="1"/>
  <c r="I505" i="92"/>
  <c r="H533" i="92"/>
  <c r="G533" i="92"/>
  <c r="F533" i="92"/>
  <c r="J528" i="92"/>
  <c r="F528" i="92"/>
  <c r="I528" i="92"/>
  <c r="M407" i="92"/>
  <c r="M423" i="92"/>
  <c r="M439" i="92"/>
  <c r="M455" i="92"/>
  <c r="M471" i="92"/>
  <c r="M487" i="92"/>
  <c r="I500" i="92"/>
  <c r="I504" i="92"/>
  <c r="J513" i="92"/>
  <c r="J500" i="92"/>
  <c r="C522" i="92"/>
  <c r="H522" i="92" s="1"/>
  <c r="J502" i="92"/>
  <c r="J504" i="92"/>
  <c r="C526" i="92"/>
  <c r="J506" i="92"/>
  <c r="H508" i="92"/>
  <c r="H509" i="92"/>
  <c r="C530" i="92"/>
  <c r="I530" i="92" s="1"/>
  <c r="H510" i="92"/>
  <c r="H511" i="92"/>
  <c r="C531" i="92"/>
  <c r="K511" i="92"/>
  <c r="H512" i="92"/>
  <c r="H513" i="92"/>
  <c r="C534" i="92"/>
  <c r="H514" i="92"/>
  <c r="K514" i="92"/>
  <c r="C524" i="92"/>
  <c r="C532" i="92"/>
  <c r="E101" i="89"/>
  <c r="I14" i="89" s="1"/>
  <c r="M30" i="90"/>
  <c r="M35" i="90"/>
  <c r="M408" i="90"/>
  <c r="M472" i="90"/>
  <c r="C523" i="90"/>
  <c r="C525" i="90"/>
  <c r="I505" i="90"/>
  <c r="H505" i="90"/>
  <c r="C527" i="90"/>
  <c r="I507" i="90"/>
  <c r="H507" i="90"/>
  <c r="M34" i="90"/>
  <c r="M50" i="90"/>
  <c r="M66" i="90"/>
  <c r="M114" i="90"/>
  <c r="M130" i="90"/>
  <c r="M146" i="90"/>
  <c r="M162" i="90"/>
  <c r="M178" i="90"/>
  <c r="M194" i="90"/>
  <c r="M210" i="90"/>
  <c r="M226" i="90"/>
  <c r="M242" i="90"/>
  <c r="M258" i="90"/>
  <c r="M274" i="90"/>
  <c r="M290" i="90"/>
  <c r="M306" i="90"/>
  <c r="M322" i="90"/>
  <c r="M338" i="90"/>
  <c r="M354" i="90"/>
  <c r="M370" i="90"/>
  <c r="M386" i="90"/>
  <c r="M415" i="90"/>
  <c r="M420" i="90"/>
  <c r="M443" i="90"/>
  <c r="M479" i="90"/>
  <c r="M484" i="90"/>
  <c r="C521" i="90"/>
  <c r="H501" i="90"/>
  <c r="G532" i="90"/>
  <c r="J532" i="90"/>
  <c r="H532" i="90"/>
  <c r="I532" i="90"/>
  <c r="M318" i="90"/>
  <c r="M334" i="90"/>
  <c r="M350" i="90"/>
  <c r="M366" i="90"/>
  <c r="M382" i="90"/>
  <c r="M398" i="90"/>
  <c r="M431" i="90"/>
  <c r="M436" i="90"/>
  <c r="M459" i="90"/>
  <c r="M495" i="90"/>
  <c r="J505" i="90"/>
  <c r="J507" i="90"/>
  <c r="C520" i="90"/>
  <c r="F520" i="90" s="1"/>
  <c r="M419" i="90"/>
  <c r="M435" i="90"/>
  <c r="M451" i="90"/>
  <c r="M467" i="90"/>
  <c r="M483" i="90"/>
  <c r="J500" i="90"/>
  <c r="C522" i="90"/>
  <c r="F522" i="90" s="1"/>
  <c r="J502" i="90"/>
  <c r="J504" i="90"/>
  <c r="C526" i="90"/>
  <c r="I526" i="90" s="1"/>
  <c r="J506" i="90"/>
  <c r="J508" i="90"/>
  <c r="K508" i="90" s="1"/>
  <c r="I534" i="90"/>
  <c r="H534" i="90"/>
  <c r="J534" i="90"/>
  <c r="F534" i="90"/>
  <c r="C528" i="90"/>
  <c r="K506" i="90"/>
  <c r="H509" i="90"/>
  <c r="C529" i="90"/>
  <c r="C530" i="90"/>
  <c r="H510" i="90"/>
  <c r="H511" i="90"/>
  <c r="C531" i="90"/>
  <c r="H512" i="90"/>
  <c r="H513" i="90"/>
  <c r="C533" i="90"/>
  <c r="I513" i="90"/>
  <c r="K517" i="90"/>
  <c r="C524" i="90"/>
  <c r="I514" i="90"/>
  <c r="H514" i="90"/>
  <c r="I12" i="87"/>
  <c r="J509" i="88"/>
  <c r="I509" i="88"/>
  <c r="H509" i="88"/>
  <c r="C529" i="88"/>
  <c r="H529" i="88" s="1"/>
  <c r="M86" i="88"/>
  <c r="M150" i="88"/>
  <c r="M214" i="88"/>
  <c r="M278" i="88"/>
  <c r="J505" i="88"/>
  <c r="I505" i="88"/>
  <c r="H505" i="88"/>
  <c r="K505" i="88" s="1"/>
  <c r="C525" i="88"/>
  <c r="M6" i="88"/>
  <c r="M134" i="88"/>
  <c r="M198" i="88"/>
  <c r="M262" i="88"/>
  <c r="J501" i="88"/>
  <c r="I501" i="88"/>
  <c r="H501" i="88"/>
  <c r="C521" i="88"/>
  <c r="M118" i="88"/>
  <c r="M182" i="88"/>
  <c r="M246" i="88"/>
  <c r="J513" i="88"/>
  <c r="I513" i="88"/>
  <c r="C533" i="88"/>
  <c r="H513" i="88"/>
  <c r="C523" i="88"/>
  <c r="J507" i="88"/>
  <c r="C527" i="88"/>
  <c r="I507" i="88"/>
  <c r="J511" i="88"/>
  <c r="C531" i="88"/>
  <c r="F531" i="88" s="1"/>
  <c r="I511" i="88"/>
  <c r="M85" i="88"/>
  <c r="M101" i="88"/>
  <c r="M117" i="88"/>
  <c r="M133" i="88"/>
  <c r="M149" i="88"/>
  <c r="M165" i="88"/>
  <c r="M181" i="88"/>
  <c r="M197" i="88"/>
  <c r="M213" i="88"/>
  <c r="M229" i="88"/>
  <c r="M245" i="88"/>
  <c r="M261" i="88"/>
  <c r="M277" i="88"/>
  <c r="M289" i="88"/>
  <c r="M297" i="88"/>
  <c r="M305" i="88"/>
  <c r="M313" i="88"/>
  <c r="M321" i="88"/>
  <c r="M329" i="88"/>
  <c r="M337" i="88"/>
  <c r="M345" i="88"/>
  <c r="M353" i="88"/>
  <c r="M361" i="88"/>
  <c r="M369" i="88"/>
  <c r="M377" i="88"/>
  <c r="M385" i="88"/>
  <c r="M393" i="88"/>
  <c r="M413" i="88"/>
  <c r="M477" i="88"/>
  <c r="C522" i="88"/>
  <c r="I522" i="88" s="1"/>
  <c r="J502" i="88"/>
  <c r="I502" i="88"/>
  <c r="C526" i="88"/>
  <c r="J506" i="88"/>
  <c r="I506" i="88"/>
  <c r="H507" i="88"/>
  <c r="C530" i="88"/>
  <c r="J510" i="88"/>
  <c r="I510" i="88"/>
  <c r="H511" i="88"/>
  <c r="C534" i="88"/>
  <c r="J514" i="88"/>
  <c r="I514" i="88"/>
  <c r="M45" i="88"/>
  <c r="M77" i="88"/>
  <c r="M93" i="88"/>
  <c r="M109" i="88"/>
  <c r="M125" i="88"/>
  <c r="M141" i="88"/>
  <c r="M157" i="88"/>
  <c r="M173" i="88"/>
  <c r="M189" i="88"/>
  <c r="M205" i="88"/>
  <c r="M221" i="88"/>
  <c r="M237" i="88"/>
  <c r="M253" i="88"/>
  <c r="M269" i="88"/>
  <c r="M285" i="88"/>
  <c r="M293" i="88"/>
  <c r="M301" i="88"/>
  <c r="M309" i="88"/>
  <c r="M317" i="88"/>
  <c r="M325" i="88"/>
  <c r="M333" i="88"/>
  <c r="M341" i="88"/>
  <c r="M349" i="88"/>
  <c r="M357" i="88"/>
  <c r="M365" i="88"/>
  <c r="M373" i="88"/>
  <c r="M381" i="88"/>
  <c r="M389" i="88"/>
  <c r="M397" i="88"/>
  <c r="M445" i="88"/>
  <c r="C520" i="88"/>
  <c r="J500" i="88"/>
  <c r="I500" i="88"/>
  <c r="C524" i="88"/>
  <c r="J504" i="88"/>
  <c r="I504" i="88"/>
  <c r="C528" i="88"/>
  <c r="J508" i="88"/>
  <c r="I508" i="88"/>
  <c r="C532" i="88"/>
  <c r="G532" i="88" s="1"/>
  <c r="J512" i="88"/>
  <c r="I512" i="88"/>
  <c r="M412" i="88"/>
  <c r="M428" i="88"/>
  <c r="M444" i="88"/>
  <c r="M460" i="88"/>
  <c r="M476" i="88"/>
  <c r="M492" i="88"/>
  <c r="M404" i="88"/>
  <c r="M420" i="88"/>
  <c r="M436" i="88"/>
  <c r="M452" i="88"/>
  <c r="M468" i="88"/>
  <c r="M484" i="88"/>
  <c r="M26" i="86"/>
  <c r="M74" i="86"/>
  <c r="M90" i="86"/>
  <c r="M106" i="86"/>
  <c r="M122" i="86"/>
  <c r="M138" i="86"/>
  <c r="M143" i="86"/>
  <c r="M166" i="86"/>
  <c r="M202" i="86"/>
  <c r="M207" i="86"/>
  <c r="M230" i="86"/>
  <c r="M266" i="86"/>
  <c r="M271" i="86"/>
  <c r="M294" i="86"/>
  <c r="M330" i="86"/>
  <c r="M335" i="86"/>
  <c r="M393" i="86"/>
  <c r="M409" i="86"/>
  <c r="M429" i="86"/>
  <c r="M434" i="86"/>
  <c r="M66" i="86"/>
  <c r="M82" i="86"/>
  <c r="M98" i="86"/>
  <c r="M114" i="86"/>
  <c r="M130" i="86"/>
  <c r="M170" i="86"/>
  <c r="M175" i="86"/>
  <c r="M198" i="86"/>
  <c r="M234" i="86"/>
  <c r="M239" i="86"/>
  <c r="M262" i="86"/>
  <c r="M298" i="86"/>
  <c r="M303" i="86"/>
  <c r="M326" i="86"/>
  <c r="M381" i="86"/>
  <c r="M386" i="86"/>
  <c r="M422" i="86"/>
  <c r="I534" i="86"/>
  <c r="J534" i="86"/>
  <c r="F534" i="86"/>
  <c r="H534" i="86"/>
  <c r="G534" i="86"/>
  <c r="J523" i="86"/>
  <c r="F523" i="86"/>
  <c r="G523" i="86"/>
  <c r="I523" i="86"/>
  <c r="H523" i="86"/>
  <c r="I526" i="86"/>
  <c r="J526" i="86"/>
  <c r="F526" i="86"/>
  <c r="H526" i="86"/>
  <c r="G526" i="86"/>
  <c r="I530" i="86"/>
  <c r="J530" i="86"/>
  <c r="F530" i="86"/>
  <c r="G530" i="86"/>
  <c r="M142" i="86"/>
  <c r="M158" i="86"/>
  <c r="M174" i="86"/>
  <c r="M190" i="86"/>
  <c r="M206" i="86"/>
  <c r="M222" i="86"/>
  <c r="M238" i="86"/>
  <c r="M254" i="86"/>
  <c r="M270" i="86"/>
  <c r="M286" i="86"/>
  <c r="M302" i="86"/>
  <c r="M318" i="86"/>
  <c r="M334" i="86"/>
  <c r="M349" i="86"/>
  <c r="M354" i="86"/>
  <c r="M377" i="86"/>
  <c r="M413" i="86"/>
  <c r="M418" i="86"/>
  <c r="M441" i="86"/>
  <c r="M477" i="86"/>
  <c r="M482" i="86"/>
  <c r="M353" i="86"/>
  <c r="M369" i="86"/>
  <c r="M385" i="86"/>
  <c r="M401" i="86"/>
  <c r="M417" i="86"/>
  <c r="M433" i="86"/>
  <c r="M449" i="86"/>
  <c r="M465" i="86"/>
  <c r="M481" i="86"/>
  <c r="M497" i="86"/>
  <c r="H521" i="86"/>
  <c r="I521" i="86"/>
  <c r="H525" i="86"/>
  <c r="I525" i="86"/>
  <c r="H529" i="86"/>
  <c r="I529" i="86"/>
  <c r="H533" i="86"/>
  <c r="I533" i="86"/>
  <c r="G520" i="86"/>
  <c r="H520" i="86"/>
  <c r="F521" i="86"/>
  <c r="J525" i="86"/>
  <c r="G528" i="86"/>
  <c r="H528" i="86"/>
  <c r="F529" i="86"/>
  <c r="H531" i="86"/>
  <c r="J533" i="86"/>
  <c r="G521" i="86"/>
  <c r="J527" i="86"/>
  <c r="F527" i="86"/>
  <c r="G527" i="86"/>
  <c r="G529" i="86"/>
  <c r="J521" i="86"/>
  <c r="G524" i="86"/>
  <c r="F525" i="86"/>
  <c r="K525" i="86" s="1"/>
  <c r="J529" i="86"/>
  <c r="G532" i="86"/>
  <c r="J531" i="86"/>
  <c r="F531" i="86"/>
  <c r="G531" i="86"/>
  <c r="I501" i="86"/>
  <c r="K501" i="86" s="1"/>
  <c r="I502" i="86"/>
  <c r="I505" i="86"/>
  <c r="K505" i="86" s="1"/>
  <c r="I506" i="86"/>
  <c r="I509" i="86"/>
  <c r="I510" i="86"/>
  <c r="I513" i="86"/>
  <c r="I514" i="86"/>
  <c r="K514" i="86" s="1"/>
  <c r="H501" i="82"/>
  <c r="C521" i="82"/>
  <c r="J521" i="82" s="1"/>
  <c r="M138" i="82"/>
  <c r="M154" i="82"/>
  <c r="M172" i="82"/>
  <c r="M208" i="82"/>
  <c r="M213" i="82"/>
  <c r="M236" i="82"/>
  <c r="M272" i="82"/>
  <c r="M277" i="82"/>
  <c r="M300" i="82"/>
  <c r="M336" i="82"/>
  <c r="M341" i="82"/>
  <c r="M364" i="82"/>
  <c r="M403" i="82"/>
  <c r="M419" i="82"/>
  <c r="M439" i="82"/>
  <c r="I501" i="82"/>
  <c r="J501" i="82"/>
  <c r="I526" i="82"/>
  <c r="H526" i="82"/>
  <c r="J526" i="82"/>
  <c r="F526" i="82"/>
  <c r="G526" i="82"/>
  <c r="H500" i="82"/>
  <c r="C520" i="82"/>
  <c r="H520" i="82" s="1"/>
  <c r="J500" i="82"/>
  <c r="I530" i="82"/>
  <c r="H530" i="82"/>
  <c r="J530" i="82"/>
  <c r="M130" i="82"/>
  <c r="M146" i="82"/>
  <c r="M162" i="82"/>
  <c r="M176" i="82"/>
  <c r="M181" i="82"/>
  <c r="M204" i="82"/>
  <c r="M240" i="82"/>
  <c r="M245" i="82"/>
  <c r="M268" i="82"/>
  <c r="M304" i="82"/>
  <c r="M309" i="82"/>
  <c r="M332" i="82"/>
  <c r="M368" i="82"/>
  <c r="M373" i="82"/>
  <c r="M396" i="82"/>
  <c r="M432" i="82"/>
  <c r="I500" i="82"/>
  <c r="M164" i="82"/>
  <c r="M180" i="82"/>
  <c r="M196" i="82"/>
  <c r="M212" i="82"/>
  <c r="M228" i="82"/>
  <c r="M244" i="82"/>
  <c r="M260" i="82"/>
  <c r="M276" i="82"/>
  <c r="M292" i="82"/>
  <c r="M308" i="82"/>
  <c r="M324" i="82"/>
  <c r="M340" i="82"/>
  <c r="M356" i="82"/>
  <c r="M372" i="82"/>
  <c r="M388" i="82"/>
  <c r="M423" i="82"/>
  <c r="M428" i="82"/>
  <c r="M447" i="82"/>
  <c r="M455" i="82"/>
  <c r="M463" i="82"/>
  <c r="M471" i="82"/>
  <c r="M479" i="82"/>
  <c r="M487" i="82"/>
  <c r="M495" i="82"/>
  <c r="C522" i="82"/>
  <c r="H502" i="82"/>
  <c r="I502" i="82"/>
  <c r="G528" i="82"/>
  <c r="J528" i="82"/>
  <c r="F528" i="82"/>
  <c r="H528" i="82"/>
  <c r="I528" i="82"/>
  <c r="I534" i="82"/>
  <c r="H534" i="82"/>
  <c r="J534" i="82"/>
  <c r="F534" i="82"/>
  <c r="G534" i="82"/>
  <c r="G532" i="82"/>
  <c r="J532" i="82"/>
  <c r="F532" i="82"/>
  <c r="H532" i="82"/>
  <c r="M411" i="82"/>
  <c r="M427" i="82"/>
  <c r="K517" i="82"/>
  <c r="I504" i="82"/>
  <c r="I505" i="82"/>
  <c r="I506" i="82"/>
  <c r="I507" i="82"/>
  <c r="I508" i="82"/>
  <c r="I509" i="82"/>
  <c r="I510" i="82"/>
  <c r="I511" i="82"/>
  <c r="I512" i="82"/>
  <c r="I513" i="82"/>
  <c r="I514" i="82"/>
  <c r="C525" i="82"/>
  <c r="C529" i="82"/>
  <c r="C533" i="82"/>
  <c r="G533" i="82" s="1"/>
  <c r="C523" i="82"/>
  <c r="C527" i="82"/>
  <c r="C531" i="82"/>
  <c r="H504" i="82"/>
  <c r="H505" i="82"/>
  <c r="H506" i="82"/>
  <c r="H507" i="82"/>
  <c r="H508" i="82"/>
  <c r="K508" i="82" s="1"/>
  <c r="H509" i="82"/>
  <c r="H510" i="82"/>
  <c r="H511" i="82"/>
  <c r="H512" i="82"/>
  <c r="H513" i="82"/>
  <c r="H514" i="82"/>
  <c r="I11" i="87"/>
  <c r="K501" i="90"/>
  <c r="K508" i="92"/>
  <c r="K512" i="86"/>
  <c r="K505" i="98"/>
  <c r="I515" i="96"/>
  <c r="H526" i="96"/>
  <c r="I526" i="96"/>
  <c r="F526" i="96"/>
  <c r="K506" i="96"/>
  <c r="K507" i="94"/>
  <c r="F527" i="94"/>
  <c r="K526" i="94"/>
  <c r="J527" i="94"/>
  <c r="K511" i="94"/>
  <c r="K506" i="92"/>
  <c r="K509" i="92"/>
  <c r="K505" i="92"/>
  <c r="K513" i="90"/>
  <c r="K512" i="90"/>
  <c r="J532" i="86"/>
  <c r="F532" i="86"/>
  <c r="K531" i="86"/>
  <c r="I532" i="86"/>
  <c r="I527" i="86"/>
  <c r="H527" i="86"/>
  <c r="J520" i="86"/>
  <c r="I520" i="86"/>
  <c r="F520" i="86"/>
  <c r="K504" i="86"/>
  <c r="J524" i="86"/>
  <c r="F524" i="86"/>
  <c r="H532" i="86"/>
  <c r="H524" i="86"/>
  <c r="I524" i="86"/>
  <c r="F528" i="86"/>
  <c r="J528" i="86"/>
  <c r="I528" i="86"/>
  <c r="G533" i="86"/>
  <c r="F533" i="86"/>
  <c r="K533" i="86" s="1"/>
  <c r="K514" i="82"/>
  <c r="K510" i="82"/>
  <c r="K511" i="82"/>
  <c r="F12" i="87"/>
  <c r="H521" i="98"/>
  <c r="G521" i="98"/>
  <c r="I521" i="98"/>
  <c r="J521" i="98"/>
  <c r="F521" i="98"/>
  <c r="K521" i="98" s="1"/>
  <c r="K532" i="98"/>
  <c r="H533" i="98"/>
  <c r="G533" i="98"/>
  <c r="I533" i="98"/>
  <c r="F533" i="98"/>
  <c r="J533" i="98"/>
  <c r="H529" i="98"/>
  <c r="G529" i="98"/>
  <c r="I529" i="98"/>
  <c r="J529" i="98"/>
  <c r="F529" i="98"/>
  <c r="K528" i="98"/>
  <c r="K527" i="98"/>
  <c r="K522" i="98"/>
  <c r="K502" i="98"/>
  <c r="H525" i="98"/>
  <c r="G525" i="98"/>
  <c r="I525" i="98"/>
  <c r="J525" i="98"/>
  <c r="F525" i="98"/>
  <c r="K525" i="98" s="1"/>
  <c r="K524" i="98"/>
  <c r="K523" i="98"/>
  <c r="K520" i="98"/>
  <c r="K500" i="98"/>
  <c r="G528" i="96"/>
  <c r="I528" i="96"/>
  <c r="H528" i="96"/>
  <c r="J528" i="96"/>
  <c r="F528" i="96"/>
  <c r="H529" i="96"/>
  <c r="J529" i="96"/>
  <c r="F529" i="96"/>
  <c r="I529" i="96"/>
  <c r="G529" i="96"/>
  <c r="K527" i="96"/>
  <c r="G520" i="96"/>
  <c r="I520" i="96"/>
  <c r="H520" i="96"/>
  <c r="F520" i="96"/>
  <c r="J520" i="96"/>
  <c r="G524" i="96"/>
  <c r="I524" i="96"/>
  <c r="H524" i="96"/>
  <c r="F524" i="96"/>
  <c r="J524" i="96"/>
  <c r="K511" i="96"/>
  <c r="K507" i="96"/>
  <c r="H525" i="96"/>
  <c r="J525" i="96"/>
  <c r="F525" i="96"/>
  <c r="I525" i="96"/>
  <c r="G525" i="96"/>
  <c r="K531" i="96"/>
  <c r="J515" i="96"/>
  <c r="H515" i="96"/>
  <c r="K523" i="96"/>
  <c r="G532" i="96"/>
  <c r="I532" i="96"/>
  <c r="H532" i="96"/>
  <c r="J532" i="96"/>
  <c r="F532" i="96"/>
  <c r="K532" i="96" s="1"/>
  <c r="K514" i="96"/>
  <c r="K512" i="96"/>
  <c r="K510" i="96"/>
  <c r="H533" i="96"/>
  <c r="J533" i="96"/>
  <c r="F533" i="96"/>
  <c r="I533" i="96"/>
  <c r="G533" i="96"/>
  <c r="K530" i="96"/>
  <c r="H521" i="96"/>
  <c r="J521" i="96"/>
  <c r="F521" i="96"/>
  <c r="I521" i="96"/>
  <c r="G521" i="96"/>
  <c r="H533" i="94"/>
  <c r="G533" i="94"/>
  <c r="I533" i="94"/>
  <c r="F533" i="94"/>
  <c r="J533" i="94"/>
  <c r="K531" i="94"/>
  <c r="K502" i="94"/>
  <c r="K532" i="94"/>
  <c r="I11" i="93"/>
  <c r="I12" i="93"/>
  <c r="I13" i="93"/>
  <c r="F13" i="93" s="1"/>
  <c r="H525" i="94"/>
  <c r="G525" i="94"/>
  <c r="I525" i="94"/>
  <c r="J525" i="94"/>
  <c r="F525" i="94"/>
  <c r="I515" i="94"/>
  <c r="K523" i="94"/>
  <c r="H529" i="94"/>
  <c r="G529" i="94"/>
  <c r="I529" i="94"/>
  <c r="J529" i="94"/>
  <c r="F529" i="94"/>
  <c r="H521" i="94"/>
  <c r="G521" i="94"/>
  <c r="I521" i="94"/>
  <c r="J521" i="94"/>
  <c r="F521" i="94"/>
  <c r="K534" i="94"/>
  <c r="K520" i="94"/>
  <c r="K500" i="94"/>
  <c r="H530" i="92"/>
  <c r="J530" i="92"/>
  <c r="G530" i="92"/>
  <c r="J523" i="92"/>
  <c r="F523" i="92"/>
  <c r="I523" i="92"/>
  <c r="G523" i="92"/>
  <c r="K500" i="92"/>
  <c r="H521" i="92"/>
  <c r="G521" i="92"/>
  <c r="J521" i="92"/>
  <c r="I521" i="92"/>
  <c r="F521" i="92"/>
  <c r="G532" i="92"/>
  <c r="J532" i="92"/>
  <c r="F532" i="92"/>
  <c r="I532" i="92"/>
  <c r="H532" i="92"/>
  <c r="I526" i="92"/>
  <c r="H526" i="92"/>
  <c r="G526" i="92"/>
  <c r="F526" i="92"/>
  <c r="J526" i="92"/>
  <c r="I522" i="92"/>
  <c r="J522" i="92"/>
  <c r="F522" i="92"/>
  <c r="G522" i="92"/>
  <c r="G524" i="92"/>
  <c r="J524" i="92"/>
  <c r="F524" i="92"/>
  <c r="H524" i="92"/>
  <c r="I524" i="92"/>
  <c r="I534" i="92"/>
  <c r="H534" i="92"/>
  <c r="G534" i="92"/>
  <c r="F534" i="92"/>
  <c r="J534" i="92"/>
  <c r="J531" i="92"/>
  <c r="F531" i="92"/>
  <c r="I531" i="92"/>
  <c r="G531" i="92"/>
  <c r="H531" i="92"/>
  <c r="H525" i="92"/>
  <c r="G525" i="92"/>
  <c r="F525" i="92"/>
  <c r="J525" i="92"/>
  <c r="I525" i="92"/>
  <c r="I12" i="91"/>
  <c r="I13" i="91"/>
  <c r="F13" i="91"/>
  <c r="J527" i="92"/>
  <c r="F527" i="92"/>
  <c r="I527" i="92"/>
  <c r="H527" i="92"/>
  <c r="G527" i="92"/>
  <c r="H529" i="90"/>
  <c r="G529" i="90"/>
  <c r="I529" i="90"/>
  <c r="F529" i="90"/>
  <c r="J529" i="90"/>
  <c r="H526" i="90"/>
  <c r="J526" i="90"/>
  <c r="F526" i="90"/>
  <c r="I522" i="90"/>
  <c r="H522" i="90"/>
  <c r="J522" i="90"/>
  <c r="G522" i="90"/>
  <c r="G520" i="90"/>
  <c r="J520" i="90"/>
  <c r="H520" i="90"/>
  <c r="I520" i="90"/>
  <c r="K505" i="90"/>
  <c r="H521" i="90"/>
  <c r="G521" i="90"/>
  <c r="I521" i="90"/>
  <c r="J521" i="90"/>
  <c r="F521" i="90"/>
  <c r="J531" i="90"/>
  <c r="F531" i="90"/>
  <c r="I531" i="90"/>
  <c r="G531" i="90"/>
  <c r="H531" i="90"/>
  <c r="G524" i="90"/>
  <c r="J524" i="90"/>
  <c r="F524" i="90"/>
  <c r="H524" i="90"/>
  <c r="I524" i="90"/>
  <c r="H533" i="90"/>
  <c r="G533" i="90"/>
  <c r="I533" i="90"/>
  <c r="F533" i="90"/>
  <c r="J533" i="90"/>
  <c r="G528" i="90"/>
  <c r="J528" i="90"/>
  <c r="F528" i="90"/>
  <c r="H528" i="90"/>
  <c r="I528" i="90"/>
  <c r="H525" i="90"/>
  <c r="G525" i="90"/>
  <c r="I525" i="90"/>
  <c r="J525" i="90"/>
  <c r="F525" i="90"/>
  <c r="J523" i="90"/>
  <c r="F523" i="90"/>
  <c r="I523" i="90"/>
  <c r="G523" i="90"/>
  <c r="H523" i="90"/>
  <c r="I530" i="90"/>
  <c r="H530" i="90"/>
  <c r="J530" i="90"/>
  <c r="F530" i="90"/>
  <c r="G530" i="90"/>
  <c r="K530" i="90" s="1"/>
  <c r="K500" i="90"/>
  <c r="J527" i="90"/>
  <c r="F527" i="90"/>
  <c r="I527" i="90"/>
  <c r="G527" i="90"/>
  <c r="H527" i="90"/>
  <c r="I12" i="89"/>
  <c r="I13" i="89"/>
  <c r="F13" i="89"/>
  <c r="I11" i="89"/>
  <c r="I534" i="88"/>
  <c r="G534" i="88"/>
  <c r="H534" i="88"/>
  <c r="J534" i="88"/>
  <c r="F534" i="88"/>
  <c r="G528" i="88"/>
  <c r="I528" i="88"/>
  <c r="J528" i="88"/>
  <c r="F528" i="88"/>
  <c r="H528" i="88"/>
  <c r="G522" i="88"/>
  <c r="H522" i="88"/>
  <c r="J522" i="88"/>
  <c r="H525" i="88"/>
  <c r="J525" i="88"/>
  <c r="F525" i="88"/>
  <c r="G525" i="88"/>
  <c r="I525" i="88"/>
  <c r="I526" i="88"/>
  <c r="G526" i="88"/>
  <c r="H526" i="88"/>
  <c r="F526" i="88"/>
  <c r="J526" i="88"/>
  <c r="K501" i="88"/>
  <c r="K512" i="88"/>
  <c r="G520" i="88"/>
  <c r="I520" i="88"/>
  <c r="J520" i="88"/>
  <c r="F520" i="88"/>
  <c r="H520" i="88"/>
  <c r="H521" i="88"/>
  <c r="J521" i="88"/>
  <c r="F521" i="88"/>
  <c r="G521" i="88"/>
  <c r="I521" i="88"/>
  <c r="F11" i="87"/>
  <c r="F14" i="87" s="1"/>
  <c r="I79" i="87"/>
  <c r="I532" i="88"/>
  <c r="F532" i="88"/>
  <c r="J532" i="88"/>
  <c r="K508" i="88"/>
  <c r="G524" i="88"/>
  <c r="I524" i="88"/>
  <c r="F524" i="88"/>
  <c r="J524" i="88"/>
  <c r="H524" i="88"/>
  <c r="I530" i="88"/>
  <c r="G530" i="88"/>
  <c r="H530" i="88"/>
  <c r="J530" i="88"/>
  <c r="F530" i="88"/>
  <c r="J531" i="88"/>
  <c r="H531" i="88"/>
  <c r="I531" i="88"/>
  <c r="G531" i="88"/>
  <c r="J527" i="88"/>
  <c r="F527" i="88"/>
  <c r="H527" i="88"/>
  <c r="I527" i="88"/>
  <c r="G527" i="88"/>
  <c r="J523" i="88"/>
  <c r="F523" i="88"/>
  <c r="H523" i="88"/>
  <c r="I523" i="88"/>
  <c r="G523" i="88"/>
  <c r="H533" i="88"/>
  <c r="J533" i="88"/>
  <c r="F533" i="88"/>
  <c r="G533" i="88"/>
  <c r="I533" i="88"/>
  <c r="K513" i="88"/>
  <c r="J529" i="88"/>
  <c r="F529" i="88"/>
  <c r="G529" i="88"/>
  <c r="K529" i="86"/>
  <c r="K523" i="86"/>
  <c r="K526" i="86"/>
  <c r="J531" i="82"/>
  <c r="F531" i="82"/>
  <c r="I531" i="82"/>
  <c r="G531" i="82"/>
  <c r="H531" i="82"/>
  <c r="H529" i="82"/>
  <c r="G529" i="82"/>
  <c r="I529" i="82"/>
  <c r="J529" i="82"/>
  <c r="F529" i="82"/>
  <c r="I515" i="82"/>
  <c r="H525" i="82"/>
  <c r="G525" i="82"/>
  <c r="I525" i="82"/>
  <c r="F525" i="82"/>
  <c r="J525" i="82"/>
  <c r="K502" i="82"/>
  <c r="H515" i="82"/>
  <c r="H521" i="82"/>
  <c r="G521" i="82"/>
  <c r="I521" i="82"/>
  <c r="F521" i="82"/>
  <c r="K528" i="82"/>
  <c r="I522" i="82"/>
  <c r="H522" i="82"/>
  <c r="J522" i="82"/>
  <c r="F522" i="82"/>
  <c r="G522" i="82"/>
  <c r="K522" i="82" s="1"/>
  <c r="G520" i="82"/>
  <c r="J520" i="82"/>
  <c r="F520" i="82"/>
  <c r="I520" i="82"/>
  <c r="J527" i="82"/>
  <c r="F527" i="82"/>
  <c r="I527" i="82"/>
  <c r="G527" i="82"/>
  <c r="H527" i="82"/>
  <c r="J523" i="82"/>
  <c r="F523" i="82"/>
  <c r="I523" i="82"/>
  <c r="G523" i="82"/>
  <c r="H523" i="82"/>
  <c r="H533" i="82"/>
  <c r="I533" i="82"/>
  <c r="F533" i="82"/>
  <c r="J533" i="82"/>
  <c r="K500" i="82"/>
  <c r="E4" i="76"/>
  <c r="E5" i="76"/>
  <c r="E6" i="76"/>
  <c r="E7" i="76"/>
  <c r="E8" i="76"/>
  <c r="E9" i="76"/>
  <c r="E10" i="76"/>
  <c r="E11" i="76"/>
  <c r="E12" i="76"/>
  <c r="E13" i="76"/>
  <c r="E14" i="76"/>
  <c r="E15" i="76"/>
  <c r="E16" i="76"/>
  <c r="E17" i="76"/>
  <c r="E18" i="76"/>
  <c r="E19" i="76"/>
  <c r="E20" i="76"/>
  <c r="E21" i="76"/>
  <c r="E22" i="76"/>
  <c r="E23" i="76"/>
  <c r="E24" i="76"/>
  <c r="E25" i="76"/>
  <c r="E26" i="76"/>
  <c r="E27" i="76"/>
  <c r="E28" i="76"/>
  <c r="E29" i="76"/>
  <c r="E30" i="76"/>
  <c r="E31" i="76"/>
  <c r="E32" i="76"/>
  <c r="E33" i="76"/>
  <c r="E34" i="76"/>
  <c r="E35" i="76"/>
  <c r="E36" i="76"/>
  <c r="E37" i="76"/>
  <c r="E38" i="76"/>
  <c r="E39" i="76"/>
  <c r="E40" i="76"/>
  <c r="E41" i="76"/>
  <c r="E42" i="76"/>
  <c r="E43" i="76"/>
  <c r="E44" i="76"/>
  <c r="E45" i="76"/>
  <c r="E46" i="76"/>
  <c r="E47" i="76"/>
  <c r="E48" i="76"/>
  <c r="E49" i="76"/>
  <c r="E50" i="76"/>
  <c r="E51" i="76"/>
  <c r="E52" i="76"/>
  <c r="E53" i="76"/>
  <c r="E54" i="76"/>
  <c r="E55" i="76"/>
  <c r="E56" i="76"/>
  <c r="E57" i="76"/>
  <c r="E58" i="76"/>
  <c r="E59" i="76"/>
  <c r="E60" i="76"/>
  <c r="E61" i="76"/>
  <c r="E62" i="76"/>
  <c r="E63" i="76"/>
  <c r="E64" i="76"/>
  <c r="E65" i="76"/>
  <c r="E66" i="76"/>
  <c r="E67" i="76"/>
  <c r="E68" i="76"/>
  <c r="E69" i="76"/>
  <c r="E70" i="76"/>
  <c r="E71" i="76"/>
  <c r="E72" i="76"/>
  <c r="E73" i="76"/>
  <c r="E74" i="76"/>
  <c r="E75" i="76"/>
  <c r="E76" i="76"/>
  <c r="E77" i="76"/>
  <c r="E78" i="76"/>
  <c r="E79" i="76"/>
  <c r="E80" i="76"/>
  <c r="E81" i="76"/>
  <c r="E82" i="76"/>
  <c r="E83" i="76"/>
  <c r="E84" i="76"/>
  <c r="E85" i="76"/>
  <c r="E86" i="76"/>
  <c r="E87" i="76"/>
  <c r="E88" i="76"/>
  <c r="E89" i="76"/>
  <c r="E90" i="76"/>
  <c r="E91" i="76"/>
  <c r="E92" i="76"/>
  <c r="E93" i="76"/>
  <c r="E94" i="76"/>
  <c r="E95" i="76"/>
  <c r="E96" i="76"/>
  <c r="E97" i="76"/>
  <c r="E98" i="76"/>
  <c r="E99" i="76"/>
  <c r="E100" i="76"/>
  <c r="E101" i="76"/>
  <c r="E102" i="76"/>
  <c r="E3" i="76"/>
  <c r="K524" i="86"/>
  <c r="K528" i="86"/>
  <c r="K526" i="96"/>
  <c r="K532" i="86"/>
  <c r="K527" i="86"/>
  <c r="G535" i="94"/>
  <c r="K521" i="96"/>
  <c r="K521" i="92"/>
  <c r="F535" i="94"/>
  <c r="K529" i="98"/>
  <c r="K528" i="96"/>
  <c r="H535" i="94"/>
  <c r="G535" i="92"/>
  <c r="K531" i="92"/>
  <c r="K523" i="90"/>
  <c r="K533" i="88"/>
  <c r="K520" i="86"/>
  <c r="F12" i="89"/>
  <c r="F12" i="91"/>
  <c r="F12" i="93"/>
  <c r="K533" i="98"/>
  <c r="F535" i="98"/>
  <c r="I535" i="98"/>
  <c r="K520" i="96"/>
  <c r="K529" i="96"/>
  <c r="H535" i="96"/>
  <c r="K533" i="96"/>
  <c r="K525" i="96"/>
  <c r="J535" i="96"/>
  <c r="K529" i="94"/>
  <c r="I79" i="93"/>
  <c r="F11" i="93"/>
  <c r="F14" i="93" s="1"/>
  <c r="K525" i="94"/>
  <c r="K534" i="92"/>
  <c r="K532" i="92"/>
  <c r="F11" i="91"/>
  <c r="F14" i="91" s="1"/>
  <c r="K524" i="92"/>
  <c r="K523" i="92"/>
  <c r="H535" i="90"/>
  <c r="F11" i="89"/>
  <c r="I79" i="89"/>
  <c r="K527" i="90"/>
  <c r="K524" i="90"/>
  <c r="K520" i="90"/>
  <c r="F535" i="90"/>
  <c r="J535" i="90"/>
  <c r="K533" i="90"/>
  <c r="I535" i="90"/>
  <c r="K531" i="88"/>
  <c r="K524" i="88"/>
  <c r="K534" i="88"/>
  <c r="K523" i="88"/>
  <c r="K521" i="88"/>
  <c r="K527" i="88"/>
  <c r="K530" i="88"/>
  <c r="K528" i="88"/>
  <c r="K523" i="82"/>
  <c r="K520" i="82"/>
  <c r="K527" i="82"/>
  <c r="K525" i="82"/>
  <c r="K529" i="82"/>
  <c r="F14" i="89"/>
  <c r="C532" i="21"/>
  <c r="C528" i="21"/>
  <c r="C524" i="21"/>
  <c r="C520" i="21"/>
  <c r="C534" i="21"/>
  <c r="C533" i="21"/>
  <c r="C531" i="21"/>
  <c r="C530" i="21"/>
  <c r="C529" i="21"/>
  <c r="C527" i="21"/>
  <c r="C526" i="21"/>
  <c r="C525" i="21"/>
  <c r="C523" i="21"/>
  <c r="C522" i="21"/>
  <c r="C521" i="21"/>
  <c r="C532" i="23"/>
  <c r="C528" i="23"/>
  <c r="C524" i="23"/>
  <c r="C520" i="23"/>
  <c r="C534" i="23"/>
  <c r="C533" i="23"/>
  <c r="C531" i="23"/>
  <c r="C530" i="23"/>
  <c r="C529" i="23"/>
  <c r="C527" i="23"/>
  <c r="C526" i="23"/>
  <c r="C525" i="23"/>
  <c r="C523" i="23"/>
  <c r="C522" i="23"/>
  <c r="C521" i="23"/>
  <c r="C534" i="24"/>
  <c r="C530" i="24"/>
  <c r="C526" i="24"/>
  <c r="C522" i="24"/>
  <c r="C533" i="24"/>
  <c r="C532" i="24"/>
  <c r="C531" i="24"/>
  <c r="C529" i="24"/>
  <c r="C528" i="24"/>
  <c r="C527" i="24"/>
  <c r="C525" i="24"/>
  <c r="C524" i="24"/>
  <c r="C523" i="24"/>
  <c r="C521" i="24"/>
  <c r="C520" i="24"/>
  <c r="C532" i="25"/>
  <c r="C528" i="25"/>
  <c r="C524" i="25"/>
  <c r="C520" i="25"/>
  <c r="C534" i="25"/>
  <c r="C533" i="25"/>
  <c r="C531" i="25"/>
  <c r="C530" i="25"/>
  <c r="C529" i="25"/>
  <c r="C527" i="25"/>
  <c r="C526" i="25"/>
  <c r="C525" i="25"/>
  <c r="C523" i="25"/>
  <c r="C522" i="25"/>
  <c r="C521" i="25"/>
  <c r="C534" i="27"/>
  <c r="C530" i="27"/>
  <c r="C526" i="27"/>
  <c r="C522" i="27"/>
  <c r="C533" i="27"/>
  <c r="C532" i="27"/>
  <c r="C531" i="27"/>
  <c r="C529" i="27"/>
  <c r="C528" i="27"/>
  <c r="C527" i="27"/>
  <c r="C525" i="27"/>
  <c r="C524" i="27"/>
  <c r="C523" i="27"/>
  <c r="C521" i="27"/>
  <c r="C520" i="27"/>
  <c r="C533" i="29"/>
  <c r="C529" i="29"/>
  <c r="C525" i="29"/>
  <c r="C521" i="29"/>
  <c r="C535" i="29"/>
  <c r="C534" i="29"/>
  <c r="C532" i="29"/>
  <c r="C531" i="29"/>
  <c r="C530" i="29"/>
  <c r="C528" i="29"/>
  <c r="C527" i="29"/>
  <c r="C526" i="29"/>
  <c r="C524" i="29"/>
  <c r="C523" i="29"/>
  <c r="C522" i="29"/>
  <c r="C535" i="31"/>
  <c r="C531" i="31"/>
  <c r="C527" i="31"/>
  <c r="C523" i="31"/>
  <c r="C534" i="31"/>
  <c r="C533" i="31"/>
  <c r="C532" i="31"/>
  <c r="C530" i="31"/>
  <c r="C529" i="31"/>
  <c r="C528" i="31"/>
  <c r="C526" i="31"/>
  <c r="C525" i="31"/>
  <c r="C524" i="31"/>
  <c r="C522" i="31"/>
  <c r="C521" i="31"/>
  <c r="C532" i="33"/>
  <c r="C528" i="33"/>
  <c r="C524" i="33"/>
  <c r="C520" i="33"/>
  <c r="C534" i="33"/>
  <c r="C533" i="33"/>
  <c r="C531" i="33"/>
  <c r="C530" i="33"/>
  <c r="C529" i="33"/>
  <c r="C527" i="33"/>
  <c r="C526" i="33"/>
  <c r="C525" i="33"/>
  <c r="C523" i="33"/>
  <c r="C522" i="33"/>
  <c r="C521" i="33"/>
  <c r="C535" i="35"/>
  <c r="C531" i="35"/>
  <c r="C527" i="35"/>
  <c r="C523" i="35"/>
  <c r="C534" i="35"/>
  <c r="C533" i="35"/>
  <c r="C532" i="35"/>
  <c r="C530" i="35"/>
  <c r="C529" i="35"/>
  <c r="C528" i="35"/>
  <c r="C526" i="35"/>
  <c r="C525" i="35"/>
  <c r="C524" i="35"/>
  <c r="C522" i="35"/>
  <c r="C521" i="35"/>
  <c r="C532" i="37"/>
  <c r="C528" i="37"/>
  <c r="C524" i="37"/>
  <c r="C520" i="37"/>
  <c r="C534" i="37"/>
  <c r="C533" i="37"/>
  <c r="C531" i="37"/>
  <c r="C530" i="37"/>
  <c r="C529" i="37"/>
  <c r="C527" i="37"/>
  <c r="C526" i="37"/>
  <c r="C525" i="37"/>
  <c r="C523" i="37"/>
  <c r="C522" i="37"/>
  <c r="C521" i="37"/>
  <c r="C534" i="39"/>
  <c r="C530" i="39"/>
  <c r="C526" i="39"/>
  <c r="C522" i="39"/>
  <c r="C533" i="39"/>
  <c r="C532" i="39"/>
  <c r="C531" i="39"/>
  <c r="C529" i="39"/>
  <c r="C528" i="39"/>
  <c r="C527" i="39"/>
  <c r="C525" i="39"/>
  <c r="C524" i="39"/>
  <c r="C523" i="39"/>
  <c r="C521" i="39"/>
  <c r="C520" i="39"/>
  <c r="C533" i="41"/>
  <c r="C529" i="41"/>
  <c r="C525" i="41"/>
  <c r="C521" i="41"/>
  <c r="C535" i="41"/>
  <c r="C534" i="41"/>
  <c r="C532" i="41"/>
  <c r="C531" i="41"/>
  <c r="C530" i="41"/>
  <c r="C528" i="41"/>
  <c r="C527" i="41"/>
  <c r="C526" i="41"/>
  <c r="C524" i="41"/>
  <c r="C523" i="41"/>
  <c r="C522" i="41"/>
  <c r="C534" i="43"/>
  <c r="C530" i="43"/>
  <c r="C526" i="43"/>
  <c r="C522" i="43"/>
  <c r="C533" i="43"/>
  <c r="C532" i="43"/>
  <c r="C531" i="43"/>
  <c r="C529" i="43"/>
  <c r="C528" i="43"/>
  <c r="C527" i="43"/>
  <c r="C525" i="43"/>
  <c r="C524" i="43"/>
  <c r="C523" i="43"/>
  <c r="C521" i="43"/>
  <c r="C520" i="43"/>
  <c r="C533" i="45"/>
  <c r="C529" i="45"/>
  <c r="C525" i="45"/>
  <c r="C521" i="45"/>
  <c r="C535" i="45"/>
  <c r="C534" i="45"/>
  <c r="C532" i="45"/>
  <c r="C531" i="45"/>
  <c r="C530" i="45"/>
  <c r="C527" i="45"/>
  <c r="C526" i="45"/>
  <c r="C524" i="45"/>
  <c r="C523" i="45"/>
  <c r="C522" i="45"/>
  <c r="C533" i="49"/>
  <c r="C529" i="49"/>
  <c r="C525" i="49"/>
  <c r="C521" i="49"/>
  <c r="C535" i="49"/>
  <c r="C534" i="49"/>
  <c r="C532" i="49"/>
  <c r="C531" i="49"/>
  <c r="C530" i="49"/>
  <c r="C528" i="49"/>
  <c r="C527" i="49"/>
  <c r="C526" i="49"/>
  <c r="C524" i="49"/>
  <c r="C523" i="49"/>
  <c r="C522" i="49"/>
  <c r="C534" i="51"/>
  <c r="C530" i="51"/>
  <c r="C526" i="51"/>
  <c r="C522" i="51"/>
  <c r="C533" i="51"/>
  <c r="C532" i="51"/>
  <c r="C531" i="51"/>
  <c r="C529" i="51"/>
  <c r="C528" i="51"/>
  <c r="C525" i="51"/>
  <c r="C524" i="51"/>
  <c r="C523" i="51"/>
  <c r="C521" i="51"/>
  <c r="C520" i="51"/>
  <c r="C534" i="55"/>
  <c r="C530" i="55"/>
  <c r="C526" i="55"/>
  <c r="C522" i="55"/>
  <c r="C533" i="55"/>
  <c r="C532" i="55"/>
  <c r="C531" i="55"/>
  <c r="C529" i="55"/>
  <c r="C528" i="55"/>
  <c r="C527" i="55"/>
  <c r="C525" i="55"/>
  <c r="C524" i="55"/>
  <c r="C523" i="55"/>
  <c r="C521" i="55"/>
  <c r="C520" i="55"/>
  <c r="C532" i="57"/>
  <c r="C528" i="57"/>
  <c r="C524" i="57"/>
  <c r="C520" i="57"/>
  <c r="I520" i="57" s="1"/>
  <c r="C533" i="57"/>
  <c r="C531" i="57"/>
  <c r="C530" i="57"/>
  <c r="J530" i="57" s="1"/>
  <c r="C529" i="57"/>
  <c r="C527" i="57"/>
  <c r="C525" i="57"/>
  <c r="G525" i="57" s="1"/>
  <c r="C523" i="57"/>
  <c r="C521" i="57"/>
  <c r="C528" i="59"/>
  <c r="C523" i="59"/>
  <c r="C534" i="59"/>
  <c r="C533" i="59"/>
  <c r="C532" i="59"/>
  <c r="C531" i="59"/>
  <c r="C530" i="59"/>
  <c r="C529" i="59"/>
  <c r="C527" i="59"/>
  <c r="C526" i="59"/>
  <c r="C525" i="59"/>
  <c r="C524" i="59"/>
  <c r="C522" i="59"/>
  <c r="C521" i="59"/>
  <c r="C520" i="59"/>
  <c r="C531" i="63"/>
  <c r="C527" i="63"/>
  <c r="C523" i="63"/>
  <c r="C534" i="63"/>
  <c r="C533" i="63"/>
  <c r="C532" i="63"/>
  <c r="C530" i="63"/>
  <c r="C529" i="63"/>
  <c r="C528" i="63"/>
  <c r="C526" i="63"/>
  <c r="C525" i="63"/>
  <c r="C524" i="63"/>
  <c r="C522" i="63"/>
  <c r="C521" i="63"/>
  <c r="C520" i="63"/>
  <c r="C533" i="65"/>
  <c r="C529" i="65"/>
  <c r="C525" i="65"/>
  <c r="C521" i="65"/>
  <c r="C534" i="65"/>
  <c r="C532" i="65"/>
  <c r="C531" i="65"/>
  <c r="C530" i="65"/>
  <c r="C528" i="65"/>
  <c r="C527" i="65"/>
  <c r="C526" i="65"/>
  <c r="C524" i="65"/>
  <c r="C523" i="65"/>
  <c r="C522" i="65"/>
  <c r="C520" i="65"/>
  <c r="C531" i="67"/>
  <c r="C527" i="67"/>
  <c r="C523" i="67"/>
  <c r="C534" i="67"/>
  <c r="C533" i="67"/>
  <c r="C532" i="67"/>
  <c r="C530" i="67"/>
  <c r="C529" i="67"/>
  <c r="C528" i="67"/>
  <c r="C526" i="67"/>
  <c r="C525" i="67"/>
  <c r="C524" i="67"/>
  <c r="C522" i="67"/>
  <c r="C521" i="67"/>
  <c r="C520" i="67"/>
  <c r="I66" i="15"/>
  <c r="I65" i="15"/>
  <c r="I64" i="15"/>
  <c r="I63" i="15"/>
  <c r="I62" i="15"/>
  <c r="I61" i="15"/>
  <c r="I66" i="14"/>
  <c r="I65" i="14"/>
  <c r="I64" i="14"/>
  <c r="I63" i="14"/>
  <c r="I62" i="14"/>
  <c r="I61" i="14"/>
  <c r="I63" i="4"/>
  <c r="I64" i="4"/>
  <c r="I65" i="4"/>
  <c r="I66" i="4"/>
  <c r="I62" i="4"/>
  <c r="I61" i="4"/>
  <c r="G54" i="4"/>
  <c r="G55" i="4"/>
  <c r="G56" i="4"/>
  <c r="G57" i="4"/>
  <c r="G44" i="4"/>
  <c r="K476" i="5"/>
  <c r="M476" i="5"/>
  <c r="K477" i="5"/>
  <c r="M477" i="5" s="1"/>
  <c r="K478" i="5"/>
  <c r="K479" i="5"/>
  <c r="M479" i="5" s="1"/>
  <c r="K480" i="5"/>
  <c r="M480" i="5" s="1"/>
  <c r="K481" i="5"/>
  <c r="M481" i="5"/>
  <c r="K482" i="5"/>
  <c r="M482" i="5" s="1"/>
  <c r="K483" i="5"/>
  <c r="K484" i="5"/>
  <c r="M484" i="5"/>
  <c r="C530" i="5"/>
  <c r="C531" i="5"/>
  <c r="C534" i="5"/>
  <c r="C529" i="5"/>
  <c r="C532" i="5"/>
  <c r="C533" i="5"/>
  <c r="M483" i="5"/>
  <c r="M478" i="5"/>
  <c r="A1" i="67"/>
  <c r="D1" i="67" s="1"/>
  <c r="A1" i="65"/>
  <c r="D1" i="65" s="1"/>
  <c r="A1" i="63"/>
  <c r="A1" i="59"/>
  <c r="A1" i="57"/>
  <c r="D1" i="57" s="1"/>
  <c r="A1" i="55"/>
  <c r="A1" i="51"/>
  <c r="A1" i="49"/>
  <c r="D1" i="49" s="1"/>
  <c r="A1" i="45"/>
  <c r="D1" i="45" s="1"/>
  <c r="A1" i="43"/>
  <c r="D1" i="43" s="1"/>
  <c r="A1" i="41"/>
  <c r="D1" i="41" s="1"/>
  <c r="A1" i="39"/>
  <c r="A1" i="37"/>
  <c r="A1" i="35"/>
  <c r="A1" i="33"/>
  <c r="D1" i="33" s="1"/>
  <c r="A1" i="31"/>
  <c r="A1" i="29"/>
  <c r="D1" i="29" s="1"/>
  <c r="A1" i="27"/>
  <c r="D1" i="27" s="1"/>
  <c r="A1" i="25"/>
  <c r="D1" i="25" s="1"/>
  <c r="A1" i="24"/>
  <c r="A1" i="23"/>
  <c r="D1" i="23" s="1"/>
  <c r="A1" i="21"/>
  <c r="A1" i="20"/>
  <c r="D2" i="23"/>
  <c r="D2" i="29"/>
  <c r="D2" i="37"/>
  <c r="D1" i="37"/>
  <c r="D2" i="39"/>
  <c r="D1" i="39"/>
  <c r="D2" i="63"/>
  <c r="D1" i="63"/>
  <c r="D2" i="24"/>
  <c r="D1" i="24"/>
  <c r="D2" i="25"/>
  <c r="D2" i="49"/>
  <c r="D2" i="57"/>
  <c r="D2" i="31"/>
  <c r="D1" i="31"/>
  <c r="D1" i="21"/>
  <c r="D2" i="21"/>
  <c r="D2" i="27"/>
  <c r="D2" i="35"/>
  <c r="D1" i="35"/>
  <c r="D2" i="43"/>
  <c r="D2" i="59"/>
  <c r="D1" i="59"/>
  <c r="D2" i="67"/>
  <c r="D2" i="20"/>
  <c r="D1" i="20"/>
  <c r="B34" i="1"/>
  <c r="B31" i="1"/>
  <c r="B32" i="1"/>
  <c r="B33" i="1"/>
  <c r="C527" i="5"/>
  <c r="C528" i="5"/>
  <c r="K485" i="5"/>
  <c r="M485" i="5" s="1"/>
  <c r="K486" i="5"/>
  <c r="M486" i="5" s="1"/>
  <c r="K487" i="5"/>
  <c r="K488" i="5"/>
  <c r="M488" i="5"/>
  <c r="K489" i="5"/>
  <c r="M489" i="5"/>
  <c r="M487" i="5"/>
  <c r="B4" i="14"/>
  <c r="B4" i="15"/>
  <c r="B4" i="17"/>
  <c r="B4" i="18"/>
  <c r="B4" i="19"/>
  <c r="B4" i="26"/>
  <c r="B4" i="28"/>
  <c r="B4" i="30"/>
  <c r="B4" i="32"/>
  <c r="H4" i="4"/>
  <c r="A23" i="4" s="1"/>
  <c r="H5" i="14"/>
  <c r="E9" i="14"/>
  <c r="E9" i="15"/>
  <c r="E9" i="17"/>
  <c r="E9" i="18"/>
  <c r="E9" i="19"/>
  <c r="E9" i="26"/>
  <c r="E9" i="28"/>
  <c r="E9" i="30"/>
  <c r="E9" i="32"/>
  <c r="E9" i="34"/>
  <c r="E9" i="36"/>
  <c r="E9" i="38"/>
  <c r="E9" i="40"/>
  <c r="E9" i="42"/>
  <c r="E9" i="44"/>
  <c r="E9" i="48"/>
  <c r="E9" i="50"/>
  <c r="E9" i="54"/>
  <c r="E9" i="56"/>
  <c r="E9" i="58"/>
  <c r="E9" i="62"/>
  <c r="E9" i="64"/>
  <c r="E9" i="66"/>
  <c r="H507" i="20"/>
  <c r="I507" i="20"/>
  <c r="J507" i="20"/>
  <c r="H509" i="20"/>
  <c r="I509" i="20"/>
  <c r="J509" i="20"/>
  <c r="H510" i="20"/>
  <c r="I510" i="20"/>
  <c r="J510" i="20"/>
  <c r="H511" i="20"/>
  <c r="I511" i="20"/>
  <c r="J511" i="20"/>
  <c r="H512" i="20"/>
  <c r="I512" i="20"/>
  <c r="J512" i="20"/>
  <c r="H513" i="20"/>
  <c r="I513" i="20"/>
  <c r="J513" i="20"/>
  <c r="H514" i="20"/>
  <c r="I514" i="20"/>
  <c r="J514" i="20"/>
  <c r="H515" i="20"/>
  <c r="I515" i="20"/>
  <c r="J515" i="20"/>
  <c r="H506" i="21"/>
  <c r="I506" i="21"/>
  <c r="J506" i="21"/>
  <c r="H507" i="21"/>
  <c r="I507" i="21"/>
  <c r="J507" i="21"/>
  <c r="H508" i="21"/>
  <c r="I508" i="21"/>
  <c r="J508" i="21"/>
  <c r="H509" i="21"/>
  <c r="I509" i="21"/>
  <c r="J509" i="21"/>
  <c r="H510" i="21"/>
  <c r="I510" i="21"/>
  <c r="J510" i="21"/>
  <c r="H511" i="21"/>
  <c r="I511" i="21"/>
  <c r="J511" i="21"/>
  <c r="H512" i="21"/>
  <c r="I512" i="21"/>
  <c r="J512" i="21"/>
  <c r="H513" i="21"/>
  <c r="I513" i="21"/>
  <c r="J513" i="21"/>
  <c r="H514" i="21"/>
  <c r="I514" i="21"/>
  <c r="J514" i="21"/>
  <c r="H506" i="23"/>
  <c r="I506" i="23"/>
  <c r="J506" i="23"/>
  <c r="H507" i="23"/>
  <c r="I507" i="23"/>
  <c r="J507" i="23"/>
  <c r="H508" i="23"/>
  <c r="I508" i="23"/>
  <c r="J508" i="23"/>
  <c r="H509" i="23"/>
  <c r="I509" i="23"/>
  <c r="J509" i="23"/>
  <c r="H510" i="23"/>
  <c r="I510" i="23"/>
  <c r="J510" i="23"/>
  <c r="H511" i="23"/>
  <c r="I511" i="23"/>
  <c r="J511" i="23"/>
  <c r="H512" i="23"/>
  <c r="I512" i="23"/>
  <c r="J512" i="23"/>
  <c r="H513" i="23"/>
  <c r="I513" i="23"/>
  <c r="J513" i="23"/>
  <c r="H514" i="23"/>
  <c r="I514" i="23"/>
  <c r="J514" i="23"/>
  <c r="H506" i="24"/>
  <c r="I506" i="24"/>
  <c r="J506" i="24"/>
  <c r="H507" i="24"/>
  <c r="I507" i="24"/>
  <c r="J507" i="24"/>
  <c r="H508" i="24"/>
  <c r="I508" i="24"/>
  <c r="J508" i="24"/>
  <c r="H509" i="24"/>
  <c r="I509" i="24"/>
  <c r="J509" i="24"/>
  <c r="H510" i="24"/>
  <c r="I510" i="24"/>
  <c r="J510" i="24"/>
  <c r="H511" i="24"/>
  <c r="I511" i="24"/>
  <c r="J511" i="24"/>
  <c r="H512" i="24"/>
  <c r="I512" i="24"/>
  <c r="J512" i="24"/>
  <c r="H513" i="24"/>
  <c r="I513" i="24"/>
  <c r="J513" i="24"/>
  <c r="H514" i="24"/>
  <c r="I514" i="24"/>
  <c r="J514" i="24"/>
  <c r="H506" i="25"/>
  <c r="I506" i="25"/>
  <c r="J506" i="25"/>
  <c r="H507" i="25"/>
  <c r="I507" i="25"/>
  <c r="J507" i="25"/>
  <c r="H508" i="25"/>
  <c r="I508" i="25"/>
  <c r="J508" i="25"/>
  <c r="H509" i="25"/>
  <c r="I509" i="25"/>
  <c r="J509" i="25"/>
  <c r="H510" i="25"/>
  <c r="I510" i="25"/>
  <c r="J510" i="25"/>
  <c r="H511" i="25"/>
  <c r="I511" i="25"/>
  <c r="J511" i="25"/>
  <c r="H512" i="25"/>
  <c r="I512" i="25"/>
  <c r="J512" i="25"/>
  <c r="H513" i="25"/>
  <c r="I513" i="25"/>
  <c r="J513" i="25"/>
  <c r="H514" i="25"/>
  <c r="I514" i="25"/>
  <c r="J514" i="25"/>
  <c r="H506" i="27"/>
  <c r="I506" i="27"/>
  <c r="J506" i="27"/>
  <c r="H507" i="27"/>
  <c r="I507" i="27"/>
  <c r="J507" i="27"/>
  <c r="H508" i="27"/>
  <c r="I508" i="27"/>
  <c r="J508" i="27"/>
  <c r="H509" i="27"/>
  <c r="I509" i="27"/>
  <c r="J509" i="27"/>
  <c r="H510" i="27"/>
  <c r="I510" i="27"/>
  <c r="J510" i="27"/>
  <c r="H511" i="27"/>
  <c r="I511" i="27"/>
  <c r="J511" i="27"/>
  <c r="H512" i="27"/>
  <c r="I512" i="27"/>
  <c r="J512" i="27"/>
  <c r="H513" i="27"/>
  <c r="I513" i="27"/>
  <c r="J513" i="27"/>
  <c r="H514" i="27"/>
  <c r="I514" i="27"/>
  <c r="J514" i="27"/>
  <c r="H507" i="29"/>
  <c r="I507" i="29"/>
  <c r="J507" i="29"/>
  <c r="H508" i="29"/>
  <c r="I508" i="29"/>
  <c r="J508" i="29"/>
  <c r="H509" i="29"/>
  <c r="I509" i="29"/>
  <c r="J509" i="29"/>
  <c r="H510" i="29"/>
  <c r="I510" i="29"/>
  <c r="J510" i="29"/>
  <c r="H511" i="29"/>
  <c r="I511" i="29"/>
  <c r="J511" i="29"/>
  <c r="H512" i="29"/>
  <c r="I512" i="29"/>
  <c r="J512" i="29"/>
  <c r="H513" i="29"/>
  <c r="I513" i="29"/>
  <c r="J513" i="29"/>
  <c r="H514" i="29"/>
  <c r="I514" i="29"/>
  <c r="J514" i="29"/>
  <c r="H515" i="29"/>
  <c r="I515" i="29"/>
  <c r="J515" i="29"/>
  <c r="H507" i="31"/>
  <c r="I507" i="31"/>
  <c r="J507" i="31"/>
  <c r="H508" i="31"/>
  <c r="I508" i="31"/>
  <c r="J508" i="31"/>
  <c r="H509" i="31"/>
  <c r="I509" i="31"/>
  <c r="J509" i="31"/>
  <c r="H510" i="31"/>
  <c r="I510" i="31"/>
  <c r="J510" i="31"/>
  <c r="H511" i="31"/>
  <c r="I511" i="31"/>
  <c r="J511" i="31"/>
  <c r="H512" i="31"/>
  <c r="I512" i="31"/>
  <c r="J512" i="31"/>
  <c r="H513" i="31"/>
  <c r="I513" i="31"/>
  <c r="J513" i="31"/>
  <c r="H514" i="31"/>
  <c r="I514" i="31"/>
  <c r="J514" i="31"/>
  <c r="H515" i="31"/>
  <c r="I515" i="31"/>
  <c r="J515" i="31"/>
  <c r="H506" i="33"/>
  <c r="I506" i="33"/>
  <c r="J506" i="33"/>
  <c r="H507" i="33"/>
  <c r="I507" i="33"/>
  <c r="J507" i="33"/>
  <c r="H508" i="33"/>
  <c r="I508" i="33"/>
  <c r="J508" i="33"/>
  <c r="H509" i="33"/>
  <c r="I509" i="33"/>
  <c r="J509" i="33"/>
  <c r="H510" i="33"/>
  <c r="I510" i="33"/>
  <c r="J510" i="33"/>
  <c r="H511" i="33"/>
  <c r="I511" i="33"/>
  <c r="J511" i="33"/>
  <c r="H512" i="33"/>
  <c r="I512" i="33"/>
  <c r="J512" i="33"/>
  <c r="H513" i="33"/>
  <c r="I513" i="33"/>
  <c r="J513" i="33"/>
  <c r="H514" i="33"/>
  <c r="I514" i="33"/>
  <c r="J514" i="33"/>
  <c r="H507" i="35"/>
  <c r="I507" i="35"/>
  <c r="J507" i="35"/>
  <c r="H508" i="35"/>
  <c r="I508" i="35"/>
  <c r="J508" i="35"/>
  <c r="H509" i="35"/>
  <c r="I509" i="35"/>
  <c r="J509" i="35"/>
  <c r="H510" i="35"/>
  <c r="I510" i="35"/>
  <c r="J510" i="35"/>
  <c r="H511" i="35"/>
  <c r="I511" i="35"/>
  <c r="J511" i="35"/>
  <c r="H512" i="35"/>
  <c r="I512" i="35"/>
  <c r="J512" i="35"/>
  <c r="H513" i="35"/>
  <c r="I513" i="35"/>
  <c r="J513" i="35"/>
  <c r="H514" i="35"/>
  <c r="I514" i="35"/>
  <c r="J514" i="35"/>
  <c r="H515" i="35"/>
  <c r="I515" i="35"/>
  <c r="J515" i="35"/>
  <c r="H506" i="37"/>
  <c r="I506" i="37"/>
  <c r="J506" i="37"/>
  <c r="H507" i="37"/>
  <c r="I507" i="37"/>
  <c r="J507" i="37"/>
  <c r="K507" i="37" s="1"/>
  <c r="H508" i="37"/>
  <c r="I508" i="37"/>
  <c r="J508" i="37"/>
  <c r="H509" i="37"/>
  <c r="I509" i="37"/>
  <c r="J509" i="37"/>
  <c r="H510" i="37"/>
  <c r="I510" i="37"/>
  <c r="J510" i="37"/>
  <c r="H511" i="37"/>
  <c r="I511" i="37"/>
  <c r="J511" i="37"/>
  <c r="H512" i="37"/>
  <c r="I512" i="37"/>
  <c r="J512" i="37"/>
  <c r="H513" i="37"/>
  <c r="I513" i="37"/>
  <c r="J513" i="37"/>
  <c r="H514" i="37"/>
  <c r="I514" i="37"/>
  <c r="J514" i="37"/>
  <c r="H506" i="39"/>
  <c r="I506" i="39"/>
  <c r="J506" i="39"/>
  <c r="H507" i="39"/>
  <c r="I507" i="39"/>
  <c r="J507" i="39"/>
  <c r="H508" i="39"/>
  <c r="I508" i="39"/>
  <c r="J508" i="39"/>
  <c r="H509" i="39"/>
  <c r="I509" i="39"/>
  <c r="J509" i="39"/>
  <c r="H510" i="39"/>
  <c r="I510" i="39"/>
  <c r="J510" i="39"/>
  <c r="H511" i="39"/>
  <c r="I511" i="39"/>
  <c r="J511" i="39"/>
  <c r="H512" i="39"/>
  <c r="I512" i="39"/>
  <c r="J512" i="39"/>
  <c r="H513" i="39"/>
  <c r="I513" i="39"/>
  <c r="J513" i="39"/>
  <c r="H514" i="39"/>
  <c r="I514" i="39"/>
  <c r="J514" i="39"/>
  <c r="H507" i="41"/>
  <c r="I507" i="41"/>
  <c r="J507" i="41"/>
  <c r="H508" i="41"/>
  <c r="I508" i="41"/>
  <c r="J508" i="41"/>
  <c r="H509" i="41"/>
  <c r="I509" i="41"/>
  <c r="J509" i="41"/>
  <c r="H510" i="41"/>
  <c r="I510" i="41"/>
  <c r="J510" i="41"/>
  <c r="H511" i="41"/>
  <c r="I511" i="41"/>
  <c r="J511" i="41"/>
  <c r="H512" i="41"/>
  <c r="I512" i="41"/>
  <c r="J512" i="41"/>
  <c r="H513" i="41"/>
  <c r="I513" i="41"/>
  <c r="J513" i="41"/>
  <c r="H514" i="41"/>
  <c r="I514" i="41"/>
  <c r="J514" i="41"/>
  <c r="H515" i="41"/>
  <c r="I515" i="41"/>
  <c r="J515" i="41"/>
  <c r="H506" i="43"/>
  <c r="I506" i="43"/>
  <c r="J506" i="43"/>
  <c r="H507" i="43"/>
  <c r="I507" i="43"/>
  <c r="J507" i="43"/>
  <c r="H508" i="43"/>
  <c r="I508" i="43"/>
  <c r="J508" i="43"/>
  <c r="H509" i="43"/>
  <c r="I509" i="43"/>
  <c r="J509" i="43"/>
  <c r="H510" i="43"/>
  <c r="I510" i="43"/>
  <c r="J510" i="43"/>
  <c r="H511" i="43"/>
  <c r="I511" i="43"/>
  <c r="J511" i="43"/>
  <c r="H512" i="43"/>
  <c r="I512" i="43"/>
  <c r="J512" i="43"/>
  <c r="H513" i="43"/>
  <c r="I513" i="43"/>
  <c r="J513" i="43"/>
  <c r="H514" i="43"/>
  <c r="I514" i="43"/>
  <c r="J514" i="43"/>
  <c r="H507" i="49"/>
  <c r="I507" i="49"/>
  <c r="J507" i="49"/>
  <c r="H508" i="49"/>
  <c r="I508" i="49"/>
  <c r="J508" i="49"/>
  <c r="H509" i="49"/>
  <c r="I509" i="49"/>
  <c r="J509" i="49"/>
  <c r="H510" i="49"/>
  <c r="I510" i="49"/>
  <c r="J510" i="49"/>
  <c r="H511" i="49"/>
  <c r="I511" i="49"/>
  <c r="J511" i="49"/>
  <c r="H512" i="49"/>
  <c r="I512" i="49"/>
  <c r="J512" i="49"/>
  <c r="H513" i="49"/>
  <c r="I513" i="49"/>
  <c r="J513" i="49"/>
  <c r="H514" i="49"/>
  <c r="I514" i="49"/>
  <c r="J514" i="49"/>
  <c r="H515" i="49"/>
  <c r="I515" i="49"/>
  <c r="J515" i="49"/>
  <c r="H506" i="51"/>
  <c r="I506" i="51"/>
  <c r="J506" i="51"/>
  <c r="H508" i="51"/>
  <c r="I508" i="51"/>
  <c r="J508" i="51"/>
  <c r="H509" i="51"/>
  <c r="I509" i="51"/>
  <c r="J509" i="51"/>
  <c r="H510" i="51"/>
  <c r="I510" i="51"/>
  <c r="J510" i="51"/>
  <c r="H511" i="51"/>
  <c r="I511" i="51"/>
  <c r="J511" i="51"/>
  <c r="H512" i="51"/>
  <c r="I512" i="51"/>
  <c r="J512" i="51"/>
  <c r="H513" i="51"/>
  <c r="I513" i="51"/>
  <c r="J513" i="51"/>
  <c r="H514" i="51"/>
  <c r="I514" i="51"/>
  <c r="J514" i="51"/>
  <c r="H506" i="55"/>
  <c r="I506" i="55"/>
  <c r="J506" i="55"/>
  <c r="H507" i="55"/>
  <c r="I507" i="55"/>
  <c r="J507" i="55"/>
  <c r="H508" i="55"/>
  <c r="I508" i="55"/>
  <c r="J508" i="55"/>
  <c r="H509" i="55"/>
  <c r="I509" i="55"/>
  <c r="J509" i="55"/>
  <c r="H510" i="55"/>
  <c r="I510" i="55"/>
  <c r="J510" i="55"/>
  <c r="H511" i="55"/>
  <c r="I511" i="55"/>
  <c r="J511" i="55"/>
  <c r="H512" i="55"/>
  <c r="I512" i="55"/>
  <c r="J512" i="55"/>
  <c r="H513" i="55"/>
  <c r="I513" i="55"/>
  <c r="J513" i="55"/>
  <c r="H514" i="55"/>
  <c r="I514" i="55"/>
  <c r="J514" i="55"/>
  <c r="H506" i="57"/>
  <c r="H507" i="57"/>
  <c r="I507" i="57"/>
  <c r="J507" i="57"/>
  <c r="H508" i="57"/>
  <c r="I508" i="57"/>
  <c r="J508" i="57"/>
  <c r="H509" i="57"/>
  <c r="I509" i="57"/>
  <c r="J509" i="57"/>
  <c r="H510" i="57"/>
  <c r="H511" i="57"/>
  <c r="I511" i="57"/>
  <c r="J511" i="57"/>
  <c r="H512" i="57"/>
  <c r="I512" i="57"/>
  <c r="J512" i="57"/>
  <c r="H513" i="57"/>
  <c r="I513" i="57"/>
  <c r="J513" i="57"/>
  <c r="H514" i="57"/>
  <c r="H506" i="59"/>
  <c r="I506" i="59"/>
  <c r="J506" i="59"/>
  <c r="H507" i="59"/>
  <c r="I507" i="59"/>
  <c r="J507" i="59"/>
  <c r="H508" i="59"/>
  <c r="I508" i="59"/>
  <c r="J508" i="59"/>
  <c r="H509" i="59"/>
  <c r="I509" i="59"/>
  <c r="J509" i="59"/>
  <c r="H510" i="59"/>
  <c r="I510" i="59"/>
  <c r="J510" i="59"/>
  <c r="H511" i="59"/>
  <c r="I511" i="59"/>
  <c r="J511" i="59"/>
  <c r="H512" i="59"/>
  <c r="I512" i="59"/>
  <c r="J512" i="59"/>
  <c r="H513" i="59"/>
  <c r="I513" i="59"/>
  <c r="J513" i="59"/>
  <c r="H514" i="59"/>
  <c r="I514" i="59"/>
  <c r="J514" i="59"/>
  <c r="H506" i="63"/>
  <c r="I506" i="63"/>
  <c r="J506" i="63"/>
  <c r="H507" i="63"/>
  <c r="I507" i="63"/>
  <c r="J507" i="63"/>
  <c r="H508" i="63"/>
  <c r="I508" i="63"/>
  <c r="J508" i="63"/>
  <c r="H509" i="63"/>
  <c r="I509" i="63"/>
  <c r="J509" i="63"/>
  <c r="H510" i="63"/>
  <c r="I510" i="63"/>
  <c r="J510" i="63"/>
  <c r="H511" i="63"/>
  <c r="I511" i="63"/>
  <c r="J511" i="63"/>
  <c r="H512" i="63"/>
  <c r="I512" i="63"/>
  <c r="J512" i="63"/>
  <c r="H513" i="63"/>
  <c r="I513" i="63"/>
  <c r="J513" i="63"/>
  <c r="H514" i="63"/>
  <c r="I514" i="63"/>
  <c r="J514" i="63"/>
  <c r="H506" i="65"/>
  <c r="I506" i="65"/>
  <c r="J506" i="65"/>
  <c r="H507" i="65"/>
  <c r="I507" i="65"/>
  <c r="J507" i="65"/>
  <c r="H508" i="65"/>
  <c r="I508" i="65"/>
  <c r="J508" i="65"/>
  <c r="H509" i="65"/>
  <c r="I509" i="65"/>
  <c r="J509" i="65"/>
  <c r="H510" i="65"/>
  <c r="I510" i="65"/>
  <c r="J510" i="65"/>
  <c r="H511" i="65"/>
  <c r="I511" i="65"/>
  <c r="J511" i="65"/>
  <c r="H512" i="65"/>
  <c r="I512" i="65"/>
  <c r="J512" i="65"/>
  <c r="H513" i="65"/>
  <c r="I513" i="65"/>
  <c r="J513" i="65"/>
  <c r="H514" i="65"/>
  <c r="I514" i="65"/>
  <c r="J514" i="65"/>
  <c r="H506" i="67"/>
  <c r="I506" i="67"/>
  <c r="J506" i="67"/>
  <c r="H507" i="67"/>
  <c r="I507" i="67"/>
  <c r="J507" i="67"/>
  <c r="H508" i="67"/>
  <c r="I508" i="67"/>
  <c r="J508" i="67"/>
  <c r="H509" i="67"/>
  <c r="I509" i="67"/>
  <c r="J509" i="67"/>
  <c r="H510" i="67"/>
  <c r="I510" i="67"/>
  <c r="J510" i="67"/>
  <c r="H511" i="67"/>
  <c r="I511" i="67"/>
  <c r="J511" i="67"/>
  <c r="H512" i="67"/>
  <c r="I512" i="67"/>
  <c r="J512" i="67"/>
  <c r="H513" i="67"/>
  <c r="I513" i="67"/>
  <c r="J513" i="67"/>
  <c r="H514" i="67"/>
  <c r="I514" i="67"/>
  <c r="J514" i="67"/>
  <c r="H514" i="5"/>
  <c r="I514" i="5"/>
  <c r="J514" i="5"/>
  <c r="M61" i="5"/>
  <c r="M62" i="5"/>
  <c r="M63" i="5"/>
  <c r="M64" i="5"/>
  <c r="M65" i="5"/>
  <c r="M66" i="5"/>
  <c r="M67" i="5"/>
  <c r="M68" i="5"/>
  <c r="M69" i="5"/>
  <c r="M70" i="5"/>
  <c r="M71" i="5"/>
  <c r="M72" i="5"/>
  <c r="K73" i="5"/>
  <c r="M73" i="5" s="1"/>
  <c r="K74" i="5"/>
  <c r="M74" i="5"/>
  <c r="K75" i="5"/>
  <c r="M75" i="5" s="1"/>
  <c r="K76" i="5"/>
  <c r="M76" i="5"/>
  <c r="K77" i="5"/>
  <c r="M77" i="5" s="1"/>
  <c r="K78" i="5"/>
  <c r="M78" i="5"/>
  <c r="K79" i="5"/>
  <c r="M79" i="5" s="1"/>
  <c r="K80" i="5"/>
  <c r="M80" i="5"/>
  <c r="K81" i="5"/>
  <c r="M81" i="5" s="1"/>
  <c r="K82" i="5"/>
  <c r="M82" i="5"/>
  <c r="K83" i="5"/>
  <c r="M83" i="5" s="1"/>
  <c r="K84" i="5"/>
  <c r="M84" i="5"/>
  <c r="K85" i="5"/>
  <c r="M85" i="5" s="1"/>
  <c r="K86" i="5"/>
  <c r="M86" i="5"/>
  <c r="K87" i="5"/>
  <c r="M87" i="5" s="1"/>
  <c r="K88" i="5"/>
  <c r="M88" i="5"/>
  <c r="K89" i="5"/>
  <c r="M89" i="5" s="1"/>
  <c r="K90" i="5"/>
  <c r="M90" i="5"/>
  <c r="K91" i="5"/>
  <c r="M91" i="5" s="1"/>
  <c r="K92" i="5"/>
  <c r="M92" i="5"/>
  <c r="K93" i="5"/>
  <c r="M93" i="5" s="1"/>
  <c r="K94" i="5"/>
  <c r="M94" i="5"/>
  <c r="K95" i="5"/>
  <c r="M95" i="5" s="1"/>
  <c r="K96" i="5"/>
  <c r="M96" i="5"/>
  <c r="K97" i="5"/>
  <c r="M97" i="5" s="1"/>
  <c r="K98" i="5"/>
  <c r="M98" i="5"/>
  <c r="K99" i="5"/>
  <c r="M99" i="5" s="1"/>
  <c r="K100" i="5"/>
  <c r="M100" i="5"/>
  <c r="K101" i="5"/>
  <c r="M101" i="5" s="1"/>
  <c r="K102" i="5"/>
  <c r="M102" i="5"/>
  <c r="K103" i="5"/>
  <c r="M103" i="5" s="1"/>
  <c r="K104" i="5"/>
  <c r="M104" i="5"/>
  <c r="K105" i="5"/>
  <c r="M105" i="5" s="1"/>
  <c r="K106" i="5"/>
  <c r="M106" i="5"/>
  <c r="K107" i="5"/>
  <c r="M107" i="5" s="1"/>
  <c r="K108" i="5"/>
  <c r="M108" i="5"/>
  <c r="K109" i="5"/>
  <c r="M109" i="5" s="1"/>
  <c r="K110" i="5"/>
  <c r="M110" i="5"/>
  <c r="K111" i="5"/>
  <c r="M111" i="5" s="1"/>
  <c r="K112" i="5"/>
  <c r="M112" i="5"/>
  <c r="K113" i="5"/>
  <c r="M113" i="5" s="1"/>
  <c r="K114" i="5"/>
  <c r="M114" i="5"/>
  <c r="K115" i="5"/>
  <c r="M115" i="5" s="1"/>
  <c r="K116" i="5"/>
  <c r="M116" i="5"/>
  <c r="K117" i="5"/>
  <c r="M117" i="5" s="1"/>
  <c r="K118" i="5"/>
  <c r="M118" i="5"/>
  <c r="K119" i="5"/>
  <c r="M119" i="5" s="1"/>
  <c r="K120" i="5"/>
  <c r="M120" i="5"/>
  <c r="K121" i="5"/>
  <c r="M121" i="5" s="1"/>
  <c r="K122" i="5"/>
  <c r="M122" i="5"/>
  <c r="K123" i="5"/>
  <c r="M123" i="5" s="1"/>
  <c r="K124" i="5"/>
  <c r="M124" i="5"/>
  <c r="K125" i="5"/>
  <c r="M125" i="5" s="1"/>
  <c r="K126" i="5"/>
  <c r="M126" i="5"/>
  <c r="K127" i="5"/>
  <c r="M127" i="5" s="1"/>
  <c r="K128" i="5"/>
  <c r="M128" i="5"/>
  <c r="K129" i="5"/>
  <c r="M129" i="5" s="1"/>
  <c r="K130" i="5"/>
  <c r="M130" i="5"/>
  <c r="K131" i="5"/>
  <c r="M131" i="5" s="1"/>
  <c r="K132" i="5"/>
  <c r="M132" i="5"/>
  <c r="K133" i="5"/>
  <c r="M133" i="5" s="1"/>
  <c r="K134" i="5"/>
  <c r="M134" i="5"/>
  <c r="K135" i="5"/>
  <c r="M135" i="5" s="1"/>
  <c r="K136" i="5"/>
  <c r="M136" i="5"/>
  <c r="K137" i="5"/>
  <c r="M137" i="5" s="1"/>
  <c r="K138" i="5"/>
  <c r="M138" i="5"/>
  <c r="K139" i="5"/>
  <c r="M139" i="5" s="1"/>
  <c r="K140" i="5"/>
  <c r="M140" i="5"/>
  <c r="K141" i="5"/>
  <c r="M141" i="5" s="1"/>
  <c r="K142" i="5"/>
  <c r="M142" i="5"/>
  <c r="K143" i="5"/>
  <c r="M143" i="5" s="1"/>
  <c r="K144" i="5"/>
  <c r="M144" i="5"/>
  <c r="K145" i="5"/>
  <c r="M145" i="5" s="1"/>
  <c r="K146" i="5"/>
  <c r="M146" i="5"/>
  <c r="K147" i="5"/>
  <c r="M147" i="5" s="1"/>
  <c r="K148" i="5"/>
  <c r="M148" i="5"/>
  <c r="K149" i="5"/>
  <c r="M149" i="5" s="1"/>
  <c r="K150" i="5"/>
  <c r="M150" i="5"/>
  <c r="K151" i="5"/>
  <c r="M151" i="5" s="1"/>
  <c r="K152" i="5"/>
  <c r="M152" i="5"/>
  <c r="K153" i="5"/>
  <c r="M153" i="5" s="1"/>
  <c r="K154" i="5"/>
  <c r="M154" i="5"/>
  <c r="K155" i="5"/>
  <c r="M155" i="5" s="1"/>
  <c r="K156" i="5"/>
  <c r="M156" i="5"/>
  <c r="K157" i="5"/>
  <c r="M157" i="5" s="1"/>
  <c r="K158" i="5"/>
  <c r="M158" i="5"/>
  <c r="K159" i="5"/>
  <c r="M159" i="5" s="1"/>
  <c r="K160" i="5"/>
  <c r="M160" i="5"/>
  <c r="K161" i="5"/>
  <c r="M161" i="5" s="1"/>
  <c r="K162" i="5"/>
  <c r="M162" i="5"/>
  <c r="K163" i="5"/>
  <c r="M163" i="5" s="1"/>
  <c r="K164" i="5"/>
  <c r="M164" i="5"/>
  <c r="K165" i="5"/>
  <c r="M165" i="5" s="1"/>
  <c r="K166" i="5"/>
  <c r="M166" i="5"/>
  <c r="K167" i="5"/>
  <c r="M167" i="5" s="1"/>
  <c r="K168" i="5"/>
  <c r="M168" i="5"/>
  <c r="K169" i="5"/>
  <c r="M169" i="5" s="1"/>
  <c r="K170" i="5"/>
  <c r="M170" i="5"/>
  <c r="K171" i="5"/>
  <c r="M171" i="5" s="1"/>
  <c r="K172" i="5"/>
  <c r="M172" i="5"/>
  <c r="K173" i="5"/>
  <c r="M173" i="5" s="1"/>
  <c r="K174" i="5"/>
  <c r="M174" i="5"/>
  <c r="K175" i="5"/>
  <c r="M175" i="5" s="1"/>
  <c r="K176" i="5"/>
  <c r="M176" i="5"/>
  <c r="K177" i="5"/>
  <c r="M177" i="5" s="1"/>
  <c r="K178" i="5"/>
  <c r="M178" i="5"/>
  <c r="K179" i="5"/>
  <c r="M179" i="5" s="1"/>
  <c r="K180" i="5"/>
  <c r="M180" i="5"/>
  <c r="K181" i="5"/>
  <c r="M181" i="5" s="1"/>
  <c r="K182" i="5"/>
  <c r="M182" i="5"/>
  <c r="K183" i="5"/>
  <c r="M183" i="5" s="1"/>
  <c r="K184" i="5"/>
  <c r="M184" i="5"/>
  <c r="K185" i="5"/>
  <c r="M185" i="5" s="1"/>
  <c r="K186" i="5"/>
  <c r="M186" i="5"/>
  <c r="K187" i="5"/>
  <c r="M187" i="5" s="1"/>
  <c r="K188" i="5"/>
  <c r="M188" i="5"/>
  <c r="K189" i="5"/>
  <c r="M189" i="5" s="1"/>
  <c r="K190" i="5"/>
  <c r="M190" i="5"/>
  <c r="K191" i="5"/>
  <c r="M191" i="5" s="1"/>
  <c r="K192" i="5"/>
  <c r="M192" i="5"/>
  <c r="K193" i="5"/>
  <c r="M193" i="5" s="1"/>
  <c r="K194" i="5"/>
  <c r="M194" i="5"/>
  <c r="K195" i="5"/>
  <c r="M195" i="5" s="1"/>
  <c r="K196" i="5"/>
  <c r="M196" i="5"/>
  <c r="K197" i="5"/>
  <c r="M197" i="5" s="1"/>
  <c r="K198" i="5"/>
  <c r="M198" i="5"/>
  <c r="K199" i="5"/>
  <c r="M199" i="5" s="1"/>
  <c r="K200" i="5"/>
  <c r="M200" i="5"/>
  <c r="K201" i="5"/>
  <c r="M201" i="5" s="1"/>
  <c r="K202" i="5"/>
  <c r="M202" i="5"/>
  <c r="K203" i="5"/>
  <c r="M203" i="5" s="1"/>
  <c r="K204" i="5"/>
  <c r="M204" i="5"/>
  <c r="K205" i="5"/>
  <c r="M205" i="5" s="1"/>
  <c r="K206" i="5"/>
  <c r="M206" i="5"/>
  <c r="K207" i="5"/>
  <c r="M207" i="5" s="1"/>
  <c r="K208" i="5"/>
  <c r="M208" i="5"/>
  <c r="K209" i="5"/>
  <c r="M209" i="5" s="1"/>
  <c r="K210" i="5"/>
  <c r="M210" i="5"/>
  <c r="K211" i="5"/>
  <c r="M211" i="5" s="1"/>
  <c r="K212" i="5"/>
  <c r="M212" i="5"/>
  <c r="K213" i="5"/>
  <c r="M213" i="5" s="1"/>
  <c r="K214" i="5"/>
  <c r="M214" i="5"/>
  <c r="K215" i="5"/>
  <c r="M215" i="5" s="1"/>
  <c r="K216" i="5"/>
  <c r="M216" i="5"/>
  <c r="K217" i="5"/>
  <c r="M217" i="5" s="1"/>
  <c r="K218" i="5"/>
  <c r="M218" i="5"/>
  <c r="K219" i="5"/>
  <c r="M219" i="5" s="1"/>
  <c r="K220" i="5"/>
  <c r="M220" i="5"/>
  <c r="K221" i="5"/>
  <c r="M221" i="5" s="1"/>
  <c r="K222" i="5"/>
  <c r="M222" i="5"/>
  <c r="K223" i="5"/>
  <c r="M223" i="5" s="1"/>
  <c r="K224" i="5"/>
  <c r="M224" i="5"/>
  <c r="K225" i="5"/>
  <c r="M225" i="5" s="1"/>
  <c r="K226" i="5"/>
  <c r="M226" i="5"/>
  <c r="K227" i="5"/>
  <c r="M227" i="5" s="1"/>
  <c r="K228" i="5"/>
  <c r="M228" i="5"/>
  <c r="K229" i="5"/>
  <c r="M229" i="5" s="1"/>
  <c r="K230" i="5"/>
  <c r="M230" i="5"/>
  <c r="K231" i="5"/>
  <c r="M231" i="5" s="1"/>
  <c r="K232" i="5"/>
  <c r="M232" i="5"/>
  <c r="K233" i="5"/>
  <c r="M233" i="5" s="1"/>
  <c r="K234" i="5"/>
  <c r="M234" i="5"/>
  <c r="K235" i="5"/>
  <c r="M235" i="5" s="1"/>
  <c r="K236" i="5"/>
  <c r="M236" i="5"/>
  <c r="K237" i="5"/>
  <c r="M237" i="5" s="1"/>
  <c r="K238" i="5"/>
  <c r="M238" i="5"/>
  <c r="K239" i="5"/>
  <c r="M239" i="5" s="1"/>
  <c r="K240" i="5"/>
  <c r="M240" i="5"/>
  <c r="K241" i="5"/>
  <c r="M241" i="5" s="1"/>
  <c r="K242" i="5"/>
  <c r="M242" i="5"/>
  <c r="K243" i="5"/>
  <c r="M243" i="5" s="1"/>
  <c r="K244" i="5"/>
  <c r="M244" i="5"/>
  <c r="K245" i="5"/>
  <c r="M245" i="5" s="1"/>
  <c r="K246" i="5"/>
  <c r="M246" i="5"/>
  <c r="K247" i="5"/>
  <c r="M247" i="5" s="1"/>
  <c r="K248" i="5"/>
  <c r="M248" i="5"/>
  <c r="K249" i="5"/>
  <c r="M249" i="5" s="1"/>
  <c r="K250" i="5"/>
  <c r="M250" i="5"/>
  <c r="K251" i="5"/>
  <c r="M251" i="5" s="1"/>
  <c r="K252" i="5"/>
  <c r="M252" i="5"/>
  <c r="K253" i="5"/>
  <c r="M253" i="5" s="1"/>
  <c r="K254" i="5"/>
  <c r="M254" i="5"/>
  <c r="K255" i="5"/>
  <c r="M255" i="5" s="1"/>
  <c r="K256" i="5"/>
  <c r="M256" i="5"/>
  <c r="K257" i="5"/>
  <c r="M257" i="5" s="1"/>
  <c r="K258" i="5"/>
  <c r="M258" i="5"/>
  <c r="K259" i="5"/>
  <c r="M259" i="5" s="1"/>
  <c r="K260" i="5"/>
  <c r="M260" i="5"/>
  <c r="K261" i="5"/>
  <c r="M261" i="5" s="1"/>
  <c r="K262" i="5"/>
  <c r="M262" i="5"/>
  <c r="K263" i="5"/>
  <c r="M263" i="5" s="1"/>
  <c r="K264" i="5"/>
  <c r="M264" i="5"/>
  <c r="K265" i="5"/>
  <c r="M265" i="5" s="1"/>
  <c r="K266" i="5"/>
  <c r="M266" i="5"/>
  <c r="K267" i="5"/>
  <c r="M267" i="5" s="1"/>
  <c r="K268" i="5"/>
  <c r="M268" i="5"/>
  <c r="K269" i="5"/>
  <c r="M269" i="5" s="1"/>
  <c r="K270" i="5"/>
  <c r="M270" i="5"/>
  <c r="K271" i="5"/>
  <c r="M271" i="5" s="1"/>
  <c r="K272" i="5"/>
  <c r="M272" i="5"/>
  <c r="K273" i="5"/>
  <c r="M273" i="5" s="1"/>
  <c r="K274" i="5"/>
  <c r="M274" i="5"/>
  <c r="K275" i="5"/>
  <c r="M275" i="5" s="1"/>
  <c r="K276" i="5"/>
  <c r="M276" i="5"/>
  <c r="K277" i="5"/>
  <c r="M277" i="5" s="1"/>
  <c r="K278" i="5"/>
  <c r="M278" i="5"/>
  <c r="K279" i="5"/>
  <c r="M279" i="5" s="1"/>
  <c r="K280" i="5"/>
  <c r="M280" i="5"/>
  <c r="K281" i="5"/>
  <c r="M281" i="5" s="1"/>
  <c r="K282" i="5"/>
  <c r="M282" i="5"/>
  <c r="K283" i="5"/>
  <c r="M283" i="5" s="1"/>
  <c r="K284" i="5"/>
  <c r="M284" i="5"/>
  <c r="K285" i="5"/>
  <c r="M285" i="5" s="1"/>
  <c r="K286" i="5"/>
  <c r="M286" i="5"/>
  <c r="K287" i="5"/>
  <c r="M287" i="5" s="1"/>
  <c r="K288" i="5"/>
  <c r="M288" i="5"/>
  <c r="K289" i="5"/>
  <c r="M289" i="5" s="1"/>
  <c r="K290" i="5"/>
  <c r="M290" i="5"/>
  <c r="K291" i="5"/>
  <c r="M291" i="5" s="1"/>
  <c r="K292" i="5"/>
  <c r="M292" i="5"/>
  <c r="K293" i="5"/>
  <c r="M293" i="5" s="1"/>
  <c r="K294" i="5"/>
  <c r="M294" i="5"/>
  <c r="K295" i="5"/>
  <c r="M295" i="5" s="1"/>
  <c r="K296" i="5"/>
  <c r="M296" i="5"/>
  <c r="K297" i="5"/>
  <c r="M297" i="5" s="1"/>
  <c r="K298" i="5"/>
  <c r="M298" i="5"/>
  <c r="K299" i="5"/>
  <c r="M299" i="5" s="1"/>
  <c r="K300" i="5"/>
  <c r="M300" i="5"/>
  <c r="K301" i="5"/>
  <c r="M301" i="5" s="1"/>
  <c r="K302" i="5"/>
  <c r="M302" i="5"/>
  <c r="K303" i="5"/>
  <c r="M303" i="5" s="1"/>
  <c r="K304" i="5"/>
  <c r="M304" i="5"/>
  <c r="K305" i="5"/>
  <c r="M305" i="5" s="1"/>
  <c r="K306" i="5"/>
  <c r="M306" i="5"/>
  <c r="K307" i="5"/>
  <c r="M307" i="5" s="1"/>
  <c r="K308" i="5"/>
  <c r="M308" i="5"/>
  <c r="K309" i="5"/>
  <c r="M309" i="5" s="1"/>
  <c r="K310" i="5"/>
  <c r="M310" i="5"/>
  <c r="K311" i="5"/>
  <c r="M311" i="5" s="1"/>
  <c r="K312" i="5"/>
  <c r="M312" i="5"/>
  <c r="K313" i="5"/>
  <c r="M313" i="5" s="1"/>
  <c r="K314" i="5"/>
  <c r="M314" i="5"/>
  <c r="K315" i="5"/>
  <c r="M315" i="5" s="1"/>
  <c r="K316" i="5"/>
  <c r="M316" i="5"/>
  <c r="K317" i="5"/>
  <c r="M317" i="5" s="1"/>
  <c r="K318" i="5"/>
  <c r="M318" i="5"/>
  <c r="K319" i="5"/>
  <c r="M319" i="5" s="1"/>
  <c r="K320" i="5"/>
  <c r="M320" i="5"/>
  <c r="K321" i="5"/>
  <c r="M321" i="5" s="1"/>
  <c r="K322" i="5"/>
  <c r="M322" i="5"/>
  <c r="K323" i="5"/>
  <c r="M323" i="5" s="1"/>
  <c r="K324" i="5"/>
  <c r="M324" i="5"/>
  <c r="K325" i="5"/>
  <c r="M325" i="5" s="1"/>
  <c r="K326" i="5"/>
  <c r="M326" i="5"/>
  <c r="K327" i="5"/>
  <c r="M327" i="5" s="1"/>
  <c r="K328" i="5"/>
  <c r="M328" i="5"/>
  <c r="K329" i="5"/>
  <c r="M329" i="5" s="1"/>
  <c r="K330" i="5"/>
  <c r="M330" i="5"/>
  <c r="K331" i="5"/>
  <c r="M331" i="5" s="1"/>
  <c r="K332" i="5"/>
  <c r="M332" i="5"/>
  <c r="K333" i="5"/>
  <c r="M333" i="5" s="1"/>
  <c r="K334" i="5"/>
  <c r="M334" i="5"/>
  <c r="K335" i="5"/>
  <c r="M335" i="5" s="1"/>
  <c r="K336" i="5"/>
  <c r="M336" i="5"/>
  <c r="K337" i="5"/>
  <c r="M337" i="5" s="1"/>
  <c r="K338" i="5"/>
  <c r="M338" i="5"/>
  <c r="K339" i="5"/>
  <c r="M339" i="5" s="1"/>
  <c r="K340" i="5"/>
  <c r="M340" i="5"/>
  <c r="K341" i="5"/>
  <c r="M341" i="5" s="1"/>
  <c r="K342" i="5"/>
  <c r="M342" i="5"/>
  <c r="K343" i="5"/>
  <c r="M343" i="5" s="1"/>
  <c r="K344" i="5"/>
  <c r="M344" i="5"/>
  <c r="K345" i="5"/>
  <c r="M345" i="5" s="1"/>
  <c r="K346" i="5"/>
  <c r="M346" i="5"/>
  <c r="K347" i="5"/>
  <c r="M347" i="5" s="1"/>
  <c r="K348" i="5"/>
  <c r="M348" i="5"/>
  <c r="K349" i="5"/>
  <c r="M349" i="5" s="1"/>
  <c r="K350" i="5"/>
  <c r="M350" i="5"/>
  <c r="K351" i="5"/>
  <c r="M351" i="5" s="1"/>
  <c r="K352" i="5"/>
  <c r="M352" i="5"/>
  <c r="K353" i="5"/>
  <c r="M353" i="5" s="1"/>
  <c r="K354" i="5"/>
  <c r="M354" i="5"/>
  <c r="K355" i="5"/>
  <c r="M355" i="5" s="1"/>
  <c r="K356" i="5"/>
  <c r="M356" i="5"/>
  <c r="K357" i="5"/>
  <c r="M357" i="5" s="1"/>
  <c r="K358" i="5"/>
  <c r="M358" i="5"/>
  <c r="K359" i="5"/>
  <c r="M359" i="5" s="1"/>
  <c r="K360" i="5"/>
  <c r="M360" i="5"/>
  <c r="K361" i="5"/>
  <c r="M361" i="5" s="1"/>
  <c r="K362" i="5"/>
  <c r="M362" i="5"/>
  <c r="K363" i="5"/>
  <c r="M363" i="5" s="1"/>
  <c r="K364" i="5"/>
  <c r="M364" i="5"/>
  <c r="K365" i="5"/>
  <c r="M365" i="5" s="1"/>
  <c r="K366" i="5"/>
  <c r="M366" i="5"/>
  <c r="K367" i="5"/>
  <c r="M367" i="5" s="1"/>
  <c r="K368" i="5"/>
  <c r="M368" i="5"/>
  <c r="K369" i="5"/>
  <c r="M369" i="5" s="1"/>
  <c r="K370" i="5"/>
  <c r="M370" i="5"/>
  <c r="K371" i="5"/>
  <c r="M371" i="5" s="1"/>
  <c r="K372" i="5"/>
  <c r="M372" i="5"/>
  <c r="K373" i="5"/>
  <c r="M373" i="5" s="1"/>
  <c r="K374" i="5"/>
  <c r="M374" i="5"/>
  <c r="K375" i="5"/>
  <c r="M375" i="5" s="1"/>
  <c r="K376" i="5"/>
  <c r="M376" i="5"/>
  <c r="K377" i="5"/>
  <c r="M377" i="5" s="1"/>
  <c r="K378" i="5"/>
  <c r="M378" i="5"/>
  <c r="K379" i="5"/>
  <c r="M379" i="5" s="1"/>
  <c r="K380" i="5"/>
  <c r="M380" i="5"/>
  <c r="K381" i="5"/>
  <c r="M381" i="5" s="1"/>
  <c r="K382" i="5"/>
  <c r="M382" i="5"/>
  <c r="K383" i="5"/>
  <c r="M383" i="5" s="1"/>
  <c r="K384" i="5"/>
  <c r="M384" i="5"/>
  <c r="K385" i="5"/>
  <c r="M385" i="5" s="1"/>
  <c r="K386" i="5"/>
  <c r="M386" i="5"/>
  <c r="K387" i="5"/>
  <c r="M387" i="5" s="1"/>
  <c r="K388" i="5"/>
  <c r="M388" i="5"/>
  <c r="K389" i="5"/>
  <c r="M389" i="5" s="1"/>
  <c r="K390" i="5"/>
  <c r="M390" i="5"/>
  <c r="K391" i="5"/>
  <c r="M391" i="5" s="1"/>
  <c r="K392" i="5"/>
  <c r="M392" i="5"/>
  <c r="K393" i="5"/>
  <c r="M393" i="5" s="1"/>
  <c r="K394" i="5"/>
  <c r="M394" i="5"/>
  <c r="K395" i="5"/>
  <c r="M395" i="5" s="1"/>
  <c r="K396" i="5"/>
  <c r="M396" i="5"/>
  <c r="K397" i="5"/>
  <c r="M397" i="5" s="1"/>
  <c r="K398" i="5"/>
  <c r="M398" i="5"/>
  <c r="K399" i="5"/>
  <c r="M399" i="5" s="1"/>
  <c r="K400" i="5"/>
  <c r="M400" i="5"/>
  <c r="K401" i="5"/>
  <c r="M401" i="5" s="1"/>
  <c r="K402" i="5"/>
  <c r="M402" i="5"/>
  <c r="K403" i="5"/>
  <c r="M403" i="5" s="1"/>
  <c r="K404" i="5"/>
  <c r="M404" i="5"/>
  <c r="K405" i="5"/>
  <c r="M405" i="5" s="1"/>
  <c r="K406" i="5"/>
  <c r="M406" i="5"/>
  <c r="K407" i="5"/>
  <c r="M407" i="5" s="1"/>
  <c r="K408" i="5"/>
  <c r="M408" i="5"/>
  <c r="K409" i="5"/>
  <c r="M409" i="5" s="1"/>
  <c r="K410" i="5"/>
  <c r="M410" i="5"/>
  <c r="K411" i="5"/>
  <c r="M411" i="5" s="1"/>
  <c r="K412" i="5"/>
  <c r="M412" i="5"/>
  <c r="K413" i="5"/>
  <c r="M413" i="5" s="1"/>
  <c r="K414" i="5"/>
  <c r="M414" i="5"/>
  <c r="K415" i="5"/>
  <c r="M415" i="5" s="1"/>
  <c r="K416" i="5"/>
  <c r="M416" i="5"/>
  <c r="K417" i="5"/>
  <c r="M417" i="5" s="1"/>
  <c r="K418" i="5"/>
  <c r="M418" i="5"/>
  <c r="K419" i="5"/>
  <c r="M419" i="5" s="1"/>
  <c r="K420" i="5"/>
  <c r="M420" i="5"/>
  <c r="K421" i="5"/>
  <c r="M421" i="5" s="1"/>
  <c r="K422" i="5"/>
  <c r="M422" i="5"/>
  <c r="K423" i="5"/>
  <c r="M423" i="5" s="1"/>
  <c r="K424" i="5"/>
  <c r="M424" i="5"/>
  <c r="K425" i="5"/>
  <c r="M425" i="5" s="1"/>
  <c r="K426" i="5"/>
  <c r="M426" i="5"/>
  <c r="K427" i="5"/>
  <c r="M427" i="5" s="1"/>
  <c r="K428" i="5"/>
  <c r="M428" i="5"/>
  <c r="K429" i="5"/>
  <c r="M429" i="5" s="1"/>
  <c r="K430" i="5"/>
  <c r="M430" i="5"/>
  <c r="K431" i="5"/>
  <c r="M431" i="5" s="1"/>
  <c r="K432" i="5"/>
  <c r="M432" i="5"/>
  <c r="K433" i="5"/>
  <c r="M433" i="5" s="1"/>
  <c r="K434" i="5"/>
  <c r="M434" i="5"/>
  <c r="K435" i="5"/>
  <c r="M435" i="5" s="1"/>
  <c r="K436" i="5"/>
  <c r="M436" i="5"/>
  <c r="K437" i="5"/>
  <c r="M437" i="5" s="1"/>
  <c r="K438" i="5"/>
  <c r="M438" i="5"/>
  <c r="K439" i="5"/>
  <c r="M439" i="5" s="1"/>
  <c r="K440" i="5"/>
  <c r="M440" i="5"/>
  <c r="K441" i="5"/>
  <c r="M441" i="5" s="1"/>
  <c r="K442" i="5"/>
  <c r="M442" i="5"/>
  <c r="K443" i="5"/>
  <c r="M443" i="5" s="1"/>
  <c r="K444" i="5"/>
  <c r="M444" i="5"/>
  <c r="K445" i="5"/>
  <c r="M445" i="5" s="1"/>
  <c r="K446" i="5"/>
  <c r="M446" i="5"/>
  <c r="K447" i="5"/>
  <c r="M447" i="5" s="1"/>
  <c r="K448" i="5"/>
  <c r="M448" i="5"/>
  <c r="K449" i="5"/>
  <c r="M449" i="5" s="1"/>
  <c r="K450" i="5"/>
  <c r="M450" i="5"/>
  <c r="K451" i="5"/>
  <c r="M451" i="5" s="1"/>
  <c r="K452" i="5"/>
  <c r="M452" i="5"/>
  <c r="K453" i="5"/>
  <c r="M453" i="5" s="1"/>
  <c r="K454" i="5"/>
  <c r="M454" i="5"/>
  <c r="K455" i="5"/>
  <c r="M455" i="5" s="1"/>
  <c r="K456" i="5"/>
  <c r="M456" i="5"/>
  <c r="K457" i="5"/>
  <c r="M457" i="5" s="1"/>
  <c r="K458" i="5"/>
  <c r="M458" i="5"/>
  <c r="K459" i="5"/>
  <c r="M459" i="5" s="1"/>
  <c r="K460" i="5"/>
  <c r="M460" i="5"/>
  <c r="K461" i="5"/>
  <c r="M461" i="5" s="1"/>
  <c r="K462" i="5"/>
  <c r="M462" i="5"/>
  <c r="K463" i="5"/>
  <c r="M463" i="5" s="1"/>
  <c r="K464" i="5"/>
  <c r="M464" i="5"/>
  <c r="K465" i="5"/>
  <c r="M465" i="5" s="1"/>
  <c r="K466" i="5"/>
  <c r="M466" i="5"/>
  <c r="K467" i="5"/>
  <c r="M467" i="5" s="1"/>
  <c r="K468" i="5"/>
  <c r="M468" i="5"/>
  <c r="K469" i="5"/>
  <c r="M469" i="5" s="1"/>
  <c r="K470" i="5"/>
  <c r="M470" i="5"/>
  <c r="K471" i="5"/>
  <c r="M471" i="5" s="1"/>
  <c r="K472" i="5"/>
  <c r="M472" i="5"/>
  <c r="K473" i="5"/>
  <c r="M473" i="5" s="1"/>
  <c r="K474" i="5"/>
  <c r="M474" i="5"/>
  <c r="K475" i="5"/>
  <c r="M475" i="5" s="1"/>
  <c r="K490" i="5"/>
  <c r="M490" i="5"/>
  <c r="K491" i="5"/>
  <c r="M491" i="5" s="1"/>
  <c r="K492" i="5"/>
  <c r="M492" i="5"/>
  <c r="K493" i="5"/>
  <c r="M493" i="5" s="1"/>
  <c r="K494" i="5"/>
  <c r="M494" i="5"/>
  <c r="K495" i="5"/>
  <c r="M495" i="5" s="1"/>
  <c r="K496" i="5"/>
  <c r="M496" i="5"/>
  <c r="K497" i="5"/>
  <c r="M497" i="5" s="1"/>
  <c r="K498" i="5"/>
  <c r="M498" i="5"/>
  <c r="M500" i="5"/>
  <c r="K14" i="14"/>
  <c r="K107" i="20"/>
  <c r="M107" i="20"/>
  <c r="K108" i="20"/>
  <c r="M108" i="20" s="1"/>
  <c r="K109" i="20"/>
  <c r="M109" i="20"/>
  <c r="K110" i="20"/>
  <c r="M110" i="20" s="1"/>
  <c r="K111" i="20"/>
  <c r="M111" i="20"/>
  <c r="K112" i="20"/>
  <c r="M112" i="20" s="1"/>
  <c r="K113" i="20"/>
  <c r="M113" i="20"/>
  <c r="K114" i="20"/>
  <c r="M114" i="20" s="1"/>
  <c r="K115" i="20"/>
  <c r="M115" i="20"/>
  <c r="K116" i="20"/>
  <c r="M116" i="20" s="1"/>
  <c r="K117" i="20"/>
  <c r="M117" i="20"/>
  <c r="K118" i="20"/>
  <c r="M118" i="20" s="1"/>
  <c r="K119" i="20"/>
  <c r="M119" i="20"/>
  <c r="K120" i="20"/>
  <c r="M120" i="20" s="1"/>
  <c r="K121" i="20"/>
  <c r="M121" i="20"/>
  <c r="K122" i="20"/>
  <c r="M122" i="20" s="1"/>
  <c r="K123" i="20"/>
  <c r="M123" i="20"/>
  <c r="K124" i="20"/>
  <c r="M124" i="20" s="1"/>
  <c r="K125" i="20"/>
  <c r="M125" i="20"/>
  <c r="K126" i="20"/>
  <c r="M126" i="20" s="1"/>
  <c r="K127" i="20"/>
  <c r="M127" i="20"/>
  <c r="K128" i="20"/>
  <c r="M128" i="20" s="1"/>
  <c r="K129" i="20"/>
  <c r="M129" i="20"/>
  <c r="K130" i="20"/>
  <c r="M130" i="20" s="1"/>
  <c r="K131" i="20"/>
  <c r="M131" i="20"/>
  <c r="K132" i="20"/>
  <c r="M132" i="20" s="1"/>
  <c r="K133" i="20"/>
  <c r="M133" i="20"/>
  <c r="K134" i="20"/>
  <c r="M134" i="20" s="1"/>
  <c r="K135" i="20"/>
  <c r="M135" i="20"/>
  <c r="K136" i="20"/>
  <c r="M136" i="20" s="1"/>
  <c r="K137" i="20"/>
  <c r="M137" i="20"/>
  <c r="K138" i="20"/>
  <c r="M138" i="20" s="1"/>
  <c r="K139" i="20"/>
  <c r="M139" i="20"/>
  <c r="K140" i="20"/>
  <c r="M140" i="20" s="1"/>
  <c r="K141" i="20"/>
  <c r="M141" i="20"/>
  <c r="K142" i="20"/>
  <c r="M142" i="20" s="1"/>
  <c r="K143" i="20"/>
  <c r="M143" i="20"/>
  <c r="K144" i="20"/>
  <c r="M144" i="20" s="1"/>
  <c r="K145" i="20"/>
  <c r="M145" i="20"/>
  <c r="K146" i="20"/>
  <c r="M146" i="20" s="1"/>
  <c r="K147" i="20"/>
  <c r="M147" i="20"/>
  <c r="K148" i="20"/>
  <c r="M148" i="20" s="1"/>
  <c r="K149" i="20"/>
  <c r="M149" i="20"/>
  <c r="K150" i="20"/>
  <c r="M150" i="20" s="1"/>
  <c r="K151" i="20"/>
  <c r="M151" i="20"/>
  <c r="K152" i="20"/>
  <c r="M152" i="20" s="1"/>
  <c r="K153" i="20"/>
  <c r="M153" i="20"/>
  <c r="K154" i="20"/>
  <c r="M154" i="20" s="1"/>
  <c r="K155" i="20"/>
  <c r="M155" i="20"/>
  <c r="K156" i="20"/>
  <c r="M156" i="20" s="1"/>
  <c r="K157" i="20"/>
  <c r="M157" i="20"/>
  <c r="K158" i="20"/>
  <c r="M158" i="20" s="1"/>
  <c r="K159" i="20"/>
  <c r="M159" i="20"/>
  <c r="K160" i="20"/>
  <c r="M160" i="20" s="1"/>
  <c r="K161" i="20"/>
  <c r="M161" i="20"/>
  <c r="K162" i="20"/>
  <c r="M162" i="20" s="1"/>
  <c r="K163" i="20"/>
  <c r="M163" i="20"/>
  <c r="K164" i="20"/>
  <c r="M164" i="20" s="1"/>
  <c r="K165" i="20"/>
  <c r="M165" i="20"/>
  <c r="K166" i="20"/>
  <c r="M166" i="20" s="1"/>
  <c r="K167" i="20"/>
  <c r="M167" i="20"/>
  <c r="K168" i="20"/>
  <c r="M168" i="20" s="1"/>
  <c r="K169" i="20"/>
  <c r="M169" i="20"/>
  <c r="K170" i="20"/>
  <c r="M170" i="20" s="1"/>
  <c r="K171" i="20"/>
  <c r="M171" i="20"/>
  <c r="K172" i="20"/>
  <c r="M172" i="20" s="1"/>
  <c r="K173" i="20"/>
  <c r="M173" i="20"/>
  <c r="K174" i="20"/>
  <c r="M174" i="20" s="1"/>
  <c r="K175" i="20"/>
  <c r="M175" i="20"/>
  <c r="K176" i="20"/>
  <c r="M176" i="20" s="1"/>
  <c r="K177" i="20"/>
  <c r="M177" i="20"/>
  <c r="K178" i="20"/>
  <c r="M178" i="20" s="1"/>
  <c r="K179" i="20"/>
  <c r="M179" i="20"/>
  <c r="K180" i="20"/>
  <c r="M180" i="20" s="1"/>
  <c r="K181" i="20"/>
  <c r="M181" i="20"/>
  <c r="K182" i="20"/>
  <c r="M182" i="20" s="1"/>
  <c r="K183" i="20"/>
  <c r="M183" i="20"/>
  <c r="K184" i="20"/>
  <c r="M184" i="20" s="1"/>
  <c r="K185" i="20"/>
  <c r="M185" i="20"/>
  <c r="K186" i="20"/>
  <c r="M186" i="20" s="1"/>
  <c r="K187" i="20"/>
  <c r="M187" i="20"/>
  <c r="K188" i="20"/>
  <c r="M188" i="20" s="1"/>
  <c r="K189" i="20"/>
  <c r="M189" i="20"/>
  <c r="K190" i="20"/>
  <c r="M190" i="20" s="1"/>
  <c r="K191" i="20"/>
  <c r="M191" i="20"/>
  <c r="K192" i="20"/>
  <c r="M192" i="20" s="1"/>
  <c r="K193" i="20"/>
  <c r="M193" i="20"/>
  <c r="K194" i="20"/>
  <c r="M194" i="20" s="1"/>
  <c r="K195" i="20"/>
  <c r="M195" i="20"/>
  <c r="K196" i="20"/>
  <c r="M196" i="20" s="1"/>
  <c r="K197" i="20"/>
  <c r="M197" i="20"/>
  <c r="K198" i="20"/>
  <c r="M198" i="20" s="1"/>
  <c r="K199" i="20"/>
  <c r="M199" i="20"/>
  <c r="K200" i="20"/>
  <c r="M200" i="20" s="1"/>
  <c r="K201" i="20"/>
  <c r="M201" i="20"/>
  <c r="K202" i="20"/>
  <c r="M202" i="20" s="1"/>
  <c r="K203" i="20"/>
  <c r="M203" i="20"/>
  <c r="K204" i="20"/>
  <c r="M204" i="20" s="1"/>
  <c r="K205" i="20"/>
  <c r="M205" i="20"/>
  <c r="K206" i="20"/>
  <c r="M206" i="20" s="1"/>
  <c r="K207" i="20"/>
  <c r="M207" i="20"/>
  <c r="K208" i="20"/>
  <c r="M208" i="20" s="1"/>
  <c r="K209" i="20"/>
  <c r="M209" i="20"/>
  <c r="K210" i="20"/>
  <c r="M210" i="20" s="1"/>
  <c r="K211" i="20"/>
  <c r="M211" i="20"/>
  <c r="K212" i="20"/>
  <c r="M212" i="20" s="1"/>
  <c r="K213" i="20"/>
  <c r="M213" i="20"/>
  <c r="K214" i="20"/>
  <c r="M214" i="20" s="1"/>
  <c r="K215" i="20"/>
  <c r="M215" i="20"/>
  <c r="K216" i="20"/>
  <c r="M216" i="20" s="1"/>
  <c r="K217" i="20"/>
  <c r="M217" i="20"/>
  <c r="K218" i="20"/>
  <c r="M218" i="20" s="1"/>
  <c r="K219" i="20"/>
  <c r="M219" i="20"/>
  <c r="K220" i="20"/>
  <c r="M220" i="20" s="1"/>
  <c r="K221" i="20"/>
  <c r="M221" i="20"/>
  <c r="K222" i="20"/>
  <c r="M222" i="20" s="1"/>
  <c r="K223" i="20"/>
  <c r="M223" i="20"/>
  <c r="K224" i="20"/>
  <c r="M224" i="20" s="1"/>
  <c r="K225" i="20"/>
  <c r="M225" i="20"/>
  <c r="K226" i="20"/>
  <c r="M226" i="20" s="1"/>
  <c r="K227" i="20"/>
  <c r="M227" i="20"/>
  <c r="K228" i="20"/>
  <c r="M228" i="20" s="1"/>
  <c r="K229" i="20"/>
  <c r="M229" i="20"/>
  <c r="K230" i="20"/>
  <c r="M230" i="20" s="1"/>
  <c r="K231" i="20"/>
  <c r="M231" i="20"/>
  <c r="K232" i="20"/>
  <c r="M232" i="20" s="1"/>
  <c r="K233" i="20"/>
  <c r="M233" i="20"/>
  <c r="K234" i="20"/>
  <c r="M234" i="20" s="1"/>
  <c r="K235" i="20"/>
  <c r="M235" i="20"/>
  <c r="K236" i="20"/>
  <c r="M236" i="20" s="1"/>
  <c r="K237" i="20"/>
  <c r="M237" i="20"/>
  <c r="K238" i="20"/>
  <c r="M238" i="20" s="1"/>
  <c r="K239" i="20"/>
  <c r="M239" i="20"/>
  <c r="K240" i="20"/>
  <c r="M240" i="20" s="1"/>
  <c r="K241" i="20"/>
  <c r="M241" i="20"/>
  <c r="K242" i="20"/>
  <c r="M242" i="20" s="1"/>
  <c r="K243" i="20"/>
  <c r="M243" i="20"/>
  <c r="K244" i="20"/>
  <c r="M244" i="20" s="1"/>
  <c r="K245" i="20"/>
  <c r="M245" i="20"/>
  <c r="K246" i="20"/>
  <c r="M246" i="20" s="1"/>
  <c r="K247" i="20"/>
  <c r="M247" i="20"/>
  <c r="K248" i="20"/>
  <c r="M248" i="20" s="1"/>
  <c r="K249" i="20"/>
  <c r="M249" i="20"/>
  <c r="K250" i="20"/>
  <c r="M250" i="20" s="1"/>
  <c r="K251" i="20"/>
  <c r="M251" i="20"/>
  <c r="K252" i="20"/>
  <c r="M252" i="20" s="1"/>
  <c r="K253" i="20"/>
  <c r="M253" i="20"/>
  <c r="K254" i="20"/>
  <c r="M254" i="20" s="1"/>
  <c r="K255" i="20"/>
  <c r="M255" i="20"/>
  <c r="K256" i="20"/>
  <c r="M256" i="20" s="1"/>
  <c r="K257" i="20"/>
  <c r="M257" i="20"/>
  <c r="K258" i="20"/>
  <c r="M258" i="20" s="1"/>
  <c r="K259" i="20"/>
  <c r="M259" i="20"/>
  <c r="K260" i="20"/>
  <c r="M260" i="20" s="1"/>
  <c r="K261" i="20"/>
  <c r="M261" i="20"/>
  <c r="K262" i="20"/>
  <c r="M262" i="20" s="1"/>
  <c r="K263" i="20"/>
  <c r="M263" i="20"/>
  <c r="K264" i="20"/>
  <c r="M264" i="20" s="1"/>
  <c r="K265" i="20"/>
  <c r="M265" i="20"/>
  <c r="K266" i="20"/>
  <c r="M266" i="20" s="1"/>
  <c r="K267" i="20"/>
  <c r="M267" i="20"/>
  <c r="K268" i="20"/>
  <c r="M268" i="20" s="1"/>
  <c r="K269" i="20"/>
  <c r="M269" i="20"/>
  <c r="K270" i="20"/>
  <c r="M270" i="20" s="1"/>
  <c r="K271" i="20"/>
  <c r="M271" i="20"/>
  <c r="K272" i="20"/>
  <c r="M272" i="20" s="1"/>
  <c r="K273" i="20"/>
  <c r="M273" i="20"/>
  <c r="K274" i="20"/>
  <c r="M274" i="20" s="1"/>
  <c r="K275" i="20"/>
  <c r="M275" i="20"/>
  <c r="K276" i="20"/>
  <c r="M276" i="20" s="1"/>
  <c r="K277" i="20"/>
  <c r="M277" i="20"/>
  <c r="K278" i="20"/>
  <c r="M278" i="20" s="1"/>
  <c r="K279" i="20"/>
  <c r="M279" i="20"/>
  <c r="K280" i="20"/>
  <c r="M280" i="20" s="1"/>
  <c r="K281" i="20"/>
  <c r="M281" i="20"/>
  <c r="K282" i="20"/>
  <c r="M282" i="20" s="1"/>
  <c r="K283" i="20"/>
  <c r="M283" i="20"/>
  <c r="K284" i="20"/>
  <c r="M284" i="20" s="1"/>
  <c r="K285" i="20"/>
  <c r="M285" i="20"/>
  <c r="K286" i="20"/>
  <c r="M286" i="20" s="1"/>
  <c r="K287" i="20"/>
  <c r="M287" i="20"/>
  <c r="K288" i="20"/>
  <c r="M288" i="20" s="1"/>
  <c r="K289" i="20"/>
  <c r="M289" i="20"/>
  <c r="K290" i="20"/>
  <c r="M290" i="20"/>
  <c r="K291" i="20"/>
  <c r="M291" i="20"/>
  <c r="K292" i="20"/>
  <c r="M292" i="20"/>
  <c r="K293" i="20"/>
  <c r="M293" i="20"/>
  <c r="K294" i="20"/>
  <c r="M294" i="20"/>
  <c r="K295" i="20"/>
  <c r="M295" i="20"/>
  <c r="K296" i="20"/>
  <c r="M296" i="20"/>
  <c r="K297" i="20"/>
  <c r="M297" i="20"/>
  <c r="K298" i="20"/>
  <c r="M298" i="20"/>
  <c r="K299" i="20"/>
  <c r="M299" i="20"/>
  <c r="K300" i="20"/>
  <c r="M300" i="20"/>
  <c r="K301" i="20"/>
  <c r="M301" i="20"/>
  <c r="K302" i="20"/>
  <c r="M302" i="20"/>
  <c r="K303" i="20"/>
  <c r="M303" i="20"/>
  <c r="K304" i="20"/>
  <c r="M304" i="20"/>
  <c r="K305" i="20"/>
  <c r="M305" i="20"/>
  <c r="K306" i="20"/>
  <c r="M306" i="20"/>
  <c r="K307" i="20"/>
  <c r="M307" i="20"/>
  <c r="K308" i="20"/>
  <c r="M308" i="20"/>
  <c r="K309" i="20"/>
  <c r="M309" i="20"/>
  <c r="K310" i="20"/>
  <c r="M310" i="20"/>
  <c r="K311" i="20"/>
  <c r="M311" i="20"/>
  <c r="K312" i="20"/>
  <c r="M312" i="20"/>
  <c r="K313" i="20"/>
  <c r="M313" i="20"/>
  <c r="K314" i="20"/>
  <c r="M314" i="20"/>
  <c r="K315" i="20"/>
  <c r="M315" i="20"/>
  <c r="K316" i="20"/>
  <c r="M316" i="20"/>
  <c r="K317" i="20"/>
  <c r="M317" i="20"/>
  <c r="K318" i="20"/>
  <c r="M318" i="20"/>
  <c r="K319" i="20"/>
  <c r="M319" i="20"/>
  <c r="K320" i="20"/>
  <c r="M320" i="20"/>
  <c r="K321" i="20"/>
  <c r="M321" i="20"/>
  <c r="K322" i="20"/>
  <c r="M322" i="20"/>
  <c r="K323" i="20"/>
  <c r="M323" i="20"/>
  <c r="K324" i="20"/>
  <c r="M324" i="20"/>
  <c r="K325" i="20"/>
  <c r="M325" i="20"/>
  <c r="K326" i="20"/>
  <c r="M326" i="20"/>
  <c r="K327" i="20"/>
  <c r="M327" i="20"/>
  <c r="K328" i="20"/>
  <c r="M328" i="20"/>
  <c r="K329" i="20"/>
  <c r="M329" i="20"/>
  <c r="K330" i="20"/>
  <c r="M330" i="20"/>
  <c r="K331" i="20"/>
  <c r="M331" i="20"/>
  <c r="K332" i="20"/>
  <c r="M332" i="20"/>
  <c r="K333" i="20"/>
  <c r="M333" i="20"/>
  <c r="K334" i="20"/>
  <c r="M334" i="20"/>
  <c r="K335" i="20"/>
  <c r="M335" i="20"/>
  <c r="K336" i="20"/>
  <c r="M336" i="20"/>
  <c r="K337" i="20"/>
  <c r="M337" i="20"/>
  <c r="K338" i="20"/>
  <c r="M338" i="20"/>
  <c r="K339" i="20"/>
  <c r="M339" i="20"/>
  <c r="K340" i="20"/>
  <c r="M340" i="20"/>
  <c r="K341" i="20"/>
  <c r="M341" i="20"/>
  <c r="K342" i="20"/>
  <c r="M342" i="20"/>
  <c r="K343" i="20"/>
  <c r="M343" i="20"/>
  <c r="K344" i="20"/>
  <c r="M344" i="20"/>
  <c r="K345" i="20"/>
  <c r="M345" i="20"/>
  <c r="K346" i="20"/>
  <c r="M346" i="20"/>
  <c r="K347" i="20"/>
  <c r="M347" i="20"/>
  <c r="K348" i="20"/>
  <c r="M348" i="20"/>
  <c r="K349" i="20"/>
  <c r="M349" i="20"/>
  <c r="K350" i="20"/>
  <c r="M350" i="20"/>
  <c r="K351" i="20"/>
  <c r="M351" i="20"/>
  <c r="K352" i="20"/>
  <c r="M352" i="20"/>
  <c r="K353" i="20"/>
  <c r="M353" i="20"/>
  <c r="K354" i="20"/>
  <c r="M354" i="20"/>
  <c r="K355" i="20"/>
  <c r="M355" i="20"/>
  <c r="K356" i="20"/>
  <c r="M356" i="20"/>
  <c r="K357" i="20"/>
  <c r="M357" i="20"/>
  <c r="K358" i="20"/>
  <c r="M358" i="20"/>
  <c r="K359" i="20"/>
  <c r="M359" i="20"/>
  <c r="K360" i="20"/>
  <c r="M360" i="20"/>
  <c r="K361" i="20"/>
  <c r="M361" i="20"/>
  <c r="K362" i="20"/>
  <c r="M362" i="20"/>
  <c r="K363" i="20"/>
  <c r="M363" i="20"/>
  <c r="K364" i="20"/>
  <c r="M364" i="20"/>
  <c r="K365" i="20"/>
  <c r="M365" i="20"/>
  <c r="K366" i="20"/>
  <c r="M366" i="20"/>
  <c r="K367" i="20"/>
  <c r="M367" i="20"/>
  <c r="K368" i="20"/>
  <c r="M368" i="20"/>
  <c r="K369" i="20"/>
  <c r="M369" i="20"/>
  <c r="K370" i="20"/>
  <c r="M370" i="20"/>
  <c r="K371" i="20"/>
  <c r="M371" i="20"/>
  <c r="K372" i="20"/>
  <c r="M372" i="20"/>
  <c r="K373" i="20"/>
  <c r="M373" i="20"/>
  <c r="K374" i="20"/>
  <c r="M374" i="20"/>
  <c r="K375" i="20"/>
  <c r="M375" i="20"/>
  <c r="K376" i="20"/>
  <c r="M376" i="20"/>
  <c r="K377" i="20"/>
  <c r="M377" i="20"/>
  <c r="K378" i="20"/>
  <c r="M378" i="20"/>
  <c r="K379" i="20"/>
  <c r="M379" i="20"/>
  <c r="K380" i="20"/>
  <c r="M380" i="20"/>
  <c r="K381" i="20"/>
  <c r="M381" i="20"/>
  <c r="K382" i="20"/>
  <c r="M382" i="20"/>
  <c r="K383" i="20"/>
  <c r="M383" i="20"/>
  <c r="K384" i="20"/>
  <c r="M384" i="20"/>
  <c r="K385" i="20"/>
  <c r="M385" i="20"/>
  <c r="K386" i="20"/>
  <c r="M386" i="20"/>
  <c r="K387" i="20"/>
  <c r="M387" i="20"/>
  <c r="K388" i="20"/>
  <c r="M388" i="20"/>
  <c r="K389" i="20"/>
  <c r="M389" i="20"/>
  <c r="K390" i="20"/>
  <c r="M390" i="20"/>
  <c r="K391" i="20"/>
  <c r="M391" i="20"/>
  <c r="K392" i="20"/>
  <c r="M392" i="20"/>
  <c r="K393" i="20"/>
  <c r="M393" i="20"/>
  <c r="K394" i="20"/>
  <c r="M394" i="20"/>
  <c r="K395" i="20"/>
  <c r="M395" i="20"/>
  <c r="K396" i="20"/>
  <c r="M396" i="20"/>
  <c r="K397" i="20"/>
  <c r="M397" i="20"/>
  <c r="K398" i="20"/>
  <c r="M398" i="20"/>
  <c r="K399" i="20"/>
  <c r="M399" i="20"/>
  <c r="K400" i="20"/>
  <c r="M400" i="20"/>
  <c r="K401" i="20"/>
  <c r="M401" i="20"/>
  <c r="K402" i="20"/>
  <c r="M402" i="20"/>
  <c r="K403" i="20"/>
  <c r="M403" i="20"/>
  <c r="K404" i="20"/>
  <c r="M404" i="20"/>
  <c r="K405" i="20"/>
  <c r="M405" i="20"/>
  <c r="K406" i="20"/>
  <c r="M406" i="20"/>
  <c r="K407" i="20"/>
  <c r="M407" i="20"/>
  <c r="K408" i="20"/>
  <c r="M408" i="20"/>
  <c r="K409" i="20"/>
  <c r="M409" i="20"/>
  <c r="K410" i="20"/>
  <c r="M410" i="20"/>
  <c r="K411" i="20"/>
  <c r="M411" i="20"/>
  <c r="K412" i="20"/>
  <c r="M412" i="20"/>
  <c r="K413" i="20"/>
  <c r="M413" i="20"/>
  <c r="K414" i="20"/>
  <c r="M414" i="20"/>
  <c r="K415" i="20"/>
  <c r="M415" i="20"/>
  <c r="K416" i="20"/>
  <c r="M416" i="20"/>
  <c r="K417" i="20"/>
  <c r="M417" i="20"/>
  <c r="K418" i="20"/>
  <c r="M418" i="20"/>
  <c r="K419" i="20"/>
  <c r="M419" i="20"/>
  <c r="K420" i="20"/>
  <c r="M420" i="20"/>
  <c r="K421" i="20"/>
  <c r="M421" i="20"/>
  <c r="K422" i="20"/>
  <c r="M422" i="20"/>
  <c r="K423" i="20"/>
  <c r="M423" i="20"/>
  <c r="K424" i="20"/>
  <c r="M424" i="20"/>
  <c r="K425" i="20"/>
  <c r="M425" i="20"/>
  <c r="K426" i="20"/>
  <c r="M426" i="20"/>
  <c r="K427" i="20"/>
  <c r="M427" i="20"/>
  <c r="K428" i="20"/>
  <c r="M428" i="20"/>
  <c r="K429" i="20"/>
  <c r="M429" i="20"/>
  <c r="K430" i="20"/>
  <c r="M430" i="20"/>
  <c r="K431" i="20"/>
  <c r="M431" i="20"/>
  <c r="K432" i="20"/>
  <c r="M432" i="20"/>
  <c r="K433" i="20"/>
  <c r="M433" i="20"/>
  <c r="K434" i="20"/>
  <c r="M434" i="20"/>
  <c r="K435" i="20"/>
  <c r="M435" i="20"/>
  <c r="K436" i="20"/>
  <c r="M436" i="20"/>
  <c r="K437" i="20"/>
  <c r="M437" i="20"/>
  <c r="K438" i="20"/>
  <c r="M438" i="20"/>
  <c r="K439" i="20"/>
  <c r="M439" i="20"/>
  <c r="K440" i="20"/>
  <c r="M440" i="20"/>
  <c r="K441" i="20"/>
  <c r="M441" i="20"/>
  <c r="K442" i="20"/>
  <c r="M442" i="20"/>
  <c r="K443" i="20"/>
  <c r="M443" i="20"/>
  <c r="K444" i="20"/>
  <c r="M444" i="20"/>
  <c r="K445" i="20"/>
  <c r="M445" i="20"/>
  <c r="K446" i="20"/>
  <c r="M446" i="20"/>
  <c r="K447" i="20"/>
  <c r="M447" i="20"/>
  <c r="K448" i="20"/>
  <c r="M448" i="20"/>
  <c r="K449" i="20"/>
  <c r="M449" i="20"/>
  <c r="K450" i="20"/>
  <c r="M450" i="20"/>
  <c r="K451" i="20"/>
  <c r="M451" i="20"/>
  <c r="K452" i="20"/>
  <c r="M452" i="20"/>
  <c r="K453" i="20"/>
  <c r="M453" i="20"/>
  <c r="K454" i="20"/>
  <c r="M454" i="20"/>
  <c r="K455" i="20"/>
  <c r="M455" i="20"/>
  <c r="K456" i="20"/>
  <c r="M456" i="20"/>
  <c r="K457" i="20"/>
  <c r="M457" i="20"/>
  <c r="K458" i="20"/>
  <c r="M458" i="20"/>
  <c r="K459" i="20"/>
  <c r="M459" i="20"/>
  <c r="K460" i="20"/>
  <c r="M460" i="20"/>
  <c r="K461" i="20"/>
  <c r="M461" i="20"/>
  <c r="K462" i="20"/>
  <c r="M462" i="20"/>
  <c r="K463" i="20"/>
  <c r="M463" i="20"/>
  <c r="K464" i="20"/>
  <c r="M464" i="20"/>
  <c r="K465" i="20"/>
  <c r="M465" i="20"/>
  <c r="K466" i="20"/>
  <c r="M466" i="20"/>
  <c r="K467" i="20"/>
  <c r="M467" i="20"/>
  <c r="K468" i="20"/>
  <c r="M468" i="20"/>
  <c r="K469" i="20"/>
  <c r="M469" i="20"/>
  <c r="K470" i="20"/>
  <c r="M470" i="20"/>
  <c r="K471" i="20"/>
  <c r="M471" i="20"/>
  <c r="K472" i="20"/>
  <c r="M472" i="20"/>
  <c r="K473" i="20"/>
  <c r="M473" i="20"/>
  <c r="K474" i="20"/>
  <c r="M474" i="20"/>
  <c r="K475" i="20"/>
  <c r="M475" i="20"/>
  <c r="K476" i="20"/>
  <c r="M476" i="20"/>
  <c r="K477" i="20"/>
  <c r="M477" i="20"/>
  <c r="K478" i="20"/>
  <c r="M478" i="20"/>
  <c r="K479" i="20"/>
  <c r="M479" i="20"/>
  <c r="K480" i="20"/>
  <c r="M480" i="20"/>
  <c r="K481" i="20"/>
  <c r="M481" i="20"/>
  <c r="K482" i="20"/>
  <c r="M482" i="20"/>
  <c r="K483" i="20"/>
  <c r="M483" i="20"/>
  <c r="K484" i="20"/>
  <c r="M484" i="20"/>
  <c r="K485" i="20"/>
  <c r="M485" i="20"/>
  <c r="K486" i="20"/>
  <c r="M486" i="20"/>
  <c r="K487" i="20"/>
  <c r="M487" i="20"/>
  <c r="K488" i="20"/>
  <c r="M488" i="20"/>
  <c r="K489" i="20"/>
  <c r="M489" i="20"/>
  <c r="K490" i="20"/>
  <c r="M490" i="20"/>
  <c r="K491" i="20"/>
  <c r="M491" i="20"/>
  <c r="K492" i="20"/>
  <c r="M492" i="20"/>
  <c r="K493" i="20"/>
  <c r="M493" i="20"/>
  <c r="K494" i="20"/>
  <c r="M494" i="20"/>
  <c r="K495" i="20"/>
  <c r="M495" i="20"/>
  <c r="K496" i="20"/>
  <c r="M496" i="20"/>
  <c r="K497" i="20"/>
  <c r="M497" i="20"/>
  <c r="K498" i="20"/>
  <c r="M498" i="20"/>
  <c r="K499" i="20"/>
  <c r="M499" i="20"/>
  <c r="A6" i="13"/>
  <c r="F28" i="12"/>
  <c r="F30" i="12"/>
  <c r="F31" i="12"/>
  <c r="F34" i="12"/>
  <c r="K491" i="21"/>
  <c r="K492" i="21"/>
  <c r="K493" i="21"/>
  <c r="K494" i="21"/>
  <c r="K489" i="23"/>
  <c r="K490" i="23"/>
  <c r="K491" i="23"/>
  <c r="K492" i="23"/>
  <c r="K494" i="24"/>
  <c r="K495" i="24"/>
  <c r="M495" i="24"/>
  <c r="K496" i="24"/>
  <c r="K497" i="24"/>
  <c r="K491" i="25"/>
  <c r="K492" i="25"/>
  <c r="M492" i="25" s="1"/>
  <c r="K493" i="25"/>
  <c r="K494" i="25"/>
  <c r="K491" i="27"/>
  <c r="K492" i="27"/>
  <c r="K493" i="27"/>
  <c r="K494" i="27"/>
  <c r="K492" i="29"/>
  <c r="K493" i="29"/>
  <c r="K494" i="29"/>
  <c r="K495" i="29"/>
  <c r="K492" i="31"/>
  <c r="K493" i="31"/>
  <c r="K494" i="31"/>
  <c r="K495" i="31"/>
  <c r="K491" i="33"/>
  <c r="K492" i="33"/>
  <c r="K493" i="33"/>
  <c r="K494" i="33"/>
  <c r="K492" i="35"/>
  <c r="K493" i="35"/>
  <c r="K494" i="35"/>
  <c r="K495" i="35"/>
  <c r="K493" i="37"/>
  <c r="K494" i="37"/>
  <c r="K495" i="37"/>
  <c r="K496" i="37"/>
  <c r="K493" i="39"/>
  <c r="K494" i="39"/>
  <c r="K495" i="39"/>
  <c r="K496" i="39"/>
  <c r="K492" i="41"/>
  <c r="K493" i="41"/>
  <c r="K494" i="41"/>
  <c r="K495" i="41"/>
  <c r="K491" i="43"/>
  <c r="K492" i="43"/>
  <c r="K493" i="43"/>
  <c r="K494" i="43"/>
  <c r="K492" i="45"/>
  <c r="K493" i="45"/>
  <c r="K494" i="45"/>
  <c r="K495" i="45"/>
  <c r="K492" i="49"/>
  <c r="K493" i="49"/>
  <c r="K494" i="49"/>
  <c r="K495" i="49"/>
  <c r="K491" i="51"/>
  <c r="K492" i="51"/>
  <c r="K493" i="51"/>
  <c r="K494" i="51"/>
  <c r="K491" i="57"/>
  <c r="K492" i="57"/>
  <c r="K493" i="57"/>
  <c r="M493" i="57" s="1"/>
  <c r="K494" i="57"/>
  <c r="K491" i="59"/>
  <c r="K492" i="59"/>
  <c r="K493" i="59"/>
  <c r="K494" i="59"/>
  <c r="M493" i="63"/>
  <c r="K491" i="65"/>
  <c r="K492" i="65"/>
  <c r="K493" i="65"/>
  <c r="K494" i="65"/>
  <c r="K491" i="67"/>
  <c r="K492" i="67"/>
  <c r="K493" i="67"/>
  <c r="K494" i="67"/>
  <c r="D2" i="14"/>
  <c r="D2" i="15"/>
  <c r="D2" i="17"/>
  <c r="D2" i="18"/>
  <c r="D2" i="19"/>
  <c r="D2" i="26"/>
  <c r="D2" i="28"/>
  <c r="D2" i="30"/>
  <c r="D2" i="32"/>
  <c r="D2" i="34"/>
  <c r="D2" i="36"/>
  <c r="D2" i="38"/>
  <c r="D2" i="40"/>
  <c r="D2" i="42"/>
  <c r="D2" i="44"/>
  <c r="D2" i="48"/>
  <c r="D2" i="50"/>
  <c r="D2" i="54"/>
  <c r="D2" i="56"/>
  <c r="D2" i="58"/>
  <c r="D2" i="62"/>
  <c r="D2" i="64"/>
  <c r="D2" i="66"/>
  <c r="D2" i="4"/>
  <c r="A40" i="4"/>
  <c r="F8" i="12"/>
  <c r="F9" i="12"/>
  <c r="F10" i="12"/>
  <c r="F11" i="12"/>
  <c r="F12" i="12"/>
  <c r="F14" i="12"/>
  <c r="F15" i="12"/>
  <c r="F17" i="12"/>
  <c r="F18" i="12"/>
  <c r="F19" i="12"/>
  <c r="F21" i="12"/>
  <c r="F22" i="12"/>
  <c r="F23" i="12"/>
  <c r="F26" i="12"/>
  <c r="C520" i="5"/>
  <c r="C524" i="5"/>
  <c r="C525" i="5"/>
  <c r="J34" i="12"/>
  <c r="H34" i="12"/>
  <c r="J33" i="12"/>
  <c r="H33" i="12"/>
  <c r="J31" i="12"/>
  <c r="H31" i="12"/>
  <c r="J29" i="12"/>
  <c r="H29" i="12"/>
  <c r="J28" i="12"/>
  <c r="H28" i="12"/>
  <c r="J26" i="12"/>
  <c r="H26" i="12"/>
  <c r="J25" i="12"/>
  <c r="H25" i="12"/>
  <c r="J24" i="12"/>
  <c r="H24" i="12"/>
  <c r="J23" i="12"/>
  <c r="H23" i="12"/>
  <c r="J22" i="12"/>
  <c r="H22" i="12"/>
  <c r="J21" i="12"/>
  <c r="H21" i="12"/>
  <c r="J19" i="12"/>
  <c r="H19" i="12"/>
  <c r="J18" i="12"/>
  <c r="H18" i="12"/>
  <c r="J17" i="12"/>
  <c r="H17" i="12"/>
  <c r="J15" i="12"/>
  <c r="H15" i="12"/>
  <c r="J14" i="12"/>
  <c r="H14" i="12"/>
  <c r="J12" i="12"/>
  <c r="H12" i="12"/>
  <c r="J11" i="12"/>
  <c r="H11" i="12"/>
  <c r="J10" i="12"/>
  <c r="H10" i="12"/>
  <c r="J9" i="12"/>
  <c r="H9" i="12"/>
  <c r="J8" i="12"/>
  <c r="H8" i="12"/>
  <c r="A23" i="13"/>
  <c r="A24" i="13"/>
  <c r="A25" i="13"/>
  <c r="A26" i="13"/>
  <c r="A27" i="13"/>
  <c r="A28" i="13"/>
  <c r="A7" i="13"/>
  <c r="A8" i="13"/>
  <c r="A9" i="13"/>
  <c r="A10" i="13"/>
  <c r="A11" i="13"/>
  <c r="A12" i="13"/>
  <c r="A13" i="13"/>
  <c r="A14" i="13"/>
  <c r="A15" i="13"/>
  <c r="A16" i="13"/>
  <c r="A17" i="13"/>
  <c r="A19" i="13"/>
  <c r="A20" i="13"/>
  <c r="A21" i="13"/>
  <c r="A22" i="13"/>
  <c r="J517" i="67"/>
  <c r="I517" i="67"/>
  <c r="H517" i="67"/>
  <c r="G517" i="67"/>
  <c r="F517" i="67"/>
  <c r="H524" i="67"/>
  <c r="K496" i="67"/>
  <c r="K495" i="67"/>
  <c r="K490" i="67"/>
  <c r="K489" i="67"/>
  <c r="K488" i="67"/>
  <c r="K487" i="67"/>
  <c r="K486" i="67"/>
  <c r="K485" i="67"/>
  <c r="K484" i="67"/>
  <c r="K483" i="67"/>
  <c r="K482" i="67"/>
  <c r="K481" i="67"/>
  <c r="K480" i="67"/>
  <c r="K479" i="67"/>
  <c r="K478" i="67"/>
  <c r="K477" i="67"/>
  <c r="K476" i="67"/>
  <c r="K475" i="67"/>
  <c r="K474" i="67"/>
  <c r="K473" i="67"/>
  <c r="K472" i="67"/>
  <c r="K471" i="67"/>
  <c r="K470" i="67"/>
  <c r="K469" i="67"/>
  <c r="K468" i="67"/>
  <c r="K467" i="67"/>
  <c r="K466" i="67"/>
  <c r="K465" i="67"/>
  <c r="K464" i="67"/>
  <c r="K463" i="67"/>
  <c r="K462" i="67"/>
  <c r="K461" i="67"/>
  <c r="K460" i="67"/>
  <c r="K459" i="67"/>
  <c r="K458" i="67"/>
  <c r="K457" i="67"/>
  <c r="K456" i="67"/>
  <c r="K455" i="67"/>
  <c r="K454" i="67"/>
  <c r="K453" i="67"/>
  <c r="K452" i="67"/>
  <c r="K451" i="67"/>
  <c r="K450" i="67"/>
  <c r="K449" i="67"/>
  <c r="K448" i="67"/>
  <c r="K447" i="67"/>
  <c r="K446" i="67"/>
  <c r="K445" i="67"/>
  <c r="K444" i="67"/>
  <c r="K443" i="67"/>
  <c r="K442" i="67"/>
  <c r="K441" i="67"/>
  <c r="K440" i="67"/>
  <c r="K439" i="67"/>
  <c r="K438" i="67"/>
  <c r="K437" i="67"/>
  <c r="K436" i="67"/>
  <c r="K435" i="67"/>
  <c r="K434" i="67"/>
  <c r="K433" i="67"/>
  <c r="K432" i="67"/>
  <c r="K431" i="67"/>
  <c r="K430" i="67"/>
  <c r="K429" i="67"/>
  <c r="K428" i="67"/>
  <c r="K427" i="67"/>
  <c r="K426" i="67"/>
  <c r="K425" i="67"/>
  <c r="K424" i="67"/>
  <c r="K423" i="67"/>
  <c r="K422" i="67"/>
  <c r="K421" i="67"/>
  <c r="K420" i="67"/>
  <c r="K419" i="67"/>
  <c r="K418" i="67"/>
  <c r="K417" i="67"/>
  <c r="K416" i="67"/>
  <c r="K415" i="67"/>
  <c r="K414" i="67"/>
  <c r="K413" i="67"/>
  <c r="K412" i="67"/>
  <c r="K411" i="67"/>
  <c r="K410" i="67"/>
  <c r="K409" i="67"/>
  <c r="K408" i="67"/>
  <c r="K407" i="67"/>
  <c r="K406" i="67"/>
  <c r="K405" i="67"/>
  <c r="K404" i="67"/>
  <c r="K403" i="67"/>
  <c r="K402" i="67"/>
  <c r="K401" i="67"/>
  <c r="K400" i="67"/>
  <c r="K399" i="67"/>
  <c r="K398" i="67"/>
  <c r="K397" i="67"/>
  <c r="K396" i="67"/>
  <c r="K395" i="67"/>
  <c r="K394" i="67"/>
  <c r="K393" i="67"/>
  <c r="K392" i="67"/>
  <c r="K391" i="67"/>
  <c r="K390" i="67"/>
  <c r="K389" i="67"/>
  <c r="K388" i="67"/>
  <c r="K387" i="67"/>
  <c r="K386" i="67"/>
  <c r="K385" i="67"/>
  <c r="K384" i="67"/>
  <c r="K383" i="67"/>
  <c r="K382" i="67"/>
  <c r="K381" i="67"/>
  <c r="K380" i="67"/>
  <c r="K379" i="67"/>
  <c r="K378" i="67"/>
  <c r="K377" i="67"/>
  <c r="K376" i="67"/>
  <c r="K375" i="67"/>
  <c r="K374" i="67"/>
  <c r="K373" i="67"/>
  <c r="K372" i="67"/>
  <c r="K371" i="67"/>
  <c r="K370" i="67"/>
  <c r="K369" i="67"/>
  <c r="K368" i="67"/>
  <c r="K367" i="67"/>
  <c r="K366" i="67"/>
  <c r="K365" i="67"/>
  <c r="K364" i="67"/>
  <c r="K363" i="67"/>
  <c r="K362" i="67"/>
  <c r="K361" i="67"/>
  <c r="K360" i="67"/>
  <c r="K359" i="67"/>
  <c r="K358" i="67"/>
  <c r="K357" i="67"/>
  <c r="K356" i="67"/>
  <c r="K355" i="67"/>
  <c r="K354" i="67"/>
  <c r="K353" i="67"/>
  <c r="K352" i="67"/>
  <c r="K351" i="67"/>
  <c r="K350" i="67"/>
  <c r="K349" i="67"/>
  <c r="K348" i="67"/>
  <c r="K347" i="67"/>
  <c r="K346" i="67"/>
  <c r="K345" i="67"/>
  <c r="K344" i="67"/>
  <c r="K343" i="67"/>
  <c r="K342" i="67"/>
  <c r="K341" i="67"/>
  <c r="K340" i="67"/>
  <c r="K339" i="67"/>
  <c r="K338" i="67"/>
  <c r="K337" i="67"/>
  <c r="K336" i="67"/>
  <c r="K335" i="67"/>
  <c r="K334" i="67"/>
  <c r="K333" i="67"/>
  <c r="K332" i="67"/>
  <c r="K331" i="67"/>
  <c r="K330" i="67"/>
  <c r="K329" i="67"/>
  <c r="K328" i="67"/>
  <c r="K327" i="67"/>
  <c r="K326" i="67"/>
  <c r="K325" i="67"/>
  <c r="K324" i="67"/>
  <c r="K323" i="67"/>
  <c r="K322" i="67"/>
  <c r="K321" i="67"/>
  <c r="K320" i="67"/>
  <c r="K319" i="67"/>
  <c r="K318" i="67"/>
  <c r="K317" i="67"/>
  <c r="K316" i="67"/>
  <c r="K315" i="67"/>
  <c r="K314" i="67"/>
  <c r="K313" i="67"/>
  <c r="K312" i="67"/>
  <c r="K311" i="67"/>
  <c r="K310" i="67"/>
  <c r="K309" i="67"/>
  <c r="K308" i="67"/>
  <c r="K307" i="67"/>
  <c r="K306" i="67"/>
  <c r="K305" i="67"/>
  <c r="K304" i="67"/>
  <c r="K303" i="67"/>
  <c r="K302" i="67"/>
  <c r="K301" i="67"/>
  <c r="K300" i="67"/>
  <c r="K299" i="67"/>
  <c r="K298" i="67"/>
  <c r="K297" i="67"/>
  <c r="K296" i="67"/>
  <c r="K295" i="67"/>
  <c r="K294" i="67"/>
  <c r="K293" i="67"/>
  <c r="K292" i="67"/>
  <c r="K291" i="67"/>
  <c r="K290" i="67"/>
  <c r="K289" i="67"/>
  <c r="K288" i="67"/>
  <c r="K287" i="67"/>
  <c r="K286" i="67"/>
  <c r="K285" i="67"/>
  <c r="K284" i="67"/>
  <c r="K283" i="67"/>
  <c r="K282" i="67"/>
  <c r="K281" i="67"/>
  <c r="K280" i="67"/>
  <c r="K279" i="67"/>
  <c r="K278" i="67"/>
  <c r="K277" i="67"/>
  <c r="K276" i="67"/>
  <c r="K275" i="67"/>
  <c r="K274" i="67"/>
  <c r="K273" i="67"/>
  <c r="K272" i="67"/>
  <c r="K271" i="67"/>
  <c r="K270" i="67"/>
  <c r="K269" i="67"/>
  <c r="K268" i="67"/>
  <c r="K267" i="67"/>
  <c r="K266" i="67"/>
  <c r="K265" i="67"/>
  <c r="K264" i="67"/>
  <c r="K263" i="67"/>
  <c r="K262" i="67"/>
  <c r="K261" i="67"/>
  <c r="K260" i="67"/>
  <c r="K259" i="67"/>
  <c r="K258" i="67"/>
  <c r="K257" i="67"/>
  <c r="K256" i="67"/>
  <c r="K255" i="67"/>
  <c r="K254" i="67"/>
  <c r="K253" i="67"/>
  <c r="K252" i="67"/>
  <c r="K251" i="67"/>
  <c r="K250" i="67"/>
  <c r="K249" i="67"/>
  <c r="K248" i="67"/>
  <c r="K247" i="67"/>
  <c r="K246" i="67"/>
  <c r="K245" i="67"/>
  <c r="K244" i="67"/>
  <c r="K243" i="67"/>
  <c r="K242" i="67"/>
  <c r="K241" i="67"/>
  <c r="K240" i="67"/>
  <c r="K239" i="67"/>
  <c r="K238" i="67"/>
  <c r="K237" i="67"/>
  <c r="K236" i="67"/>
  <c r="K235" i="67"/>
  <c r="K234" i="67"/>
  <c r="K233" i="67"/>
  <c r="K232" i="67"/>
  <c r="K231" i="67"/>
  <c r="K230" i="67"/>
  <c r="K229" i="67"/>
  <c r="K228" i="67"/>
  <c r="K227" i="67"/>
  <c r="K226" i="67"/>
  <c r="K225" i="67"/>
  <c r="K224" i="67"/>
  <c r="K223" i="67"/>
  <c r="K222" i="67"/>
  <c r="K221" i="67"/>
  <c r="K220" i="67"/>
  <c r="K219" i="67"/>
  <c r="K218" i="67"/>
  <c r="K217" i="67"/>
  <c r="K216" i="67"/>
  <c r="K215" i="67"/>
  <c r="K214" i="67"/>
  <c r="K213" i="67"/>
  <c r="K212" i="67"/>
  <c r="K211" i="67"/>
  <c r="K210" i="67"/>
  <c r="K209" i="67"/>
  <c r="K208" i="67"/>
  <c r="K207" i="67"/>
  <c r="K206" i="67"/>
  <c r="K205" i="67"/>
  <c r="K204" i="67"/>
  <c r="K203" i="67"/>
  <c r="K202" i="67"/>
  <c r="K201" i="67"/>
  <c r="K200" i="67"/>
  <c r="K199" i="67"/>
  <c r="K198" i="67"/>
  <c r="K197" i="67"/>
  <c r="K196" i="67"/>
  <c r="K195" i="67"/>
  <c r="K194" i="67"/>
  <c r="K193" i="67"/>
  <c r="K192" i="67"/>
  <c r="K191" i="67"/>
  <c r="K190" i="67"/>
  <c r="K189" i="67"/>
  <c r="K188" i="67"/>
  <c r="K187" i="67"/>
  <c r="K186" i="67"/>
  <c r="K185" i="67"/>
  <c r="K184" i="67"/>
  <c r="K183" i="67"/>
  <c r="K182" i="67"/>
  <c r="K181" i="67"/>
  <c r="K180" i="67"/>
  <c r="K179" i="67"/>
  <c r="K178" i="67"/>
  <c r="K177" i="67"/>
  <c r="K176" i="67"/>
  <c r="K175" i="67"/>
  <c r="K174" i="67"/>
  <c r="K173" i="67"/>
  <c r="K172" i="67"/>
  <c r="K171" i="67"/>
  <c r="K170" i="67"/>
  <c r="K169" i="67"/>
  <c r="K168" i="67"/>
  <c r="K167" i="67"/>
  <c r="K166" i="67"/>
  <c r="K165" i="67"/>
  <c r="K164" i="67"/>
  <c r="K163" i="67"/>
  <c r="K162" i="67"/>
  <c r="K161" i="67"/>
  <c r="K160" i="67"/>
  <c r="K159" i="67"/>
  <c r="K158" i="67"/>
  <c r="K157" i="67"/>
  <c r="K156" i="67"/>
  <c r="K155" i="67"/>
  <c r="K154" i="67"/>
  <c r="K153" i="67"/>
  <c r="K152" i="67"/>
  <c r="K151" i="67"/>
  <c r="K150" i="67"/>
  <c r="K149" i="67"/>
  <c r="K148" i="67"/>
  <c r="K147" i="67"/>
  <c r="K146" i="67"/>
  <c r="K145" i="67"/>
  <c r="K144" i="67"/>
  <c r="K143" i="67"/>
  <c r="K142" i="67"/>
  <c r="K141" i="67"/>
  <c r="K140" i="67"/>
  <c r="K139" i="67"/>
  <c r="K138" i="67"/>
  <c r="K137" i="67"/>
  <c r="K136" i="67"/>
  <c r="K135" i="67"/>
  <c r="K134" i="67"/>
  <c r="K133" i="67"/>
  <c r="K132" i="67"/>
  <c r="K131" i="67"/>
  <c r="K130" i="67"/>
  <c r="K129" i="67"/>
  <c r="K128" i="67"/>
  <c r="K127" i="67"/>
  <c r="K126" i="67"/>
  <c r="K125" i="67"/>
  <c r="K124" i="67"/>
  <c r="K123" i="67"/>
  <c r="K122" i="67"/>
  <c r="K121" i="67"/>
  <c r="K120" i="67"/>
  <c r="K119" i="67"/>
  <c r="K118" i="67"/>
  <c r="K117" i="67"/>
  <c r="K116" i="67"/>
  <c r="K115" i="67"/>
  <c r="K114" i="67"/>
  <c r="K113" i="67"/>
  <c r="K112" i="67"/>
  <c r="K111" i="67"/>
  <c r="K110" i="67"/>
  <c r="K109" i="67"/>
  <c r="K108" i="67"/>
  <c r="K107" i="67"/>
  <c r="K106" i="67"/>
  <c r="M106" i="67" s="1"/>
  <c r="K105" i="67"/>
  <c r="K104" i="67"/>
  <c r="K103" i="67"/>
  <c r="M103" i="67" s="1"/>
  <c r="K102" i="67"/>
  <c r="M102" i="67" s="1"/>
  <c r="K101" i="67"/>
  <c r="K100" i="67"/>
  <c r="K99" i="67"/>
  <c r="K98" i="67"/>
  <c r="M98" i="67" s="1"/>
  <c r="K97" i="67"/>
  <c r="K96" i="67"/>
  <c r="K95" i="67"/>
  <c r="K94" i="67"/>
  <c r="M94" i="67" s="1"/>
  <c r="K93" i="67"/>
  <c r="K92" i="67"/>
  <c r="K91" i="67"/>
  <c r="K90" i="67"/>
  <c r="M90" i="67" s="1"/>
  <c r="K89" i="67"/>
  <c r="K88" i="67"/>
  <c r="K87" i="67"/>
  <c r="M87" i="67" s="1"/>
  <c r="K86" i="67"/>
  <c r="M86" i="67" s="1"/>
  <c r="K85" i="67"/>
  <c r="K84" i="67"/>
  <c r="K83" i="67"/>
  <c r="K82" i="67"/>
  <c r="M82" i="67" s="1"/>
  <c r="K81" i="67"/>
  <c r="K80" i="67"/>
  <c r="K79" i="67"/>
  <c r="K78" i="67"/>
  <c r="M78" i="67" s="1"/>
  <c r="K77" i="67"/>
  <c r="K76" i="67"/>
  <c r="K75" i="67"/>
  <c r="K74" i="67"/>
  <c r="M74" i="67" s="1"/>
  <c r="K73" i="67"/>
  <c r="K72" i="67"/>
  <c r="K71" i="67"/>
  <c r="M71" i="67" s="1"/>
  <c r="K70" i="67"/>
  <c r="M70" i="67" s="1"/>
  <c r="K69" i="67"/>
  <c r="K68" i="67"/>
  <c r="K67" i="67"/>
  <c r="K66" i="67"/>
  <c r="M66" i="67" s="1"/>
  <c r="K65" i="67"/>
  <c r="K64" i="67"/>
  <c r="K63" i="67"/>
  <c r="K62" i="67"/>
  <c r="M62" i="67" s="1"/>
  <c r="K61" i="67"/>
  <c r="K60" i="67"/>
  <c r="K59" i="67"/>
  <c r="K58" i="67"/>
  <c r="M58" i="67" s="1"/>
  <c r="K57" i="67"/>
  <c r="K56" i="67"/>
  <c r="K55" i="67"/>
  <c r="M55" i="67" s="1"/>
  <c r="K54" i="67"/>
  <c r="M54" i="67" s="1"/>
  <c r="K53" i="67"/>
  <c r="K52" i="67"/>
  <c r="K51" i="67"/>
  <c r="K50" i="67"/>
  <c r="M50" i="67" s="1"/>
  <c r="K49" i="67"/>
  <c r="K48" i="67"/>
  <c r="K47" i="67"/>
  <c r="K46" i="67"/>
  <c r="M46" i="67" s="1"/>
  <c r="K45" i="67"/>
  <c r="K44" i="67"/>
  <c r="K43" i="67"/>
  <c r="K42" i="67"/>
  <c r="M42" i="67" s="1"/>
  <c r="K41" i="67"/>
  <c r="K40" i="67"/>
  <c r="K39" i="67"/>
  <c r="M39" i="67" s="1"/>
  <c r="K38" i="67"/>
  <c r="M38" i="67" s="1"/>
  <c r="K37" i="67"/>
  <c r="K36" i="67"/>
  <c r="K35" i="67"/>
  <c r="K34" i="67"/>
  <c r="M34" i="67" s="1"/>
  <c r="K33" i="67"/>
  <c r="K32" i="67"/>
  <c r="K31" i="67"/>
  <c r="M30" i="67"/>
  <c r="M26" i="67"/>
  <c r="M18" i="67"/>
  <c r="E8" i="66"/>
  <c r="H5" i="66"/>
  <c r="B6" i="66"/>
  <c r="B5" i="66"/>
  <c r="B4" i="66"/>
  <c r="J517" i="65"/>
  <c r="I517" i="65"/>
  <c r="H517" i="65"/>
  <c r="G517" i="65"/>
  <c r="F517" i="65"/>
  <c r="J526" i="65"/>
  <c r="F525" i="65"/>
  <c r="I522" i="65"/>
  <c r="K496" i="65"/>
  <c r="K495" i="65"/>
  <c r="K490" i="65"/>
  <c r="K489" i="65"/>
  <c r="K488" i="65"/>
  <c r="K487" i="65"/>
  <c r="K486" i="65"/>
  <c r="K485" i="65"/>
  <c r="K484" i="65"/>
  <c r="K483" i="65"/>
  <c r="K482" i="65"/>
  <c r="K481" i="65"/>
  <c r="K480" i="65"/>
  <c r="K479" i="65"/>
  <c r="K478" i="65"/>
  <c r="K477" i="65"/>
  <c r="K476" i="65"/>
  <c r="K475" i="65"/>
  <c r="K474" i="65"/>
  <c r="K473" i="65"/>
  <c r="K472" i="65"/>
  <c r="K471" i="65"/>
  <c r="K470" i="65"/>
  <c r="K469" i="65"/>
  <c r="K468" i="65"/>
  <c r="K467" i="65"/>
  <c r="K466" i="65"/>
  <c r="K465" i="65"/>
  <c r="K464" i="65"/>
  <c r="K463" i="65"/>
  <c r="K462" i="65"/>
  <c r="K461" i="65"/>
  <c r="K460" i="65"/>
  <c r="K459" i="65"/>
  <c r="K458" i="65"/>
  <c r="K457" i="65"/>
  <c r="K456" i="65"/>
  <c r="K455" i="65"/>
  <c r="K454" i="65"/>
  <c r="K453" i="65"/>
  <c r="K452" i="65"/>
  <c r="K451" i="65"/>
  <c r="K450" i="65"/>
  <c r="K449" i="65"/>
  <c r="K448" i="65"/>
  <c r="K447" i="65"/>
  <c r="K446" i="65"/>
  <c r="K445" i="65"/>
  <c r="K444" i="65"/>
  <c r="K443" i="65"/>
  <c r="K442" i="65"/>
  <c r="K441" i="65"/>
  <c r="K440" i="65"/>
  <c r="K439" i="65"/>
  <c r="K438" i="65"/>
  <c r="K437" i="65"/>
  <c r="K436" i="65"/>
  <c r="K435" i="65"/>
  <c r="K434" i="65"/>
  <c r="K433" i="65"/>
  <c r="K432" i="65"/>
  <c r="K431" i="65"/>
  <c r="K430" i="65"/>
  <c r="K429" i="65"/>
  <c r="K428" i="65"/>
  <c r="K427" i="65"/>
  <c r="K426" i="65"/>
  <c r="K425" i="65"/>
  <c r="K424" i="65"/>
  <c r="K423" i="65"/>
  <c r="K422" i="65"/>
  <c r="K421" i="65"/>
  <c r="K420" i="65"/>
  <c r="K419" i="65"/>
  <c r="K418" i="65"/>
  <c r="K417" i="65"/>
  <c r="K416" i="65"/>
  <c r="K415" i="65"/>
  <c r="K414" i="65"/>
  <c r="K413" i="65"/>
  <c r="K412" i="65"/>
  <c r="K411" i="65"/>
  <c r="K410" i="65"/>
  <c r="K409" i="65"/>
  <c r="K408" i="65"/>
  <c r="K407" i="65"/>
  <c r="K406" i="65"/>
  <c r="K405" i="65"/>
  <c r="K404" i="65"/>
  <c r="K403" i="65"/>
  <c r="K402" i="65"/>
  <c r="K401" i="65"/>
  <c r="K400" i="65"/>
  <c r="K399" i="65"/>
  <c r="K398" i="65"/>
  <c r="K397" i="65"/>
  <c r="K396" i="65"/>
  <c r="K395" i="65"/>
  <c r="K394" i="65"/>
  <c r="K393" i="65"/>
  <c r="K392" i="65"/>
  <c r="K391" i="65"/>
  <c r="K390" i="65"/>
  <c r="K389" i="65"/>
  <c r="K388" i="65"/>
  <c r="K387" i="65"/>
  <c r="K386" i="65"/>
  <c r="K385" i="65"/>
  <c r="K384" i="65"/>
  <c r="K383" i="65"/>
  <c r="K382" i="65"/>
  <c r="K381" i="65"/>
  <c r="K380" i="65"/>
  <c r="K379" i="65"/>
  <c r="K378" i="65"/>
  <c r="K377" i="65"/>
  <c r="K376" i="65"/>
  <c r="K375" i="65"/>
  <c r="K374" i="65"/>
  <c r="K373" i="65"/>
  <c r="K372" i="65"/>
  <c r="K371" i="65"/>
  <c r="K370" i="65"/>
  <c r="K369" i="65"/>
  <c r="K368" i="65"/>
  <c r="K367" i="65"/>
  <c r="K366" i="65"/>
  <c r="K365" i="65"/>
  <c r="K364" i="65"/>
  <c r="K363" i="65"/>
  <c r="K362" i="65"/>
  <c r="K361" i="65"/>
  <c r="K360" i="65"/>
  <c r="K359" i="65"/>
  <c r="K358" i="65"/>
  <c r="K357" i="65"/>
  <c r="K356" i="65"/>
  <c r="K355" i="65"/>
  <c r="K354" i="65"/>
  <c r="K353" i="65"/>
  <c r="K352" i="65"/>
  <c r="K351" i="65"/>
  <c r="K350" i="65"/>
  <c r="K349" i="65"/>
  <c r="K348" i="65"/>
  <c r="K347" i="65"/>
  <c r="K346" i="65"/>
  <c r="K345" i="65"/>
  <c r="K344" i="65"/>
  <c r="K343" i="65"/>
  <c r="K342" i="65"/>
  <c r="K341" i="65"/>
  <c r="K340" i="65"/>
  <c r="K339" i="65"/>
  <c r="K338" i="65"/>
  <c r="K337" i="65"/>
  <c r="K336" i="65"/>
  <c r="K335" i="65"/>
  <c r="K334" i="65"/>
  <c r="K333" i="65"/>
  <c r="K332" i="65"/>
  <c r="K331" i="65"/>
  <c r="K330" i="65"/>
  <c r="K329" i="65"/>
  <c r="K328" i="65"/>
  <c r="K327" i="65"/>
  <c r="K326" i="65"/>
  <c r="K325" i="65"/>
  <c r="K324" i="65"/>
  <c r="K323" i="65"/>
  <c r="K322" i="65"/>
  <c r="K321" i="65"/>
  <c r="K320" i="65"/>
  <c r="K319" i="65"/>
  <c r="K318" i="65"/>
  <c r="K317" i="65"/>
  <c r="K316" i="65"/>
  <c r="K315" i="65"/>
  <c r="K314" i="65"/>
  <c r="K313" i="65"/>
  <c r="K312" i="65"/>
  <c r="K311" i="65"/>
  <c r="K310" i="65"/>
  <c r="K309" i="65"/>
  <c r="K308" i="65"/>
  <c r="K307" i="65"/>
  <c r="K306" i="65"/>
  <c r="K305" i="65"/>
  <c r="K304" i="65"/>
  <c r="K303" i="65"/>
  <c r="K302" i="65"/>
  <c r="K301" i="65"/>
  <c r="K300" i="65"/>
  <c r="K299" i="65"/>
  <c r="K298" i="65"/>
  <c r="K297" i="65"/>
  <c r="K296" i="65"/>
  <c r="K295" i="65"/>
  <c r="K294" i="65"/>
  <c r="K293" i="65"/>
  <c r="K292" i="65"/>
  <c r="K291" i="65"/>
  <c r="K290" i="65"/>
  <c r="K289" i="65"/>
  <c r="K288" i="65"/>
  <c r="K287" i="65"/>
  <c r="K286" i="65"/>
  <c r="K285" i="65"/>
  <c r="K284" i="65"/>
  <c r="K283" i="65"/>
  <c r="K282" i="65"/>
  <c r="K281" i="65"/>
  <c r="K280" i="65"/>
  <c r="K279" i="65"/>
  <c r="K278" i="65"/>
  <c r="K277" i="65"/>
  <c r="K276" i="65"/>
  <c r="K275" i="65"/>
  <c r="K274" i="65"/>
  <c r="K273" i="65"/>
  <c r="K272" i="65"/>
  <c r="K271" i="65"/>
  <c r="K270" i="65"/>
  <c r="K269" i="65"/>
  <c r="K268" i="65"/>
  <c r="K267" i="65"/>
  <c r="K266" i="65"/>
  <c r="K265" i="65"/>
  <c r="K264" i="65"/>
  <c r="K263" i="65"/>
  <c r="K262" i="65"/>
  <c r="K261" i="65"/>
  <c r="K260" i="65"/>
  <c r="K259" i="65"/>
  <c r="K258" i="65"/>
  <c r="K257" i="65"/>
  <c r="K256" i="65"/>
  <c r="K255" i="65"/>
  <c r="K254" i="65"/>
  <c r="K253" i="65"/>
  <c r="K252" i="65"/>
  <c r="K251" i="65"/>
  <c r="K250" i="65"/>
  <c r="K249" i="65"/>
  <c r="K248" i="65"/>
  <c r="K247" i="65"/>
  <c r="K246" i="65"/>
  <c r="K245" i="65"/>
  <c r="K244" i="65"/>
  <c r="K243" i="65"/>
  <c r="K242" i="65"/>
  <c r="K241" i="65"/>
  <c r="K240" i="65"/>
  <c r="K239" i="65"/>
  <c r="K238" i="65"/>
  <c r="K237" i="65"/>
  <c r="K236" i="65"/>
  <c r="K235" i="65"/>
  <c r="K234" i="65"/>
  <c r="K233" i="65"/>
  <c r="K232" i="65"/>
  <c r="K231" i="65"/>
  <c r="K230" i="65"/>
  <c r="K229" i="65"/>
  <c r="K228" i="65"/>
  <c r="K227" i="65"/>
  <c r="K226" i="65"/>
  <c r="K225" i="65"/>
  <c r="K224" i="65"/>
  <c r="K223" i="65"/>
  <c r="K222" i="65"/>
  <c r="K221" i="65"/>
  <c r="K220" i="65"/>
  <c r="K219" i="65"/>
  <c r="K218" i="65"/>
  <c r="K217" i="65"/>
  <c r="K216" i="65"/>
  <c r="K215" i="65"/>
  <c r="K214" i="65"/>
  <c r="K213" i="65"/>
  <c r="K212" i="65"/>
  <c r="K211" i="65"/>
  <c r="K210" i="65"/>
  <c r="K209" i="65"/>
  <c r="K208" i="65"/>
  <c r="K207" i="65"/>
  <c r="K206" i="65"/>
  <c r="K205" i="65"/>
  <c r="K204" i="65"/>
  <c r="K203" i="65"/>
  <c r="K202" i="65"/>
  <c r="K201" i="65"/>
  <c r="K200" i="65"/>
  <c r="K199" i="65"/>
  <c r="K198" i="65"/>
  <c r="K197" i="65"/>
  <c r="K196" i="65"/>
  <c r="K195" i="65"/>
  <c r="K194" i="65"/>
  <c r="K193" i="65"/>
  <c r="K192" i="65"/>
  <c r="K191" i="65"/>
  <c r="K190" i="65"/>
  <c r="K189" i="65"/>
  <c r="K188" i="65"/>
  <c r="K187" i="65"/>
  <c r="K186" i="65"/>
  <c r="K185" i="65"/>
  <c r="K184" i="65"/>
  <c r="K183" i="65"/>
  <c r="K182" i="65"/>
  <c r="K181" i="65"/>
  <c r="K180" i="65"/>
  <c r="K179" i="65"/>
  <c r="K178" i="65"/>
  <c r="K177" i="65"/>
  <c r="K176" i="65"/>
  <c r="K175" i="65"/>
  <c r="K174" i="65"/>
  <c r="K173" i="65"/>
  <c r="K172" i="65"/>
  <c r="K171" i="65"/>
  <c r="K170" i="65"/>
  <c r="K169" i="65"/>
  <c r="K168" i="65"/>
  <c r="K167" i="65"/>
  <c r="K166" i="65"/>
  <c r="K165" i="65"/>
  <c r="K164" i="65"/>
  <c r="K163" i="65"/>
  <c r="K162" i="65"/>
  <c r="K161" i="65"/>
  <c r="K160" i="65"/>
  <c r="K159" i="65"/>
  <c r="K158" i="65"/>
  <c r="K157" i="65"/>
  <c r="K156" i="65"/>
  <c r="K155" i="65"/>
  <c r="K154" i="65"/>
  <c r="K153" i="65"/>
  <c r="K152" i="65"/>
  <c r="K151" i="65"/>
  <c r="M151" i="65" s="1"/>
  <c r="K150" i="65"/>
  <c r="K149" i="65"/>
  <c r="M149" i="65" s="1"/>
  <c r="K148" i="65"/>
  <c r="K147" i="65"/>
  <c r="M147" i="65" s="1"/>
  <c r="K146" i="65"/>
  <c r="K145" i="65"/>
  <c r="K144" i="65"/>
  <c r="K143" i="65"/>
  <c r="M143" i="65"/>
  <c r="K142" i="65"/>
  <c r="K141" i="65"/>
  <c r="K140" i="65"/>
  <c r="K139" i="65"/>
  <c r="M139" i="65"/>
  <c r="K138" i="65"/>
  <c r="K137" i="65"/>
  <c r="K136" i="65"/>
  <c r="K135" i="65"/>
  <c r="M135" i="65" s="1"/>
  <c r="K134" i="65"/>
  <c r="K133" i="65"/>
  <c r="K132" i="65"/>
  <c r="K131" i="65"/>
  <c r="M131" i="65" s="1"/>
  <c r="K130" i="65"/>
  <c r="K129" i="65"/>
  <c r="K128" i="65"/>
  <c r="M128" i="65" s="1"/>
  <c r="K127" i="65"/>
  <c r="M127" i="65"/>
  <c r="K126" i="65"/>
  <c r="K125" i="65"/>
  <c r="K124" i="65"/>
  <c r="K123" i="65"/>
  <c r="M123" i="65"/>
  <c r="K122" i="65"/>
  <c r="M122" i="65" s="1"/>
  <c r="K121" i="65"/>
  <c r="K120" i="65"/>
  <c r="K119" i="65"/>
  <c r="M119" i="65"/>
  <c r="K118" i="65"/>
  <c r="K117" i="65"/>
  <c r="K116" i="65"/>
  <c r="K115" i="65"/>
  <c r="M115" i="65" s="1"/>
  <c r="K114" i="65"/>
  <c r="K113" i="65"/>
  <c r="K112" i="65"/>
  <c r="K111" i="65"/>
  <c r="M111" i="65"/>
  <c r="K110" i="65"/>
  <c r="K109" i="65"/>
  <c r="K108" i="65"/>
  <c r="K107" i="65"/>
  <c r="M107" i="65" s="1"/>
  <c r="K106" i="65"/>
  <c r="K105" i="65"/>
  <c r="K104" i="65"/>
  <c r="K103" i="65"/>
  <c r="M103" i="65"/>
  <c r="K102" i="65"/>
  <c r="K101" i="65"/>
  <c r="M101" i="65" s="1"/>
  <c r="K100" i="65"/>
  <c r="K99" i="65"/>
  <c r="M99" i="65" s="1"/>
  <c r="K98" i="65"/>
  <c r="K97" i="65"/>
  <c r="K96" i="65"/>
  <c r="K95" i="65"/>
  <c r="M95" i="65"/>
  <c r="K94" i="65"/>
  <c r="K93" i="65"/>
  <c r="K92" i="65"/>
  <c r="K91" i="65"/>
  <c r="M91" i="65"/>
  <c r="K90" i="65"/>
  <c r="K89" i="65"/>
  <c r="K88" i="65"/>
  <c r="K87" i="65"/>
  <c r="M87" i="65" s="1"/>
  <c r="K86" i="65"/>
  <c r="K85" i="65"/>
  <c r="K84" i="65"/>
  <c r="K83" i="65"/>
  <c r="M83" i="65" s="1"/>
  <c r="K82" i="65"/>
  <c r="K81" i="65"/>
  <c r="K80" i="65"/>
  <c r="K79" i="65"/>
  <c r="M79" i="65"/>
  <c r="K78" i="65"/>
  <c r="K77" i="65"/>
  <c r="K76" i="65"/>
  <c r="K75" i="65"/>
  <c r="M75" i="65"/>
  <c r="K74" i="65"/>
  <c r="K73" i="65"/>
  <c r="K72" i="65"/>
  <c r="K71" i="65"/>
  <c r="M71" i="65" s="1"/>
  <c r="K70" i="65"/>
  <c r="K69" i="65"/>
  <c r="K68" i="65"/>
  <c r="K67" i="65"/>
  <c r="M67" i="65" s="1"/>
  <c r="K66" i="65"/>
  <c r="K65" i="65"/>
  <c r="K64" i="65"/>
  <c r="K63" i="65"/>
  <c r="M63" i="65"/>
  <c r="K62" i="65"/>
  <c r="K61" i="65"/>
  <c r="K60" i="65"/>
  <c r="K59" i="65"/>
  <c r="M59" i="65"/>
  <c r="K58" i="65"/>
  <c r="K57" i="65"/>
  <c r="K56" i="65"/>
  <c r="K55" i="65"/>
  <c r="M55" i="65"/>
  <c r="K54" i="65"/>
  <c r="K53" i="65"/>
  <c r="K52" i="65"/>
  <c r="K51" i="65"/>
  <c r="M51" i="65" s="1"/>
  <c r="K50" i="65"/>
  <c r="K49" i="65"/>
  <c r="K48" i="65"/>
  <c r="K47" i="65"/>
  <c r="M47" i="65"/>
  <c r="M35" i="65"/>
  <c r="M23" i="65"/>
  <c r="E8" i="64"/>
  <c r="H5" i="64"/>
  <c r="B6" i="64"/>
  <c r="B5" i="64"/>
  <c r="B4" i="64"/>
  <c r="J517" i="63"/>
  <c r="I517" i="63"/>
  <c r="H517" i="63"/>
  <c r="G517" i="63"/>
  <c r="F517" i="63"/>
  <c r="M498" i="63"/>
  <c r="M496" i="63"/>
  <c r="M490" i="63"/>
  <c r="M488" i="63"/>
  <c r="M487" i="63"/>
  <c r="M486" i="63"/>
  <c r="M484" i="63"/>
  <c r="M482" i="63"/>
  <c r="M480" i="63"/>
  <c r="M478" i="63"/>
  <c r="M476" i="63"/>
  <c r="M474" i="63"/>
  <c r="M472" i="63"/>
  <c r="M470" i="63"/>
  <c r="M468" i="63"/>
  <c r="M466" i="63"/>
  <c r="M464" i="63"/>
  <c r="M462" i="63"/>
  <c r="M460" i="63"/>
  <c r="M458" i="63"/>
  <c r="M456" i="63"/>
  <c r="M454" i="63"/>
  <c r="M452" i="63"/>
  <c r="M450" i="63"/>
  <c r="M448" i="63"/>
  <c r="M447" i="63"/>
  <c r="M446" i="63"/>
  <c r="M444" i="63"/>
  <c r="M442" i="63"/>
  <c r="M440" i="63"/>
  <c r="M438" i="63"/>
  <c r="M436" i="63"/>
  <c r="M434" i="63"/>
  <c r="M432" i="63"/>
  <c r="M430" i="63"/>
  <c r="M428" i="63"/>
  <c r="M426" i="63"/>
  <c r="M424" i="63"/>
  <c r="M423" i="63"/>
  <c r="M422" i="63"/>
  <c r="M420" i="63"/>
  <c r="M418" i="63"/>
  <c r="M416" i="63"/>
  <c r="M414" i="63"/>
  <c r="M412" i="63"/>
  <c r="M410" i="63"/>
  <c r="M408" i="63"/>
  <c r="M406" i="63"/>
  <c r="M404" i="63"/>
  <c r="M402" i="63"/>
  <c r="M400" i="63"/>
  <c r="M398" i="63"/>
  <c r="M396" i="63"/>
  <c r="M394" i="63"/>
  <c r="M392" i="63"/>
  <c r="M390" i="63"/>
  <c r="M388" i="63"/>
  <c r="M386" i="63"/>
  <c r="M384" i="63"/>
  <c r="M383" i="63"/>
  <c r="M382" i="63"/>
  <c r="M380" i="63"/>
  <c r="M378" i="63"/>
  <c r="M376" i="63"/>
  <c r="M374" i="63"/>
  <c r="M372" i="63"/>
  <c r="M370" i="63"/>
  <c r="M368" i="63"/>
  <c r="M366" i="63"/>
  <c r="M364" i="63"/>
  <c r="M362" i="63"/>
  <c r="M360" i="63"/>
  <c r="M359" i="63"/>
  <c r="M358" i="63"/>
  <c r="M356" i="63"/>
  <c r="M354" i="63"/>
  <c r="M352" i="63"/>
  <c r="M350" i="63"/>
  <c r="M348" i="63"/>
  <c r="M346" i="63"/>
  <c r="M344" i="63"/>
  <c r="M342" i="63"/>
  <c r="M340" i="63"/>
  <c r="M338" i="63"/>
  <c r="M336" i="63"/>
  <c r="M334" i="63"/>
  <c r="M332" i="63"/>
  <c r="M330" i="63"/>
  <c r="M328" i="63"/>
  <c r="M326" i="63"/>
  <c r="M324" i="63"/>
  <c r="M322" i="63"/>
  <c r="M320" i="63"/>
  <c r="M319" i="63"/>
  <c r="M318" i="63"/>
  <c r="M316" i="63"/>
  <c r="M314" i="63"/>
  <c r="M312" i="63"/>
  <c r="M310" i="63"/>
  <c r="M308" i="63"/>
  <c r="M306" i="63"/>
  <c r="M304" i="63"/>
  <c r="M302" i="63"/>
  <c r="M300" i="63"/>
  <c r="M298" i="63"/>
  <c r="M296" i="63"/>
  <c r="M295" i="63"/>
  <c r="M294" i="63"/>
  <c r="M292" i="63"/>
  <c r="M290" i="63"/>
  <c r="M288" i="63"/>
  <c r="M286" i="63"/>
  <c r="M284" i="63"/>
  <c r="M282" i="63"/>
  <c r="M280" i="63"/>
  <c r="M278" i="63"/>
  <c r="M276" i="63"/>
  <c r="M274" i="63"/>
  <c r="M272" i="63"/>
  <c r="M270" i="63"/>
  <c r="M268" i="63"/>
  <c r="M266" i="63"/>
  <c r="M264" i="63"/>
  <c r="M262" i="63"/>
  <c r="M260" i="63"/>
  <c r="M258" i="63"/>
  <c r="M256" i="63"/>
  <c r="M255" i="63"/>
  <c r="M254" i="63"/>
  <c r="M252" i="63"/>
  <c r="M250" i="63"/>
  <c r="M248" i="63"/>
  <c r="M246" i="63"/>
  <c r="M244" i="63"/>
  <c r="M242" i="63"/>
  <c r="M240" i="63"/>
  <c r="M238" i="63"/>
  <c r="M236" i="63"/>
  <c r="M234" i="63"/>
  <c r="M232" i="63"/>
  <c r="M231" i="63"/>
  <c r="M230" i="63"/>
  <c r="M228" i="63"/>
  <c r="M226" i="63"/>
  <c r="M224" i="63"/>
  <c r="M222" i="63"/>
  <c r="M220" i="63"/>
  <c r="M218" i="63"/>
  <c r="M216" i="63"/>
  <c r="M214" i="63"/>
  <c r="M212" i="63"/>
  <c r="M210" i="63"/>
  <c r="M208" i="63"/>
  <c r="M206" i="63"/>
  <c r="M204" i="63"/>
  <c r="M202" i="63"/>
  <c r="M200" i="63"/>
  <c r="M198" i="63"/>
  <c r="M196" i="63"/>
  <c r="M194" i="63"/>
  <c r="M192" i="63"/>
  <c r="M191" i="63"/>
  <c r="M190" i="63"/>
  <c r="M188" i="63"/>
  <c r="M186" i="63"/>
  <c r="M184" i="63"/>
  <c r="M182" i="63"/>
  <c r="M180" i="63"/>
  <c r="M178" i="63"/>
  <c r="M176" i="63"/>
  <c r="M174" i="63"/>
  <c r="M172" i="63"/>
  <c r="M170" i="63"/>
  <c r="M168" i="63"/>
  <c r="M167" i="63"/>
  <c r="M166" i="63"/>
  <c r="M164" i="63"/>
  <c r="M162" i="63"/>
  <c r="M160" i="63"/>
  <c r="M158" i="63"/>
  <c r="M156" i="63"/>
  <c r="M154" i="63"/>
  <c r="M152" i="63"/>
  <c r="M150" i="63"/>
  <c r="M148" i="63"/>
  <c r="M146" i="63"/>
  <c r="M144" i="63"/>
  <c r="M142" i="63"/>
  <c r="M140" i="63"/>
  <c r="M138" i="63"/>
  <c r="M136" i="63"/>
  <c r="M134" i="63"/>
  <c r="M132" i="63"/>
  <c r="M130" i="63"/>
  <c r="M128" i="63"/>
  <c r="M127" i="63"/>
  <c r="M126" i="63"/>
  <c r="M124" i="63"/>
  <c r="M122" i="63"/>
  <c r="M120" i="63"/>
  <c r="M118" i="63"/>
  <c r="M116" i="63"/>
  <c r="M114" i="63"/>
  <c r="M112" i="63"/>
  <c r="M110" i="63"/>
  <c r="M108" i="63"/>
  <c r="M106" i="63"/>
  <c r="M104" i="63"/>
  <c r="M103" i="63"/>
  <c r="M102" i="63"/>
  <c r="M100" i="63"/>
  <c r="M98" i="63"/>
  <c r="M96" i="63"/>
  <c r="M94" i="63"/>
  <c r="M92" i="63"/>
  <c r="M90" i="63"/>
  <c r="M88" i="63"/>
  <c r="M86" i="63"/>
  <c r="M84" i="63"/>
  <c r="M82" i="63"/>
  <c r="M66" i="63"/>
  <c r="M64" i="63"/>
  <c r="M63" i="63"/>
  <c r="M62" i="63"/>
  <c r="M60" i="63"/>
  <c r="M58" i="63"/>
  <c r="M56" i="63"/>
  <c r="M54" i="63"/>
  <c r="M52" i="63"/>
  <c r="M50" i="63"/>
  <c r="M48" i="63"/>
  <c r="M46" i="63"/>
  <c r="M44" i="63"/>
  <c r="M42" i="63"/>
  <c r="M40" i="63"/>
  <c r="M39" i="63"/>
  <c r="M36" i="63"/>
  <c r="M30" i="63"/>
  <c r="M24" i="63"/>
  <c r="E8" i="62"/>
  <c r="H5" i="62"/>
  <c r="B6" i="62"/>
  <c r="B5" i="62"/>
  <c r="B4" i="62"/>
  <c r="J517" i="59"/>
  <c r="I517" i="59"/>
  <c r="H517" i="59"/>
  <c r="G517" i="59"/>
  <c r="F517" i="59"/>
  <c r="I526" i="59"/>
  <c r="K496" i="59"/>
  <c r="K495" i="59"/>
  <c r="K490" i="59"/>
  <c r="K489" i="59"/>
  <c r="K488" i="59"/>
  <c r="K487" i="59"/>
  <c r="K486" i="59"/>
  <c r="K485" i="59"/>
  <c r="K484" i="59"/>
  <c r="K483" i="59"/>
  <c r="K482" i="59"/>
  <c r="K481" i="59"/>
  <c r="K480" i="59"/>
  <c r="K479" i="59"/>
  <c r="K478" i="59"/>
  <c r="K477" i="59"/>
  <c r="K476" i="59"/>
  <c r="K475" i="59"/>
  <c r="K474" i="59"/>
  <c r="K473" i="59"/>
  <c r="K472" i="59"/>
  <c r="K471" i="59"/>
  <c r="K470" i="59"/>
  <c r="K469" i="59"/>
  <c r="K468" i="59"/>
  <c r="K467" i="59"/>
  <c r="K466" i="59"/>
  <c r="K465" i="59"/>
  <c r="K464" i="59"/>
  <c r="K463" i="59"/>
  <c r="K462" i="59"/>
  <c r="K461" i="59"/>
  <c r="K460" i="59"/>
  <c r="K459" i="59"/>
  <c r="K458" i="59"/>
  <c r="K457" i="59"/>
  <c r="K456" i="59"/>
  <c r="K455" i="59"/>
  <c r="K454" i="59"/>
  <c r="K453" i="59"/>
  <c r="K452" i="59"/>
  <c r="K451" i="59"/>
  <c r="K450" i="59"/>
  <c r="K449" i="59"/>
  <c r="K448" i="59"/>
  <c r="K447" i="59"/>
  <c r="K446" i="59"/>
  <c r="K445" i="59"/>
  <c r="K444" i="59"/>
  <c r="K443" i="59"/>
  <c r="K442" i="59"/>
  <c r="K441" i="59"/>
  <c r="K440" i="59"/>
  <c r="K439" i="59"/>
  <c r="K438" i="59"/>
  <c r="K437" i="59"/>
  <c r="K436" i="59"/>
  <c r="K435" i="59"/>
  <c r="K434" i="59"/>
  <c r="K433" i="59"/>
  <c r="K432" i="59"/>
  <c r="K431" i="59"/>
  <c r="K430" i="59"/>
  <c r="K429" i="59"/>
  <c r="K428" i="59"/>
  <c r="K427" i="59"/>
  <c r="K426" i="59"/>
  <c r="K425" i="59"/>
  <c r="K424" i="59"/>
  <c r="K423" i="59"/>
  <c r="K422" i="59"/>
  <c r="K421" i="59"/>
  <c r="K420" i="59"/>
  <c r="K419" i="59"/>
  <c r="K418" i="59"/>
  <c r="K417" i="59"/>
  <c r="K416" i="59"/>
  <c r="K415" i="59"/>
  <c r="K414" i="59"/>
  <c r="K413" i="59"/>
  <c r="K412" i="59"/>
  <c r="K411" i="59"/>
  <c r="K410" i="59"/>
  <c r="K409" i="59"/>
  <c r="K408" i="59"/>
  <c r="K407" i="59"/>
  <c r="K406" i="59"/>
  <c r="K405" i="59"/>
  <c r="K404" i="59"/>
  <c r="K403" i="59"/>
  <c r="K402" i="59"/>
  <c r="K401" i="59"/>
  <c r="K400" i="59"/>
  <c r="K399" i="59"/>
  <c r="K398" i="59"/>
  <c r="K397" i="59"/>
  <c r="K396" i="59"/>
  <c r="K395" i="59"/>
  <c r="K394" i="59"/>
  <c r="K393" i="59"/>
  <c r="K392" i="59"/>
  <c r="K391" i="59"/>
  <c r="K390" i="59"/>
  <c r="K389" i="59"/>
  <c r="K388" i="59"/>
  <c r="K387" i="59"/>
  <c r="K386" i="59"/>
  <c r="K385" i="59"/>
  <c r="K384" i="59"/>
  <c r="K383" i="59"/>
  <c r="K382" i="59"/>
  <c r="K381" i="59"/>
  <c r="K380" i="59"/>
  <c r="K379" i="59"/>
  <c r="K378" i="59"/>
  <c r="K377" i="59"/>
  <c r="K376" i="59"/>
  <c r="K375" i="59"/>
  <c r="K374" i="59"/>
  <c r="K373" i="59"/>
  <c r="K372" i="59"/>
  <c r="K371" i="59"/>
  <c r="K370" i="59"/>
  <c r="K369" i="59"/>
  <c r="K368" i="59"/>
  <c r="K367" i="59"/>
  <c r="K366" i="59"/>
  <c r="K365" i="59"/>
  <c r="K364" i="59"/>
  <c r="K363" i="59"/>
  <c r="K362" i="59"/>
  <c r="K361" i="59"/>
  <c r="K360" i="59"/>
  <c r="K359" i="59"/>
  <c r="K358" i="59"/>
  <c r="K357" i="59"/>
  <c r="K356" i="59"/>
  <c r="K355" i="59"/>
  <c r="K354" i="59"/>
  <c r="K353" i="59"/>
  <c r="K352" i="59"/>
  <c r="K351" i="59"/>
  <c r="K350" i="59"/>
  <c r="K349" i="59"/>
  <c r="K348" i="59"/>
  <c r="K347" i="59"/>
  <c r="K346" i="59"/>
  <c r="K345" i="59"/>
  <c r="K344" i="59"/>
  <c r="K343" i="59"/>
  <c r="K342" i="59"/>
  <c r="K341" i="59"/>
  <c r="K340" i="59"/>
  <c r="K339" i="59"/>
  <c r="K338" i="59"/>
  <c r="K337" i="59"/>
  <c r="K336" i="59"/>
  <c r="K335" i="59"/>
  <c r="K334" i="59"/>
  <c r="K333" i="59"/>
  <c r="K332" i="59"/>
  <c r="K331" i="59"/>
  <c r="K330" i="59"/>
  <c r="K329" i="59"/>
  <c r="K328" i="59"/>
  <c r="K327" i="59"/>
  <c r="K326" i="59"/>
  <c r="K325" i="59"/>
  <c r="K324" i="59"/>
  <c r="K323" i="59"/>
  <c r="K322" i="59"/>
  <c r="K321" i="59"/>
  <c r="K320" i="59"/>
  <c r="K319" i="59"/>
  <c r="K318" i="59"/>
  <c r="K317" i="59"/>
  <c r="K316" i="59"/>
  <c r="K315" i="59"/>
  <c r="K314" i="59"/>
  <c r="K313" i="59"/>
  <c r="K312" i="59"/>
  <c r="K311" i="59"/>
  <c r="K310" i="59"/>
  <c r="K309" i="59"/>
  <c r="K308" i="59"/>
  <c r="K307" i="59"/>
  <c r="K306" i="59"/>
  <c r="K305" i="59"/>
  <c r="K304" i="59"/>
  <c r="K303" i="59"/>
  <c r="K302" i="59"/>
  <c r="K301" i="59"/>
  <c r="K300" i="59"/>
  <c r="K299" i="59"/>
  <c r="K298" i="59"/>
  <c r="K297" i="59"/>
  <c r="K296" i="59"/>
  <c r="K295" i="59"/>
  <c r="K294" i="59"/>
  <c r="K293" i="59"/>
  <c r="K292" i="59"/>
  <c r="K291" i="59"/>
  <c r="K290" i="59"/>
  <c r="K289" i="59"/>
  <c r="K288" i="59"/>
  <c r="K287" i="59"/>
  <c r="K286" i="59"/>
  <c r="K285" i="59"/>
  <c r="K284" i="59"/>
  <c r="K283" i="59"/>
  <c r="K282" i="59"/>
  <c r="K281" i="59"/>
  <c r="K280" i="59"/>
  <c r="K279" i="59"/>
  <c r="K278" i="59"/>
  <c r="K277" i="59"/>
  <c r="K276" i="59"/>
  <c r="K275" i="59"/>
  <c r="K274" i="59"/>
  <c r="K273" i="59"/>
  <c r="K272" i="59"/>
  <c r="K271" i="59"/>
  <c r="K270" i="59"/>
  <c r="K269" i="59"/>
  <c r="K268" i="59"/>
  <c r="K267" i="59"/>
  <c r="K266" i="59"/>
  <c r="K265" i="59"/>
  <c r="K264" i="59"/>
  <c r="K263" i="59"/>
  <c r="K262" i="59"/>
  <c r="K261" i="59"/>
  <c r="K260" i="59"/>
  <c r="K259" i="59"/>
  <c r="K258" i="59"/>
  <c r="K257" i="59"/>
  <c r="K256" i="59"/>
  <c r="K255" i="59"/>
  <c r="K254" i="59"/>
  <c r="K253" i="59"/>
  <c r="K252" i="59"/>
  <c r="K251" i="59"/>
  <c r="K250" i="59"/>
  <c r="K249" i="59"/>
  <c r="K248" i="59"/>
  <c r="K247" i="59"/>
  <c r="K246" i="59"/>
  <c r="K245" i="59"/>
  <c r="K244" i="59"/>
  <c r="K243" i="59"/>
  <c r="K242" i="59"/>
  <c r="K241" i="59"/>
  <c r="K240" i="59"/>
  <c r="K239" i="59"/>
  <c r="K238" i="59"/>
  <c r="K237" i="59"/>
  <c r="K236" i="59"/>
  <c r="K235" i="59"/>
  <c r="K234" i="59"/>
  <c r="K233" i="59"/>
  <c r="K232" i="59"/>
  <c r="K231" i="59"/>
  <c r="K230" i="59"/>
  <c r="K229" i="59"/>
  <c r="K228" i="59"/>
  <c r="K227" i="59"/>
  <c r="K226" i="59"/>
  <c r="K225" i="59"/>
  <c r="K224" i="59"/>
  <c r="K223" i="59"/>
  <c r="K222" i="59"/>
  <c r="K221" i="59"/>
  <c r="K220" i="59"/>
  <c r="K219" i="59"/>
  <c r="K218" i="59"/>
  <c r="K217" i="59"/>
  <c r="K216" i="59"/>
  <c r="K215" i="59"/>
  <c r="K214" i="59"/>
  <c r="K213" i="59"/>
  <c r="K212" i="59"/>
  <c r="K211" i="59"/>
  <c r="K210" i="59"/>
  <c r="K209" i="59"/>
  <c r="K208" i="59"/>
  <c r="K207" i="59"/>
  <c r="K206" i="59"/>
  <c r="K205" i="59"/>
  <c r="K204" i="59"/>
  <c r="K203" i="59"/>
  <c r="K202" i="59"/>
  <c r="K201" i="59"/>
  <c r="K200" i="59"/>
  <c r="K199" i="59"/>
  <c r="K198" i="59"/>
  <c r="K197" i="59"/>
  <c r="K196" i="59"/>
  <c r="K195" i="59"/>
  <c r="K194" i="59"/>
  <c r="K193" i="59"/>
  <c r="K192" i="59"/>
  <c r="K191" i="59"/>
  <c r="K190" i="59"/>
  <c r="K189" i="59"/>
  <c r="K188" i="59"/>
  <c r="K187" i="59"/>
  <c r="K186" i="59"/>
  <c r="K185" i="59"/>
  <c r="K184" i="59"/>
  <c r="K183" i="59"/>
  <c r="K182" i="59"/>
  <c r="K181" i="59"/>
  <c r="K180" i="59"/>
  <c r="K179" i="59"/>
  <c r="K178" i="59"/>
  <c r="K177" i="59"/>
  <c r="K176" i="59"/>
  <c r="K175" i="59"/>
  <c r="K174" i="59"/>
  <c r="K173" i="59"/>
  <c r="K172" i="59"/>
  <c r="K171" i="59"/>
  <c r="K170" i="59"/>
  <c r="K169" i="59"/>
  <c r="K168" i="59"/>
  <c r="K167" i="59"/>
  <c r="K166" i="59"/>
  <c r="K165" i="59"/>
  <c r="K164" i="59"/>
  <c r="K163" i="59"/>
  <c r="K162" i="59"/>
  <c r="K161" i="59"/>
  <c r="K160" i="59"/>
  <c r="K159" i="59"/>
  <c r="K158" i="59"/>
  <c r="K157" i="59"/>
  <c r="K156" i="59"/>
  <c r="K155" i="59"/>
  <c r="K154" i="59"/>
  <c r="K153" i="59"/>
  <c r="K152" i="59"/>
  <c r="K151" i="59"/>
  <c r="K150" i="59"/>
  <c r="K149" i="59"/>
  <c r="K148" i="59"/>
  <c r="K147" i="59"/>
  <c r="K146" i="59"/>
  <c r="K145" i="59"/>
  <c r="K144" i="59"/>
  <c r="K143" i="59"/>
  <c r="K142" i="59"/>
  <c r="K141" i="59"/>
  <c r="K140" i="59"/>
  <c r="K139" i="59"/>
  <c r="K138" i="59"/>
  <c r="K137" i="59"/>
  <c r="K136" i="59"/>
  <c r="K135" i="59"/>
  <c r="K134" i="59"/>
  <c r="K133" i="59"/>
  <c r="K132" i="59"/>
  <c r="K131" i="59"/>
  <c r="K130" i="59"/>
  <c r="K129" i="59"/>
  <c r="K128" i="59"/>
  <c r="K127" i="59"/>
  <c r="K126" i="59"/>
  <c r="K125" i="59"/>
  <c r="K124" i="59"/>
  <c r="K123" i="59"/>
  <c r="K122" i="59"/>
  <c r="K121" i="59"/>
  <c r="K120" i="59"/>
  <c r="K119" i="59"/>
  <c r="K118" i="59"/>
  <c r="K117" i="59"/>
  <c r="K116" i="59"/>
  <c r="K115" i="59"/>
  <c r="K114" i="59"/>
  <c r="K113" i="59"/>
  <c r="K112" i="59"/>
  <c r="K111" i="59"/>
  <c r="K110" i="59"/>
  <c r="K109" i="59"/>
  <c r="K108" i="59"/>
  <c r="K107" i="59"/>
  <c r="K106" i="59"/>
  <c r="K105" i="59"/>
  <c r="K104" i="59"/>
  <c r="K103" i="59"/>
  <c r="K102" i="59"/>
  <c r="K101" i="59"/>
  <c r="K100" i="59"/>
  <c r="K99" i="59"/>
  <c r="K98" i="59"/>
  <c r="K97" i="59"/>
  <c r="K96" i="59"/>
  <c r="K95" i="59"/>
  <c r="K94" i="59"/>
  <c r="K93" i="59"/>
  <c r="K92" i="59"/>
  <c r="K91" i="59"/>
  <c r="K90" i="59"/>
  <c r="K89" i="59"/>
  <c r="K88" i="59"/>
  <c r="K87" i="59"/>
  <c r="K86" i="59"/>
  <c r="K85" i="59"/>
  <c r="K84" i="59"/>
  <c r="K83" i="59"/>
  <c r="K82" i="59"/>
  <c r="K81" i="59"/>
  <c r="K80" i="59"/>
  <c r="K79" i="59"/>
  <c r="K78" i="59"/>
  <c r="K77" i="59"/>
  <c r="K76" i="59"/>
  <c r="K75" i="59"/>
  <c r="K74" i="59"/>
  <c r="K73" i="59"/>
  <c r="K72" i="59"/>
  <c r="K71" i="59"/>
  <c r="K70" i="59"/>
  <c r="K69" i="59"/>
  <c r="K68" i="59"/>
  <c r="K67" i="59"/>
  <c r="K66" i="59"/>
  <c r="K65" i="59"/>
  <c r="K64" i="59"/>
  <c r="K63" i="59"/>
  <c r="K62" i="59"/>
  <c r="K61" i="59"/>
  <c r="K60" i="59"/>
  <c r="K59" i="59"/>
  <c r="K58" i="59"/>
  <c r="K57" i="59"/>
  <c r="K56" i="59"/>
  <c r="K55" i="59"/>
  <c r="K54" i="59"/>
  <c r="K53" i="59"/>
  <c r="K52" i="59"/>
  <c r="K51" i="59"/>
  <c r="K50" i="59"/>
  <c r="E8" i="58"/>
  <c r="H5" i="58"/>
  <c r="B6" i="58"/>
  <c r="B5" i="58"/>
  <c r="B4" i="58"/>
  <c r="J517" i="57"/>
  <c r="I517" i="57"/>
  <c r="H517" i="57"/>
  <c r="G517" i="57"/>
  <c r="F517" i="57"/>
  <c r="K498" i="57"/>
  <c r="M498" i="57" s="1"/>
  <c r="K497" i="57"/>
  <c r="K496" i="57"/>
  <c r="K495" i="57"/>
  <c r="K490" i="57"/>
  <c r="K489" i="57"/>
  <c r="K488" i="57"/>
  <c r="M488" i="57"/>
  <c r="K487" i="57"/>
  <c r="K486" i="57"/>
  <c r="K485" i="57"/>
  <c r="K484" i="57"/>
  <c r="M484" i="57" s="1"/>
  <c r="K483" i="57"/>
  <c r="K482" i="57"/>
  <c r="M482" i="57" s="1"/>
  <c r="K481" i="57"/>
  <c r="K480" i="57"/>
  <c r="K479" i="57"/>
  <c r="K478" i="57"/>
  <c r="M478" i="57" s="1"/>
  <c r="K477" i="57"/>
  <c r="K476" i="57"/>
  <c r="K475" i="57"/>
  <c r="K474" i="57"/>
  <c r="K473" i="57"/>
  <c r="K472" i="57"/>
  <c r="M472" i="57"/>
  <c r="K471" i="57"/>
  <c r="K470" i="57"/>
  <c r="K469" i="57"/>
  <c r="K468" i="57"/>
  <c r="M468" i="57" s="1"/>
  <c r="K467" i="57"/>
  <c r="K466" i="57"/>
  <c r="M466" i="57" s="1"/>
  <c r="K465" i="57"/>
  <c r="K464" i="57"/>
  <c r="K463" i="57"/>
  <c r="K462" i="57"/>
  <c r="M462" i="57" s="1"/>
  <c r="K461" i="57"/>
  <c r="K460" i="57"/>
  <c r="K459" i="57"/>
  <c r="K458" i="57"/>
  <c r="K457" i="57"/>
  <c r="K456" i="57"/>
  <c r="M456" i="57" s="1"/>
  <c r="K455" i="57"/>
  <c r="K454" i="57"/>
  <c r="K453" i="57"/>
  <c r="K452" i="57"/>
  <c r="M452" i="57" s="1"/>
  <c r="K451" i="57"/>
  <c r="K450" i="57"/>
  <c r="M450" i="57" s="1"/>
  <c r="K449" i="57"/>
  <c r="K448" i="57"/>
  <c r="K447" i="57"/>
  <c r="K446" i="57"/>
  <c r="M446" i="57" s="1"/>
  <c r="K445" i="57"/>
  <c r="K444" i="57"/>
  <c r="K443" i="57"/>
  <c r="K442" i="57"/>
  <c r="K441" i="57"/>
  <c r="K440" i="57"/>
  <c r="M440" i="57"/>
  <c r="K439" i="57"/>
  <c r="K438" i="57"/>
  <c r="K437" i="57"/>
  <c r="K436" i="57"/>
  <c r="M436" i="57" s="1"/>
  <c r="K435" i="57"/>
  <c r="K434" i="57"/>
  <c r="M434" i="57" s="1"/>
  <c r="K433" i="57"/>
  <c r="K432" i="57"/>
  <c r="K431" i="57"/>
  <c r="K430" i="57"/>
  <c r="M430" i="57" s="1"/>
  <c r="K429" i="57"/>
  <c r="K428" i="57"/>
  <c r="K427" i="57"/>
  <c r="K426" i="57"/>
  <c r="K425" i="57"/>
  <c r="K424" i="57"/>
  <c r="M424" i="57" s="1"/>
  <c r="K423" i="57"/>
  <c r="K422" i="57"/>
  <c r="K421" i="57"/>
  <c r="K420" i="57"/>
  <c r="M420" i="57" s="1"/>
  <c r="K419" i="57"/>
  <c r="K418" i="57"/>
  <c r="M418" i="57" s="1"/>
  <c r="K417" i="57"/>
  <c r="K416" i="57"/>
  <c r="K415" i="57"/>
  <c r="K414" i="57"/>
  <c r="M414" i="57" s="1"/>
  <c r="K413" i="57"/>
  <c r="K412" i="57"/>
  <c r="K411" i="57"/>
  <c r="K410" i="57"/>
  <c r="K409" i="57"/>
  <c r="K408" i="57"/>
  <c r="M408" i="57"/>
  <c r="K407" i="57"/>
  <c r="K406" i="57"/>
  <c r="K405" i="57"/>
  <c r="K404" i="57"/>
  <c r="M404" i="57" s="1"/>
  <c r="K403" i="57"/>
  <c r="K402" i="57"/>
  <c r="M402" i="57" s="1"/>
  <c r="K401" i="57"/>
  <c r="K400" i="57"/>
  <c r="K399" i="57"/>
  <c r="K398" i="57"/>
  <c r="M398" i="57" s="1"/>
  <c r="K397" i="57"/>
  <c r="K396" i="57"/>
  <c r="K395" i="57"/>
  <c r="K394" i="57"/>
  <c r="K393" i="57"/>
  <c r="K392" i="57"/>
  <c r="M392" i="57" s="1"/>
  <c r="K391" i="57"/>
  <c r="K390" i="57"/>
  <c r="K389" i="57"/>
  <c r="K388" i="57"/>
  <c r="M388" i="57" s="1"/>
  <c r="K387" i="57"/>
  <c r="K386" i="57"/>
  <c r="M386" i="57" s="1"/>
  <c r="K385" i="57"/>
  <c r="K384" i="57"/>
  <c r="K383" i="57"/>
  <c r="K382" i="57"/>
  <c r="M382" i="57" s="1"/>
  <c r="K381" i="57"/>
  <c r="K380" i="57"/>
  <c r="K379" i="57"/>
  <c r="K378" i="57"/>
  <c r="K377" i="57"/>
  <c r="K376" i="57"/>
  <c r="M376" i="57"/>
  <c r="K375" i="57"/>
  <c r="K374" i="57"/>
  <c r="K373" i="57"/>
  <c r="K372" i="57"/>
  <c r="M372" i="57" s="1"/>
  <c r="K371" i="57"/>
  <c r="K370" i="57"/>
  <c r="M370" i="57" s="1"/>
  <c r="K369" i="57"/>
  <c r="K368" i="57"/>
  <c r="K367" i="57"/>
  <c r="K366" i="57"/>
  <c r="M366" i="57" s="1"/>
  <c r="K365" i="57"/>
  <c r="K364" i="57"/>
  <c r="K363" i="57"/>
  <c r="K362" i="57"/>
  <c r="K361" i="57"/>
  <c r="K360" i="57"/>
  <c r="M360" i="57"/>
  <c r="K359" i="57"/>
  <c r="K358" i="57"/>
  <c r="K357" i="57"/>
  <c r="K356" i="57"/>
  <c r="M356" i="57" s="1"/>
  <c r="K355" i="57"/>
  <c r="K354" i="57"/>
  <c r="M354" i="57" s="1"/>
  <c r="K353" i="57"/>
  <c r="K352" i="57"/>
  <c r="K351" i="57"/>
  <c r="K350" i="57"/>
  <c r="M350" i="57" s="1"/>
  <c r="K349" i="57"/>
  <c r="K348" i="57"/>
  <c r="K347" i="57"/>
  <c r="K346" i="57"/>
  <c r="K345" i="57"/>
  <c r="K344" i="57"/>
  <c r="M344" i="57" s="1"/>
  <c r="K343" i="57"/>
  <c r="K342" i="57"/>
  <c r="K341" i="57"/>
  <c r="K340" i="57"/>
  <c r="M340" i="57" s="1"/>
  <c r="K339" i="57"/>
  <c r="K338" i="57"/>
  <c r="M338" i="57" s="1"/>
  <c r="K337" i="57"/>
  <c r="K336" i="57"/>
  <c r="K335" i="57"/>
  <c r="K334" i="57"/>
  <c r="M334" i="57" s="1"/>
  <c r="K333" i="57"/>
  <c r="K332" i="57"/>
  <c r="K331" i="57"/>
  <c r="K330" i="57"/>
  <c r="K329" i="57"/>
  <c r="K328" i="57"/>
  <c r="M328" i="57" s="1"/>
  <c r="K327" i="57"/>
  <c r="K326" i="57"/>
  <c r="K325" i="57"/>
  <c r="K324" i="57"/>
  <c r="M324" i="57" s="1"/>
  <c r="K323" i="57"/>
  <c r="K322" i="57"/>
  <c r="M322" i="57" s="1"/>
  <c r="K321" i="57"/>
  <c r="K320" i="57"/>
  <c r="K319" i="57"/>
  <c r="K318" i="57"/>
  <c r="M318" i="57" s="1"/>
  <c r="K317" i="57"/>
  <c r="K316" i="57"/>
  <c r="K315" i="57"/>
  <c r="K314" i="57"/>
  <c r="K313" i="57"/>
  <c r="K312" i="57"/>
  <c r="M312" i="57"/>
  <c r="K311" i="57"/>
  <c r="K310" i="57"/>
  <c r="K309" i="57"/>
  <c r="K308" i="57"/>
  <c r="M308" i="57" s="1"/>
  <c r="K307" i="57"/>
  <c r="K306" i="57"/>
  <c r="M306" i="57" s="1"/>
  <c r="K305" i="57"/>
  <c r="K304" i="57"/>
  <c r="K303" i="57"/>
  <c r="K302" i="57"/>
  <c r="M302" i="57" s="1"/>
  <c r="K301" i="57"/>
  <c r="K300" i="57"/>
  <c r="K299" i="57"/>
  <c r="K298" i="57"/>
  <c r="K297" i="57"/>
  <c r="K296" i="57"/>
  <c r="M296" i="57"/>
  <c r="K295" i="57"/>
  <c r="K294" i="57"/>
  <c r="K293" i="57"/>
  <c r="K292" i="57"/>
  <c r="M292" i="57" s="1"/>
  <c r="K291" i="57"/>
  <c r="K290" i="57"/>
  <c r="M290" i="57" s="1"/>
  <c r="K289" i="57"/>
  <c r="K288" i="57"/>
  <c r="K287" i="57"/>
  <c r="K286" i="57"/>
  <c r="M286" i="57" s="1"/>
  <c r="K285" i="57"/>
  <c r="K284" i="57"/>
  <c r="K283" i="57"/>
  <c r="K282" i="57"/>
  <c r="K281" i="57"/>
  <c r="K280" i="57"/>
  <c r="M280" i="57" s="1"/>
  <c r="K279" i="57"/>
  <c r="K278" i="57"/>
  <c r="K277" i="57"/>
  <c r="K276" i="57"/>
  <c r="M276" i="57" s="1"/>
  <c r="K275" i="57"/>
  <c r="K274" i="57"/>
  <c r="M274" i="57" s="1"/>
  <c r="K273" i="57"/>
  <c r="K272" i="57"/>
  <c r="K271" i="57"/>
  <c r="K270" i="57"/>
  <c r="M270" i="57" s="1"/>
  <c r="K269" i="57"/>
  <c r="K268" i="57"/>
  <c r="K267" i="57"/>
  <c r="K266" i="57"/>
  <c r="K265" i="57"/>
  <c r="K264" i="57"/>
  <c r="M264" i="57" s="1"/>
  <c r="K263" i="57"/>
  <c r="K262" i="57"/>
  <c r="K261" i="57"/>
  <c r="K260" i="57"/>
  <c r="M260" i="57" s="1"/>
  <c r="K259" i="57"/>
  <c r="K258" i="57"/>
  <c r="M258" i="57" s="1"/>
  <c r="K257" i="57"/>
  <c r="K256" i="57"/>
  <c r="K255" i="57"/>
  <c r="K254" i="57"/>
  <c r="M254" i="57" s="1"/>
  <c r="K253" i="57"/>
  <c r="K252" i="57"/>
  <c r="K251" i="57"/>
  <c r="K250" i="57"/>
  <c r="K249" i="57"/>
  <c r="K248" i="57"/>
  <c r="M248" i="57"/>
  <c r="K247" i="57"/>
  <c r="K246" i="57"/>
  <c r="K245" i="57"/>
  <c r="K244" i="57"/>
  <c r="M244" i="57" s="1"/>
  <c r="K243" i="57"/>
  <c r="K242" i="57"/>
  <c r="M242" i="57" s="1"/>
  <c r="K241" i="57"/>
  <c r="K240" i="57"/>
  <c r="K239" i="57"/>
  <c r="K238" i="57"/>
  <c r="M238" i="57" s="1"/>
  <c r="K237" i="57"/>
  <c r="K236" i="57"/>
  <c r="K235" i="57"/>
  <c r="K234" i="57"/>
  <c r="K233" i="57"/>
  <c r="K232" i="57"/>
  <c r="M232" i="57"/>
  <c r="K231" i="57"/>
  <c r="K230" i="57"/>
  <c r="K229" i="57"/>
  <c r="K228" i="57"/>
  <c r="M228" i="57" s="1"/>
  <c r="K227" i="57"/>
  <c r="K226" i="57"/>
  <c r="M226" i="57" s="1"/>
  <c r="K225" i="57"/>
  <c r="K224" i="57"/>
  <c r="K223" i="57"/>
  <c r="K222" i="57"/>
  <c r="M222" i="57" s="1"/>
  <c r="K221" i="57"/>
  <c r="K220" i="57"/>
  <c r="K219" i="57"/>
  <c r="K218" i="57"/>
  <c r="K217" i="57"/>
  <c r="K216" i="57"/>
  <c r="M216" i="57"/>
  <c r="K215" i="57"/>
  <c r="K214" i="57"/>
  <c r="K213" i="57"/>
  <c r="K212" i="57"/>
  <c r="M212" i="57" s="1"/>
  <c r="K211" i="57"/>
  <c r="K210" i="57"/>
  <c r="M210" i="57" s="1"/>
  <c r="K209" i="57"/>
  <c r="K208" i="57"/>
  <c r="K207" i="57"/>
  <c r="K206" i="57"/>
  <c r="M206" i="57" s="1"/>
  <c r="K205" i="57"/>
  <c r="K204" i="57"/>
  <c r="K203" i="57"/>
  <c r="K202" i="57"/>
  <c r="K201" i="57"/>
  <c r="K200" i="57"/>
  <c r="M200" i="57" s="1"/>
  <c r="K199" i="57"/>
  <c r="K198" i="57"/>
  <c r="K197" i="57"/>
  <c r="K196" i="57"/>
  <c r="M196" i="57" s="1"/>
  <c r="K195" i="57"/>
  <c r="K194" i="57"/>
  <c r="M194" i="57" s="1"/>
  <c r="K193" i="57"/>
  <c r="K192" i="57"/>
  <c r="K191" i="57"/>
  <c r="K190" i="57"/>
  <c r="M190" i="57" s="1"/>
  <c r="K189" i="57"/>
  <c r="K188" i="57"/>
  <c r="K187" i="57"/>
  <c r="K186" i="57"/>
  <c r="K185" i="57"/>
  <c r="K184" i="57"/>
  <c r="M184" i="57"/>
  <c r="K183" i="57"/>
  <c r="K182" i="57"/>
  <c r="K181" i="57"/>
  <c r="K180" i="57"/>
  <c r="M180" i="57" s="1"/>
  <c r="K179" i="57"/>
  <c r="K178" i="57"/>
  <c r="M178" i="57" s="1"/>
  <c r="K177" i="57"/>
  <c r="K176" i="57"/>
  <c r="K175" i="57"/>
  <c r="K174" i="57"/>
  <c r="M174" i="57" s="1"/>
  <c r="K173" i="57"/>
  <c r="K172" i="57"/>
  <c r="K171" i="57"/>
  <c r="K170" i="57"/>
  <c r="K169" i="57"/>
  <c r="K168" i="57"/>
  <c r="M168" i="57" s="1"/>
  <c r="K167" i="57"/>
  <c r="K166" i="57"/>
  <c r="K165" i="57"/>
  <c r="K164" i="57"/>
  <c r="M164" i="57" s="1"/>
  <c r="K163" i="57"/>
  <c r="K162" i="57"/>
  <c r="M162" i="57" s="1"/>
  <c r="K161" i="57"/>
  <c r="K160" i="57"/>
  <c r="K159" i="57"/>
  <c r="K158" i="57"/>
  <c r="M158" i="57" s="1"/>
  <c r="K157" i="57"/>
  <c r="K156" i="57"/>
  <c r="K155" i="57"/>
  <c r="K154" i="57"/>
  <c r="K153" i="57"/>
  <c r="K152" i="57"/>
  <c r="M152" i="57"/>
  <c r="K151" i="57"/>
  <c r="K150" i="57"/>
  <c r="K149" i="57"/>
  <c r="K148" i="57"/>
  <c r="M148" i="57" s="1"/>
  <c r="K147" i="57"/>
  <c r="K146" i="57"/>
  <c r="M146" i="57" s="1"/>
  <c r="K145" i="57"/>
  <c r="K144" i="57"/>
  <c r="K143" i="57"/>
  <c r="K142" i="57"/>
  <c r="M142" i="57" s="1"/>
  <c r="K141" i="57"/>
  <c r="K140" i="57"/>
  <c r="K139" i="57"/>
  <c r="K138" i="57"/>
  <c r="K137" i="57"/>
  <c r="K136" i="57"/>
  <c r="M136" i="57" s="1"/>
  <c r="K135" i="57"/>
  <c r="K134" i="57"/>
  <c r="K133" i="57"/>
  <c r="K132" i="57"/>
  <c r="M132" i="57" s="1"/>
  <c r="K131" i="57"/>
  <c r="K130" i="57"/>
  <c r="M130" i="57" s="1"/>
  <c r="K129" i="57"/>
  <c r="K128" i="57"/>
  <c r="K127" i="57"/>
  <c r="K126" i="57"/>
  <c r="M126" i="57" s="1"/>
  <c r="K125" i="57"/>
  <c r="K124" i="57"/>
  <c r="K123" i="57"/>
  <c r="K122" i="57"/>
  <c r="K121" i="57"/>
  <c r="K120" i="57"/>
  <c r="M120" i="57"/>
  <c r="K119" i="57"/>
  <c r="K118" i="57"/>
  <c r="K117" i="57"/>
  <c r="K116" i="57"/>
  <c r="M116" i="57" s="1"/>
  <c r="K115" i="57"/>
  <c r="K114" i="57"/>
  <c r="M114" i="57" s="1"/>
  <c r="K113" i="57"/>
  <c r="K112" i="57"/>
  <c r="K111" i="57"/>
  <c r="K110" i="57"/>
  <c r="M110" i="57" s="1"/>
  <c r="K109" i="57"/>
  <c r="E8" i="56"/>
  <c r="H5" i="56"/>
  <c r="B6" i="56"/>
  <c r="B5" i="56"/>
  <c r="B4" i="56"/>
  <c r="G531" i="55"/>
  <c r="J517" i="55"/>
  <c r="I517" i="55"/>
  <c r="H517" i="55"/>
  <c r="G517" i="55"/>
  <c r="F517" i="55"/>
  <c r="H532" i="55"/>
  <c r="J530" i="55"/>
  <c r="H528" i="55"/>
  <c r="K498" i="55"/>
  <c r="K497" i="55"/>
  <c r="E8" i="54"/>
  <c r="H5" i="54"/>
  <c r="B6" i="54"/>
  <c r="B5" i="54"/>
  <c r="B4" i="54"/>
  <c r="J517" i="51"/>
  <c r="I517" i="51"/>
  <c r="H517" i="51"/>
  <c r="G517" i="51"/>
  <c r="F517" i="51"/>
  <c r="K517" i="51" s="1"/>
  <c r="K498" i="51"/>
  <c r="K497" i="51"/>
  <c r="K496" i="51"/>
  <c r="K495" i="51"/>
  <c r="K490" i="51"/>
  <c r="K489" i="51"/>
  <c r="K488" i="51"/>
  <c r="K487" i="51"/>
  <c r="K486" i="51"/>
  <c r="K485" i="51"/>
  <c r="K484" i="51"/>
  <c r="K483" i="51"/>
  <c r="K482" i="51"/>
  <c r="K481" i="51"/>
  <c r="K480" i="51"/>
  <c r="K479" i="51"/>
  <c r="K478" i="51"/>
  <c r="K477" i="51"/>
  <c r="K476" i="51"/>
  <c r="K475" i="51"/>
  <c r="K474" i="51"/>
  <c r="K473" i="51"/>
  <c r="K472" i="51"/>
  <c r="K471" i="51"/>
  <c r="K470" i="51"/>
  <c r="K469" i="51"/>
  <c r="K468" i="51"/>
  <c r="K467" i="51"/>
  <c r="K466" i="51"/>
  <c r="K465" i="51"/>
  <c r="K464" i="51"/>
  <c r="K463" i="51"/>
  <c r="K462" i="51"/>
  <c r="K461" i="51"/>
  <c r="K460" i="51"/>
  <c r="K459" i="51"/>
  <c r="K458" i="51"/>
  <c r="K457" i="51"/>
  <c r="K456" i="51"/>
  <c r="K455" i="51"/>
  <c r="K454" i="51"/>
  <c r="K453" i="51"/>
  <c r="K452" i="51"/>
  <c r="K451" i="51"/>
  <c r="K450" i="51"/>
  <c r="K449" i="51"/>
  <c r="K448" i="51"/>
  <c r="K447" i="51"/>
  <c r="K446" i="51"/>
  <c r="K445" i="51"/>
  <c r="K444" i="51"/>
  <c r="K443" i="51"/>
  <c r="K442" i="51"/>
  <c r="K441" i="51"/>
  <c r="K440" i="51"/>
  <c r="K439" i="51"/>
  <c r="K438" i="51"/>
  <c r="K437" i="51"/>
  <c r="K436" i="51"/>
  <c r="K435" i="51"/>
  <c r="K434" i="51"/>
  <c r="K433" i="51"/>
  <c r="K432" i="51"/>
  <c r="K431" i="51"/>
  <c r="K430" i="51"/>
  <c r="K429" i="51"/>
  <c r="K428" i="51"/>
  <c r="K427" i="51"/>
  <c r="K426" i="51"/>
  <c r="K425" i="51"/>
  <c r="K424" i="51"/>
  <c r="K423" i="51"/>
  <c r="K422" i="51"/>
  <c r="K421" i="51"/>
  <c r="K420" i="51"/>
  <c r="K419" i="51"/>
  <c r="K418" i="51"/>
  <c r="K417" i="51"/>
  <c r="K416" i="51"/>
  <c r="K415" i="51"/>
  <c r="K414" i="51"/>
  <c r="K413" i="51"/>
  <c r="K412" i="51"/>
  <c r="K411" i="51"/>
  <c r="K410" i="51"/>
  <c r="K409" i="51"/>
  <c r="K408" i="51"/>
  <c r="K407" i="51"/>
  <c r="K406" i="51"/>
  <c r="K405" i="51"/>
  <c r="K404" i="51"/>
  <c r="K403" i="51"/>
  <c r="K402" i="51"/>
  <c r="K401" i="51"/>
  <c r="K400" i="51"/>
  <c r="K399" i="51"/>
  <c r="K398" i="51"/>
  <c r="K397" i="51"/>
  <c r="K396" i="51"/>
  <c r="K395" i="51"/>
  <c r="K394" i="51"/>
  <c r="K393" i="51"/>
  <c r="K392" i="51"/>
  <c r="K391" i="51"/>
  <c r="K390" i="51"/>
  <c r="K389" i="51"/>
  <c r="K388" i="51"/>
  <c r="K387" i="51"/>
  <c r="K386" i="51"/>
  <c r="K385" i="51"/>
  <c r="K384" i="51"/>
  <c r="K383" i="51"/>
  <c r="K382" i="51"/>
  <c r="K381" i="51"/>
  <c r="K380" i="51"/>
  <c r="K379" i="51"/>
  <c r="K378" i="51"/>
  <c r="K377" i="51"/>
  <c r="K376" i="51"/>
  <c r="K375" i="51"/>
  <c r="K374" i="51"/>
  <c r="K373" i="51"/>
  <c r="K372" i="51"/>
  <c r="K371" i="51"/>
  <c r="K370" i="51"/>
  <c r="K369" i="51"/>
  <c r="K368" i="51"/>
  <c r="K367" i="51"/>
  <c r="K366" i="51"/>
  <c r="K365" i="51"/>
  <c r="K364" i="51"/>
  <c r="K363" i="51"/>
  <c r="K362" i="51"/>
  <c r="K361" i="51"/>
  <c r="K360" i="51"/>
  <c r="K359" i="51"/>
  <c r="K358" i="51"/>
  <c r="K357" i="51"/>
  <c r="K356" i="51"/>
  <c r="K355" i="51"/>
  <c r="K354" i="51"/>
  <c r="K353" i="51"/>
  <c r="K352" i="51"/>
  <c r="K351" i="51"/>
  <c r="K350" i="51"/>
  <c r="K349" i="51"/>
  <c r="K348" i="51"/>
  <c r="K347" i="51"/>
  <c r="K346" i="51"/>
  <c r="K345" i="51"/>
  <c r="K344" i="51"/>
  <c r="K343" i="51"/>
  <c r="K342" i="51"/>
  <c r="K341" i="51"/>
  <c r="K340" i="51"/>
  <c r="K339" i="51"/>
  <c r="K338" i="51"/>
  <c r="K337" i="51"/>
  <c r="K336" i="51"/>
  <c r="K335" i="51"/>
  <c r="K334" i="51"/>
  <c r="K333" i="51"/>
  <c r="K332" i="51"/>
  <c r="K331" i="51"/>
  <c r="K330" i="51"/>
  <c r="K329" i="51"/>
  <c r="K328" i="51"/>
  <c r="K327" i="51"/>
  <c r="K326" i="51"/>
  <c r="K325" i="51"/>
  <c r="K324" i="51"/>
  <c r="K323" i="51"/>
  <c r="K322" i="51"/>
  <c r="K321" i="51"/>
  <c r="K320" i="51"/>
  <c r="K319" i="51"/>
  <c r="K318" i="51"/>
  <c r="K317" i="51"/>
  <c r="K316" i="51"/>
  <c r="K315" i="51"/>
  <c r="K314" i="51"/>
  <c r="K313" i="51"/>
  <c r="K312" i="51"/>
  <c r="K311" i="51"/>
  <c r="K310" i="51"/>
  <c r="K309" i="51"/>
  <c r="K308" i="51"/>
  <c r="K307" i="51"/>
  <c r="K306" i="51"/>
  <c r="K305" i="51"/>
  <c r="K304" i="51"/>
  <c r="K303" i="51"/>
  <c r="K302" i="51"/>
  <c r="K301" i="51"/>
  <c r="K300" i="51"/>
  <c r="K299" i="51"/>
  <c r="K298" i="51"/>
  <c r="K297" i="51"/>
  <c r="K296" i="51"/>
  <c r="K295" i="51"/>
  <c r="K294" i="51"/>
  <c r="K293" i="51"/>
  <c r="K292" i="51"/>
  <c r="K291" i="51"/>
  <c r="K290" i="51"/>
  <c r="K289" i="51"/>
  <c r="K288" i="51"/>
  <c r="K287" i="51"/>
  <c r="K286" i="51"/>
  <c r="K285" i="51"/>
  <c r="K284" i="51"/>
  <c r="K283" i="51"/>
  <c r="K282" i="51"/>
  <c r="K281" i="51"/>
  <c r="K280" i="51"/>
  <c r="K279" i="51"/>
  <c r="K278" i="51"/>
  <c r="K277" i="51"/>
  <c r="K276" i="51"/>
  <c r="K275" i="51"/>
  <c r="K274" i="51"/>
  <c r="K273" i="51"/>
  <c r="K272" i="51"/>
  <c r="K271" i="51"/>
  <c r="K270" i="51"/>
  <c r="K269" i="51"/>
  <c r="K268" i="51"/>
  <c r="K267" i="51"/>
  <c r="K266" i="51"/>
  <c r="K265" i="51"/>
  <c r="K264" i="51"/>
  <c r="K263" i="51"/>
  <c r="K262" i="51"/>
  <c r="K261" i="51"/>
  <c r="K260" i="51"/>
  <c r="K259" i="51"/>
  <c r="K258" i="51"/>
  <c r="K257" i="51"/>
  <c r="K256" i="51"/>
  <c r="K255" i="51"/>
  <c r="K254" i="51"/>
  <c r="K253" i="51"/>
  <c r="K252" i="51"/>
  <c r="K251" i="51"/>
  <c r="K250" i="51"/>
  <c r="K249" i="51"/>
  <c r="K248" i="51"/>
  <c r="K247" i="51"/>
  <c r="K246" i="51"/>
  <c r="K245" i="51"/>
  <c r="K244" i="51"/>
  <c r="K243" i="51"/>
  <c r="K242" i="51"/>
  <c r="K241" i="51"/>
  <c r="K240" i="51"/>
  <c r="K239" i="51"/>
  <c r="K238" i="51"/>
  <c r="K237" i="51"/>
  <c r="K236" i="51"/>
  <c r="K235" i="51"/>
  <c r="K234" i="51"/>
  <c r="K233" i="51"/>
  <c r="K232" i="51"/>
  <c r="K231" i="51"/>
  <c r="K230" i="51"/>
  <c r="K229" i="51"/>
  <c r="K228" i="51"/>
  <c r="K227" i="51"/>
  <c r="K226" i="51"/>
  <c r="K225" i="51"/>
  <c r="K224" i="51"/>
  <c r="K223" i="51"/>
  <c r="K222" i="51"/>
  <c r="K221" i="51"/>
  <c r="K220" i="51"/>
  <c r="K219" i="51"/>
  <c r="K218" i="51"/>
  <c r="K217" i="51"/>
  <c r="K216" i="51"/>
  <c r="K215" i="51"/>
  <c r="K214" i="51"/>
  <c r="K213" i="51"/>
  <c r="K212" i="51"/>
  <c r="K211" i="51"/>
  <c r="K210" i="51"/>
  <c r="K209" i="51"/>
  <c r="K208" i="51"/>
  <c r="K207" i="51"/>
  <c r="K206" i="51"/>
  <c r="K205" i="51"/>
  <c r="K204" i="51"/>
  <c r="K203" i="51"/>
  <c r="K202" i="51"/>
  <c r="K201" i="51"/>
  <c r="K200" i="51"/>
  <c r="K199" i="51"/>
  <c r="K198" i="51"/>
  <c r="K197" i="51"/>
  <c r="K196" i="51"/>
  <c r="K195" i="51"/>
  <c r="K194" i="51"/>
  <c r="K193" i="51"/>
  <c r="K192" i="51"/>
  <c r="K191" i="51"/>
  <c r="K190" i="51"/>
  <c r="K189" i="51"/>
  <c r="K188" i="51"/>
  <c r="K187" i="51"/>
  <c r="K186" i="51"/>
  <c r="K185" i="51"/>
  <c r="K184" i="51"/>
  <c r="K183" i="51"/>
  <c r="K182" i="51"/>
  <c r="K181" i="51"/>
  <c r="K180" i="51"/>
  <c r="K179" i="51"/>
  <c r="K178" i="51"/>
  <c r="K177" i="51"/>
  <c r="K176" i="51"/>
  <c r="K175" i="51"/>
  <c r="K174" i="51"/>
  <c r="K173" i="51"/>
  <c r="K172" i="51"/>
  <c r="K171" i="51"/>
  <c r="K170" i="51"/>
  <c r="K169" i="51"/>
  <c r="K168" i="51"/>
  <c r="K167" i="51"/>
  <c r="K166" i="51"/>
  <c r="K165" i="51"/>
  <c r="K164" i="51"/>
  <c r="K163" i="51"/>
  <c r="K162" i="51"/>
  <c r="K161" i="51"/>
  <c r="K160" i="51"/>
  <c r="K159" i="51"/>
  <c r="K158" i="51"/>
  <c r="K157" i="51"/>
  <c r="K156" i="51"/>
  <c r="K155" i="51"/>
  <c r="K154" i="51"/>
  <c r="K153" i="51"/>
  <c r="K152" i="51"/>
  <c r="K151" i="51"/>
  <c r="K150" i="51"/>
  <c r="K149" i="51"/>
  <c r="K148" i="51"/>
  <c r="K147" i="51"/>
  <c r="K146" i="51"/>
  <c r="K145" i="51"/>
  <c r="K144" i="51"/>
  <c r="K143" i="51"/>
  <c r="K142" i="51"/>
  <c r="K141" i="51"/>
  <c r="K140" i="51"/>
  <c r="K139" i="51"/>
  <c r="K138" i="51"/>
  <c r="K137" i="51"/>
  <c r="K136" i="51"/>
  <c r="K135" i="51"/>
  <c r="K134" i="51"/>
  <c r="K133" i="51"/>
  <c r="K132" i="51"/>
  <c r="K131" i="51"/>
  <c r="K130" i="51"/>
  <c r="K129" i="51"/>
  <c r="K128" i="51"/>
  <c r="K127" i="51"/>
  <c r="K126" i="51"/>
  <c r="K125" i="51"/>
  <c r="K124" i="51"/>
  <c r="K123" i="51"/>
  <c r="K122" i="51"/>
  <c r="K121" i="51"/>
  <c r="K120" i="51"/>
  <c r="K119" i="51"/>
  <c r="E8" i="50"/>
  <c r="H5" i="50"/>
  <c r="B6" i="50"/>
  <c r="B5" i="50"/>
  <c r="B4" i="50"/>
  <c r="J518" i="49"/>
  <c r="I518" i="49"/>
  <c r="H518" i="49"/>
  <c r="G518" i="49"/>
  <c r="F518" i="49"/>
  <c r="K499" i="49"/>
  <c r="K498" i="49"/>
  <c r="K497" i="49"/>
  <c r="M497" i="49" s="1"/>
  <c r="K496" i="49"/>
  <c r="K491" i="49"/>
  <c r="K490" i="49"/>
  <c r="K489" i="49"/>
  <c r="M489" i="49"/>
  <c r="K488" i="49"/>
  <c r="K487" i="49"/>
  <c r="K486" i="49"/>
  <c r="K485" i="49"/>
  <c r="M485" i="49"/>
  <c r="K484" i="49"/>
  <c r="K483" i="49"/>
  <c r="K482" i="49"/>
  <c r="K481" i="49"/>
  <c r="M481" i="49" s="1"/>
  <c r="K480" i="49"/>
  <c r="K479" i="49"/>
  <c r="K478" i="49"/>
  <c r="K477" i="49"/>
  <c r="M477" i="49" s="1"/>
  <c r="K476" i="49"/>
  <c r="K475" i="49"/>
  <c r="K474" i="49"/>
  <c r="K473" i="49"/>
  <c r="M473" i="49"/>
  <c r="K472" i="49"/>
  <c r="K471" i="49"/>
  <c r="K470" i="49"/>
  <c r="K469" i="49"/>
  <c r="M469" i="49"/>
  <c r="K468" i="49"/>
  <c r="K467" i="49"/>
  <c r="K466" i="49"/>
  <c r="K465" i="49"/>
  <c r="M465" i="49"/>
  <c r="K464" i="49"/>
  <c r="K463" i="49"/>
  <c r="K462" i="49"/>
  <c r="K461" i="49"/>
  <c r="M461" i="49" s="1"/>
  <c r="K460" i="49"/>
  <c r="K459" i="49"/>
  <c r="K458" i="49"/>
  <c r="K457" i="49"/>
  <c r="M457" i="49"/>
  <c r="K456" i="49"/>
  <c r="K455" i="49"/>
  <c r="K454" i="49"/>
  <c r="K453" i="49"/>
  <c r="M453" i="49" s="1"/>
  <c r="K452" i="49"/>
  <c r="K451" i="49"/>
  <c r="K450" i="49"/>
  <c r="K449" i="49"/>
  <c r="M449" i="49"/>
  <c r="K448" i="49"/>
  <c r="K447" i="49"/>
  <c r="K446" i="49"/>
  <c r="K445" i="49"/>
  <c r="M445" i="49" s="1"/>
  <c r="K444" i="49"/>
  <c r="K443" i="49"/>
  <c r="K442" i="49"/>
  <c r="K441" i="49"/>
  <c r="M441" i="49"/>
  <c r="K440" i="49"/>
  <c r="K439" i="49"/>
  <c r="K438" i="49"/>
  <c r="K437" i="49"/>
  <c r="M437" i="49"/>
  <c r="K436" i="49"/>
  <c r="K435" i="49"/>
  <c r="K434" i="49"/>
  <c r="K433" i="49"/>
  <c r="M433" i="49" s="1"/>
  <c r="K432" i="49"/>
  <c r="K431" i="49"/>
  <c r="K430" i="49"/>
  <c r="K429" i="49"/>
  <c r="M429" i="49" s="1"/>
  <c r="K428" i="49"/>
  <c r="K427" i="49"/>
  <c r="K426" i="49"/>
  <c r="K425" i="49"/>
  <c r="M425" i="49"/>
  <c r="K424" i="49"/>
  <c r="K423" i="49"/>
  <c r="K422" i="49"/>
  <c r="K421" i="49"/>
  <c r="M421" i="49"/>
  <c r="K420" i="49"/>
  <c r="K419" i="49"/>
  <c r="K418" i="49"/>
  <c r="K417" i="49"/>
  <c r="M417" i="49" s="1"/>
  <c r="K416" i="49"/>
  <c r="K415" i="49"/>
  <c r="K414" i="49"/>
  <c r="K413" i="49"/>
  <c r="M413" i="49" s="1"/>
  <c r="K412" i="49"/>
  <c r="K411" i="49"/>
  <c r="K410" i="49"/>
  <c r="K409" i="49"/>
  <c r="M409" i="49"/>
  <c r="K408" i="49"/>
  <c r="K407" i="49"/>
  <c r="K406" i="49"/>
  <c r="K405" i="49"/>
  <c r="M405" i="49"/>
  <c r="K404" i="49"/>
  <c r="K403" i="49"/>
  <c r="K402" i="49"/>
  <c r="K401" i="49"/>
  <c r="M401" i="49"/>
  <c r="K400" i="49"/>
  <c r="K399" i="49"/>
  <c r="K398" i="49"/>
  <c r="K397" i="49"/>
  <c r="M397" i="49" s="1"/>
  <c r="K396" i="49"/>
  <c r="K395" i="49"/>
  <c r="K394" i="49"/>
  <c r="K393" i="49"/>
  <c r="M393" i="49"/>
  <c r="K392" i="49"/>
  <c r="K391" i="49"/>
  <c r="K390" i="49"/>
  <c r="K389" i="49"/>
  <c r="M389" i="49" s="1"/>
  <c r="K388" i="49"/>
  <c r="K387" i="49"/>
  <c r="K386" i="49"/>
  <c r="K385" i="49"/>
  <c r="M385" i="49"/>
  <c r="K384" i="49"/>
  <c r="K383" i="49"/>
  <c r="K382" i="49"/>
  <c r="K381" i="49"/>
  <c r="M381" i="49" s="1"/>
  <c r="K380" i="49"/>
  <c r="K379" i="49"/>
  <c r="K378" i="49"/>
  <c r="K377" i="49"/>
  <c r="M377" i="49"/>
  <c r="K376" i="49"/>
  <c r="K375" i="49"/>
  <c r="K374" i="49"/>
  <c r="K373" i="49"/>
  <c r="M373" i="49"/>
  <c r="K372" i="49"/>
  <c r="K371" i="49"/>
  <c r="K370" i="49"/>
  <c r="K369" i="49"/>
  <c r="M369" i="49" s="1"/>
  <c r="K368" i="49"/>
  <c r="K367" i="49"/>
  <c r="K366" i="49"/>
  <c r="K365" i="49"/>
  <c r="M365" i="49" s="1"/>
  <c r="K364" i="49"/>
  <c r="K363" i="49"/>
  <c r="K362" i="49"/>
  <c r="K361" i="49"/>
  <c r="M361" i="49"/>
  <c r="K360" i="49"/>
  <c r="K359" i="49"/>
  <c r="K358" i="49"/>
  <c r="K357" i="49"/>
  <c r="M357" i="49"/>
  <c r="K356" i="49"/>
  <c r="K355" i="49"/>
  <c r="K354" i="49"/>
  <c r="K353" i="49"/>
  <c r="M353" i="49" s="1"/>
  <c r="K352" i="49"/>
  <c r="K351" i="49"/>
  <c r="K350" i="49"/>
  <c r="K349" i="49"/>
  <c r="M349" i="49" s="1"/>
  <c r="K348" i="49"/>
  <c r="K347" i="49"/>
  <c r="K346" i="49"/>
  <c r="K345" i="49"/>
  <c r="M345" i="49"/>
  <c r="K344" i="49"/>
  <c r="K343" i="49"/>
  <c r="K342" i="49"/>
  <c r="K341" i="49"/>
  <c r="M341" i="49"/>
  <c r="K340" i="49"/>
  <c r="K339" i="49"/>
  <c r="K338" i="49"/>
  <c r="K337" i="49"/>
  <c r="M337" i="49"/>
  <c r="K336" i="49"/>
  <c r="K335" i="49"/>
  <c r="K334" i="49"/>
  <c r="K333" i="49"/>
  <c r="M333" i="49" s="1"/>
  <c r="K332" i="49"/>
  <c r="K331" i="49"/>
  <c r="K330" i="49"/>
  <c r="K329" i="49"/>
  <c r="M329" i="49"/>
  <c r="K328" i="49"/>
  <c r="K327" i="49"/>
  <c r="K326" i="49"/>
  <c r="K325" i="49"/>
  <c r="M325" i="49" s="1"/>
  <c r="K324" i="49"/>
  <c r="K323" i="49"/>
  <c r="K322" i="49"/>
  <c r="K321" i="49"/>
  <c r="M321" i="49"/>
  <c r="K320" i="49"/>
  <c r="K319" i="49"/>
  <c r="K318" i="49"/>
  <c r="K317" i="49"/>
  <c r="M317" i="49" s="1"/>
  <c r="K316" i="49"/>
  <c r="K315" i="49"/>
  <c r="K314" i="49"/>
  <c r="K313" i="49"/>
  <c r="M313" i="49"/>
  <c r="K312" i="49"/>
  <c r="K311" i="49"/>
  <c r="K310" i="49"/>
  <c r="K309" i="49"/>
  <c r="M309" i="49"/>
  <c r="K308" i="49"/>
  <c r="K307" i="49"/>
  <c r="K306" i="49"/>
  <c r="K305" i="49"/>
  <c r="M305" i="49" s="1"/>
  <c r="K304" i="49"/>
  <c r="K303" i="49"/>
  <c r="K302" i="49"/>
  <c r="K301" i="49"/>
  <c r="M301" i="49" s="1"/>
  <c r="K300" i="49"/>
  <c r="K299" i="49"/>
  <c r="K298" i="49"/>
  <c r="K297" i="49"/>
  <c r="M297" i="49"/>
  <c r="K296" i="49"/>
  <c r="K295" i="49"/>
  <c r="K294" i="49"/>
  <c r="K293" i="49"/>
  <c r="M293" i="49"/>
  <c r="K292" i="49"/>
  <c r="K291" i="49"/>
  <c r="K290" i="49"/>
  <c r="K289" i="49"/>
  <c r="M289" i="49" s="1"/>
  <c r="K288" i="49"/>
  <c r="K287" i="49"/>
  <c r="K286" i="49"/>
  <c r="K285" i="49"/>
  <c r="M285" i="49" s="1"/>
  <c r="K284" i="49"/>
  <c r="K283" i="49"/>
  <c r="K282" i="49"/>
  <c r="K281" i="49"/>
  <c r="M281" i="49"/>
  <c r="K280" i="49"/>
  <c r="K279" i="49"/>
  <c r="K278" i="49"/>
  <c r="K277" i="49"/>
  <c r="M277" i="49"/>
  <c r="K276" i="49"/>
  <c r="K275" i="49"/>
  <c r="K274" i="49"/>
  <c r="K273" i="49"/>
  <c r="M273" i="49"/>
  <c r="K272" i="49"/>
  <c r="K271" i="49"/>
  <c r="K270" i="49"/>
  <c r="K269" i="49"/>
  <c r="M269" i="49" s="1"/>
  <c r="K268" i="49"/>
  <c r="K267" i="49"/>
  <c r="K266" i="49"/>
  <c r="K265" i="49"/>
  <c r="M265" i="49"/>
  <c r="K264" i="49"/>
  <c r="K263" i="49"/>
  <c r="K262" i="49"/>
  <c r="K261" i="49"/>
  <c r="M261" i="49" s="1"/>
  <c r="K260" i="49"/>
  <c r="K259" i="49"/>
  <c r="K258" i="49"/>
  <c r="K257" i="49"/>
  <c r="M257" i="49"/>
  <c r="K256" i="49"/>
  <c r="K255" i="49"/>
  <c r="K254" i="49"/>
  <c r="K253" i="49"/>
  <c r="M253" i="49" s="1"/>
  <c r="K252" i="49"/>
  <c r="K251" i="49"/>
  <c r="K250" i="49"/>
  <c r="K249" i="49"/>
  <c r="M249" i="49"/>
  <c r="K248" i="49"/>
  <c r="K247" i="49"/>
  <c r="K246" i="49"/>
  <c r="K245" i="49"/>
  <c r="M245" i="49"/>
  <c r="K244" i="49"/>
  <c r="K243" i="49"/>
  <c r="K242" i="49"/>
  <c r="K241" i="49"/>
  <c r="M241" i="49" s="1"/>
  <c r="K240" i="49"/>
  <c r="K239" i="49"/>
  <c r="K238" i="49"/>
  <c r="K237" i="49"/>
  <c r="M237" i="49" s="1"/>
  <c r="K236" i="49"/>
  <c r="K235" i="49"/>
  <c r="K234" i="49"/>
  <c r="K233" i="49"/>
  <c r="M233" i="49"/>
  <c r="K232" i="49"/>
  <c r="K231" i="49"/>
  <c r="K230" i="49"/>
  <c r="K229" i="49"/>
  <c r="M229" i="49"/>
  <c r="K228" i="49"/>
  <c r="K227" i="49"/>
  <c r="K226" i="49"/>
  <c r="K225" i="49"/>
  <c r="M225" i="49" s="1"/>
  <c r="K224" i="49"/>
  <c r="K223" i="49"/>
  <c r="K222" i="49"/>
  <c r="K221" i="49"/>
  <c r="M221" i="49" s="1"/>
  <c r="K220" i="49"/>
  <c r="K219" i="49"/>
  <c r="K218" i="49"/>
  <c r="K217" i="49"/>
  <c r="M217" i="49"/>
  <c r="K216" i="49"/>
  <c r="K215" i="49"/>
  <c r="K214" i="49"/>
  <c r="K213" i="49"/>
  <c r="M213" i="49"/>
  <c r="K212" i="49"/>
  <c r="K211" i="49"/>
  <c r="K210" i="49"/>
  <c r="K209" i="49"/>
  <c r="M209" i="49"/>
  <c r="K208" i="49"/>
  <c r="K207" i="49"/>
  <c r="K206" i="49"/>
  <c r="K205" i="49"/>
  <c r="M205" i="49" s="1"/>
  <c r="K204" i="49"/>
  <c r="K203" i="49"/>
  <c r="K202" i="49"/>
  <c r="K201" i="49"/>
  <c r="M201" i="49"/>
  <c r="K200" i="49"/>
  <c r="K199" i="49"/>
  <c r="K198" i="49"/>
  <c r="K197" i="49"/>
  <c r="M197" i="49" s="1"/>
  <c r="K196" i="49"/>
  <c r="K195" i="49"/>
  <c r="K194" i="49"/>
  <c r="K193" i="49"/>
  <c r="M193" i="49"/>
  <c r="K192" i="49"/>
  <c r="K191" i="49"/>
  <c r="K190" i="49"/>
  <c r="K189" i="49"/>
  <c r="M189" i="49" s="1"/>
  <c r="K188" i="49"/>
  <c r="K187" i="49"/>
  <c r="K186" i="49"/>
  <c r="K185" i="49"/>
  <c r="M185" i="49"/>
  <c r="K184" i="49"/>
  <c r="K183" i="49"/>
  <c r="K182" i="49"/>
  <c r="K181" i="49"/>
  <c r="M181" i="49"/>
  <c r="K180" i="49"/>
  <c r="K179" i="49"/>
  <c r="K178" i="49"/>
  <c r="K177" i="49"/>
  <c r="M177" i="49" s="1"/>
  <c r="K176" i="49"/>
  <c r="K175" i="49"/>
  <c r="K174" i="49"/>
  <c r="K173" i="49"/>
  <c r="M173" i="49" s="1"/>
  <c r="K172" i="49"/>
  <c r="K171" i="49"/>
  <c r="K170" i="49"/>
  <c r="K169" i="49"/>
  <c r="M169" i="49"/>
  <c r="K168" i="49"/>
  <c r="K167" i="49"/>
  <c r="K166" i="49"/>
  <c r="K165" i="49"/>
  <c r="M165" i="49"/>
  <c r="K164" i="49"/>
  <c r="K163" i="49"/>
  <c r="K162" i="49"/>
  <c r="K161" i="49"/>
  <c r="M161" i="49" s="1"/>
  <c r="K160" i="49"/>
  <c r="K159" i="49"/>
  <c r="K158" i="49"/>
  <c r="K157" i="49"/>
  <c r="M157" i="49" s="1"/>
  <c r="K156" i="49"/>
  <c r="K155" i="49"/>
  <c r="K154" i="49"/>
  <c r="K153" i="49"/>
  <c r="M153" i="49"/>
  <c r="K152" i="49"/>
  <c r="K151" i="49"/>
  <c r="K150" i="49"/>
  <c r="K149" i="49"/>
  <c r="M149" i="49"/>
  <c r="K148" i="49"/>
  <c r="K147" i="49"/>
  <c r="K146" i="49"/>
  <c r="K145" i="49"/>
  <c r="M145" i="49"/>
  <c r="K144" i="49"/>
  <c r="K143" i="49"/>
  <c r="K142" i="49"/>
  <c r="K141" i="49"/>
  <c r="M141" i="49" s="1"/>
  <c r="K140" i="49"/>
  <c r="K139" i="49"/>
  <c r="K138" i="49"/>
  <c r="K137" i="49"/>
  <c r="M137" i="49"/>
  <c r="K136" i="49"/>
  <c r="K135" i="49"/>
  <c r="K134" i="49"/>
  <c r="K133" i="49"/>
  <c r="M133" i="49" s="1"/>
  <c r="K132" i="49"/>
  <c r="K131" i="49"/>
  <c r="K130" i="49"/>
  <c r="K129" i="49"/>
  <c r="M129" i="49"/>
  <c r="K128" i="49"/>
  <c r="K127" i="49"/>
  <c r="K126" i="49"/>
  <c r="K125" i="49"/>
  <c r="M125" i="49" s="1"/>
  <c r="K124" i="49"/>
  <c r="K123" i="49"/>
  <c r="K122" i="49"/>
  <c r="K121" i="49"/>
  <c r="M121" i="49"/>
  <c r="K120" i="49"/>
  <c r="K119" i="49"/>
  <c r="K118" i="49"/>
  <c r="K117" i="49"/>
  <c r="M117" i="49"/>
  <c r="K116" i="49"/>
  <c r="K115" i="49"/>
  <c r="K114" i="49"/>
  <c r="K113" i="49"/>
  <c r="M113" i="49" s="1"/>
  <c r="K112" i="49"/>
  <c r="K111" i="49"/>
  <c r="K110" i="49"/>
  <c r="K109" i="49"/>
  <c r="M109" i="49" s="1"/>
  <c r="K108" i="49"/>
  <c r="K107" i="49"/>
  <c r="K106" i="49"/>
  <c r="K105" i="49"/>
  <c r="M105" i="49"/>
  <c r="K104" i="49"/>
  <c r="K103" i="49"/>
  <c r="K102" i="49"/>
  <c r="K101" i="49"/>
  <c r="M101" i="49"/>
  <c r="K100" i="49"/>
  <c r="K99" i="49"/>
  <c r="K98" i="49"/>
  <c r="K97" i="49"/>
  <c r="M97" i="49" s="1"/>
  <c r="K96" i="49"/>
  <c r="K95" i="49"/>
  <c r="K94" i="49"/>
  <c r="K93" i="49"/>
  <c r="M93" i="49" s="1"/>
  <c r="K92" i="49"/>
  <c r="K91" i="49"/>
  <c r="K90" i="49"/>
  <c r="K89" i="49"/>
  <c r="M89" i="49"/>
  <c r="K88" i="49"/>
  <c r="K87" i="49"/>
  <c r="K86" i="49"/>
  <c r="K85" i="49"/>
  <c r="M85" i="49"/>
  <c r="K84" i="49"/>
  <c r="K83" i="49"/>
  <c r="K82" i="49"/>
  <c r="K81" i="49"/>
  <c r="M81" i="49"/>
  <c r="K80" i="49"/>
  <c r="K79" i="49"/>
  <c r="K78" i="49"/>
  <c r="K77" i="49"/>
  <c r="M77" i="49" s="1"/>
  <c r="K76" i="49"/>
  <c r="K75" i="49"/>
  <c r="K74" i="49"/>
  <c r="K73" i="49"/>
  <c r="M73" i="49"/>
  <c r="K72" i="49"/>
  <c r="K71" i="49"/>
  <c r="K70" i="49"/>
  <c r="K69" i="49"/>
  <c r="M69" i="49" s="1"/>
  <c r="K68" i="49"/>
  <c r="K67" i="49"/>
  <c r="K66" i="49"/>
  <c r="K65" i="49"/>
  <c r="M65" i="49"/>
  <c r="K64" i="49"/>
  <c r="K63" i="49"/>
  <c r="K62" i="49"/>
  <c r="K61" i="49"/>
  <c r="M61" i="49" s="1"/>
  <c r="K60" i="49"/>
  <c r="K59" i="49"/>
  <c r="K58" i="49"/>
  <c r="K57" i="49"/>
  <c r="M57" i="49"/>
  <c r="K56" i="49"/>
  <c r="K55" i="49"/>
  <c r="K54" i="49"/>
  <c r="K53" i="49"/>
  <c r="M53" i="49"/>
  <c r="K52" i="49"/>
  <c r="K51" i="49"/>
  <c r="K50" i="49"/>
  <c r="K49" i="49"/>
  <c r="M49" i="49" s="1"/>
  <c r="K48" i="49"/>
  <c r="M45" i="49"/>
  <c r="E8" i="48"/>
  <c r="H5" i="48"/>
  <c r="B6" i="48"/>
  <c r="B5" i="48"/>
  <c r="B4" i="48"/>
  <c r="K499" i="45"/>
  <c r="K498" i="45"/>
  <c r="K497" i="45"/>
  <c r="M497" i="45" s="1"/>
  <c r="K496" i="45"/>
  <c r="K491" i="45"/>
  <c r="K490" i="45"/>
  <c r="K489" i="45"/>
  <c r="M489" i="45"/>
  <c r="K488" i="45"/>
  <c r="K487" i="45"/>
  <c r="K486" i="45"/>
  <c r="K485" i="45"/>
  <c r="M485" i="45"/>
  <c r="K484" i="45"/>
  <c r="K483" i="45"/>
  <c r="K482" i="45"/>
  <c r="K481" i="45"/>
  <c r="M481" i="45" s="1"/>
  <c r="K480" i="45"/>
  <c r="K479" i="45"/>
  <c r="K478" i="45"/>
  <c r="K477" i="45"/>
  <c r="M477" i="45" s="1"/>
  <c r="K476" i="45"/>
  <c r="K475" i="45"/>
  <c r="K474" i="45"/>
  <c r="K473" i="45"/>
  <c r="M473" i="45"/>
  <c r="K472" i="45"/>
  <c r="K471" i="45"/>
  <c r="K470" i="45"/>
  <c r="K469" i="45"/>
  <c r="M469" i="45"/>
  <c r="K468" i="45"/>
  <c r="K467" i="45"/>
  <c r="K466" i="45"/>
  <c r="K465" i="45"/>
  <c r="M465" i="45"/>
  <c r="K464" i="45"/>
  <c r="K463" i="45"/>
  <c r="K462" i="45"/>
  <c r="K461" i="45"/>
  <c r="M461" i="45" s="1"/>
  <c r="K460" i="45"/>
  <c r="K459" i="45"/>
  <c r="K458" i="45"/>
  <c r="K457" i="45"/>
  <c r="M457" i="45"/>
  <c r="K456" i="45"/>
  <c r="K455" i="45"/>
  <c r="K454" i="45"/>
  <c r="K453" i="45"/>
  <c r="M453" i="45" s="1"/>
  <c r="K452" i="45"/>
  <c r="K451" i="45"/>
  <c r="K450" i="45"/>
  <c r="K449" i="45"/>
  <c r="M449" i="45"/>
  <c r="K448" i="45"/>
  <c r="K447" i="45"/>
  <c r="K446" i="45"/>
  <c r="K445" i="45"/>
  <c r="M445" i="45" s="1"/>
  <c r="K444" i="45"/>
  <c r="K443" i="45"/>
  <c r="K442" i="45"/>
  <c r="K441" i="45"/>
  <c r="M441" i="45"/>
  <c r="K440" i="45"/>
  <c r="K439" i="45"/>
  <c r="K438" i="45"/>
  <c r="K437" i="45"/>
  <c r="M437" i="45"/>
  <c r="K436" i="45"/>
  <c r="K435" i="45"/>
  <c r="K434" i="45"/>
  <c r="K433" i="45"/>
  <c r="M433" i="45" s="1"/>
  <c r="K432" i="45"/>
  <c r="K431" i="45"/>
  <c r="K430" i="45"/>
  <c r="K429" i="45"/>
  <c r="M429" i="45" s="1"/>
  <c r="K428" i="45"/>
  <c r="K427" i="45"/>
  <c r="K426" i="45"/>
  <c r="K425" i="45"/>
  <c r="M425" i="45"/>
  <c r="K424" i="45"/>
  <c r="K423" i="45"/>
  <c r="K422" i="45"/>
  <c r="K421" i="45"/>
  <c r="M421" i="45"/>
  <c r="K420" i="45"/>
  <c r="K419" i="45"/>
  <c r="K418" i="45"/>
  <c r="K417" i="45"/>
  <c r="M417" i="45" s="1"/>
  <c r="K416" i="45"/>
  <c r="K415" i="45"/>
  <c r="K414" i="45"/>
  <c r="K413" i="45"/>
  <c r="M413" i="45" s="1"/>
  <c r="K412" i="45"/>
  <c r="K411" i="45"/>
  <c r="K410" i="45"/>
  <c r="K409" i="45"/>
  <c r="M409" i="45"/>
  <c r="K408" i="45"/>
  <c r="K407" i="45"/>
  <c r="K406" i="45"/>
  <c r="K405" i="45"/>
  <c r="M405" i="45"/>
  <c r="K404" i="45"/>
  <c r="K403" i="45"/>
  <c r="K402" i="45"/>
  <c r="K401" i="45"/>
  <c r="M401" i="45"/>
  <c r="K400" i="45"/>
  <c r="K399" i="45"/>
  <c r="K398" i="45"/>
  <c r="K397" i="45"/>
  <c r="M397" i="45" s="1"/>
  <c r="K396" i="45"/>
  <c r="K395" i="45"/>
  <c r="K394" i="45"/>
  <c r="K393" i="45"/>
  <c r="M393" i="45"/>
  <c r="K392" i="45"/>
  <c r="K391" i="45"/>
  <c r="K390" i="45"/>
  <c r="K389" i="45"/>
  <c r="M389" i="45" s="1"/>
  <c r="K388" i="45"/>
  <c r="K387" i="45"/>
  <c r="K386" i="45"/>
  <c r="K385" i="45"/>
  <c r="M385" i="45"/>
  <c r="K384" i="45"/>
  <c r="K383" i="45"/>
  <c r="K382" i="45"/>
  <c r="K381" i="45"/>
  <c r="M381" i="45" s="1"/>
  <c r="K380" i="45"/>
  <c r="K379" i="45"/>
  <c r="K378" i="45"/>
  <c r="K377" i="45"/>
  <c r="M377" i="45"/>
  <c r="K376" i="45"/>
  <c r="K375" i="45"/>
  <c r="K374" i="45"/>
  <c r="K373" i="45"/>
  <c r="M373" i="45"/>
  <c r="K372" i="45"/>
  <c r="K371" i="45"/>
  <c r="K370" i="45"/>
  <c r="K369" i="45"/>
  <c r="M369" i="45" s="1"/>
  <c r="K368" i="45"/>
  <c r="K367" i="45"/>
  <c r="K366" i="45"/>
  <c r="K365" i="45"/>
  <c r="M365" i="45" s="1"/>
  <c r="K364" i="45"/>
  <c r="K363" i="45"/>
  <c r="K362" i="45"/>
  <c r="K361" i="45"/>
  <c r="M361" i="45"/>
  <c r="K360" i="45"/>
  <c r="K359" i="45"/>
  <c r="K358" i="45"/>
  <c r="K357" i="45"/>
  <c r="M357" i="45"/>
  <c r="K356" i="45"/>
  <c r="K355" i="45"/>
  <c r="K354" i="45"/>
  <c r="K353" i="45"/>
  <c r="M353" i="45" s="1"/>
  <c r="K352" i="45"/>
  <c r="K351" i="45"/>
  <c r="K350" i="45"/>
  <c r="K349" i="45"/>
  <c r="M349" i="45" s="1"/>
  <c r="K348" i="45"/>
  <c r="K347" i="45"/>
  <c r="K346" i="45"/>
  <c r="K345" i="45"/>
  <c r="M345" i="45"/>
  <c r="K344" i="45"/>
  <c r="K343" i="45"/>
  <c r="K342" i="45"/>
  <c r="K341" i="45"/>
  <c r="M341" i="45"/>
  <c r="K340" i="45"/>
  <c r="K339" i="45"/>
  <c r="K338" i="45"/>
  <c r="K337" i="45"/>
  <c r="M337" i="45"/>
  <c r="K336" i="45"/>
  <c r="K335" i="45"/>
  <c r="K334" i="45"/>
  <c r="K333" i="45"/>
  <c r="M333" i="45" s="1"/>
  <c r="K332" i="45"/>
  <c r="K331" i="45"/>
  <c r="K330" i="45"/>
  <c r="K329" i="45"/>
  <c r="M329" i="45"/>
  <c r="K328" i="45"/>
  <c r="K327" i="45"/>
  <c r="K326" i="45"/>
  <c r="K325" i="45"/>
  <c r="M325" i="45" s="1"/>
  <c r="K324" i="45"/>
  <c r="K323" i="45"/>
  <c r="K322" i="45"/>
  <c r="K321" i="45"/>
  <c r="M321" i="45"/>
  <c r="K320" i="45"/>
  <c r="K319" i="45"/>
  <c r="K318" i="45"/>
  <c r="K317" i="45"/>
  <c r="M317" i="45" s="1"/>
  <c r="K316" i="45"/>
  <c r="K315" i="45"/>
  <c r="K314" i="45"/>
  <c r="K313" i="45"/>
  <c r="M313" i="45"/>
  <c r="K312" i="45"/>
  <c r="K311" i="45"/>
  <c r="K310" i="45"/>
  <c r="K309" i="45"/>
  <c r="M309" i="45"/>
  <c r="K308" i="45"/>
  <c r="K307" i="45"/>
  <c r="K306" i="45"/>
  <c r="K305" i="45"/>
  <c r="M305" i="45" s="1"/>
  <c r="K304" i="45"/>
  <c r="K303" i="45"/>
  <c r="K302" i="45"/>
  <c r="K301" i="45"/>
  <c r="M301" i="45" s="1"/>
  <c r="K300" i="45"/>
  <c r="K299" i="45"/>
  <c r="K298" i="45"/>
  <c r="K297" i="45"/>
  <c r="M297" i="45"/>
  <c r="K296" i="45"/>
  <c r="K295" i="45"/>
  <c r="K294" i="45"/>
  <c r="K293" i="45"/>
  <c r="M293" i="45"/>
  <c r="K292" i="45"/>
  <c r="K291" i="45"/>
  <c r="K290" i="45"/>
  <c r="K289" i="45"/>
  <c r="M289" i="45" s="1"/>
  <c r="K288" i="45"/>
  <c r="K287" i="45"/>
  <c r="K286" i="45"/>
  <c r="K285" i="45"/>
  <c r="M285" i="45" s="1"/>
  <c r="K284" i="45"/>
  <c r="K283" i="45"/>
  <c r="K282" i="45"/>
  <c r="K281" i="45"/>
  <c r="M281" i="45"/>
  <c r="K280" i="45"/>
  <c r="K279" i="45"/>
  <c r="K278" i="45"/>
  <c r="K277" i="45"/>
  <c r="M277" i="45"/>
  <c r="K276" i="45"/>
  <c r="K275" i="45"/>
  <c r="K274" i="45"/>
  <c r="K273" i="45"/>
  <c r="M273" i="45"/>
  <c r="K272" i="45"/>
  <c r="K271" i="45"/>
  <c r="K270" i="45"/>
  <c r="K269" i="45"/>
  <c r="M269" i="45" s="1"/>
  <c r="K268" i="45"/>
  <c r="K267" i="45"/>
  <c r="K266" i="45"/>
  <c r="K265" i="45"/>
  <c r="M265" i="45"/>
  <c r="K264" i="45"/>
  <c r="K263" i="45"/>
  <c r="K262" i="45"/>
  <c r="K261" i="45"/>
  <c r="M261" i="45" s="1"/>
  <c r="K260" i="45"/>
  <c r="K259" i="45"/>
  <c r="K258" i="45"/>
  <c r="K257" i="45"/>
  <c r="M257" i="45"/>
  <c r="K256" i="45"/>
  <c r="K255" i="45"/>
  <c r="K254" i="45"/>
  <c r="K253" i="45"/>
  <c r="M253" i="45" s="1"/>
  <c r="K252" i="45"/>
  <c r="K251" i="45"/>
  <c r="K250" i="45"/>
  <c r="K249" i="45"/>
  <c r="M249" i="45"/>
  <c r="K248" i="45"/>
  <c r="K247" i="45"/>
  <c r="K246" i="45"/>
  <c r="K245" i="45"/>
  <c r="M245" i="45"/>
  <c r="K244" i="45"/>
  <c r="K243" i="45"/>
  <c r="K242" i="45"/>
  <c r="K241" i="45"/>
  <c r="M241" i="45" s="1"/>
  <c r="K240" i="45"/>
  <c r="K239" i="45"/>
  <c r="K238" i="45"/>
  <c r="K237" i="45"/>
  <c r="M237" i="45" s="1"/>
  <c r="K236" i="45"/>
  <c r="K235" i="45"/>
  <c r="K234" i="45"/>
  <c r="K233" i="45"/>
  <c r="M233" i="45"/>
  <c r="K232" i="45"/>
  <c r="K231" i="45"/>
  <c r="K230" i="45"/>
  <c r="K229" i="45"/>
  <c r="M229" i="45"/>
  <c r="K228" i="45"/>
  <c r="K227" i="45"/>
  <c r="K226" i="45"/>
  <c r="K225" i="45"/>
  <c r="M225" i="45" s="1"/>
  <c r="K224" i="45"/>
  <c r="K223" i="45"/>
  <c r="K222" i="45"/>
  <c r="K221" i="45"/>
  <c r="M221" i="45" s="1"/>
  <c r="K220" i="45"/>
  <c r="K219" i="45"/>
  <c r="K218" i="45"/>
  <c r="K217" i="45"/>
  <c r="M217" i="45"/>
  <c r="K216" i="45"/>
  <c r="K215" i="45"/>
  <c r="K214" i="45"/>
  <c r="K213" i="45"/>
  <c r="M213" i="45"/>
  <c r="K212" i="45"/>
  <c r="K211" i="45"/>
  <c r="K210" i="45"/>
  <c r="K209" i="45"/>
  <c r="M209" i="45"/>
  <c r="K208" i="45"/>
  <c r="K207" i="45"/>
  <c r="K206" i="45"/>
  <c r="K205" i="45"/>
  <c r="M205" i="45" s="1"/>
  <c r="K204" i="45"/>
  <c r="K203" i="45"/>
  <c r="K202" i="45"/>
  <c r="K201" i="45"/>
  <c r="M201" i="45"/>
  <c r="K200" i="45"/>
  <c r="K199" i="45"/>
  <c r="K198" i="45"/>
  <c r="K197" i="45"/>
  <c r="M197" i="45" s="1"/>
  <c r="K196" i="45"/>
  <c r="K195" i="45"/>
  <c r="K194" i="45"/>
  <c r="K193" i="45"/>
  <c r="M193" i="45"/>
  <c r="K192" i="45"/>
  <c r="K191" i="45"/>
  <c r="K190" i="45"/>
  <c r="K189" i="45"/>
  <c r="M189" i="45" s="1"/>
  <c r="K188" i="45"/>
  <c r="K187" i="45"/>
  <c r="K186" i="45"/>
  <c r="K185" i="45"/>
  <c r="M185" i="45"/>
  <c r="K184" i="45"/>
  <c r="K183" i="45"/>
  <c r="K182" i="45"/>
  <c r="K181" i="45"/>
  <c r="M181" i="45"/>
  <c r="K180" i="45"/>
  <c r="K179" i="45"/>
  <c r="K178" i="45"/>
  <c r="K177" i="45"/>
  <c r="M177" i="45" s="1"/>
  <c r="K176" i="45"/>
  <c r="K175" i="45"/>
  <c r="K174" i="45"/>
  <c r="K173" i="45"/>
  <c r="M173" i="45" s="1"/>
  <c r="K172" i="45"/>
  <c r="K171" i="45"/>
  <c r="K170" i="45"/>
  <c r="K169" i="45"/>
  <c r="M169" i="45"/>
  <c r="K168" i="45"/>
  <c r="K167" i="45"/>
  <c r="K166" i="45"/>
  <c r="K165" i="45"/>
  <c r="M165" i="45"/>
  <c r="K164" i="45"/>
  <c r="K163" i="45"/>
  <c r="K162" i="45"/>
  <c r="K161" i="45"/>
  <c r="M161" i="45" s="1"/>
  <c r="K160" i="45"/>
  <c r="K159" i="45"/>
  <c r="K158" i="45"/>
  <c r="K157" i="45"/>
  <c r="M157" i="45" s="1"/>
  <c r="K156" i="45"/>
  <c r="K155" i="45"/>
  <c r="K154" i="45"/>
  <c r="K153" i="45"/>
  <c r="M153" i="45"/>
  <c r="K152" i="45"/>
  <c r="K151" i="45"/>
  <c r="K150" i="45"/>
  <c r="K149" i="45"/>
  <c r="M149" i="45"/>
  <c r="K148" i="45"/>
  <c r="K147" i="45"/>
  <c r="K146" i="45"/>
  <c r="K145" i="45"/>
  <c r="M145" i="45"/>
  <c r="K144" i="45"/>
  <c r="K143" i="45"/>
  <c r="K142" i="45"/>
  <c r="K141" i="45"/>
  <c r="M141" i="45" s="1"/>
  <c r="K140" i="45"/>
  <c r="K139" i="45"/>
  <c r="K138" i="45"/>
  <c r="K137" i="45"/>
  <c r="M137" i="45"/>
  <c r="K136" i="45"/>
  <c r="K135" i="45"/>
  <c r="K134" i="45"/>
  <c r="K133" i="45"/>
  <c r="M133" i="45" s="1"/>
  <c r="K132" i="45"/>
  <c r="K131" i="45"/>
  <c r="K130" i="45"/>
  <c r="K129" i="45"/>
  <c r="M129" i="45"/>
  <c r="K128" i="45"/>
  <c r="K127" i="45"/>
  <c r="K126" i="45"/>
  <c r="K125" i="45"/>
  <c r="M125" i="45" s="1"/>
  <c r="K124" i="45"/>
  <c r="K123" i="45"/>
  <c r="K122" i="45"/>
  <c r="K121" i="45"/>
  <c r="M121" i="45"/>
  <c r="K120" i="45"/>
  <c r="K119" i="45"/>
  <c r="K118" i="45"/>
  <c r="K117" i="45"/>
  <c r="M117" i="45"/>
  <c r="K116" i="45"/>
  <c r="K115" i="45"/>
  <c r="K114" i="45"/>
  <c r="K113" i="45"/>
  <c r="M113" i="45" s="1"/>
  <c r="K112" i="45"/>
  <c r="K111" i="45"/>
  <c r="K110" i="45"/>
  <c r="K109" i="45"/>
  <c r="M109" i="45" s="1"/>
  <c r="K108" i="45"/>
  <c r="K107" i="45"/>
  <c r="K106" i="45"/>
  <c r="K105" i="45"/>
  <c r="M105" i="45"/>
  <c r="K104" i="45"/>
  <c r="K103" i="45"/>
  <c r="K102" i="45"/>
  <c r="K101" i="45"/>
  <c r="M101" i="45"/>
  <c r="K100" i="45"/>
  <c r="K99" i="45"/>
  <c r="K98" i="45"/>
  <c r="K97" i="45"/>
  <c r="M97" i="45" s="1"/>
  <c r="K96" i="45"/>
  <c r="K95" i="45"/>
  <c r="K94" i="45"/>
  <c r="K93" i="45"/>
  <c r="M93" i="45" s="1"/>
  <c r="K92" i="45"/>
  <c r="K91" i="45"/>
  <c r="K90" i="45"/>
  <c r="K89" i="45"/>
  <c r="M89" i="45"/>
  <c r="K88" i="45"/>
  <c r="K87" i="45"/>
  <c r="K86" i="45"/>
  <c r="K85" i="45"/>
  <c r="M85" i="45"/>
  <c r="K84" i="45"/>
  <c r="K83" i="45"/>
  <c r="K82" i="45"/>
  <c r="K81" i="45"/>
  <c r="M81" i="45"/>
  <c r="K80" i="45"/>
  <c r="K79" i="45"/>
  <c r="K78" i="45"/>
  <c r="K77" i="45"/>
  <c r="M77" i="45" s="1"/>
  <c r="K76" i="45"/>
  <c r="K75" i="45"/>
  <c r="M73" i="45"/>
  <c r="M69" i="45"/>
  <c r="M65" i="45"/>
  <c r="M61" i="45"/>
  <c r="M57" i="45"/>
  <c r="M53" i="45"/>
  <c r="M49" i="45"/>
  <c r="M45" i="45"/>
  <c r="M41" i="45"/>
  <c r="E8" i="44"/>
  <c r="H5" i="44"/>
  <c r="B6" i="44"/>
  <c r="B5" i="44"/>
  <c r="B4" i="44"/>
  <c r="J517" i="43"/>
  <c r="I517" i="43"/>
  <c r="H517" i="43"/>
  <c r="G517" i="43"/>
  <c r="F517" i="43"/>
  <c r="F525" i="43"/>
  <c r="I523" i="43"/>
  <c r="H521" i="43"/>
  <c r="J520" i="43"/>
  <c r="K498" i="43"/>
  <c r="K497" i="43"/>
  <c r="K496" i="43"/>
  <c r="M496" i="43"/>
  <c r="K495" i="43"/>
  <c r="M495" i="43" s="1"/>
  <c r="K490" i="43"/>
  <c r="K489" i="43"/>
  <c r="K488" i="43"/>
  <c r="M488" i="43" s="1"/>
  <c r="K487" i="43"/>
  <c r="M487" i="43" s="1"/>
  <c r="K486" i="43"/>
  <c r="K485" i="43"/>
  <c r="K484" i="43"/>
  <c r="M484" i="43" s="1"/>
  <c r="K483" i="43"/>
  <c r="M483" i="43" s="1"/>
  <c r="K482" i="43"/>
  <c r="K481" i="43"/>
  <c r="K480" i="43"/>
  <c r="M480" i="43" s="1"/>
  <c r="K479" i="43"/>
  <c r="M479" i="43"/>
  <c r="K478" i="43"/>
  <c r="K477" i="43"/>
  <c r="K476" i="43"/>
  <c r="M476" i="43"/>
  <c r="K475" i="43"/>
  <c r="M475" i="43" s="1"/>
  <c r="K474" i="43"/>
  <c r="K473" i="43"/>
  <c r="K472" i="43"/>
  <c r="M472" i="43" s="1"/>
  <c r="K471" i="43"/>
  <c r="M471" i="43" s="1"/>
  <c r="K470" i="43"/>
  <c r="K469" i="43"/>
  <c r="K468" i="43"/>
  <c r="M468" i="43" s="1"/>
  <c r="K467" i="43"/>
  <c r="M467" i="43" s="1"/>
  <c r="K466" i="43"/>
  <c r="K465" i="43"/>
  <c r="K464" i="43"/>
  <c r="M464" i="43" s="1"/>
  <c r="K463" i="43"/>
  <c r="M463" i="43"/>
  <c r="K462" i="43"/>
  <c r="K461" i="43"/>
  <c r="K460" i="43"/>
  <c r="M460" i="43"/>
  <c r="K459" i="43"/>
  <c r="M459" i="43" s="1"/>
  <c r="K458" i="43"/>
  <c r="K457" i="43"/>
  <c r="K456" i="43"/>
  <c r="M456" i="43" s="1"/>
  <c r="K455" i="43"/>
  <c r="M455" i="43" s="1"/>
  <c r="K454" i="43"/>
  <c r="K453" i="43"/>
  <c r="K452" i="43"/>
  <c r="M452" i="43" s="1"/>
  <c r="K451" i="43"/>
  <c r="M451" i="43" s="1"/>
  <c r="K450" i="43"/>
  <c r="K449" i="43"/>
  <c r="K448" i="43"/>
  <c r="M448" i="43" s="1"/>
  <c r="K447" i="43"/>
  <c r="M447" i="43"/>
  <c r="K446" i="43"/>
  <c r="K445" i="43"/>
  <c r="K444" i="43"/>
  <c r="M444" i="43"/>
  <c r="K443" i="43"/>
  <c r="M443" i="43" s="1"/>
  <c r="K442" i="43"/>
  <c r="K441" i="43"/>
  <c r="K440" i="43"/>
  <c r="M440" i="43" s="1"/>
  <c r="K439" i="43"/>
  <c r="M439" i="43" s="1"/>
  <c r="K438" i="43"/>
  <c r="K437" i="43"/>
  <c r="K436" i="43"/>
  <c r="M436" i="43" s="1"/>
  <c r="K435" i="43"/>
  <c r="M435" i="43" s="1"/>
  <c r="K434" i="43"/>
  <c r="K433" i="43"/>
  <c r="K432" i="43"/>
  <c r="M432" i="43" s="1"/>
  <c r="K431" i="43"/>
  <c r="M431" i="43"/>
  <c r="K430" i="43"/>
  <c r="K429" i="43"/>
  <c r="K428" i="43"/>
  <c r="M428" i="43"/>
  <c r="K427" i="43"/>
  <c r="M427" i="43" s="1"/>
  <c r="K426" i="43"/>
  <c r="K425" i="43"/>
  <c r="K424" i="43"/>
  <c r="M424" i="43" s="1"/>
  <c r="K423" i="43"/>
  <c r="M423" i="43" s="1"/>
  <c r="K422" i="43"/>
  <c r="K421" i="43"/>
  <c r="K420" i="43"/>
  <c r="M420" i="43" s="1"/>
  <c r="K419" i="43"/>
  <c r="M419" i="43" s="1"/>
  <c r="K418" i="43"/>
  <c r="K417" i="43"/>
  <c r="K416" i="43"/>
  <c r="M416" i="43" s="1"/>
  <c r="K415" i="43"/>
  <c r="M415" i="43"/>
  <c r="K414" i="43"/>
  <c r="K413" i="43"/>
  <c r="K412" i="43"/>
  <c r="M412" i="43"/>
  <c r="K411" i="43"/>
  <c r="M411" i="43" s="1"/>
  <c r="K410" i="43"/>
  <c r="K409" i="43"/>
  <c r="K408" i="43"/>
  <c r="M408" i="43" s="1"/>
  <c r="K407" i="43"/>
  <c r="M407" i="43" s="1"/>
  <c r="K406" i="43"/>
  <c r="K405" i="43"/>
  <c r="K404" i="43"/>
  <c r="M404" i="43" s="1"/>
  <c r="K403" i="43"/>
  <c r="M403" i="43" s="1"/>
  <c r="K402" i="43"/>
  <c r="K401" i="43"/>
  <c r="K400" i="43"/>
  <c r="M400" i="43" s="1"/>
  <c r="K399" i="43"/>
  <c r="M399" i="43"/>
  <c r="K398" i="43"/>
  <c r="K397" i="43"/>
  <c r="K396" i="43"/>
  <c r="M396" i="43"/>
  <c r="K395" i="43"/>
  <c r="M395" i="43" s="1"/>
  <c r="K394" i="43"/>
  <c r="K393" i="43"/>
  <c r="K392" i="43"/>
  <c r="M392" i="43" s="1"/>
  <c r="K391" i="43"/>
  <c r="M391" i="43" s="1"/>
  <c r="K390" i="43"/>
  <c r="K389" i="43"/>
  <c r="K388" i="43"/>
  <c r="M388" i="43" s="1"/>
  <c r="K387" i="43"/>
  <c r="M387" i="43" s="1"/>
  <c r="K386" i="43"/>
  <c r="K385" i="43"/>
  <c r="K384" i="43"/>
  <c r="M384" i="43" s="1"/>
  <c r="K383" i="43"/>
  <c r="M383" i="43"/>
  <c r="K382" i="43"/>
  <c r="K381" i="43"/>
  <c r="K380" i="43"/>
  <c r="M380" i="43"/>
  <c r="K379" i="43"/>
  <c r="M379" i="43" s="1"/>
  <c r="K378" i="43"/>
  <c r="K377" i="43"/>
  <c r="K376" i="43"/>
  <c r="M376" i="43" s="1"/>
  <c r="K375" i="43"/>
  <c r="M375" i="43" s="1"/>
  <c r="K374" i="43"/>
  <c r="K373" i="43"/>
  <c r="K372" i="43"/>
  <c r="M372" i="43" s="1"/>
  <c r="K371" i="43"/>
  <c r="M371" i="43" s="1"/>
  <c r="K370" i="43"/>
  <c r="K369" i="43"/>
  <c r="K368" i="43"/>
  <c r="M368" i="43" s="1"/>
  <c r="K367" i="43"/>
  <c r="M367" i="43"/>
  <c r="K366" i="43"/>
  <c r="K365" i="43"/>
  <c r="K364" i="43"/>
  <c r="M364" i="43"/>
  <c r="K363" i="43"/>
  <c r="M363" i="43" s="1"/>
  <c r="K362" i="43"/>
  <c r="K361" i="43"/>
  <c r="K360" i="43"/>
  <c r="M360" i="43" s="1"/>
  <c r="K359" i="43"/>
  <c r="M359" i="43" s="1"/>
  <c r="K358" i="43"/>
  <c r="K357" i="43"/>
  <c r="K356" i="43"/>
  <c r="M356" i="43" s="1"/>
  <c r="K355" i="43"/>
  <c r="M355" i="43" s="1"/>
  <c r="K354" i="43"/>
  <c r="K353" i="43"/>
  <c r="K352" i="43"/>
  <c r="M352" i="43" s="1"/>
  <c r="K351" i="43"/>
  <c r="M351" i="43"/>
  <c r="K350" i="43"/>
  <c r="K349" i="43"/>
  <c r="K348" i="43"/>
  <c r="M348" i="43"/>
  <c r="K347" i="43"/>
  <c r="M347" i="43" s="1"/>
  <c r="K346" i="43"/>
  <c r="K345" i="43"/>
  <c r="K344" i="43"/>
  <c r="M344" i="43" s="1"/>
  <c r="K343" i="43"/>
  <c r="M343" i="43" s="1"/>
  <c r="K342" i="43"/>
  <c r="K341" i="43"/>
  <c r="K340" i="43"/>
  <c r="M340" i="43" s="1"/>
  <c r="K339" i="43"/>
  <c r="M339" i="43" s="1"/>
  <c r="K338" i="43"/>
  <c r="K337" i="43"/>
  <c r="K336" i="43"/>
  <c r="M336" i="43" s="1"/>
  <c r="K335" i="43"/>
  <c r="M335" i="43"/>
  <c r="K334" i="43"/>
  <c r="K333" i="43"/>
  <c r="K332" i="43"/>
  <c r="M332" i="43"/>
  <c r="K331" i="43"/>
  <c r="M331" i="43" s="1"/>
  <c r="K330" i="43"/>
  <c r="K329" i="43"/>
  <c r="K328" i="43"/>
  <c r="M328" i="43" s="1"/>
  <c r="K327" i="43"/>
  <c r="M327" i="43" s="1"/>
  <c r="K326" i="43"/>
  <c r="K325" i="43"/>
  <c r="K324" i="43"/>
  <c r="M324" i="43" s="1"/>
  <c r="K323" i="43"/>
  <c r="M323" i="43" s="1"/>
  <c r="K322" i="43"/>
  <c r="K321" i="43"/>
  <c r="K320" i="43"/>
  <c r="M320" i="43" s="1"/>
  <c r="K319" i="43"/>
  <c r="M319" i="43"/>
  <c r="K318" i="43"/>
  <c r="K317" i="43"/>
  <c r="K316" i="43"/>
  <c r="M316" i="43"/>
  <c r="K315" i="43"/>
  <c r="M315" i="43" s="1"/>
  <c r="K314" i="43"/>
  <c r="K313" i="43"/>
  <c r="K312" i="43"/>
  <c r="M312" i="43" s="1"/>
  <c r="K311" i="43"/>
  <c r="M311" i="43" s="1"/>
  <c r="K310" i="43"/>
  <c r="K309" i="43"/>
  <c r="K308" i="43"/>
  <c r="M308" i="43" s="1"/>
  <c r="K307" i="43"/>
  <c r="M307" i="43" s="1"/>
  <c r="K306" i="43"/>
  <c r="K305" i="43"/>
  <c r="K304" i="43"/>
  <c r="M304" i="43" s="1"/>
  <c r="K303" i="43"/>
  <c r="M303" i="43"/>
  <c r="K302" i="43"/>
  <c r="K301" i="43"/>
  <c r="K300" i="43"/>
  <c r="M300" i="43"/>
  <c r="K299" i="43"/>
  <c r="M299" i="43" s="1"/>
  <c r="K298" i="43"/>
  <c r="K297" i="43"/>
  <c r="K296" i="43"/>
  <c r="M296" i="43" s="1"/>
  <c r="K295" i="43"/>
  <c r="M295" i="43" s="1"/>
  <c r="K294" i="43"/>
  <c r="K293" i="43"/>
  <c r="K292" i="43"/>
  <c r="M292" i="43" s="1"/>
  <c r="K291" i="43"/>
  <c r="M291" i="43" s="1"/>
  <c r="K290" i="43"/>
  <c r="K289" i="43"/>
  <c r="K288" i="43"/>
  <c r="M288" i="43" s="1"/>
  <c r="K287" i="43"/>
  <c r="M287" i="43"/>
  <c r="K286" i="43"/>
  <c r="K285" i="43"/>
  <c r="K284" i="43"/>
  <c r="M284" i="43"/>
  <c r="K283" i="43"/>
  <c r="M283" i="43" s="1"/>
  <c r="K282" i="43"/>
  <c r="K281" i="43"/>
  <c r="K280" i="43"/>
  <c r="M280" i="43" s="1"/>
  <c r="K279" i="43"/>
  <c r="M279" i="43" s="1"/>
  <c r="K278" i="43"/>
  <c r="K277" i="43"/>
  <c r="K276" i="43"/>
  <c r="M276" i="43" s="1"/>
  <c r="K275" i="43"/>
  <c r="M275" i="43" s="1"/>
  <c r="K274" i="43"/>
  <c r="K273" i="43"/>
  <c r="K272" i="43"/>
  <c r="M272" i="43" s="1"/>
  <c r="K271" i="43"/>
  <c r="M271" i="43"/>
  <c r="K270" i="43"/>
  <c r="K269" i="43"/>
  <c r="K268" i="43"/>
  <c r="M268" i="43"/>
  <c r="K267" i="43"/>
  <c r="M267" i="43" s="1"/>
  <c r="K266" i="43"/>
  <c r="K265" i="43"/>
  <c r="K264" i="43"/>
  <c r="M264" i="43" s="1"/>
  <c r="K263" i="43"/>
  <c r="M263" i="43" s="1"/>
  <c r="K262" i="43"/>
  <c r="K261" i="43"/>
  <c r="K260" i="43"/>
  <c r="M260" i="43" s="1"/>
  <c r="K259" i="43"/>
  <c r="M259" i="43" s="1"/>
  <c r="K258" i="43"/>
  <c r="K257" i="43"/>
  <c r="K256" i="43"/>
  <c r="M256" i="43" s="1"/>
  <c r="K255" i="43"/>
  <c r="M255" i="43"/>
  <c r="K254" i="43"/>
  <c r="K253" i="43"/>
  <c r="K252" i="43"/>
  <c r="M252" i="43"/>
  <c r="K251" i="43"/>
  <c r="M251" i="43" s="1"/>
  <c r="K250" i="43"/>
  <c r="K249" i="43"/>
  <c r="K248" i="43"/>
  <c r="M248" i="43" s="1"/>
  <c r="K247" i="43"/>
  <c r="M247" i="43" s="1"/>
  <c r="K246" i="43"/>
  <c r="K245" i="43"/>
  <c r="K244" i="43"/>
  <c r="M244" i="43" s="1"/>
  <c r="K243" i="43"/>
  <c r="M243" i="43" s="1"/>
  <c r="K242" i="43"/>
  <c r="K241" i="43"/>
  <c r="K240" i="43"/>
  <c r="M240" i="43" s="1"/>
  <c r="K239" i="43"/>
  <c r="M239" i="43"/>
  <c r="K238" i="43"/>
  <c r="K237" i="43"/>
  <c r="K236" i="43"/>
  <c r="M236" i="43"/>
  <c r="K235" i="43"/>
  <c r="M235" i="43" s="1"/>
  <c r="K234" i="43"/>
  <c r="K233" i="43"/>
  <c r="K232" i="43"/>
  <c r="M232" i="43" s="1"/>
  <c r="K231" i="43"/>
  <c r="M231" i="43" s="1"/>
  <c r="K230" i="43"/>
  <c r="K229" i="43"/>
  <c r="K228" i="43"/>
  <c r="M228" i="43" s="1"/>
  <c r="K227" i="43"/>
  <c r="M227" i="43" s="1"/>
  <c r="K226" i="43"/>
  <c r="K225" i="43"/>
  <c r="K224" i="43"/>
  <c r="M224" i="43" s="1"/>
  <c r="K223" i="43"/>
  <c r="M223" i="43"/>
  <c r="K222" i="43"/>
  <c r="K221" i="43"/>
  <c r="K220" i="43"/>
  <c r="M220" i="43"/>
  <c r="K219" i="43"/>
  <c r="M219" i="43" s="1"/>
  <c r="K218" i="43"/>
  <c r="K217" i="43"/>
  <c r="K216" i="43"/>
  <c r="M216" i="43" s="1"/>
  <c r="K215" i="43"/>
  <c r="M215" i="43" s="1"/>
  <c r="K214" i="43"/>
  <c r="K213" i="43"/>
  <c r="K212" i="43"/>
  <c r="M212" i="43" s="1"/>
  <c r="K211" i="43"/>
  <c r="M211" i="43" s="1"/>
  <c r="K210" i="43"/>
  <c r="K209" i="43"/>
  <c r="K208" i="43"/>
  <c r="M208" i="43" s="1"/>
  <c r="K207" i="43"/>
  <c r="M207" i="43"/>
  <c r="K206" i="43"/>
  <c r="K205" i="43"/>
  <c r="K204" i="43"/>
  <c r="M204" i="43"/>
  <c r="K203" i="43"/>
  <c r="M203" i="43" s="1"/>
  <c r="K202" i="43"/>
  <c r="K201" i="43"/>
  <c r="K200" i="43"/>
  <c r="M200" i="43" s="1"/>
  <c r="K199" i="43"/>
  <c r="M199" i="43" s="1"/>
  <c r="K198" i="43"/>
  <c r="K197" i="43"/>
  <c r="K196" i="43"/>
  <c r="M196" i="43" s="1"/>
  <c r="K195" i="43"/>
  <c r="M195" i="43" s="1"/>
  <c r="K194" i="43"/>
  <c r="K193" i="43"/>
  <c r="K192" i="43"/>
  <c r="M192" i="43" s="1"/>
  <c r="K191" i="43"/>
  <c r="M191" i="43"/>
  <c r="K190" i="43"/>
  <c r="K189" i="43"/>
  <c r="K188" i="43"/>
  <c r="M188" i="43"/>
  <c r="K187" i="43"/>
  <c r="M187" i="43" s="1"/>
  <c r="K186" i="43"/>
  <c r="K185" i="43"/>
  <c r="K184" i="43"/>
  <c r="M184" i="43" s="1"/>
  <c r="K183" i="43"/>
  <c r="M183" i="43" s="1"/>
  <c r="K182" i="43"/>
  <c r="K181" i="43"/>
  <c r="K180" i="43"/>
  <c r="M180" i="43" s="1"/>
  <c r="K179" i="43"/>
  <c r="M179" i="43" s="1"/>
  <c r="K178" i="43"/>
  <c r="K177" i="43"/>
  <c r="K176" i="43"/>
  <c r="M176" i="43" s="1"/>
  <c r="K175" i="43"/>
  <c r="M175" i="43"/>
  <c r="K174" i="43"/>
  <c r="K173" i="43"/>
  <c r="K172" i="43"/>
  <c r="M172" i="43"/>
  <c r="K171" i="43"/>
  <c r="M171" i="43" s="1"/>
  <c r="K170" i="43"/>
  <c r="K169" i="43"/>
  <c r="K168" i="43"/>
  <c r="M168" i="43" s="1"/>
  <c r="K167" i="43"/>
  <c r="M167" i="43" s="1"/>
  <c r="K166" i="43"/>
  <c r="K165" i="43"/>
  <c r="K164" i="43"/>
  <c r="M164" i="43" s="1"/>
  <c r="K163" i="43"/>
  <c r="M163" i="43" s="1"/>
  <c r="K162" i="43"/>
  <c r="K161" i="43"/>
  <c r="K160" i="43"/>
  <c r="M160" i="43" s="1"/>
  <c r="K159" i="43"/>
  <c r="M159" i="43"/>
  <c r="K158" i="43"/>
  <c r="K157" i="43"/>
  <c r="K156" i="43"/>
  <c r="M156" i="43"/>
  <c r="K155" i="43"/>
  <c r="M155" i="43" s="1"/>
  <c r="K154" i="43"/>
  <c r="K153" i="43"/>
  <c r="K152" i="43"/>
  <c r="M152" i="43" s="1"/>
  <c r="K151" i="43"/>
  <c r="M151" i="43" s="1"/>
  <c r="K150" i="43"/>
  <c r="K149" i="43"/>
  <c r="K148" i="43"/>
  <c r="M148" i="43" s="1"/>
  <c r="K147" i="43"/>
  <c r="M147" i="43" s="1"/>
  <c r="K146" i="43"/>
  <c r="K145" i="43"/>
  <c r="K144" i="43"/>
  <c r="M144" i="43" s="1"/>
  <c r="K143" i="43"/>
  <c r="M143" i="43"/>
  <c r="K142" i="43"/>
  <c r="K141" i="43"/>
  <c r="K140" i="43"/>
  <c r="M140" i="43"/>
  <c r="K139" i="43"/>
  <c r="M139" i="43" s="1"/>
  <c r="K138" i="43"/>
  <c r="K137" i="43"/>
  <c r="K136" i="43"/>
  <c r="M136" i="43" s="1"/>
  <c r="K135" i="43"/>
  <c r="M135" i="43" s="1"/>
  <c r="K134" i="43"/>
  <c r="K133" i="43"/>
  <c r="K132" i="43"/>
  <c r="M132" i="43" s="1"/>
  <c r="K131" i="43"/>
  <c r="M131" i="43" s="1"/>
  <c r="K130" i="43"/>
  <c r="K129" i="43"/>
  <c r="K128" i="43"/>
  <c r="M128" i="43" s="1"/>
  <c r="K127" i="43"/>
  <c r="M127" i="43"/>
  <c r="K126" i="43"/>
  <c r="K125" i="43"/>
  <c r="K124" i="43"/>
  <c r="M124" i="43"/>
  <c r="K123" i="43"/>
  <c r="M123" i="43" s="1"/>
  <c r="K122" i="43"/>
  <c r="K121" i="43"/>
  <c r="K120" i="43"/>
  <c r="M120" i="43" s="1"/>
  <c r="K119" i="43"/>
  <c r="M119" i="43" s="1"/>
  <c r="K118" i="43"/>
  <c r="K117" i="43"/>
  <c r="K116" i="43"/>
  <c r="M116" i="43" s="1"/>
  <c r="K115" i="43"/>
  <c r="M115" i="43" s="1"/>
  <c r="K114" i="43"/>
  <c r="K113" i="43"/>
  <c r="K112" i="43"/>
  <c r="M112" i="43" s="1"/>
  <c r="K111" i="43"/>
  <c r="M111" i="43"/>
  <c r="K110" i="43"/>
  <c r="K109" i="43"/>
  <c r="K108" i="43"/>
  <c r="M108" i="43"/>
  <c r="K107" i="43"/>
  <c r="M107" i="43" s="1"/>
  <c r="K106" i="43"/>
  <c r="K105" i="43"/>
  <c r="K104" i="43"/>
  <c r="M104" i="43" s="1"/>
  <c r="K103" i="43"/>
  <c r="M103" i="43" s="1"/>
  <c r="K102" i="43"/>
  <c r="K101" i="43"/>
  <c r="K100" i="43"/>
  <c r="M100" i="43" s="1"/>
  <c r="K99" i="43"/>
  <c r="M99" i="43" s="1"/>
  <c r="K98" i="43"/>
  <c r="K97" i="43"/>
  <c r="K96" i="43"/>
  <c r="M96" i="43" s="1"/>
  <c r="K95" i="43"/>
  <c r="M95" i="43"/>
  <c r="K94" i="43"/>
  <c r="K93" i="43"/>
  <c r="K92" i="43"/>
  <c r="M92" i="43"/>
  <c r="K91" i="43"/>
  <c r="M91" i="43" s="1"/>
  <c r="K90" i="43"/>
  <c r="K89" i="43"/>
  <c r="K88" i="43"/>
  <c r="M88" i="43" s="1"/>
  <c r="K87" i="43"/>
  <c r="M87" i="43" s="1"/>
  <c r="K86" i="43"/>
  <c r="K85" i="43"/>
  <c r="K84" i="43"/>
  <c r="M84" i="43" s="1"/>
  <c r="K83" i="43"/>
  <c r="M83" i="43" s="1"/>
  <c r="K82" i="43"/>
  <c r="K81" i="43"/>
  <c r="K80" i="43"/>
  <c r="M80" i="43" s="1"/>
  <c r="K79" i="43"/>
  <c r="M79" i="43"/>
  <c r="K78" i="43"/>
  <c r="K77" i="43"/>
  <c r="K76" i="43"/>
  <c r="M76" i="43"/>
  <c r="K75" i="43"/>
  <c r="M75" i="43" s="1"/>
  <c r="K74" i="43"/>
  <c r="K73" i="43"/>
  <c r="K72" i="43"/>
  <c r="M72" i="43" s="1"/>
  <c r="K71" i="43"/>
  <c r="M71" i="43" s="1"/>
  <c r="K70" i="43"/>
  <c r="K69" i="43"/>
  <c r="K68" i="43"/>
  <c r="M68" i="43" s="1"/>
  <c r="K67" i="43"/>
  <c r="M67" i="43" s="1"/>
  <c r="K66" i="43"/>
  <c r="H5" i="42"/>
  <c r="I520" i="67"/>
  <c r="G520" i="67"/>
  <c r="J520" i="67"/>
  <c r="H520" i="67"/>
  <c r="F520" i="67"/>
  <c r="I521" i="67"/>
  <c r="I522" i="67"/>
  <c r="G522" i="67"/>
  <c r="J522" i="67"/>
  <c r="H522" i="67"/>
  <c r="F522" i="67"/>
  <c r="J523" i="67"/>
  <c r="H523" i="67"/>
  <c r="F523" i="67"/>
  <c r="I523" i="67"/>
  <c r="G523" i="67"/>
  <c r="I524" i="67"/>
  <c r="F524" i="67"/>
  <c r="I525" i="67"/>
  <c r="I526" i="67"/>
  <c r="G526" i="67"/>
  <c r="J526" i="67"/>
  <c r="H526" i="67"/>
  <c r="F526" i="67"/>
  <c r="J527" i="67"/>
  <c r="H527" i="67"/>
  <c r="F527" i="67"/>
  <c r="I527" i="67"/>
  <c r="G527" i="67"/>
  <c r="J533" i="67"/>
  <c r="H533" i="67"/>
  <c r="F533" i="67"/>
  <c r="I533" i="67"/>
  <c r="G533" i="67"/>
  <c r="I534" i="67"/>
  <c r="G534" i="67"/>
  <c r="J534" i="67"/>
  <c r="H534" i="67"/>
  <c r="F534" i="67"/>
  <c r="M4" i="67"/>
  <c r="M29" i="67"/>
  <c r="M31" i="67"/>
  <c r="M32" i="67"/>
  <c r="M33" i="67"/>
  <c r="M35" i="67"/>
  <c r="M36" i="67"/>
  <c r="M37" i="67"/>
  <c r="M40" i="67"/>
  <c r="M41" i="67"/>
  <c r="M43" i="67"/>
  <c r="M44" i="67"/>
  <c r="M45" i="67"/>
  <c r="M47" i="67"/>
  <c r="M48" i="67"/>
  <c r="M49" i="67"/>
  <c r="M51" i="67"/>
  <c r="M52" i="67"/>
  <c r="M53" i="67"/>
  <c r="M56" i="67"/>
  <c r="M57" i="67"/>
  <c r="M59" i="67"/>
  <c r="M60" i="67"/>
  <c r="M61" i="67"/>
  <c r="M63" i="67"/>
  <c r="M64" i="67"/>
  <c r="M65" i="67"/>
  <c r="M67" i="67"/>
  <c r="M68" i="67"/>
  <c r="M69" i="67"/>
  <c r="M72" i="67"/>
  <c r="M73" i="67"/>
  <c r="M75" i="67"/>
  <c r="M76" i="67"/>
  <c r="M77" i="67"/>
  <c r="M79" i="67"/>
  <c r="M80" i="67"/>
  <c r="M81" i="67"/>
  <c r="M83" i="67"/>
  <c r="M84" i="67"/>
  <c r="M85" i="67"/>
  <c r="M88" i="67"/>
  <c r="M89" i="67"/>
  <c r="M91" i="67"/>
  <c r="M92" i="67"/>
  <c r="M93" i="67"/>
  <c r="M95" i="67"/>
  <c r="M96" i="67"/>
  <c r="M97" i="67"/>
  <c r="M99" i="67"/>
  <c r="M100" i="67"/>
  <c r="M101" i="67"/>
  <c r="M104" i="67"/>
  <c r="M105" i="67"/>
  <c r="M107" i="67"/>
  <c r="M108" i="67"/>
  <c r="M109" i="67"/>
  <c r="M110" i="67"/>
  <c r="M111" i="67"/>
  <c r="M112" i="67"/>
  <c r="M113" i="67"/>
  <c r="M114" i="67"/>
  <c r="M115" i="67"/>
  <c r="M116" i="67"/>
  <c r="M117" i="67"/>
  <c r="M118" i="67"/>
  <c r="M119" i="67"/>
  <c r="M120" i="67"/>
  <c r="M121" i="67"/>
  <c r="M122" i="67"/>
  <c r="M123" i="67"/>
  <c r="M124" i="67"/>
  <c r="M125" i="67"/>
  <c r="M126" i="67"/>
  <c r="M127" i="67"/>
  <c r="M128" i="67"/>
  <c r="M129" i="67"/>
  <c r="M130" i="67"/>
  <c r="M131" i="67"/>
  <c r="M132" i="67"/>
  <c r="M133" i="67"/>
  <c r="M134" i="67"/>
  <c r="M135" i="67"/>
  <c r="M136" i="67"/>
  <c r="M137" i="67"/>
  <c r="M138" i="67"/>
  <c r="M139" i="67"/>
  <c r="M140" i="67"/>
  <c r="M141" i="67"/>
  <c r="M142" i="67"/>
  <c r="M143" i="67"/>
  <c r="M144" i="67"/>
  <c r="M145" i="67"/>
  <c r="M146" i="67"/>
  <c r="M147" i="67"/>
  <c r="M148" i="67"/>
  <c r="M149" i="67"/>
  <c r="M150" i="67"/>
  <c r="M151" i="67"/>
  <c r="M152" i="67"/>
  <c r="M153" i="67"/>
  <c r="M154" i="67"/>
  <c r="M155" i="67"/>
  <c r="M156" i="67"/>
  <c r="M157" i="67"/>
  <c r="M158" i="67"/>
  <c r="M159" i="67"/>
  <c r="M160" i="67"/>
  <c r="M161" i="67"/>
  <c r="M162" i="67"/>
  <c r="M163" i="67"/>
  <c r="M164" i="67"/>
  <c r="M165" i="67"/>
  <c r="M166" i="67"/>
  <c r="M167" i="67"/>
  <c r="M168" i="67"/>
  <c r="M169" i="67"/>
  <c r="M170" i="67"/>
  <c r="M171" i="67"/>
  <c r="M172" i="67"/>
  <c r="M173" i="67"/>
  <c r="M174" i="67"/>
  <c r="M175" i="67"/>
  <c r="M176" i="67"/>
  <c r="M177" i="67"/>
  <c r="M178" i="67"/>
  <c r="M179" i="67"/>
  <c r="M180" i="67"/>
  <c r="M181" i="67"/>
  <c r="M182" i="67"/>
  <c r="M183" i="67"/>
  <c r="M184" i="67"/>
  <c r="M185" i="67"/>
  <c r="M186" i="67"/>
  <c r="M187" i="67"/>
  <c r="M188" i="67"/>
  <c r="M189" i="67"/>
  <c r="M190" i="67"/>
  <c r="M191" i="67"/>
  <c r="M192" i="67"/>
  <c r="M193" i="67"/>
  <c r="M194" i="67"/>
  <c r="M195" i="67"/>
  <c r="M196" i="67"/>
  <c r="M197" i="67"/>
  <c r="M198" i="67"/>
  <c r="M199" i="67"/>
  <c r="M200" i="67"/>
  <c r="M201" i="67"/>
  <c r="M202" i="67"/>
  <c r="M203" i="67"/>
  <c r="M204" i="67"/>
  <c r="M205" i="67"/>
  <c r="M206" i="67"/>
  <c r="M207" i="67"/>
  <c r="M208" i="67"/>
  <c r="M209" i="67"/>
  <c r="M210" i="67"/>
  <c r="M211" i="67"/>
  <c r="M212" i="67"/>
  <c r="M213" i="67"/>
  <c r="M214" i="67"/>
  <c r="M215" i="67"/>
  <c r="M216" i="67"/>
  <c r="M217" i="67"/>
  <c r="M218" i="67"/>
  <c r="M219" i="67"/>
  <c r="M220" i="67"/>
  <c r="M221" i="67"/>
  <c r="M222" i="67"/>
  <c r="M223" i="67"/>
  <c r="M224" i="67"/>
  <c r="M225" i="67"/>
  <c r="M226" i="67"/>
  <c r="M227" i="67"/>
  <c r="M228" i="67"/>
  <c r="M229" i="67"/>
  <c r="M230" i="67"/>
  <c r="M231" i="67"/>
  <c r="M232" i="67"/>
  <c r="M233" i="67"/>
  <c r="M234" i="67"/>
  <c r="M235" i="67"/>
  <c r="M236" i="67"/>
  <c r="M237" i="67"/>
  <c r="M238" i="67"/>
  <c r="M239" i="67"/>
  <c r="M240" i="67"/>
  <c r="M241" i="67"/>
  <c r="M242" i="67"/>
  <c r="M243" i="67"/>
  <c r="M244" i="67"/>
  <c r="M245" i="67"/>
  <c r="M246" i="67"/>
  <c r="M247" i="67"/>
  <c r="M248" i="67"/>
  <c r="M249" i="67"/>
  <c r="M250" i="67"/>
  <c r="M251" i="67"/>
  <c r="M252" i="67"/>
  <c r="M253" i="67"/>
  <c r="M254" i="67"/>
  <c r="M255" i="67"/>
  <c r="M256" i="67"/>
  <c r="M257" i="67"/>
  <c r="M258" i="67"/>
  <c r="M259" i="67"/>
  <c r="M260" i="67"/>
  <c r="M261" i="67"/>
  <c r="M262" i="67"/>
  <c r="M263" i="67"/>
  <c r="M264" i="67"/>
  <c r="M265" i="67"/>
  <c r="M266" i="67"/>
  <c r="M267" i="67"/>
  <c r="M268" i="67"/>
  <c r="M269" i="67"/>
  <c r="M270" i="67"/>
  <c r="M271" i="67"/>
  <c r="M272" i="67"/>
  <c r="M273" i="67"/>
  <c r="M274" i="67"/>
  <c r="M275" i="67"/>
  <c r="M276" i="67"/>
  <c r="M277" i="67"/>
  <c r="M278" i="67"/>
  <c r="M279" i="67"/>
  <c r="M280" i="67"/>
  <c r="M281" i="67"/>
  <c r="M282" i="67"/>
  <c r="M283" i="67"/>
  <c r="M284" i="67"/>
  <c r="M285" i="67"/>
  <c r="M286" i="67"/>
  <c r="M287" i="67"/>
  <c r="M288" i="67"/>
  <c r="M289" i="67"/>
  <c r="M290" i="67"/>
  <c r="M291" i="67"/>
  <c r="M292" i="67"/>
  <c r="M293" i="67"/>
  <c r="M294" i="67"/>
  <c r="M295" i="67"/>
  <c r="M296" i="67"/>
  <c r="M297" i="67"/>
  <c r="M298" i="67"/>
  <c r="M299" i="67"/>
  <c r="M300" i="67"/>
  <c r="M301" i="67"/>
  <c r="M302" i="67"/>
  <c r="M303" i="67"/>
  <c r="M304" i="67"/>
  <c r="M305" i="67"/>
  <c r="M306" i="67"/>
  <c r="M307" i="67"/>
  <c r="M308" i="67"/>
  <c r="M309" i="67"/>
  <c r="M310" i="67"/>
  <c r="M311" i="67"/>
  <c r="M312" i="67"/>
  <c r="M313" i="67"/>
  <c r="M314" i="67"/>
  <c r="M315" i="67"/>
  <c r="M316" i="67"/>
  <c r="M317" i="67"/>
  <c r="M318" i="67"/>
  <c r="M319" i="67"/>
  <c r="M320" i="67"/>
  <c r="M321" i="67"/>
  <c r="M322" i="67"/>
  <c r="M323" i="67"/>
  <c r="M324" i="67"/>
  <c r="M325" i="67"/>
  <c r="M326" i="67"/>
  <c r="M327" i="67"/>
  <c r="M328" i="67"/>
  <c r="M329" i="67"/>
  <c r="M330" i="67"/>
  <c r="M331" i="67"/>
  <c r="M332" i="67"/>
  <c r="M333" i="67"/>
  <c r="M334" i="67"/>
  <c r="M335" i="67"/>
  <c r="M336" i="67"/>
  <c r="M337" i="67"/>
  <c r="M338" i="67"/>
  <c r="M339" i="67"/>
  <c r="M340" i="67"/>
  <c r="M341" i="67"/>
  <c r="M342" i="67"/>
  <c r="M343" i="67"/>
  <c r="M344" i="67"/>
  <c r="M345" i="67"/>
  <c r="M346" i="67"/>
  <c r="M347" i="67"/>
  <c r="M348" i="67"/>
  <c r="M349" i="67"/>
  <c r="M350" i="67"/>
  <c r="M351" i="67"/>
  <c r="M352" i="67"/>
  <c r="M353" i="67"/>
  <c r="M354" i="67"/>
  <c r="M355" i="67"/>
  <c r="M356" i="67"/>
  <c r="M357" i="67"/>
  <c r="M358" i="67"/>
  <c r="M359" i="67"/>
  <c r="M360" i="67"/>
  <c r="M361" i="67"/>
  <c r="M362" i="67"/>
  <c r="M363" i="67"/>
  <c r="M364" i="67"/>
  <c r="M365" i="67"/>
  <c r="M366" i="67"/>
  <c r="M367" i="67"/>
  <c r="M368" i="67"/>
  <c r="M369" i="67"/>
  <c r="M370" i="67"/>
  <c r="M371" i="67"/>
  <c r="M372" i="67"/>
  <c r="M373" i="67"/>
  <c r="M374" i="67"/>
  <c r="M375" i="67"/>
  <c r="M376" i="67"/>
  <c r="M377" i="67"/>
  <c r="M378" i="67"/>
  <c r="M379" i="67"/>
  <c r="M380" i="67"/>
  <c r="M381" i="67"/>
  <c r="M382" i="67"/>
  <c r="M383" i="67"/>
  <c r="M384" i="67"/>
  <c r="M385" i="67"/>
  <c r="M386" i="67"/>
  <c r="M387" i="67"/>
  <c r="M388" i="67"/>
  <c r="M389" i="67"/>
  <c r="M390" i="67"/>
  <c r="M391" i="67"/>
  <c r="M392" i="67"/>
  <c r="M393" i="67"/>
  <c r="M394" i="67"/>
  <c r="M395" i="67"/>
  <c r="M396" i="67"/>
  <c r="M397" i="67"/>
  <c r="M398" i="67"/>
  <c r="M399" i="67"/>
  <c r="M400" i="67"/>
  <c r="M401" i="67"/>
  <c r="M402" i="67"/>
  <c r="M403" i="67"/>
  <c r="M404" i="67"/>
  <c r="M405" i="67"/>
  <c r="M406" i="67"/>
  <c r="M407" i="67"/>
  <c r="M408" i="67"/>
  <c r="M409" i="67"/>
  <c r="M410" i="67"/>
  <c r="M411" i="67"/>
  <c r="M412" i="67"/>
  <c r="M413" i="67"/>
  <c r="M414" i="67"/>
  <c r="M415" i="67"/>
  <c r="M416" i="67"/>
  <c r="M417" i="67"/>
  <c r="M418" i="67"/>
  <c r="M419" i="67"/>
  <c r="M420" i="67"/>
  <c r="M421" i="67"/>
  <c r="M422" i="67"/>
  <c r="M423" i="67"/>
  <c r="M424" i="67"/>
  <c r="M425" i="67"/>
  <c r="M426" i="67"/>
  <c r="M427" i="67"/>
  <c r="M428" i="67"/>
  <c r="M429" i="67"/>
  <c r="M430" i="67"/>
  <c r="M431" i="67"/>
  <c r="M432" i="67"/>
  <c r="M433" i="67"/>
  <c r="M434" i="67"/>
  <c r="M435" i="67"/>
  <c r="M436" i="67"/>
  <c r="M437" i="67"/>
  <c r="M438" i="67"/>
  <c r="M439" i="67"/>
  <c r="M440" i="67"/>
  <c r="M441" i="67"/>
  <c r="M442" i="67"/>
  <c r="M443" i="67"/>
  <c r="M444" i="67"/>
  <c r="M445" i="67"/>
  <c r="M446" i="67"/>
  <c r="M447" i="67"/>
  <c r="M448" i="67"/>
  <c r="M449" i="67"/>
  <c r="M450" i="67"/>
  <c r="M451" i="67"/>
  <c r="M452" i="67"/>
  <c r="M453" i="67"/>
  <c r="M454" i="67"/>
  <c r="M455" i="67"/>
  <c r="M456" i="67"/>
  <c r="M457" i="67"/>
  <c r="M458" i="67"/>
  <c r="M459" i="67"/>
  <c r="M460" i="67"/>
  <c r="M461" i="67"/>
  <c r="M462" i="67"/>
  <c r="M463" i="67"/>
  <c r="M464" i="67"/>
  <c r="M465" i="67"/>
  <c r="M466" i="67"/>
  <c r="M467" i="67"/>
  <c r="M468" i="67"/>
  <c r="M469" i="67"/>
  <c r="M470" i="67"/>
  <c r="M471" i="67"/>
  <c r="M472" i="67"/>
  <c r="M473" i="67"/>
  <c r="M474" i="67"/>
  <c r="M475" i="67"/>
  <c r="M476" i="67"/>
  <c r="M477" i="67"/>
  <c r="M478" i="67"/>
  <c r="M479" i="67"/>
  <c r="M480" i="67"/>
  <c r="M481" i="67"/>
  <c r="M482" i="67"/>
  <c r="M483" i="67"/>
  <c r="M484" i="67"/>
  <c r="M485" i="67"/>
  <c r="M486" i="67"/>
  <c r="M487" i="67"/>
  <c r="M488" i="67"/>
  <c r="M489" i="67"/>
  <c r="M490" i="67"/>
  <c r="M491" i="67"/>
  <c r="M492" i="67"/>
  <c r="M493" i="67"/>
  <c r="M494" i="67"/>
  <c r="M495" i="67"/>
  <c r="M496" i="67"/>
  <c r="M497" i="67"/>
  <c r="M498" i="67"/>
  <c r="J521" i="65"/>
  <c r="G521" i="65"/>
  <c r="J522" i="65"/>
  <c r="H522" i="65"/>
  <c r="F523" i="65"/>
  <c r="H525" i="65"/>
  <c r="H526" i="65"/>
  <c r="J527" i="65"/>
  <c r="H527" i="65"/>
  <c r="F527" i="65"/>
  <c r="I527" i="65"/>
  <c r="G527" i="65"/>
  <c r="J533" i="65"/>
  <c r="H533" i="65"/>
  <c r="F533" i="65"/>
  <c r="I533" i="65"/>
  <c r="G533" i="65"/>
  <c r="I534" i="65"/>
  <c r="G534" i="65"/>
  <c r="J534" i="65"/>
  <c r="H534" i="65"/>
  <c r="F534" i="65"/>
  <c r="M4" i="65"/>
  <c r="M16" i="65"/>
  <c r="M24" i="65"/>
  <c r="M29" i="65"/>
  <c r="M33" i="65"/>
  <c r="M36" i="65"/>
  <c r="M37" i="65"/>
  <c r="M46" i="65"/>
  <c r="M48" i="65"/>
  <c r="M49" i="65"/>
  <c r="M50" i="65"/>
  <c r="M52" i="65"/>
  <c r="M53" i="65"/>
  <c r="M54" i="65"/>
  <c r="M56" i="65"/>
  <c r="M57" i="65"/>
  <c r="M58" i="65"/>
  <c r="M60" i="65"/>
  <c r="M61" i="65"/>
  <c r="M62" i="65"/>
  <c r="M64" i="65"/>
  <c r="M65" i="65"/>
  <c r="M66" i="65"/>
  <c r="M68" i="65"/>
  <c r="M69" i="65"/>
  <c r="M70" i="65"/>
  <c r="M72" i="65"/>
  <c r="M73" i="65"/>
  <c r="M74" i="65"/>
  <c r="M76" i="65"/>
  <c r="M77" i="65"/>
  <c r="M78" i="65"/>
  <c r="M80" i="65"/>
  <c r="M81" i="65"/>
  <c r="M82" i="65"/>
  <c r="M84" i="65"/>
  <c r="M85" i="65"/>
  <c r="M86" i="65"/>
  <c r="M88" i="65"/>
  <c r="M89" i="65"/>
  <c r="M90" i="65"/>
  <c r="M92" i="65"/>
  <c r="M93" i="65"/>
  <c r="M94" i="65"/>
  <c r="M96" i="65"/>
  <c r="M97" i="65"/>
  <c r="M98" i="65"/>
  <c r="M100" i="65"/>
  <c r="M102" i="65"/>
  <c r="M104" i="65"/>
  <c r="M105" i="65"/>
  <c r="M106" i="65"/>
  <c r="M108" i="65"/>
  <c r="M109" i="65"/>
  <c r="M110" i="65"/>
  <c r="M112" i="65"/>
  <c r="M113" i="65"/>
  <c r="M114" i="65"/>
  <c r="M116" i="65"/>
  <c r="M117" i="65"/>
  <c r="M118" i="65"/>
  <c r="M120" i="65"/>
  <c r="M121" i="65"/>
  <c r="M124" i="65"/>
  <c r="M125" i="65"/>
  <c r="M126" i="65"/>
  <c r="M129" i="65"/>
  <c r="M130" i="65"/>
  <c r="M132" i="65"/>
  <c r="M133" i="65"/>
  <c r="M134" i="65"/>
  <c r="M136" i="65"/>
  <c r="M137" i="65"/>
  <c r="M138" i="65"/>
  <c r="M140" i="65"/>
  <c r="M141" i="65"/>
  <c r="M142" i="65"/>
  <c r="M144" i="65"/>
  <c r="M145" i="65"/>
  <c r="M146" i="65"/>
  <c r="M148" i="65"/>
  <c r="M150" i="65"/>
  <c r="M152" i="65"/>
  <c r="M153" i="65"/>
  <c r="M154" i="65"/>
  <c r="M155" i="65"/>
  <c r="M156" i="65"/>
  <c r="M157" i="65"/>
  <c r="M158" i="65"/>
  <c r="M159" i="65"/>
  <c r="M160" i="65"/>
  <c r="M161" i="65"/>
  <c r="M162" i="65"/>
  <c r="M163" i="65"/>
  <c r="M164" i="65"/>
  <c r="M165" i="65"/>
  <c r="M166" i="65"/>
  <c r="M167" i="65"/>
  <c r="M168" i="65"/>
  <c r="M169" i="65"/>
  <c r="M170" i="65"/>
  <c r="M171" i="65"/>
  <c r="M172" i="65"/>
  <c r="M173" i="65"/>
  <c r="M174" i="65"/>
  <c r="M175" i="65"/>
  <c r="M176" i="65"/>
  <c r="M177" i="65"/>
  <c r="M178" i="65"/>
  <c r="M179" i="65"/>
  <c r="M180" i="65"/>
  <c r="M181" i="65"/>
  <c r="M182" i="65"/>
  <c r="M183" i="65"/>
  <c r="M184" i="65"/>
  <c r="M185" i="65"/>
  <c r="M186" i="65"/>
  <c r="M187" i="65"/>
  <c r="M188" i="65"/>
  <c r="M189" i="65"/>
  <c r="M190" i="65"/>
  <c r="M191" i="65"/>
  <c r="M192" i="65"/>
  <c r="M193" i="65"/>
  <c r="M194" i="65"/>
  <c r="M195" i="65"/>
  <c r="M196" i="65"/>
  <c r="M197" i="65"/>
  <c r="M198" i="65"/>
  <c r="M199" i="65"/>
  <c r="M200" i="65"/>
  <c r="M201" i="65"/>
  <c r="M202" i="65"/>
  <c r="M203" i="65"/>
  <c r="M204" i="65"/>
  <c r="M205" i="65"/>
  <c r="M206" i="65"/>
  <c r="M207" i="65"/>
  <c r="M208" i="65"/>
  <c r="M209" i="65"/>
  <c r="M210" i="65"/>
  <c r="M211" i="65"/>
  <c r="M212" i="65"/>
  <c r="M213" i="65"/>
  <c r="M214" i="65"/>
  <c r="M215" i="65"/>
  <c r="M216" i="65"/>
  <c r="M217" i="65"/>
  <c r="M218" i="65"/>
  <c r="M219" i="65"/>
  <c r="M220" i="65"/>
  <c r="M221" i="65"/>
  <c r="M222" i="65"/>
  <c r="M223" i="65"/>
  <c r="M224" i="65"/>
  <c r="M225" i="65"/>
  <c r="M226" i="65"/>
  <c r="M227" i="65"/>
  <c r="M228" i="65"/>
  <c r="M229" i="65"/>
  <c r="M230" i="65"/>
  <c r="M231" i="65"/>
  <c r="M232" i="65"/>
  <c r="M233" i="65"/>
  <c r="M234" i="65"/>
  <c r="M235" i="65"/>
  <c r="M236" i="65"/>
  <c r="M237" i="65"/>
  <c r="M238" i="65"/>
  <c r="M239" i="65"/>
  <c r="M240" i="65"/>
  <c r="M241" i="65"/>
  <c r="M242" i="65"/>
  <c r="M243" i="65"/>
  <c r="M244" i="65"/>
  <c r="M245" i="65"/>
  <c r="M246" i="65"/>
  <c r="M247" i="65"/>
  <c r="M248" i="65"/>
  <c r="M249" i="65"/>
  <c r="M250" i="65"/>
  <c r="M251" i="65"/>
  <c r="M252" i="65"/>
  <c r="M253" i="65"/>
  <c r="M254" i="65"/>
  <c r="M255" i="65"/>
  <c r="M256" i="65"/>
  <c r="M257" i="65"/>
  <c r="M258" i="65"/>
  <c r="M259" i="65"/>
  <c r="M260" i="65"/>
  <c r="M261" i="65"/>
  <c r="M262" i="65"/>
  <c r="M263" i="65"/>
  <c r="M264" i="65"/>
  <c r="M265" i="65"/>
  <c r="M266" i="65"/>
  <c r="M267" i="65"/>
  <c r="M268" i="65"/>
  <c r="M269" i="65"/>
  <c r="M270" i="65"/>
  <c r="M271" i="65"/>
  <c r="M272" i="65"/>
  <c r="M273" i="65"/>
  <c r="M274" i="65"/>
  <c r="M275" i="65"/>
  <c r="M276" i="65"/>
  <c r="M277" i="65"/>
  <c r="M278" i="65"/>
  <c r="M279" i="65"/>
  <c r="M280" i="65"/>
  <c r="M281" i="65"/>
  <c r="M282" i="65"/>
  <c r="M283" i="65"/>
  <c r="M284" i="65"/>
  <c r="M285" i="65"/>
  <c r="M286" i="65"/>
  <c r="M287" i="65"/>
  <c r="M288" i="65"/>
  <c r="M289" i="65"/>
  <c r="M290" i="65"/>
  <c r="M291" i="65"/>
  <c r="M292" i="65"/>
  <c r="M293" i="65"/>
  <c r="M294" i="65"/>
  <c r="M295" i="65"/>
  <c r="M296" i="65"/>
  <c r="M297" i="65"/>
  <c r="M298" i="65"/>
  <c r="M299" i="65"/>
  <c r="M300" i="65"/>
  <c r="M301" i="65"/>
  <c r="M302" i="65"/>
  <c r="M303" i="65"/>
  <c r="M304" i="65"/>
  <c r="M305" i="65"/>
  <c r="M306" i="65"/>
  <c r="M307" i="65"/>
  <c r="M308" i="65"/>
  <c r="M309" i="65"/>
  <c r="M310" i="65"/>
  <c r="M311" i="65"/>
  <c r="M312" i="65"/>
  <c r="M313" i="65"/>
  <c r="M314" i="65"/>
  <c r="M315" i="65"/>
  <c r="M316" i="65"/>
  <c r="M317" i="65"/>
  <c r="M318" i="65"/>
  <c r="M319" i="65"/>
  <c r="M320" i="65"/>
  <c r="M321" i="65"/>
  <c r="M322" i="65"/>
  <c r="M323" i="65"/>
  <c r="M324" i="65"/>
  <c r="M325" i="65"/>
  <c r="M326" i="65"/>
  <c r="M327" i="65"/>
  <c r="M328" i="65"/>
  <c r="M329" i="65"/>
  <c r="M330" i="65"/>
  <c r="M331" i="65"/>
  <c r="M332" i="65"/>
  <c r="M333" i="65"/>
  <c r="M334" i="65"/>
  <c r="M335" i="65"/>
  <c r="M336" i="65"/>
  <c r="M337" i="65"/>
  <c r="M338" i="65"/>
  <c r="M339" i="65"/>
  <c r="M340" i="65"/>
  <c r="M341" i="65"/>
  <c r="M342" i="65"/>
  <c r="M343" i="65"/>
  <c r="M344" i="65"/>
  <c r="M345" i="65"/>
  <c r="M346" i="65"/>
  <c r="M347" i="65"/>
  <c r="M348" i="65"/>
  <c r="M349" i="65"/>
  <c r="M350" i="65"/>
  <c r="M351" i="65"/>
  <c r="M352" i="65"/>
  <c r="M353" i="65"/>
  <c r="M354" i="65"/>
  <c r="M355" i="65"/>
  <c r="M356" i="65"/>
  <c r="M357" i="65"/>
  <c r="M358" i="65"/>
  <c r="M359" i="65"/>
  <c r="M360" i="65"/>
  <c r="M361" i="65"/>
  <c r="M362" i="65"/>
  <c r="M363" i="65"/>
  <c r="M364" i="65"/>
  <c r="M365" i="65"/>
  <c r="M366" i="65"/>
  <c r="M367" i="65"/>
  <c r="M368" i="65"/>
  <c r="M369" i="65"/>
  <c r="M370" i="65"/>
  <c r="M371" i="65"/>
  <c r="M372" i="65"/>
  <c r="M373" i="65"/>
  <c r="M374" i="65"/>
  <c r="M375" i="65"/>
  <c r="M376" i="65"/>
  <c r="M377" i="65"/>
  <c r="M378" i="65"/>
  <c r="M379" i="65"/>
  <c r="M380" i="65"/>
  <c r="M381" i="65"/>
  <c r="M382" i="65"/>
  <c r="M383" i="65"/>
  <c r="M384" i="65"/>
  <c r="M385" i="65"/>
  <c r="M386" i="65"/>
  <c r="M387" i="65"/>
  <c r="M388" i="65"/>
  <c r="M389" i="65"/>
  <c r="M390" i="65"/>
  <c r="M391" i="65"/>
  <c r="M392" i="65"/>
  <c r="M393" i="65"/>
  <c r="M394" i="65"/>
  <c r="M395" i="65"/>
  <c r="M396" i="65"/>
  <c r="M397" i="65"/>
  <c r="M398" i="65"/>
  <c r="M399" i="65"/>
  <c r="M400" i="65"/>
  <c r="M401" i="65"/>
  <c r="M402" i="65"/>
  <c r="M403" i="65"/>
  <c r="M404" i="65"/>
  <c r="M405" i="65"/>
  <c r="M406" i="65"/>
  <c r="M407" i="65"/>
  <c r="M408" i="65"/>
  <c r="M409" i="65"/>
  <c r="M410" i="65"/>
  <c r="M411" i="65"/>
  <c r="M412" i="65"/>
  <c r="M413" i="65"/>
  <c r="M414" i="65"/>
  <c r="M415" i="65"/>
  <c r="M416" i="65"/>
  <c r="M417" i="65"/>
  <c r="M418" i="65"/>
  <c r="M419" i="65"/>
  <c r="M420" i="65"/>
  <c r="M421" i="65"/>
  <c r="M422" i="65"/>
  <c r="M423" i="65"/>
  <c r="M424" i="65"/>
  <c r="M425" i="65"/>
  <c r="M426" i="65"/>
  <c r="M427" i="65"/>
  <c r="M428" i="65"/>
  <c r="M429" i="65"/>
  <c r="M430" i="65"/>
  <c r="M431" i="65"/>
  <c r="M432" i="65"/>
  <c r="M433" i="65"/>
  <c r="M434" i="65"/>
  <c r="M435" i="65"/>
  <c r="M436" i="65"/>
  <c r="M437" i="65"/>
  <c r="M438" i="65"/>
  <c r="M439" i="65"/>
  <c r="M440" i="65"/>
  <c r="M441" i="65"/>
  <c r="M442" i="65"/>
  <c r="M443" i="65"/>
  <c r="M444" i="65"/>
  <c r="M445" i="65"/>
  <c r="M446" i="65"/>
  <c r="M447" i="65"/>
  <c r="M448" i="65"/>
  <c r="M449" i="65"/>
  <c r="M450" i="65"/>
  <c r="M451" i="65"/>
  <c r="M452" i="65"/>
  <c r="M453" i="65"/>
  <c r="M454" i="65"/>
  <c r="M455" i="65"/>
  <c r="M456" i="65"/>
  <c r="M457" i="65"/>
  <c r="M458" i="65"/>
  <c r="M459" i="65"/>
  <c r="M460" i="65"/>
  <c r="M461" i="65"/>
  <c r="M462" i="65"/>
  <c r="M463" i="65"/>
  <c r="M464" i="65"/>
  <c r="M465" i="65"/>
  <c r="M466" i="65"/>
  <c r="M467" i="65"/>
  <c r="M468" i="65"/>
  <c r="M469" i="65"/>
  <c r="M470" i="65"/>
  <c r="M471" i="65"/>
  <c r="M472" i="65"/>
  <c r="M473" i="65"/>
  <c r="M474" i="65"/>
  <c r="M475" i="65"/>
  <c r="M476" i="65"/>
  <c r="M477" i="65"/>
  <c r="M478" i="65"/>
  <c r="M479" i="65"/>
  <c r="M480" i="65"/>
  <c r="M481" i="65"/>
  <c r="M482" i="65"/>
  <c r="M483" i="65"/>
  <c r="M484" i="65"/>
  <c r="M485" i="65"/>
  <c r="M486" i="65"/>
  <c r="M487" i="65"/>
  <c r="M488" i="65"/>
  <c r="M489" i="65"/>
  <c r="M490" i="65"/>
  <c r="M491" i="65"/>
  <c r="M492" i="65"/>
  <c r="M493" i="65"/>
  <c r="M494" i="65"/>
  <c r="M495" i="65"/>
  <c r="M496" i="65"/>
  <c r="M497" i="65"/>
  <c r="M498" i="65"/>
  <c r="I526" i="63"/>
  <c r="G526" i="63"/>
  <c r="J526" i="63"/>
  <c r="H526" i="63"/>
  <c r="F526" i="63"/>
  <c r="J527" i="63"/>
  <c r="H527" i="63"/>
  <c r="F527" i="63"/>
  <c r="I527" i="63"/>
  <c r="G527" i="63"/>
  <c r="J533" i="63"/>
  <c r="H533" i="63"/>
  <c r="F533" i="63"/>
  <c r="I533" i="63"/>
  <c r="G533" i="63"/>
  <c r="I534" i="63"/>
  <c r="G534" i="63"/>
  <c r="J534" i="63"/>
  <c r="H534" i="63"/>
  <c r="F534" i="63"/>
  <c r="M4" i="63"/>
  <c r="M25" i="63"/>
  <c r="M31" i="63"/>
  <c r="M37" i="63"/>
  <c r="M41" i="63"/>
  <c r="M43" i="63"/>
  <c r="M45" i="63"/>
  <c r="M47" i="63"/>
  <c r="M49" i="63"/>
  <c r="M51" i="63"/>
  <c r="M53" i="63"/>
  <c r="M55" i="63"/>
  <c r="M57" i="63"/>
  <c r="M59" i="63"/>
  <c r="M61" i="63"/>
  <c r="M65" i="63"/>
  <c r="M77" i="63"/>
  <c r="M83" i="63"/>
  <c r="M85" i="63"/>
  <c r="M87" i="63"/>
  <c r="M89" i="63"/>
  <c r="M91" i="63"/>
  <c r="M93" i="63"/>
  <c r="M95" i="63"/>
  <c r="M97" i="63"/>
  <c r="M99" i="63"/>
  <c r="M101" i="63"/>
  <c r="M105" i="63"/>
  <c r="M107" i="63"/>
  <c r="M109" i="63"/>
  <c r="M111" i="63"/>
  <c r="M113" i="63"/>
  <c r="M115" i="63"/>
  <c r="M117" i="63"/>
  <c r="M119" i="63"/>
  <c r="M121" i="63"/>
  <c r="M123" i="63"/>
  <c r="M125" i="63"/>
  <c r="M129" i="63"/>
  <c r="M131" i="63"/>
  <c r="M133" i="63"/>
  <c r="M135" i="63"/>
  <c r="M137" i="63"/>
  <c r="M139" i="63"/>
  <c r="M141" i="63"/>
  <c r="M143" i="63"/>
  <c r="M145" i="63"/>
  <c r="M147" i="63"/>
  <c r="M149" i="63"/>
  <c r="M151" i="63"/>
  <c r="M153" i="63"/>
  <c r="M155" i="63"/>
  <c r="M157" i="63"/>
  <c r="M159" i="63"/>
  <c r="M161" i="63"/>
  <c r="M163" i="63"/>
  <c r="M165" i="63"/>
  <c r="M169" i="63"/>
  <c r="M171" i="63"/>
  <c r="M173" i="63"/>
  <c r="M175" i="63"/>
  <c r="M177" i="63"/>
  <c r="M179" i="63"/>
  <c r="M181" i="63"/>
  <c r="M183" i="63"/>
  <c r="M185" i="63"/>
  <c r="M187" i="63"/>
  <c r="M189" i="63"/>
  <c r="M193" i="63"/>
  <c r="M195" i="63"/>
  <c r="M197" i="63"/>
  <c r="M199" i="63"/>
  <c r="M201" i="63"/>
  <c r="M203" i="63"/>
  <c r="M205" i="63"/>
  <c r="M207" i="63"/>
  <c r="M209" i="63"/>
  <c r="M211" i="63"/>
  <c r="M213" i="63"/>
  <c r="M215" i="63"/>
  <c r="M217" i="63"/>
  <c r="M219" i="63"/>
  <c r="M221" i="63"/>
  <c r="M223" i="63"/>
  <c r="M225" i="63"/>
  <c r="M227" i="63"/>
  <c r="M229" i="63"/>
  <c r="M233" i="63"/>
  <c r="M235" i="63"/>
  <c r="M237" i="63"/>
  <c r="M239" i="63"/>
  <c r="M241" i="63"/>
  <c r="M243" i="63"/>
  <c r="M245" i="63"/>
  <c r="M247" i="63"/>
  <c r="M249" i="63"/>
  <c r="M251" i="63"/>
  <c r="M253" i="63"/>
  <c r="M257" i="63"/>
  <c r="M259" i="63"/>
  <c r="M261" i="63"/>
  <c r="M263" i="63"/>
  <c r="M265" i="63"/>
  <c r="M267" i="63"/>
  <c r="M269" i="63"/>
  <c r="M271" i="63"/>
  <c r="M273" i="63"/>
  <c r="M275" i="63"/>
  <c r="M277" i="63"/>
  <c r="M279" i="63"/>
  <c r="M281" i="63"/>
  <c r="M283" i="63"/>
  <c r="M285" i="63"/>
  <c r="M287" i="63"/>
  <c r="M289" i="63"/>
  <c r="M291" i="63"/>
  <c r="M293" i="63"/>
  <c r="M297" i="63"/>
  <c r="M299" i="63"/>
  <c r="M301" i="63"/>
  <c r="M303" i="63"/>
  <c r="M305" i="63"/>
  <c r="M307" i="63"/>
  <c r="M309" i="63"/>
  <c r="M311" i="63"/>
  <c r="M313" i="63"/>
  <c r="M315" i="63"/>
  <c r="M317" i="63"/>
  <c r="M321" i="63"/>
  <c r="M323" i="63"/>
  <c r="M325" i="63"/>
  <c r="M327" i="63"/>
  <c r="M329" i="63"/>
  <c r="M331" i="63"/>
  <c r="M333" i="63"/>
  <c r="M335" i="63"/>
  <c r="M337" i="63"/>
  <c r="M339" i="63"/>
  <c r="M341" i="63"/>
  <c r="M343" i="63"/>
  <c r="M345" i="63"/>
  <c r="M347" i="63"/>
  <c r="M349" i="63"/>
  <c r="M351" i="63"/>
  <c r="M353" i="63"/>
  <c r="M355" i="63"/>
  <c r="M357" i="63"/>
  <c r="M361" i="63"/>
  <c r="M363" i="63"/>
  <c r="M365" i="63"/>
  <c r="M367" i="63"/>
  <c r="M369" i="63"/>
  <c r="M371" i="63"/>
  <c r="M373" i="63"/>
  <c r="M375" i="63"/>
  <c r="M377" i="63"/>
  <c r="M379" i="63"/>
  <c r="M381" i="63"/>
  <c r="M385" i="63"/>
  <c r="M387" i="63"/>
  <c r="M389" i="63"/>
  <c r="M391" i="63"/>
  <c r="M393" i="63"/>
  <c r="M395" i="63"/>
  <c r="M397" i="63"/>
  <c r="M399" i="63"/>
  <c r="M401" i="63"/>
  <c r="M403" i="63"/>
  <c r="M405" i="63"/>
  <c r="M407" i="63"/>
  <c r="M409" i="63"/>
  <c r="M411" i="63"/>
  <c r="M413" i="63"/>
  <c r="M415" i="63"/>
  <c r="M417" i="63"/>
  <c r="M419" i="63"/>
  <c r="M421" i="63"/>
  <c r="M425" i="63"/>
  <c r="M427" i="63"/>
  <c r="M429" i="63"/>
  <c r="M431" i="63"/>
  <c r="M433" i="63"/>
  <c r="M435" i="63"/>
  <c r="M437" i="63"/>
  <c r="M439" i="63"/>
  <c r="M441" i="63"/>
  <c r="M443" i="63"/>
  <c r="M445" i="63"/>
  <c r="M449" i="63"/>
  <c r="M451" i="63"/>
  <c r="M453" i="63"/>
  <c r="M455" i="63"/>
  <c r="M457" i="63"/>
  <c r="M459" i="63"/>
  <c r="M461" i="63"/>
  <c r="M463" i="63"/>
  <c r="M465" i="63"/>
  <c r="M467" i="63"/>
  <c r="M469" i="63"/>
  <c r="M471" i="63"/>
  <c r="M473" i="63"/>
  <c r="M475" i="63"/>
  <c r="M477" i="63"/>
  <c r="M479" i="63"/>
  <c r="M481" i="63"/>
  <c r="M483" i="63"/>
  <c r="M485" i="63"/>
  <c r="M489" i="63"/>
  <c r="M491" i="63"/>
  <c r="M492" i="63"/>
  <c r="M494" i="63"/>
  <c r="M495" i="63"/>
  <c r="M497" i="63"/>
  <c r="G526" i="59"/>
  <c r="H526" i="59"/>
  <c r="J527" i="59"/>
  <c r="H527" i="59"/>
  <c r="F527" i="59"/>
  <c r="I527" i="59"/>
  <c r="G527" i="59"/>
  <c r="J533" i="59"/>
  <c r="H533" i="59"/>
  <c r="F533" i="59"/>
  <c r="I533" i="59"/>
  <c r="G533" i="59"/>
  <c r="I534" i="59"/>
  <c r="G534" i="59"/>
  <c r="J534" i="59"/>
  <c r="H534" i="59"/>
  <c r="F534" i="59"/>
  <c r="J527" i="57"/>
  <c r="H527" i="57"/>
  <c r="F527" i="57"/>
  <c r="I527" i="57"/>
  <c r="G527" i="57"/>
  <c r="J533" i="57"/>
  <c r="H533" i="57"/>
  <c r="F533" i="57"/>
  <c r="I533" i="57"/>
  <c r="G533" i="57"/>
  <c r="M109" i="57"/>
  <c r="M111" i="57"/>
  <c r="M113" i="57"/>
  <c r="M115" i="57"/>
  <c r="M117" i="57"/>
  <c r="M118" i="57"/>
  <c r="M119" i="57"/>
  <c r="M121" i="57"/>
  <c r="M122" i="57"/>
  <c r="M123" i="57"/>
  <c r="M125" i="57"/>
  <c r="M127" i="57"/>
  <c r="M129" i="57"/>
  <c r="M131" i="57"/>
  <c r="M133" i="57"/>
  <c r="M134" i="57"/>
  <c r="M135" i="57"/>
  <c r="M137" i="57"/>
  <c r="M138" i="57"/>
  <c r="M139" i="57"/>
  <c r="M141" i="57"/>
  <c r="M143" i="57"/>
  <c r="M145" i="57"/>
  <c r="M147" i="57"/>
  <c r="M149" i="57"/>
  <c r="M150" i="57"/>
  <c r="M151" i="57"/>
  <c r="M153" i="57"/>
  <c r="M154" i="57"/>
  <c r="M155" i="57"/>
  <c r="M157" i="57"/>
  <c r="M159" i="57"/>
  <c r="M161" i="57"/>
  <c r="M163" i="57"/>
  <c r="M165" i="57"/>
  <c r="M166" i="57"/>
  <c r="M167" i="57"/>
  <c r="M169" i="57"/>
  <c r="M170" i="57"/>
  <c r="M171" i="57"/>
  <c r="M173" i="57"/>
  <c r="M175" i="57"/>
  <c r="M177" i="57"/>
  <c r="M179" i="57"/>
  <c r="M181" i="57"/>
  <c r="M182" i="57"/>
  <c r="M183" i="57"/>
  <c r="M185" i="57"/>
  <c r="M186" i="57"/>
  <c r="M187" i="57"/>
  <c r="M189" i="57"/>
  <c r="M191" i="57"/>
  <c r="M193" i="57"/>
  <c r="M195" i="57"/>
  <c r="M197" i="57"/>
  <c r="M198" i="57"/>
  <c r="M199" i="57"/>
  <c r="M201" i="57"/>
  <c r="M202" i="57"/>
  <c r="M203" i="57"/>
  <c r="M205" i="57"/>
  <c r="M207" i="57"/>
  <c r="M209" i="57"/>
  <c r="M211" i="57"/>
  <c r="M213" i="57"/>
  <c r="M214" i="57"/>
  <c r="M215" i="57"/>
  <c r="M217" i="57"/>
  <c r="M218" i="57"/>
  <c r="M219" i="57"/>
  <c r="M221" i="57"/>
  <c r="M223" i="57"/>
  <c r="M225" i="57"/>
  <c r="M227" i="57"/>
  <c r="M229" i="57"/>
  <c r="M230" i="57"/>
  <c r="M231" i="57"/>
  <c r="M233" i="57"/>
  <c r="M234" i="57"/>
  <c r="M235" i="57"/>
  <c r="M237" i="57"/>
  <c r="M239" i="57"/>
  <c r="M241" i="57"/>
  <c r="M243" i="57"/>
  <c r="M245" i="57"/>
  <c r="M246" i="57"/>
  <c r="M247" i="57"/>
  <c r="M249" i="57"/>
  <c r="M250" i="57"/>
  <c r="M251" i="57"/>
  <c r="M253" i="57"/>
  <c r="M255" i="57"/>
  <c r="M257" i="57"/>
  <c r="M259" i="57"/>
  <c r="M261" i="57"/>
  <c r="M262" i="57"/>
  <c r="M263" i="57"/>
  <c r="M265" i="57"/>
  <c r="M266" i="57"/>
  <c r="M267" i="57"/>
  <c r="M269" i="57"/>
  <c r="M271" i="57"/>
  <c r="M273" i="57"/>
  <c r="M275" i="57"/>
  <c r="M277" i="57"/>
  <c r="M278" i="57"/>
  <c r="M279" i="57"/>
  <c r="M281" i="57"/>
  <c r="M282" i="57"/>
  <c r="M283" i="57"/>
  <c r="M285" i="57"/>
  <c r="M287" i="57"/>
  <c r="M289" i="57"/>
  <c r="M291" i="57"/>
  <c r="M293" i="57"/>
  <c r="M294" i="57"/>
  <c r="M295" i="57"/>
  <c r="M297" i="57"/>
  <c r="M298" i="57"/>
  <c r="M299" i="57"/>
  <c r="M301" i="57"/>
  <c r="M303" i="57"/>
  <c r="M305" i="57"/>
  <c r="M307" i="57"/>
  <c r="M309" i="57"/>
  <c r="M310" i="57"/>
  <c r="M311" i="57"/>
  <c r="M313" i="57"/>
  <c r="M314" i="57"/>
  <c r="M315" i="57"/>
  <c r="M317" i="57"/>
  <c r="M319" i="57"/>
  <c r="M321" i="57"/>
  <c r="M323" i="57"/>
  <c r="M325" i="57"/>
  <c r="M326" i="57"/>
  <c r="M327" i="57"/>
  <c r="M329" i="57"/>
  <c r="M330" i="57"/>
  <c r="M331" i="57"/>
  <c r="M333" i="57"/>
  <c r="M335" i="57"/>
  <c r="M337" i="57"/>
  <c r="M339" i="57"/>
  <c r="M341" i="57"/>
  <c r="M342" i="57"/>
  <c r="M343" i="57"/>
  <c r="M345" i="57"/>
  <c r="M346" i="57"/>
  <c r="M347" i="57"/>
  <c r="M349" i="57"/>
  <c r="M351" i="57"/>
  <c r="M353" i="57"/>
  <c r="M355" i="57"/>
  <c r="M357" i="57"/>
  <c r="M358" i="57"/>
  <c r="M359" i="57"/>
  <c r="M361" i="57"/>
  <c r="M362" i="57"/>
  <c r="M363" i="57"/>
  <c r="M365" i="57"/>
  <c r="M367" i="57"/>
  <c r="M369" i="57"/>
  <c r="M371" i="57"/>
  <c r="M373" i="57"/>
  <c r="M374" i="57"/>
  <c r="M375" i="57"/>
  <c r="M377" i="57"/>
  <c r="M378" i="57"/>
  <c r="M379" i="57"/>
  <c r="M381" i="57"/>
  <c r="M383" i="57"/>
  <c r="M385" i="57"/>
  <c r="M387" i="57"/>
  <c r="M389" i="57"/>
  <c r="M390" i="57"/>
  <c r="M391" i="57"/>
  <c r="M393" i="57"/>
  <c r="M394" i="57"/>
  <c r="M395" i="57"/>
  <c r="M397" i="57"/>
  <c r="M399" i="57"/>
  <c r="M401" i="57"/>
  <c r="M403" i="57"/>
  <c r="M405" i="57"/>
  <c r="M406" i="57"/>
  <c r="M407" i="57"/>
  <c r="M409" i="57"/>
  <c r="M410" i="57"/>
  <c r="M411" i="57"/>
  <c r="M413" i="57"/>
  <c r="M415" i="57"/>
  <c r="M417" i="57"/>
  <c r="M419" i="57"/>
  <c r="M421" i="57"/>
  <c r="M422" i="57"/>
  <c r="M423" i="57"/>
  <c r="M425" i="57"/>
  <c r="M426" i="57"/>
  <c r="M427" i="57"/>
  <c r="M429" i="57"/>
  <c r="M431" i="57"/>
  <c r="M433" i="57"/>
  <c r="M435" i="57"/>
  <c r="M437" i="57"/>
  <c r="M438" i="57"/>
  <c r="M439" i="57"/>
  <c r="M441" i="57"/>
  <c r="M442" i="57"/>
  <c r="M443" i="57"/>
  <c r="M445" i="57"/>
  <c r="M447" i="57"/>
  <c r="M449" i="57"/>
  <c r="M451" i="57"/>
  <c r="M453" i="57"/>
  <c r="M454" i="57"/>
  <c r="M455" i="57"/>
  <c r="M457" i="57"/>
  <c r="M458" i="57"/>
  <c r="M459" i="57"/>
  <c r="M461" i="57"/>
  <c r="M463" i="57"/>
  <c r="M465" i="57"/>
  <c r="M467" i="57"/>
  <c r="M469" i="57"/>
  <c r="M470" i="57"/>
  <c r="M471" i="57"/>
  <c r="M473" i="57"/>
  <c r="M474" i="57"/>
  <c r="M475" i="57"/>
  <c r="M477" i="57"/>
  <c r="M479" i="57"/>
  <c r="M481" i="57"/>
  <c r="M483" i="57"/>
  <c r="M485" i="57"/>
  <c r="M486" i="57"/>
  <c r="M487" i="57"/>
  <c r="M489" i="57"/>
  <c r="M490" i="57"/>
  <c r="M491" i="57"/>
  <c r="M494" i="57"/>
  <c r="M495" i="57"/>
  <c r="M497" i="57"/>
  <c r="I526" i="55"/>
  <c r="J533" i="55"/>
  <c r="H533" i="55"/>
  <c r="F533" i="55"/>
  <c r="G533" i="55"/>
  <c r="I533" i="55"/>
  <c r="J529" i="55"/>
  <c r="H529" i="55"/>
  <c r="F529" i="55"/>
  <c r="I529" i="55"/>
  <c r="F530" i="55"/>
  <c r="I528" i="55"/>
  <c r="G528" i="55"/>
  <c r="I530" i="55"/>
  <c r="G530" i="55"/>
  <c r="I532" i="55"/>
  <c r="G532" i="55"/>
  <c r="F528" i="55"/>
  <c r="J528" i="55"/>
  <c r="G529" i="55"/>
  <c r="H530" i="55"/>
  <c r="J531" i="55"/>
  <c r="H531" i="55"/>
  <c r="F531" i="55"/>
  <c r="I531" i="55"/>
  <c r="F532" i="55"/>
  <c r="J532" i="55"/>
  <c r="M497" i="55"/>
  <c r="M498" i="55"/>
  <c r="G526" i="51"/>
  <c r="J533" i="51"/>
  <c r="H533" i="51"/>
  <c r="F533" i="51"/>
  <c r="I533" i="51"/>
  <c r="G533" i="51"/>
  <c r="I534" i="51"/>
  <c r="G534" i="51"/>
  <c r="J534" i="51"/>
  <c r="H534" i="51"/>
  <c r="F534" i="51"/>
  <c r="M63" i="51"/>
  <c r="M64" i="51"/>
  <c r="M65" i="51"/>
  <c r="M66" i="51"/>
  <c r="M76" i="51"/>
  <c r="M89" i="51"/>
  <c r="M97" i="51"/>
  <c r="M102" i="51"/>
  <c r="M103" i="51"/>
  <c r="M104" i="51"/>
  <c r="M105" i="51"/>
  <c r="M107" i="51"/>
  <c r="M109" i="51"/>
  <c r="M111" i="51"/>
  <c r="M112" i="51"/>
  <c r="M113" i="51"/>
  <c r="M114" i="51"/>
  <c r="M115" i="51"/>
  <c r="M116" i="51"/>
  <c r="M117" i="51"/>
  <c r="M118" i="51"/>
  <c r="M119" i="51"/>
  <c r="M120" i="51"/>
  <c r="M121" i="51"/>
  <c r="M122" i="51"/>
  <c r="M123" i="51"/>
  <c r="M124" i="51"/>
  <c r="M125" i="51"/>
  <c r="M126" i="51"/>
  <c r="M127" i="51"/>
  <c r="M128" i="51"/>
  <c r="M129" i="51"/>
  <c r="M130" i="51"/>
  <c r="M131" i="51"/>
  <c r="M132" i="51"/>
  <c r="M133" i="51"/>
  <c r="M134" i="51"/>
  <c r="M135" i="51"/>
  <c r="M136" i="51"/>
  <c r="M137" i="51"/>
  <c r="M138" i="51"/>
  <c r="M139" i="51"/>
  <c r="M140" i="51"/>
  <c r="M141" i="51"/>
  <c r="M142" i="51"/>
  <c r="M143" i="51"/>
  <c r="M144" i="51"/>
  <c r="M145" i="51"/>
  <c r="M146" i="51"/>
  <c r="M147" i="51"/>
  <c r="M148" i="51"/>
  <c r="M149" i="51"/>
  <c r="M150" i="51"/>
  <c r="M151" i="51"/>
  <c r="M152" i="51"/>
  <c r="M153" i="51"/>
  <c r="M154" i="51"/>
  <c r="M155" i="51"/>
  <c r="M156" i="51"/>
  <c r="M157" i="51"/>
  <c r="M158" i="51"/>
  <c r="M159" i="51"/>
  <c r="M160" i="51"/>
  <c r="M161" i="51"/>
  <c r="M162" i="51"/>
  <c r="M163" i="51"/>
  <c r="M164" i="51"/>
  <c r="M165" i="51"/>
  <c r="M166" i="51"/>
  <c r="M167" i="51"/>
  <c r="M168" i="51"/>
  <c r="M169" i="51"/>
  <c r="M170" i="51"/>
  <c r="M171" i="51"/>
  <c r="M172" i="51"/>
  <c r="M173" i="51"/>
  <c r="M174" i="51"/>
  <c r="M175" i="51"/>
  <c r="M176" i="51"/>
  <c r="M177" i="51"/>
  <c r="M178" i="51"/>
  <c r="M179" i="51"/>
  <c r="M180" i="51"/>
  <c r="M181" i="51"/>
  <c r="M182" i="51"/>
  <c r="M183" i="51"/>
  <c r="M184" i="51"/>
  <c r="M185" i="51"/>
  <c r="M186" i="51"/>
  <c r="M187" i="51"/>
  <c r="M188" i="51"/>
  <c r="M189" i="51"/>
  <c r="M190" i="51"/>
  <c r="M191" i="51"/>
  <c r="M192" i="51"/>
  <c r="M193" i="51"/>
  <c r="M194" i="51"/>
  <c r="M195" i="51"/>
  <c r="M196" i="51"/>
  <c r="M197" i="51"/>
  <c r="M198" i="51"/>
  <c r="M199" i="51"/>
  <c r="M200" i="51"/>
  <c r="M201" i="51"/>
  <c r="M202" i="51"/>
  <c r="M203" i="51"/>
  <c r="M204" i="51"/>
  <c r="M205" i="51"/>
  <c r="M206" i="51"/>
  <c r="M207" i="51"/>
  <c r="M208" i="51"/>
  <c r="M209" i="51"/>
  <c r="M210" i="51"/>
  <c r="M211" i="51"/>
  <c r="M212" i="51"/>
  <c r="M213" i="51"/>
  <c r="M214" i="51"/>
  <c r="M215" i="51"/>
  <c r="M216" i="51"/>
  <c r="M217" i="51"/>
  <c r="M218" i="51"/>
  <c r="M219" i="51"/>
  <c r="M220" i="51"/>
  <c r="M221" i="51"/>
  <c r="M222" i="51"/>
  <c r="M223" i="51"/>
  <c r="M224" i="51"/>
  <c r="M225" i="51"/>
  <c r="M226" i="51"/>
  <c r="M227" i="51"/>
  <c r="M228" i="51"/>
  <c r="M229" i="51"/>
  <c r="M230" i="51"/>
  <c r="M231" i="51"/>
  <c r="M232" i="51"/>
  <c r="M233" i="51"/>
  <c r="M234" i="51"/>
  <c r="M235" i="51"/>
  <c r="M236" i="51"/>
  <c r="M237" i="51"/>
  <c r="M238" i="51"/>
  <c r="M239" i="51"/>
  <c r="M240" i="51"/>
  <c r="M241" i="51"/>
  <c r="M242" i="51"/>
  <c r="M243" i="51"/>
  <c r="M244" i="51"/>
  <c r="M245" i="51"/>
  <c r="M246" i="51"/>
  <c r="M247" i="51"/>
  <c r="M248" i="51"/>
  <c r="M249" i="51"/>
  <c r="M250" i="51"/>
  <c r="M251" i="51"/>
  <c r="M252" i="51"/>
  <c r="M253" i="51"/>
  <c r="M254" i="51"/>
  <c r="M255" i="51"/>
  <c r="M256" i="51"/>
  <c r="M257" i="51"/>
  <c r="M258" i="51"/>
  <c r="M259" i="51"/>
  <c r="M260" i="51"/>
  <c r="M261" i="51"/>
  <c r="M262" i="51"/>
  <c r="M263" i="51"/>
  <c r="M264" i="51"/>
  <c r="M265" i="51"/>
  <c r="M266" i="51"/>
  <c r="M267" i="51"/>
  <c r="M268" i="51"/>
  <c r="M269" i="51"/>
  <c r="M270" i="51"/>
  <c r="M271" i="51"/>
  <c r="M272" i="51"/>
  <c r="M273" i="51"/>
  <c r="M274" i="51"/>
  <c r="M275" i="51"/>
  <c r="M276" i="51"/>
  <c r="M277" i="51"/>
  <c r="M278" i="51"/>
  <c r="M279" i="51"/>
  <c r="M280" i="51"/>
  <c r="M281" i="51"/>
  <c r="M282" i="51"/>
  <c r="M283" i="51"/>
  <c r="M284" i="51"/>
  <c r="M285" i="51"/>
  <c r="M286" i="51"/>
  <c r="M287" i="51"/>
  <c r="M288" i="51"/>
  <c r="M289" i="51"/>
  <c r="M290" i="51"/>
  <c r="M291" i="51"/>
  <c r="M292" i="51"/>
  <c r="M293" i="51"/>
  <c r="M294" i="51"/>
  <c r="M295" i="51"/>
  <c r="M296" i="51"/>
  <c r="M297" i="51"/>
  <c r="M298" i="51"/>
  <c r="M299" i="51"/>
  <c r="M300" i="51"/>
  <c r="M301" i="51"/>
  <c r="M302" i="51"/>
  <c r="M303" i="51"/>
  <c r="M304" i="51"/>
  <c r="M305" i="51"/>
  <c r="M306" i="51"/>
  <c r="M307" i="51"/>
  <c r="M308" i="51"/>
  <c r="M309" i="51"/>
  <c r="M310" i="51"/>
  <c r="M311" i="51"/>
  <c r="M312" i="51"/>
  <c r="M313" i="51"/>
  <c r="M314" i="51"/>
  <c r="M315" i="51"/>
  <c r="M316" i="51"/>
  <c r="M317" i="51"/>
  <c r="M318" i="51"/>
  <c r="M319" i="51"/>
  <c r="M320" i="51"/>
  <c r="M321" i="51"/>
  <c r="M322" i="51"/>
  <c r="M323" i="51"/>
  <c r="M324" i="51"/>
  <c r="M325" i="51"/>
  <c r="M326" i="51"/>
  <c r="M327" i="51"/>
  <c r="M328" i="51"/>
  <c r="M329" i="51"/>
  <c r="M330" i="51"/>
  <c r="M331" i="51"/>
  <c r="M332" i="51"/>
  <c r="M333" i="51"/>
  <c r="M334" i="51"/>
  <c r="M335" i="51"/>
  <c r="M336" i="51"/>
  <c r="M337" i="51"/>
  <c r="M338" i="51"/>
  <c r="M339" i="51"/>
  <c r="M340" i="51"/>
  <c r="M341" i="51"/>
  <c r="M342" i="51"/>
  <c r="M343" i="51"/>
  <c r="M344" i="51"/>
  <c r="M345" i="51"/>
  <c r="M346" i="51"/>
  <c r="M347" i="51"/>
  <c r="M348" i="51"/>
  <c r="M349" i="51"/>
  <c r="M350" i="51"/>
  <c r="M351" i="51"/>
  <c r="M352" i="51"/>
  <c r="M353" i="51"/>
  <c r="M354" i="51"/>
  <c r="M355" i="51"/>
  <c r="M356" i="51"/>
  <c r="M357" i="51"/>
  <c r="M358" i="51"/>
  <c r="M359" i="51"/>
  <c r="M360" i="51"/>
  <c r="M361" i="51"/>
  <c r="M362" i="51"/>
  <c r="M363" i="51"/>
  <c r="M364" i="51"/>
  <c r="M365" i="51"/>
  <c r="M366" i="51"/>
  <c r="M367" i="51"/>
  <c r="M368" i="51"/>
  <c r="M369" i="51"/>
  <c r="M370" i="51"/>
  <c r="M371" i="51"/>
  <c r="M372" i="51"/>
  <c r="M373" i="51"/>
  <c r="M374" i="51"/>
  <c r="M375" i="51"/>
  <c r="M376" i="51"/>
  <c r="M377" i="51"/>
  <c r="M378" i="51"/>
  <c r="M379" i="51"/>
  <c r="M380" i="51"/>
  <c r="M381" i="51"/>
  <c r="M382" i="51"/>
  <c r="M383" i="51"/>
  <c r="M384" i="51"/>
  <c r="M385" i="51"/>
  <c r="M386" i="51"/>
  <c r="M387" i="51"/>
  <c r="M388" i="51"/>
  <c r="M389" i="51"/>
  <c r="M390" i="51"/>
  <c r="M391" i="51"/>
  <c r="M392" i="51"/>
  <c r="M393" i="51"/>
  <c r="M394" i="51"/>
  <c r="M395" i="51"/>
  <c r="M396" i="51"/>
  <c r="M397" i="51"/>
  <c r="M398" i="51"/>
  <c r="M399" i="51"/>
  <c r="M400" i="51"/>
  <c r="M401" i="51"/>
  <c r="M402" i="51"/>
  <c r="M403" i="51"/>
  <c r="M404" i="51"/>
  <c r="M405" i="51"/>
  <c r="M406" i="51"/>
  <c r="M407" i="51"/>
  <c r="M408" i="51"/>
  <c r="M409" i="51"/>
  <c r="M410" i="51"/>
  <c r="M411" i="51"/>
  <c r="M412" i="51"/>
  <c r="M413" i="51"/>
  <c r="M414" i="51"/>
  <c r="M415" i="51"/>
  <c r="M416" i="51"/>
  <c r="M417" i="51"/>
  <c r="M418" i="51"/>
  <c r="M419" i="51"/>
  <c r="M420" i="51"/>
  <c r="M421" i="51"/>
  <c r="M422" i="51"/>
  <c r="M423" i="51"/>
  <c r="M424" i="51"/>
  <c r="M425" i="51"/>
  <c r="M426" i="51"/>
  <c r="M427" i="51"/>
  <c r="M428" i="51"/>
  <c r="M429" i="51"/>
  <c r="M430" i="51"/>
  <c r="M431" i="51"/>
  <c r="M432" i="51"/>
  <c r="M433" i="51"/>
  <c r="M434" i="51"/>
  <c r="M435" i="51"/>
  <c r="M436" i="51"/>
  <c r="M437" i="51"/>
  <c r="M438" i="51"/>
  <c r="M439" i="51"/>
  <c r="M440" i="51"/>
  <c r="M441" i="51"/>
  <c r="M442" i="51"/>
  <c r="M443" i="51"/>
  <c r="M444" i="51"/>
  <c r="M445" i="51"/>
  <c r="M446" i="51"/>
  <c r="M447" i="51"/>
  <c r="M448" i="51"/>
  <c r="M449" i="51"/>
  <c r="M450" i="51"/>
  <c r="M451" i="51"/>
  <c r="M452" i="51"/>
  <c r="M453" i="51"/>
  <c r="M454" i="51"/>
  <c r="M455" i="51"/>
  <c r="M456" i="51"/>
  <c r="M457" i="51"/>
  <c r="M458" i="51"/>
  <c r="M459" i="51"/>
  <c r="M460" i="51"/>
  <c r="M461" i="51"/>
  <c r="M462" i="51"/>
  <c r="M463" i="51"/>
  <c r="M464" i="51"/>
  <c r="M465" i="51"/>
  <c r="M466" i="51"/>
  <c r="M467" i="51"/>
  <c r="M468" i="51"/>
  <c r="M469" i="51"/>
  <c r="M470" i="51"/>
  <c r="M471" i="51"/>
  <c r="M472" i="51"/>
  <c r="M473" i="51"/>
  <c r="M474" i="51"/>
  <c r="M475" i="51"/>
  <c r="M476" i="51"/>
  <c r="M477" i="51"/>
  <c r="M478" i="51"/>
  <c r="M479" i="51"/>
  <c r="M480" i="51"/>
  <c r="M481" i="51"/>
  <c r="M482" i="51"/>
  <c r="M483" i="51"/>
  <c r="M484" i="51"/>
  <c r="M485" i="51"/>
  <c r="M486" i="51"/>
  <c r="M487" i="51"/>
  <c r="M488" i="51"/>
  <c r="M489" i="51"/>
  <c r="M490" i="51"/>
  <c r="M491" i="51"/>
  <c r="M492" i="51"/>
  <c r="M493" i="51"/>
  <c r="M494" i="51"/>
  <c r="M495" i="51"/>
  <c r="M496" i="51"/>
  <c r="M497" i="51"/>
  <c r="M498" i="51"/>
  <c r="I527" i="49"/>
  <c r="G527" i="49"/>
  <c r="J527" i="49"/>
  <c r="H527" i="49"/>
  <c r="F527" i="49"/>
  <c r="J528" i="49"/>
  <c r="H528" i="49"/>
  <c r="F528" i="49"/>
  <c r="I528" i="49"/>
  <c r="G528" i="49"/>
  <c r="J534" i="49"/>
  <c r="H534" i="49"/>
  <c r="F534" i="49"/>
  <c r="I534" i="49"/>
  <c r="G534" i="49"/>
  <c r="K534" i="49" s="1"/>
  <c r="I535" i="49"/>
  <c r="G535" i="49"/>
  <c r="J535" i="49"/>
  <c r="H535" i="49"/>
  <c r="F535" i="49"/>
  <c r="M38" i="49"/>
  <c r="M42" i="49"/>
  <c r="M43" i="49"/>
  <c r="M44" i="49"/>
  <c r="M46" i="49"/>
  <c r="M47" i="49"/>
  <c r="M48" i="49"/>
  <c r="M50" i="49"/>
  <c r="M51" i="49"/>
  <c r="M52" i="49"/>
  <c r="M54" i="49"/>
  <c r="M55" i="49"/>
  <c r="M56" i="49"/>
  <c r="M58" i="49"/>
  <c r="M59" i="49"/>
  <c r="M60" i="49"/>
  <c r="M62" i="49"/>
  <c r="M63" i="49"/>
  <c r="M64" i="49"/>
  <c r="M66" i="49"/>
  <c r="M67" i="49"/>
  <c r="M68" i="49"/>
  <c r="M70" i="49"/>
  <c r="M71" i="49"/>
  <c r="M72" i="49"/>
  <c r="M74" i="49"/>
  <c r="M75" i="49"/>
  <c r="M76" i="49"/>
  <c r="M78" i="49"/>
  <c r="M79" i="49"/>
  <c r="M80" i="49"/>
  <c r="M82" i="49"/>
  <c r="M83" i="49"/>
  <c r="M84" i="49"/>
  <c r="M86" i="49"/>
  <c r="M87" i="49"/>
  <c r="M88" i="49"/>
  <c r="M90" i="49"/>
  <c r="M91" i="49"/>
  <c r="M92" i="49"/>
  <c r="M94" i="49"/>
  <c r="M95" i="49"/>
  <c r="M96" i="49"/>
  <c r="M98" i="49"/>
  <c r="M99" i="49"/>
  <c r="M100" i="49"/>
  <c r="M102" i="49"/>
  <c r="M103" i="49"/>
  <c r="M104" i="49"/>
  <c r="M106" i="49"/>
  <c r="M107" i="49"/>
  <c r="M108" i="49"/>
  <c r="M110" i="49"/>
  <c r="M111" i="49"/>
  <c r="M112" i="49"/>
  <c r="M114" i="49"/>
  <c r="M115" i="49"/>
  <c r="M116" i="49"/>
  <c r="M118" i="49"/>
  <c r="M119" i="49"/>
  <c r="M120" i="49"/>
  <c r="M122" i="49"/>
  <c r="M123" i="49"/>
  <c r="M124" i="49"/>
  <c r="M126" i="49"/>
  <c r="M127" i="49"/>
  <c r="M128" i="49"/>
  <c r="M130" i="49"/>
  <c r="M131" i="49"/>
  <c r="M132" i="49"/>
  <c r="M134" i="49"/>
  <c r="M135" i="49"/>
  <c r="M136" i="49"/>
  <c r="M138" i="49"/>
  <c r="M139" i="49"/>
  <c r="M140" i="49"/>
  <c r="M142" i="49"/>
  <c r="M143" i="49"/>
  <c r="M144" i="49"/>
  <c r="M146" i="49"/>
  <c r="M147" i="49"/>
  <c r="M148" i="49"/>
  <c r="M150" i="49"/>
  <c r="M151" i="49"/>
  <c r="M152" i="49"/>
  <c r="M154" i="49"/>
  <c r="M155" i="49"/>
  <c r="M156" i="49"/>
  <c r="M158" i="49"/>
  <c r="M159" i="49"/>
  <c r="M160" i="49"/>
  <c r="M162" i="49"/>
  <c r="M163" i="49"/>
  <c r="M164" i="49"/>
  <c r="M166" i="49"/>
  <c r="M167" i="49"/>
  <c r="M168" i="49"/>
  <c r="M170" i="49"/>
  <c r="M171" i="49"/>
  <c r="M172" i="49"/>
  <c r="M174" i="49"/>
  <c r="M175" i="49"/>
  <c r="M176" i="49"/>
  <c r="M178" i="49"/>
  <c r="M179" i="49"/>
  <c r="M180" i="49"/>
  <c r="M182" i="49"/>
  <c r="M183" i="49"/>
  <c r="M184" i="49"/>
  <c r="M186" i="49"/>
  <c r="M187" i="49"/>
  <c r="M188" i="49"/>
  <c r="M190" i="49"/>
  <c r="M191" i="49"/>
  <c r="M192" i="49"/>
  <c r="M194" i="49"/>
  <c r="M195" i="49"/>
  <c r="M196" i="49"/>
  <c r="M198" i="49"/>
  <c r="M199" i="49"/>
  <c r="M200" i="49"/>
  <c r="M202" i="49"/>
  <c r="M203" i="49"/>
  <c r="M204" i="49"/>
  <c r="M206" i="49"/>
  <c r="M207" i="49"/>
  <c r="M208" i="49"/>
  <c r="M210" i="49"/>
  <c r="M211" i="49"/>
  <c r="M212" i="49"/>
  <c r="M214" i="49"/>
  <c r="M215" i="49"/>
  <c r="M216" i="49"/>
  <c r="M218" i="49"/>
  <c r="M219" i="49"/>
  <c r="M220" i="49"/>
  <c r="M222" i="49"/>
  <c r="M223" i="49"/>
  <c r="M224" i="49"/>
  <c r="M226" i="49"/>
  <c r="M227" i="49"/>
  <c r="M228" i="49"/>
  <c r="M230" i="49"/>
  <c r="M231" i="49"/>
  <c r="M232" i="49"/>
  <c r="M234" i="49"/>
  <c r="M235" i="49"/>
  <c r="M236" i="49"/>
  <c r="M238" i="49"/>
  <c r="M239" i="49"/>
  <c r="M240" i="49"/>
  <c r="M242" i="49"/>
  <c r="M243" i="49"/>
  <c r="M244" i="49"/>
  <c r="M246" i="49"/>
  <c r="M247" i="49"/>
  <c r="M248" i="49"/>
  <c r="M250" i="49"/>
  <c r="M251" i="49"/>
  <c r="M252" i="49"/>
  <c r="M254" i="49"/>
  <c r="M255" i="49"/>
  <c r="M256" i="49"/>
  <c r="M258" i="49"/>
  <c r="M259" i="49"/>
  <c r="M260" i="49"/>
  <c r="M262" i="49"/>
  <c r="M263" i="49"/>
  <c r="M264" i="49"/>
  <c r="M266" i="49"/>
  <c r="M267" i="49"/>
  <c r="M268" i="49"/>
  <c r="M270" i="49"/>
  <c r="M271" i="49"/>
  <c r="M272" i="49"/>
  <c r="M274" i="49"/>
  <c r="M275" i="49"/>
  <c r="M276" i="49"/>
  <c r="M278" i="49"/>
  <c r="M279" i="49"/>
  <c r="M280" i="49"/>
  <c r="M282" i="49"/>
  <c r="M283" i="49"/>
  <c r="M284" i="49"/>
  <c r="M286" i="49"/>
  <c r="M287" i="49"/>
  <c r="M288" i="49"/>
  <c r="M290" i="49"/>
  <c r="M291" i="49"/>
  <c r="M292" i="49"/>
  <c r="M294" i="49"/>
  <c r="M295" i="49"/>
  <c r="M296" i="49"/>
  <c r="M298" i="49"/>
  <c r="M299" i="49"/>
  <c r="M300" i="49"/>
  <c r="M302" i="49"/>
  <c r="M303" i="49"/>
  <c r="M304" i="49"/>
  <c r="M306" i="49"/>
  <c r="M307" i="49"/>
  <c r="M308" i="49"/>
  <c r="M310" i="49"/>
  <c r="M311" i="49"/>
  <c r="M312" i="49"/>
  <c r="M314" i="49"/>
  <c r="M315" i="49"/>
  <c r="M316" i="49"/>
  <c r="M318" i="49"/>
  <c r="M319" i="49"/>
  <c r="M320" i="49"/>
  <c r="M322" i="49"/>
  <c r="M323" i="49"/>
  <c r="M324" i="49"/>
  <c r="M326" i="49"/>
  <c r="M327" i="49"/>
  <c r="M328" i="49"/>
  <c r="M330" i="49"/>
  <c r="M331" i="49"/>
  <c r="M332" i="49"/>
  <c r="M334" i="49"/>
  <c r="M335" i="49"/>
  <c r="M336" i="49"/>
  <c r="M338" i="49"/>
  <c r="M339" i="49"/>
  <c r="M340" i="49"/>
  <c r="M342" i="49"/>
  <c r="M343" i="49"/>
  <c r="M344" i="49"/>
  <c r="M346" i="49"/>
  <c r="M347" i="49"/>
  <c r="M348" i="49"/>
  <c r="M350" i="49"/>
  <c r="M351" i="49"/>
  <c r="M352" i="49"/>
  <c r="M354" i="49"/>
  <c r="M355" i="49"/>
  <c r="M356" i="49"/>
  <c r="M358" i="49"/>
  <c r="M359" i="49"/>
  <c r="M360" i="49"/>
  <c r="M362" i="49"/>
  <c r="M363" i="49"/>
  <c r="M364" i="49"/>
  <c r="M366" i="49"/>
  <c r="M367" i="49"/>
  <c r="M368" i="49"/>
  <c r="M370" i="49"/>
  <c r="M371" i="49"/>
  <c r="M372" i="49"/>
  <c r="M374" i="49"/>
  <c r="M375" i="49"/>
  <c r="M376" i="49"/>
  <c r="M378" i="49"/>
  <c r="M379" i="49"/>
  <c r="M380" i="49"/>
  <c r="M382" i="49"/>
  <c r="M383" i="49"/>
  <c r="M384" i="49"/>
  <c r="M386" i="49"/>
  <c r="M387" i="49"/>
  <c r="M388" i="49"/>
  <c r="M390" i="49"/>
  <c r="M391" i="49"/>
  <c r="M392" i="49"/>
  <c r="M394" i="49"/>
  <c r="M395" i="49"/>
  <c r="M396" i="49"/>
  <c r="M398" i="49"/>
  <c r="M399" i="49"/>
  <c r="M400" i="49"/>
  <c r="M402" i="49"/>
  <c r="M403" i="49"/>
  <c r="M404" i="49"/>
  <c r="M406" i="49"/>
  <c r="M407" i="49"/>
  <c r="M408" i="49"/>
  <c r="M410" i="49"/>
  <c r="M411" i="49"/>
  <c r="M412" i="49"/>
  <c r="M414" i="49"/>
  <c r="M415" i="49"/>
  <c r="M416" i="49"/>
  <c r="M418" i="49"/>
  <c r="M419" i="49"/>
  <c r="M420" i="49"/>
  <c r="M422" i="49"/>
  <c r="M423" i="49"/>
  <c r="M424" i="49"/>
  <c r="M426" i="49"/>
  <c r="M427" i="49"/>
  <c r="M428" i="49"/>
  <c r="M430" i="49"/>
  <c r="M431" i="49"/>
  <c r="M432" i="49"/>
  <c r="M434" i="49"/>
  <c r="M435" i="49"/>
  <c r="M436" i="49"/>
  <c r="M438" i="49"/>
  <c r="M439" i="49"/>
  <c r="M440" i="49"/>
  <c r="M442" i="49"/>
  <c r="M443" i="49"/>
  <c r="M444" i="49"/>
  <c r="M446" i="49"/>
  <c r="M447" i="49"/>
  <c r="M448" i="49"/>
  <c r="M450" i="49"/>
  <c r="M451" i="49"/>
  <c r="M452" i="49"/>
  <c r="M454" i="49"/>
  <c r="M455" i="49"/>
  <c r="M456" i="49"/>
  <c r="M458" i="49"/>
  <c r="M459" i="49"/>
  <c r="M460" i="49"/>
  <c r="M462" i="49"/>
  <c r="M463" i="49"/>
  <c r="M464" i="49"/>
  <c r="M466" i="49"/>
  <c r="M467" i="49"/>
  <c r="M468" i="49"/>
  <c r="M470" i="49"/>
  <c r="M471" i="49"/>
  <c r="M472" i="49"/>
  <c r="M474" i="49"/>
  <c r="M475" i="49"/>
  <c r="M476" i="49"/>
  <c r="M478" i="49"/>
  <c r="M479" i="49"/>
  <c r="M480" i="49"/>
  <c r="M482" i="49"/>
  <c r="M483" i="49"/>
  <c r="M484" i="49"/>
  <c r="M486" i="49"/>
  <c r="M487" i="49"/>
  <c r="M488" i="49"/>
  <c r="M490" i="49"/>
  <c r="M491" i="49"/>
  <c r="M492" i="49"/>
  <c r="M493" i="49"/>
  <c r="M494" i="49"/>
  <c r="M495" i="49"/>
  <c r="M496" i="49"/>
  <c r="M498" i="49"/>
  <c r="M499" i="49"/>
  <c r="M40" i="45"/>
  <c r="M42" i="45"/>
  <c r="M43" i="45"/>
  <c r="M44" i="45"/>
  <c r="M46" i="45"/>
  <c r="M47" i="45"/>
  <c r="M48" i="45"/>
  <c r="M50" i="45"/>
  <c r="M51" i="45"/>
  <c r="M52" i="45"/>
  <c r="M54" i="45"/>
  <c r="M55" i="45"/>
  <c r="M56" i="45"/>
  <c r="M58" i="45"/>
  <c r="M59" i="45"/>
  <c r="M60" i="45"/>
  <c r="M62" i="45"/>
  <c r="M63" i="45"/>
  <c r="M64" i="45"/>
  <c r="M66" i="45"/>
  <c r="M67" i="45"/>
  <c r="M68" i="45"/>
  <c r="M70" i="45"/>
  <c r="M71" i="45"/>
  <c r="M72" i="45"/>
  <c r="M74" i="45"/>
  <c r="M75" i="45"/>
  <c r="M76" i="45"/>
  <c r="M78" i="45"/>
  <c r="M79" i="45"/>
  <c r="M80" i="45"/>
  <c r="M82" i="45"/>
  <c r="M83" i="45"/>
  <c r="M84" i="45"/>
  <c r="M86" i="45"/>
  <c r="M87" i="45"/>
  <c r="M88" i="45"/>
  <c r="M90" i="45"/>
  <c r="M91" i="45"/>
  <c r="M92" i="45"/>
  <c r="M94" i="45"/>
  <c r="M95" i="45"/>
  <c r="M96" i="45"/>
  <c r="M98" i="45"/>
  <c r="M99" i="45"/>
  <c r="M100" i="45"/>
  <c r="M102" i="45"/>
  <c r="M103" i="45"/>
  <c r="M104" i="45"/>
  <c r="M106" i="45"/>
  <c r="M107" i="45"/>
  <c r="M108" i="45"/>
  <c r="M110" i="45"/>
  <c r="M111" i="45"/>
  <c r="M112" i="45"/>
  <c r="M114" i="45"/>
  <c r="M115" i="45"/>
  <c r="M116" i="45"/>
  <c r="M118" i="45"/>
  <c r="M119" i="45"/>
  <c r="M120" i="45"/>
  <c r="M122" i="45"/>
  <c r="M123" i="45"/>
  <c r="M124" i="45"/>
  <c r="M126" i="45"/>
  <c r="M127" i="45"/>
  <c r="M128" i="45"/>
  <c r="M130" i="45"/>
  <c r="M131" i="45"/>
  <c r="M132" i="45"/>
  <c r="M134" i="45"/>
  <c r="M135" i="45"/>
  <c r="M136" i="45"/>
  <c r="M138" i="45"/>
  <c r="M139" i="45"/>
  <c r="M140" i="45"/>
  <c r="M142" i="45"/>
  <c r="M143" i="45"/>
  <c r="M144" i="45"/>
  <c r="M146" i="45"/>
  <c r="M147" i="45"/>
  <c r="M148" i="45"/>
  <c r="M150" i="45"/>
  <c r="M151" i="45"/>
  <c r="M152" i="45"/>
  <c r="M154" i="45"/>
  <c r="M155" i="45"/>
  <c r="M156" i="45"/>
  <c r="M158" i="45"/>
  <c r="M159" i="45"/>
  <c r="M160" i="45"/>
  <c r="M162" i="45"/>
  <c r="M163" i="45"/>
  <c r="M164" i="45"/>
  <c r="M166" i="45"/>
  <c r="M167" i="45"/>
  <c r="M168" i="45"/>
  <c r="M170" i="45"/>
  <c r="M171" i="45"/>
  <c r="M172" i="45"/>
  <c r="M174" i="45"/>
  <c r="M175" i="45"/>
  <c r="M176" i="45"/>
  <c r="M178" i="45"/>
  <c r="M179" i="45"/>
  <c r="M180" i="45"/>
  <c r="M182" i="45"/>
  <c r="M183" i="45"/>
  <c r="M184" i="45"/>
  <c r="M186" i="45"/>
  <c r="M187" i="45"/>
  <c r="M188" i="45"/>
  <c r="M190" i="45"/>
  <c r="M191" i="45"/>
  <c r="M192" i="45"/>
  <c r="M194" i="45"/>
  <c r="M195" i="45"/>
  <c r="M196" i="45"/>
  <c r="M198" i="45"/>
  <c r="M199" i="45"/>
  <c r="M200" i="45"/>
  <c r="M202" i="45"/>
  <c r="M203" i="45"/>
  <c r="M204" i="45"/>
  <c r="M206" i="45"/>
  <c r="M207" i="45"/>
  <c r="M208" i="45"/>
  <c r="M210" i="45"/>
  <c r="M211" i="45"/>
  <c r="M212" i="45"/>
  <c r="M214" i="45"/>
  <c r="M215" i="45"/>
  <c r="M216" i="45"/>
  <c r="M218" i="45"/>
  <c r="M219" i="45"/>
  <c r="M220" i="45"/>
  <c r="M222" i="45"/>
  <c r="M223" i="45"/>
  <c r="M224" i="45"/>
  <c r="M226" i="45"/>
  <c r="M227" i="45"/>
  <c r="M228" i="45"/>
  <c r="M230" i="45"/>
  <c r="M231" i="45"/>
  <c r="M232" i="45"/>
  <c r="M234" i="45"/>
  <c r="M235" i="45"/>
  <c r="M236" i="45"/>
  <c r="M238" i="45"/>
  <c r="M239" i="45"/>
  <c r="M240" i="45"/>
  <c r="M242" i="45"/>
  <c r="M243" i="45"/>
  <c r="M244" i="45"/>
  <c r="M246" i="45"/>
  <c r="M247" i="45"/>
  <c r="M248" i="45"/>
  <c r="M250" i="45"/>
  <c r="M251" i="45"/>
  <c r="M252" i="45"/>
  <c r="M254" i="45"/>
  <c r="M255" i="45"/>
  <c r="M256" i="45"/>
  <c r="M258" i="45"/>
  <c r="M259" i="45"/>
  <c r="M260" i="45"/>
  <c r="M262" i="45"/>
  <c r="M263" i="45"/>
  <c r="M264" i="45"/>
  <c r="M266" i="45"/>
  <c r="M267" i="45"/>
  <c r="M268" i="45"/>
  <c r="M270" i="45"/>
  <c r="M271" i="45"/>
  <c r="M272" i="45"/>
  <c r="M274" i="45"/>
  <c r="M275" i="45"/>
  <c r="M276" i="45"/>
  <c r="M278" i="45"/>
  <c r="M279" i="45"/>
  <c r="M280" i="45"/>
  <c r="M282" i="45"/>
  <c r="M283" i="45"/>
  <c r="M284" i="45"/>
  <c r="M286" i="45"/>
  <c r="M287" i="45"/>
  <c r="M288" i="45"/>
  <c r="M290" i="45"/>
  <c r="M291" i="45"/>
  <c r="M292" i="45"/>
  <c r="M294" i="45"/>
  <c r="M295" i="45"/>
  <c r="M296" i="45"/>
  <c r="M298" i="45"/>
  <c r="M299" i="45"/>
  <c r="M300" i="45"/>
  <c r="M302" i="45"/>
  <c r="M303" i="45"/>
  <c r="M304" i="45"/>
  <c r="M306" i="45"/>
  <c r="M307" i="45"/>
  <c r="M308" i="45"/>
  <c r="M310" i="45"/>
  <c r="M311" i="45"/>
  <c r="M312" i="45"/>
  <c r="M314" i="45"/>
  <c r="M315" i="45"/>
  <c r="M316" i="45"/>
  <c r="M318" i="45"/>
  <c r="M319" i="45"/>
  <c r="M320" i="45"/>
  <c r="M322" i="45"/>
  <c r="M323" i="45"/>
  <c r="M324" i="45"/>
  <c r="M326" i="45"/>
  <c r="M327" i="45"/>
  <c r="M328" i="45"/>
  <c r="M330" i="45"/>
  <c r="M331" i="45"/>
  <c r="M332" i="45"/>
  <c r="M334" i="45"/>
  <c r="M335" i="45"/>
  <c r="M336" i="45"/>
  <c r="M338" i="45"/>
  <c r="M339" i="45"/>
  <c r="M340" i="45"/>
  <c r="M342" i="45"/>
  <c r="M343" i="45"/>
  <c r="M344" i="45"/>
  <c r="M346" i="45"/>
  <c r="M347" i="45"/>
  <c r="M348" i="45"/>
  <c r="M350" i="45"/>
  <c r="M351" i="45"/>
  <c r="M352" i="45"/>
  <c r="M354" i="45"/>
  <c r="M355" i="45"/>
  <c r="M356" i="45"/>
  <c r="M358" i="45"/>
  <c r="M359" i="45"/>
  <c r="M360" i="45"/>
  <c r="M362" i="45"/>
  <c r="M363" i="45"/>
  <c r="M364" i="45"/>
  <c r="M366" i="45"/>
  <c r="M367" i="45"/>
  <c r="M368" i="45"/>
  <c r="M370" i="45"/>
  <c r="M371" i="45"/>
  <c r="M372" i="45"/>
  <c r="M374" i="45"/>
  <c r="M375" i="45"/>
  <c r="M376" i="45"/>
  <c r="M378" i="45"/>
  <c r="M379" i="45"/>
  <c r="M380" i="45"/>
  <c r="M382" i="45"/>
  <c r="M383" i="45"/>
  <c r="M384" i="45"/>
  <c r="M386" i="45"/>
  <c r="M387" i="45"/>
  <c r="M388" i="45"/>
  <c r="M390" i="45"/>
  <c r="M391" i="45"/>
  <c r="M392" i="45"/>
  <c r="M394" i="45"/>
  <c r="M395" i="45"/>
  <c r="M396" i="45"/>
  <c r="M398" i="45"/>
  <c r="M399" i="45"/>
  <c r="M400" i="45"/>
  <c r="M402" i="45"/>
  <c r="M403" i="45"/>
  <c r="M404" i="45"/>
  <c r="M406" i="45"/>
  <c r="M407" i="45"/>
  <c r="M408" i="45"/>
  <c r="M410" i="45"/>
  <c r="M411" i="45"/>
  <c r="M412" i="45"/>
  <c r="M414" i="45"/>
  <c r="M415" i="45"/>
  <c r="M416" i="45"/>
  <c r="M418" i="45"/>
  <c r="M419" i="45"/>
  <c r="M420" i="45"/>
  <c r="M422" i="45"/>
  <c r="M423" i="45"/>
  <c r="M424" i="45"/>
  <c r="M426" i="45"/>
  <c r="M427" i="45"/>
  <c r="M428" i="45"/>
  <c r="M430" i="45"/>
  <c r="M431" i="45"/>
  <c r="M432" i="45"/>
  <c r="M434" i="45"/>
  <c r="M435" i="45"/>
  <c r="M436" i="45"/>
  <c r="M438" i="45"/>
  <c r="M439" i="45"/>
  <c r="M440" i="45"/>
  <c r="M442" i="45"/>
  <c r="M443" i="45"/>
  <c r="M444" i="45"/>
  <c r="M446" i="45"/>
  <c r="M447" i="45"/>
  <c r="M448" i="45"/>
  <c r="M450" i="45"/>
  <c r="M451" i="45"/>
  <c r="M452" i="45"/>
  <c r="M454" i="45"/>
  <c r="M455" i="45"/>
  <c r="M456" i="45"/>
  <c r="M458" i="45"/>
  <c r="M459" i="45"/>
  <c r="M460" i="45"/>
  <c r="M462" i="45"/>
  <c r="M463" i="45"/>
  <c r="M464" i="45"/>
  <c r="M466" i="45"/>
  <c r="M467" i="45"/>
  <c r="M468" i="45"/>
  <c r="M470" i="45"/>
  <c r="M471" i="45"/>
  <c r="M472" i="45"/>
  <c r="M474" i="45"/>
  <c r="M475" i="45"/>
  <c r="M476" i="45"/>
  <c r="M478" i="45"/>
  <c r="M479" i="45"/>
  <c r="M480" i="45"/>
  <c r="M482" i="45"/>
  <c r="M483" i="45"/>
  <c r="M484" i="45"/>
  <c r="M486" i="45"/>
  <c r="M487" i="45"/>
  <c r="M488" i="45"/>
  <c r="M490" i="45"/>
  <c r="M491" i="45"/>
  <c r="M492" i="45"/>
  <c r="M493" i="45"/>
  <c r="M494" i="45"/>
  <c r="M495" i="45"/>
  <c r="M496" i="45"/>
  <c r="M498" i="45"/>
  <c r="M499" i="45"/>
  <c r="I520" i="43"/>
  <c r="G520" i="43"/>
  <c r="H520" i="43"/>
  <c r="F520" i="43"/>
  <c r="G521" i="43"/>
  <c r="G522" i="43"/>
  <c r="J522" i="43"/>
  <c r="H522" i="43"/>
  <c r="J523" i="43"/>
  <c r="H523" i="43"/>
  <c r="F523" i="43"/>
  <c r="G523" i="43"/>
  <c r="I524" i="43"/>
  <c r="G524" i="43"/>
  <c r="J524" i="43"/>
  <c r="H524" i="43"/>
  <c r="F524" i="43"/>
  <c r="J525" i="43"/>
  <c r="H525" i="43"/>
  <c r="I525" i="43"/>
  <c r="G525" i="43"/>
  <c r="I526" i="43"/>
  <c r="G526" i="43"/>
  <c r="J526" i="43"/>
  <c r="H526" i="43"/>
  <c r="F526" i="43"/>
  <c r="J527" i="43"/>
  <c r="H527" i="43"/>
  <c r="F527" i="43"/>
  <c r="I527" i="43"/>
  <c r="G527" i="43"/>
  <c r="J533" i="43"/>
  <c r="H533" i="43"/>
  <c r="F533" i="43"/>
  <c r="I533" i="43"/>
  <c r="G533" i="43"/>
  <c r="K533" i="43" s="1"/>
  <c r="I534" i="43"/>
  <c r="G534" i="43"/>
  <c r="J534" i="43"/>
  <c r="H534" i="43"/>
  <c r="F534" i="43"/>
  <c r="E8" i="42"/>
  <c r="B6" i="42"/>
  <c r="B5" i="42"/>
  <c r="B4" i="42"/>
  <c r="J518" i="41"/>
  <c r="I518" i="41"/>
  <c r="H518" i="41"/>
  <c r="G518" i="41"/>
  <c r="F518" i="41"/>
  <c r="K499" i="41"/>
  <c r="M499" i="41" s="1"/>
  <c r="K498" i="41"/>
  <c r="K497" i="41"/>
  <c r="M497" i="41"/>
  <c r="K496" i="41"/>
  <c r="K491" i="41"/>
  <c r="M491" i="41" s="1"/>
  <c r="K490" i="41"/>
  <c r="K489" i="41"/>
  <c r="M489" i="41"/>
  <c r="K488" i="41"/>
  <c r="K487" i="41"/>
  <c r="M487" i="41" s="1"/>
  <c r="K486" i="41"/>
  <c r="K485" i="41"/>
  <c r="M485" i="41"/>
  <c r="K484" i="41"/>
  <c r="K483" i="41"/>
  <c r="M483" i="41" s="1"/>
  <c r="K482" i="41"/>
  <c r="K481" i="41"/>
  <c r="M481" i="41"/>
  <c r="K480" i="41"/>
  <c r="K479" i="41"/>
  <c r="M479" i="41" s="1"/>
  <c r="K478" i="41"/>
  <c r="K477" i="41"/>
  <c r="M477" i="41"/>
  <c r="K476" i="41"/>
  <c r="K475" i="41"/>
  <c r="M475" i="41" s="1"/>
  <c r="K474" i="41"/>
  <c r="K473" i="41"/>
  <c r="M473" i="41"/>
  <c r="K472" i="41"/>
  <c r="K471" i="41"/>
  <c r="M471" i="41" s="1"/>
  <c r="K470" i="41"/>
  <c r="K469" i="41"/>
  <c r="M469" i="41"/>
  <c r="K468" i="41"/>
  <c r="K467" i="41"/>
  <c r="M467" i="41" s="1"/>
  <c r="K466" i="41"/>
  <c r="K465" i="41"/>
  <c r="M465" i="41"/>
  <c r="K464" i="41"/>
  <c r="K463" i="41"/>
  <c r="M463" i="41" s="1"/>
  <c r="K462" i="41"/>
  <c r="K461" i="41"/>
  <c r="M461" i="41"/>
  <c r="K460" i="41"/>
  <c r="K459" i="41"/>
  <c r="M459" i="41" s="1"/>
  <c r="K458" i="41"/>
  <c r="K457" i="41"/>
  <c r="M457" i="41"/>
  <c r="K456" i="41"/>
  <c r="K455" i="41"/>
  <c r="M455" i="41" s="1"/>
  <c r="K454" i="41"/>
  <c r="K453" i="41"/>
  <c r="M453" i="41"/>
  <c r="K452" i="41"/>
  <c r="K451" i="41"/>
  <c r="M451" i="41" s="1"/>
  <c r="K450" i="41"/>
  <c r="K449" i="41"/>
  <c r="M449" i="41"/>
  <c r="K448" i="41"/>
  <c r="K447" i="41"/>
  <c r="M447" i="41" s="1"/>
  <c r="K446" i="41"/>
  <c r="K445" i="41"/>
  <c r="M445" i="41"/>
  <c r="K444" i="41"/>
  <c r="K443" i="41"/>
  <c r="M443" i="41" s="1"/>
  <c r="K442" i="41"/>
  <c r="K441" i="41"/>
  <c r="M441" i="41"/>
  <c r="K440" i="41"/>
  <c r="K439" i="41"/>
  <c r="M439" i="41" s="1"/>
  <c r="K438" i="41"/>
  <c r="K437" i="41"/>
  <c r="M437" i="41"/>
  <c r="K436" i="41"/>
  <c r="K435" i="41"/>
  <c r="M435" i="41" s="1"/>
  <c r="K434" i="41"/>
  <c r="K433" i="41"/>
  <c r="M433" i="41"/>
  <c r="K432" i="41"/>
  <c r="K431" i="41"/>
  <c r="M431" i="41" s="1"/>
  <c r="K430" i="41"/>
  <c r="K429" i="41"/>
  <c r="M429" i="41"/>
  <c r="K428" i="41"/>
  <c r="K427" i="41"/>
  <c r="M427" i="41" s="1"/>
  <c r="K426" i="41"/>
  <c r="K425" i="41"/>
  <c r="M425" i="41"/>
  <c r="K424" i="41"/>
  <c r="K423" i="41"/>
  <c r="M423" i="41" s="1"/>
  <c r="K422" i="41"/>
  <c r="K421" i="41"/>
  <c r="M421" i="41"/>
  <c r="K420" i="41"/>
  <c r="K419" i="41"/>
  <c r="M419" i="41" s="1"/>
  <c r="K418" i="41"/>
  <c r="K417" i="41"/>
  <c r="M417" i="41"/>
  <c r="K416" i="41"/>
  <c r="K415" i="41"/>
  <c r="M415" i="41" s="1"/>
  <c r="K414" i="41"/>
  <c r="K413" i="41"/>
  <c r="M413" i="41"/>
  <c r="K412" i="41"/>
  <c r="K411" i="41"/>
  <c r="M411" i="41" s="1"/>
  <c r="K410" i="41"/>
  <c r="K409" i="41"/>
  <c r="M409" i="41"/>
  <c r="K408" i="41"/>
  <c r="K407" i="41"/>
  <c r="M407" i="41" s="1"/>
  <c r="K406" i="41"/>
  <c r="K405" i="41"/>
  <c r="M405" i="41"/>
  <c r="K404" i="41"/>
  <c r="K403" i="41"/>
  <c r="M403" i="41" s="1"/>
  <c r="K402" i="41"/>
  <c r="K401" i="41"/>
  <c r="M401" i="41"/>
  <c r="K400" i="41"/>
  <c r="K399" i="41"/>
  <c r="M399" i="41" s="1"/>
  <c r="K398" i="41"/>
  <c r="K397" i="41"/>
  <c r="M397" i="41"/>
  <c r="K396" i="41"/>
  <c r="K395" i="41"/>
  <c r="M395" i="41" s="1"/>
  <c r="K394" i="41"/>
  <c r="K393" i="41"/>
  <c r="M393" i="41"/>
  <c r="K392" i="41"/>
  <c r="K391" i="41"/>
  <c r="M391" i="41" s="1"/>
  <c r="K390" i="41"/>
  <c r="K389" i="41"/>
  <c r="M389" i="41"/>
  <c r="K388" i="41"/>
  <c r="K387" i="41"/>
  <c r="M387" i="41" s="1"/>
  <c r="K386" i="41"/>
  <c r="K385" i="41"/>
  <c r="M385" i="41"/>
  <c r="K384" i="41"/>
  <c r="K383" i="41"/>
  <c r="M383" i="41" s="1"/>
  <c r="K382" i="41"/>
  <c r="K381" i="41"/>
  <c r="M381" i="41"/>
  <c r="K380" i="41"/>
  <c r="K379" i="41"/>
  <c r="M379" i="41" s="1"/>
  <c r="K378" i="41"/>
  <c r="K377" i="41"/>
  <c r="M377" i="41"/>
  <c r="K376" i="41"/>
  <c r="K375" i="41"/>
  <c r="M375" i="41" s="1"/>
  <c r="K374" i="41"/>
  <c r="K373" i="41"/>
  <c r="M373" i="41"/>
  <c r="K372" i="41"/>
  <c r="K371" i="41"/>
  <c r="M371" i="41" s="1"/>
  <c r="K370" i="41"/>
  <c r="K369" i="41"/>
  <c r="M369" i="41"/>
  <c r="K368" i="41"/>
  <c r="K367" i="41"/>
  <c r="M367" i="41" s="1"/>
  <c r="K366" i="41"/>
  <c r="K365" i="41"/>
  <c r="M365" i="41"/>
  <c r="K364" i="41"/>
  <c r="K363" i="41"/>
  <c r="M363" i="41" s="1"/>
  <c r="K362" i="41"/>
  <c r="K361" i="41"/>
  <c r="M361" i="41"/>
  <c r="K360" i="41"/>
  <c r="K359" i="41"/>
  <c r="M359" i="41" s="1"/>
  <c r="K358" i="41"/>
  <c r="K357" i="41"/>
  <c r="M357" i="41"/>
  <c r="K356" i="41"/>
  <c r="K355" i="41"/>
  <c r="M355" i="41" s="1"/>
  <c r="K354" i="41"/>
  <c r="K353" i="41"/>
  <c r="M353" i="41"/>
  <c r="K352" i="41"/>
  <c r="K351" i="41"/>
  <c r="M351" i="41" s="1"/>
  <c r="K350" i="41"/>
  <c r="K349" i="41"/>
  <c r="M349" i="41"/>
  <c r="K348" i="41"/>
  <c r="K347" i="41"/>
  <c r="M347" i="41" s="1"/>
  <c r="K346" i="41"/>
  <c r="K345" i="41"/>
  <c r="M345" i="41"/>
  <c r="K344" i="41"/>
  <c r="K343" i="41"/>
  <c r="M343" i="41" s="1"/>
  <c r="K342" i="41"/>
  <c r="K341" i="41"/>
  <c r="M341" i="41"/>
  <c r="K340" i="41"/>
  <c r="K339" i="41"/>
  <c r="M339" i="41" s="1"/>
  <c r="K338" i="41"/>
  <c r="K337" i="41"/>
  <c r="M337" i="41"/>
  <c r="K336" i="41"/>
  <c r="K335" i="41"/>
  <c r="M335" i="41" s="1"/>
  <c r="K334" i="41"/>
  <c r="K333" i="41"/>
  <c r="M333" i="41"/>
  <c r="K332" i="41"/>
  <c r="K331" i="41"/>
  <c r="M331" i="41" s="1"/>
  <c r="K330" i="41"/>
  <c r="K329" i="41"/>
  <c r="M329" i="41"/>
  <c r="K328" i="41"/>
  <c r="K327" i="41"/>
  <c r="M327" i="41" s="1"/>
  <c r="K326" i="41"/>
  <c r="K325" i="41"/>
  <c r="M325" i="41"/>
  <c r="K324" i="41"/>
  <c r="K323" i="41"/>
  <c r="M323" i="41" s="1"/>
  <c r="K322" i="41"/>
  <c r="K321" i="41"/>
  <c r="M321" i="41"/>
  <c r="K320" i="41"/>
  <c r="K319" i="41"/>
  <c r="M319" i="41" s="1"/>
  <c r="K318" i="41"/>
  <c r="K317" i="41"/>
  <c r="M317" i="41"/>
  <c r="K316" i="41"/>
  <c r="K315" i="41"/>
  <c r="M315" i="41" s="1"/>
  <c r="K314" i="41"/>
  <c r="K313" i="41"/>
  <c r="M313" i="41"/>
  <c r="K312" i="41"/>
  <c r="K311" i="41"/>
  <c r="M311" i="41" s="1"/>
  <c r="K310" i="41"/>
  <c r="K309" i="41"/>
  <c r="M309" i="41"/>
  <c r="K308" i="41"/>
  <c r="K307" i="41"/>
  <c r="M307" i="41" s="1"/>
  <c r="K306" i="41"/>
  <c r="K305" i="41"/>
  <c r="M305" i="41"/>
  <c r="K304" i="41"/>
  <c r="K303" i="41"/>
  <c r="M303" i="41" s="1"/>
  <c r="K302" i="41"/>
  <c r="K301" i="41"/>
  <c r="M301" i="41"/>
  <c r="K300" i="41"/>
  <c r="K299" i="41"/>
  <c r="M299" i="41" s="1"/>
  <c r="K298" i="41"/>
  <c r="K297" i="41"/>
  <c r="M297" i="41"/>
  <c r="K296" i="41"/>
  <c r="K295" i="41"/>
  <c r="M295" i="41" s="1"/>
  <c r="K294" i="41"/>
  <c r="K293" i="41"/>
  <c r="M293" i="41"/>
  <c r="K292" i="41"/>
  <c r="K291" i="41"/>
  <c r="M291" i="41" s="1"/>
  <c r="K290" i="41"/>
  <c r="K289" i="41"/>
  <c r="M289" i="41"/>
  <c r="K288" i="41"/>
  <c r="K287" i="41"/>
  <c r="M287" i="41" s="1"/>
  <c r="K286" i="41"/>
  <c r="K285" i="41"/>
  <c r="M285" i="41"/>
  <c r="K284" i="41"/>
  <c r="K283" i="41"/>
  <c r="M283" i="41" s="1"/>
  <c r="K282" i="41"/>
  <c r="K281" i="41"/>
  <c r="M281" i="41"/>
  <c r="K280" i="41"/>
  <c r="K279" i="41"/>
  <c r="M279" i="41" s="1"/>
  <c r="K278" i="41"/>
  <c r="K277" i="41"/>
  <c r="M277" i="41"/>
  <c r="K276" i="41"/>
  <c r="K275" i="41"/>
  <c r="M275" i="41" s="1"/>
  <c r="K274" i="41"/>
  <c r="K273" i="41"/>
  <c r="M273" i="41"/>
  <c r="K272" i="41"/>
  <c r="K271" i="41"/>
  <c r="M271" i="41" s="1"/>
  <c r="K270" i="41"/>
  <c r="K269" i="41"/>
  <c r="M269" i="41"/>
  <c r="K268" i="41"/>
  <c r="K267" i="41"/>
  <c r="M267" i="41" s="1"/>
  <c r="K266" i="41"/>
  <c r="K265" i="41"/>
  <c r="M265" i="41"/>
  <c r="K264" i="41"/>
  <c r="K263" i="41"/>
  <c r="M263" i="41" s="1"/>
  <c r="K262" i="41"/>
  <c r="K261" i="41"/>
  <c r="M261" i="41"/>
  <c r="K260" i="41"/>
  <c r="K259" i="41"/>
  <c r="M259" i="41" s="1"/>
  <c r="K258" i="41"/>
  <c r="K257" i="41"/>
  <c r="M257" i="41"/>
  <c r="K256" i="41"/>
  <c r="K255" i="41"/>
  <c r="M255" i="41" s="1"/>
  <c r="K254" i="41"/>
  <c r="K253" i="41"/>
  <c r="M253" i="41"/>
  <c r="K252" i="41"/>
  <c r="K251" i="41"/>
  <c r="M251" i="41" s="1"/>
  <c r="K250" i="41"/>
  <c r="K249" i="41"/>
  <c r="M249" i="41"/>
  <c r="K248" i="41"/>
  <c r="K247" i="41"/>
  <c r="M247" i="41" s="1"/>
  <c r="K246" i="41"/>
  <c r="K245" i="41"/>
  <c r="M245" i="41"/>
  <c r="K244" i="41"/>
  <c r="K243" i="41"/>
  <c r="M243" i="41" s="1"/>
  <c r="K242" i="41"/>
  <c r="K241" i="41"/>
  <c r="M241" i="41"/>
  <c r="K240" i="41"/>
  <c r="K239" i="41"/>
  <c r="M239" i="41" s="1"/>
  <c r="K238" i="41"/>
  <c r="K237" i="41"/>
  <c r="M237" i="41"/>
  <c r="K236" i="41"/>
  <c r="K235" i="41"/>
  <c r="M235" i="41" s="1"/>
  <c r="K234" i="41"/>
  <c r="K233" i="41"/>
  <c r="M233" i="41"/>
  <c r="K232" i="41"/>
  <c r="K231" i="41"/>
  <c r="M231" i="41" s="1"/>
  <c r="K230" i="41"/>
  <c r="K229" i="41"/>
  <c r="M229" i="41"/>
  <c r="K228" i="41"/>
  <c r="K227" i="41"/>
  <c r="M227" i="41" s="1"/>
  <c r="K226" i="41"/>
  <c r="K225" i="41"/>
  <c r="M225" i="41"/>
  <c r="K224" i="41"/>
  <c r="K223" i="41"/>
  <c r="M223" i="41" s="1"/>
  <c r="K222" i="41"/>
  <c r="K221" i="41"/>
  <c r="M221" i="41"/>
  <c r="K220" i="41"/>
  <c r="K219" i="41"/>
  <c r="M219" i="41" s="1"/>
  <c r="K218" i="41"/>
  <c r="K217" i="41"/>
  <c r="M217" i="41"/>
  <c r="K216" i="41"/>
  <c r="K215" i="41"/>
  <c r="M215" i="41" s="1"/>
  <c r="K214" i="41"/>
  <c r="K213" i="41"/>
  <c r="M213" i="41"/>
  <c r="K212" i="41"/>
  <c r="K211" i="41"/>
  <c r="M211" i="41" s="1"/>
  <c r="K210" i="41"/>
  <c r="K209" i="41"/>
  <c r="M209" i="41"/>
  <c r="K208" i="41"/>
  <c r="K207" i="41"/>
  <c r="M207" i="41" s="1"/>
  <c r="K206" i="41"/>
  <c r="K205" i="41"/>
  <c r="M205" i="41"/>
  <c r="K204" i="41"/>
  <c r="K203" i="41"/>
  <c r="M203" i="41" s="1"/>
  <c r="K202" i="41"/>
  <c r="K201" i="41"/>
  <c r="M201" i="41"/>
  <c r="K200" i="41"/>
  <c r="K199" i="41"/>
  <c r="M199" i="41" s="1"/>
  <c r="K198" i="41"/>
  <c r="K197" i="41"/>
  <c r="M197" i="41"/>
  <c r="K196" i="41"/>
  <c r="K195" i="41"/>
  <c r="M195" i="41" s="1"/>
  <c r="K194" i="41"/>
  <c r="K193" i="41"/>
  <c r="M193" i="41"/>
  <c r="K192" i="41"/>
  <c r="K191" i="41"/>
  <c r="M191" i="41" s="1"/>
  <c r="K190" i="41"/>
  <c r="K189" i="41"/>
  <c r="M189" i="41"/>
  <c r="K188" i="41"/>
  <c r="K187" i="41"/>
  <c r="M187" i="41" s="1"/>
  <c r="K186" i="41"/>
  <c r="K185" i="41"/>
  <c r="M185" i="41"/>
  <c r="K184" i="41"/>
  <c r="K183" i="41"/>
  <c r="M183" i="41" s="1"/>
  <c r="K182" i="41"/>
  <c r="K181" i="41"/>
  <c r="M181" i="41"/>
  <c r="K180" i="41"/>
  <c r="K179" i="41"/>
  <c r="M179" i="41" s="1"/>
  <c r="K178" i="41"/>
  <c r="K177" i="41"/>
  <c r="M177" i="41"/>
  <c r="K176" i="41"/>
  <c r="K175" i="41"/>
  <c r="M175" i="41" s="1"/>
  <c r="K174" i="41"/>
  <c r="K173" i="41"/>
  <c r="M173" i="41"/>
  <c r="K172" i="41"/>
  <c r="K171" i="41"/>
  <c r="M171" i="41" s="1"/>
  <c r="K170" i="41"/>
  <c r="K169" i="41"/>
  <c r="M169" i="41"/>
  <c r="K168" i="41"/>
  <c r="K167" i="41"/>
  <c r="M167" i="41" s="1"/>
  <c r="K166" i="41"/>
  <c r="K165" i="41"/>
  <c r="M165" i="41"/>
  <c r="K164" i="41"/>
  <c r="K163" i="41"/>
  <c r="M163" i="41" s="1"/>
  <c r="K162" i="41"/>
  <c r="K161" i="41"/>
  <c r="M161" i="41"/>
  <c r="K160" i="41"/>
  <c r="K159" i="41"/>
  <c r="M159" i="41" s="1"/>
  <c r="K158" i="41"/>
  <c r="K157" i="41"/>
  <c r="M157" i="41"/>
  <c r="K156" i="41"/>
  <c r="K155" i="41"/>
  <c r="M155" i="41" s="1"/>
  <c r="K154" i="41"/>
  <c r="K153" i="41"/>
  <c r="M153" i="41"/>
  <c r="K152" i="41"/>
  <c r="K151" i="41"/>
  <c r="M151" i="41" s="1"/>
  <c r="K150" i="41"/>
  <c r="K149" i="41"/>
  <c r="M149" i="41"/>
  <c r="K148" i="41"/>
  <c r="K147" i="41"/>
  <c r="M147" i="41" s="1"/>
  <c r="K146" i="41"/>
  <c r="K145" i="41"/>
  <c r="M145" i="41"/>
  <c r="K144" i="41"/>
  <c r="K143" i="41"/>
  <c r="M143" i="41" s="1"/>
  <c r="K142" i="41"/>
  <c r="K141" i="41"/>
  <c r="M141" i="41"/>
  <c r="K140" i="41"/>
  <c r="K139" i="41"/>
  <c r="M139" i="41" s="1"/>
  <c r="K138" i="41"/>
  <c r="K137" i="41"/>
  <c r="M137" i="41"/>
  <c r="K136" i="41"/>
  <c r="K135" i="41"/>
  <c r="M135" i="41" s="1"/>
  <c r="K134" i="41"/>
  <c r="K133" i="41"/>
  <c r="M133" i="41"/>
  <c r="K132" i="41"/>
  <c r="K131" i="41"/>
  <c r="M131" i="41" s="1"/>
  <c r="K130" i="41"/>
  <c r="K129" i="41"/>
  <c r="M129" i="41"/>
  <c r="K128" i="41"/>
  <c r="K127" i="41"/>
  <c r="M127" i="41" s="1"/>
  <c r="K126" i="41"/>
  <c r="K125" i="41"/>
  <c r="M125" i="41"/>
  <c r="K124" i="41"/>
  <c r="K123" i="41"/>
  <c r="M123" i="41" s="1"/>
  <c r="K122" i="41"/>
  <c r="K121" i="41"/>
  <c r="M121" i="41"/>
  <c r="K120" i="41"/>
  <c r="K119" i="41"/>
  <c r="M119" i="41" s="1"/>
  <c r="K118" i="41"/>
  <c r="K117" i="41"/>
  <c r="M117" i="41"/>
  <c r="K116" i="41"/>
  <c r="K115" i="41"/>
  <c r="M115" i="41" s="1"/>
  <c r="K114" i="41"/>
  <c r="K113" i="41"/>
  <c r="M113" i="41"/>
  <c r="K112" i="41"/>
  <c r="K111" i="41"/>
  <c r="M111" i="41" s="1"/>
  <c r="K110" i="41"/>
  <c r="K109" i="41"/>
  <c r="M109" i="41"/>
  <c r="K108" i="41"/>
  <c r="K107" i="41"/>
  <c r="M107" i="41" s="1"/>
  <c r="K106" i="41"/>
  <c r="K105" i="41"/>
  <c r="M105" i="41"/>
  <c r="K104" i="41"/>
  <c r="K103" i="41"/>
  <c r="M103" i="41" s="1"/>
  <c r="K102" i="41"/>
  <c r="K101" i="41"/>
  <c r="M101" i="41"/>
  <c r="K100" i="41"/>
  <c r="K99" i="41"/>
  <c r="M99" i="41" s="1"/>
  <c r="K98" i="41"/>
  <c r="K97" i="41"/>
  <c r="M97" i="41"/>
  <c r="K96" i="41"/>
  <c r="K95" i="41"/>
  <c r="M95" i="41" s="1"/>
  <c r="K94" i="41"/>
  <c r="K93" i="41"/>
  <c r="M93" i="41"/>
  <c r="K92" i="41"/>
  <c r="K91" i="41"/>
  <c r="M91" i="41" s="1"/>
  <c r="K90" i="41"/>
  <c r="K89" i="41"/>
  <c r="M89" i="41"/>
  <c r="K88" i="41"/>
  <c r="K87" i="41"/>
  <c r="M87" i="41" s="1"/>
  <c r="K86" i="41"/>
  <c r="K85" i="41"/>
  <c r="M85" i="41"/>
  <c r="K84" i="41"/>
  <c r="K83" i="41"/>
  <c r="M83" i="41" s="1"/>
  <c r="K82" i="41"/>
  <c r="K81" i="41"/>
  <c r="M81" i="41"/>
  <c r="K80" i="41"/>
  <c r="K79" i="41"/>
  <c r="M79" i="41" s="1"/>
  <c r="K78" i="41"/>
  <c r="K77" i="41"/>
  <c r="M77" i="41"/>
  <c r="K76" i="41"/>
  <c r="K75" i="41"/>
  <c r="M75" i="41" s="1"/>
  <c r="K74" i="41"/>
  <c r="K73" i="41"/>
  <c r="M73" i="41"/>
  <c r="K72" i="41"/>
  <c r="K71" i="41"/>
  <c r="M71" i="41" s="1"/>
  <c r="K70" i="41"/>
  <c r="K69" i="41"/>
  <c r="M69" i="41"/>
  <c r="M67" i="41"/>
  <c r="M65" i="41"/>
  <c r="M63" i="41"/>
  <c r="M61" i="41"/>
  <c r="M59" i="41"/>
  <c r="M57" i="41"/>
  <c r="M55" i="41"/>
  <c r="M53" i="41"/>
  <c r="M51" i="41"/>
  <c r="M49" i="41"/>
  <c r="M47" i="41"/>
  <c r="M45" i="41"/>
  <c r="M43" i="41"/>
  <c r="M41" i="41"/>
  <c r="J517" i="39"/>
  <c r="I517" i="39"/>
  <c r="H517" i="39"/>
  <c r="G517" i="39"/>
  <c r="F517" i="39"/>
  <c r="K498" i="39"/>
  <c r="M498" i="39" s="1"/>
  <c r="K497" i="39"/>
  <c r="K492" i="39"/>
  <c r="K491" i="39"/>
  <c r="K490" i="39"/>
  <c r="M490" i="39"/>
  <c r="K489" i="39"/>
  <c r="K488" i="39"/>
  <c r="K487" i="39"/>
  <c r="K486" i="39"/>
  <c r="M486" i="39" s="1"/>
  <c r="K485" i="39"/>
  <c r="K484" i="39"/>
  <c r="K483" i="39"/>
  <c r="K482" i="39"/>
  <c r="M482" i="39"/>
  <c r="K481" i="39"/>
  <c r="K480" i="39"/>
  <c r="K479" i="39"/>
  <c r="K478" i="39"/>
  <c r="M478" i="39" s="1"/>
  <c r="K477" i="39"/>
  <c r="K476" i="39"/>
  <c r="K475" i="39"/>
  <c r="K474" i="39"/>
  <c r="M474" i="39"/>
  <c r="K473" i="39"/>
  <c r="K472" i="39"/>
  <c r="K471" i="39"/>
  <c r="K470" i="39"/>
  <c r="M470" i="39" s="1"/>
  <c r="K469" i="39"/>
  <c r="K468" i="39"/>
  <c r="K467" i="39"/>
  <c r="K466" i="39"/>
  <c r="M466" i="39"/>
  <c r="K465" i="39"/>
  <c r="K464" i="39"/>
  <c r="K463" i="39"/>
  <c r="K462" i="39"/>
  <c r="M462" i="39" s="1"/>
  <c r="K461" i="39"/>
  <c r="K460" i="39"/>
  <c r="K459" i="39"/>
  <c r="K458" i="39"/>
  <c r="M458" i="39"/>
  <c r="K457" i="39"/>
  <c r="K456" i="39"/>
  <c r="K455" i="39"/>
  <c r="K454" i="39"/>
  <c r="M454" i="39" s="1"/>
  <c r="K453" i="39"/>
  <c r="K452" i="39"/>
  <c r="K451" i="39"/>
  <c r="K450" i="39"/>
  <c r="M450" i="39"/>
  <c r="K449" i="39"/>
  <c r="K448" i="39"/>
  <c r="K447" i="39"/>
  <c r="K446" i="39"/>
  <c r="M446" i="39" s="1"/>
  <c r="K445" i="39"/>
  <c r="K444" i="39"/>
  <c r="K443" i="39"/>
  <c r="K442" i="39"/>
  <c r="M442" i="39"/>
  <c r="K441" i="39"/>
  <c r="K440" i="39"/>
  <c r="K439" i="39"/>
  <c r="K438" i="39"/>
  <c r="M438" i="39" s="1"/>
  <c r="K437" i="39"/>
  <c r="K436" i="39"/>
  <c r="K435" i="39"/>
  <c r="K434" i="39"/>
  <c r="M434" i="39"/>
  <c r="K433" i="39"/>
  <c r="K432" i="39"/>
  <c r="K431" i="39"/>
  <c r="K430" i="39"/>
  <c r="M430" i="39" s="1"/>
  <c r="K429" i="39"/>
  <c r="K428" i="39"/>
  <c r="K427" i="39"/>
  <c r="K426" i="39"/>
  <c r="M426" i="39"/>
  <c r="K425" i="39"/>
  <c r="K424" i="39"/>
  <c r="K423" i="39"/>
  <c r="K422" i="39"/>
  <c r="M422" i="39" s="1"/>
  <c r="K421" i="39"/>
  <c r="K420" i="39"/>
  <c r="K419" i="39"/>
  <c r="K418" i="39"/>
  <c r="M418" i="39"/>
  <c r="K417" i="39"/>
  <c r="K416" i="39"/>
  <c r="K415" i="39"/>
  <c r="K414" i="39"/>
  <c r="M414" i="39" s="1"/>
  <c r="K413" i="39"/>
  <c r="K412" i="39"/>
  <c r="K411" i="39"/>
  <c r="K410" i="39"/>
  <c r="M410" i="39"/>
  <c r="K409" i="39"/>
  <c r="K408" i="39"/>
  <c r="K407" i="39"/>
  <c r="K406" i="39"/>
  <c r="M406" i="39" s="1"/>
  <c r="K405" i="39"/>
  <c r="K404" i="39"/>
  <c r="K403" i="39"/>
  <c r="K402" i="39"/>
  <c r="M402" i="39"/>
  <c r="K401" i="39"/>
  <c r="K400" i="39"/>
  <c r="K399" i="39"/>
  <c r="K398" i="39"/>
  <c r="M398" i="39" s="1"/>
  <c r="K397" i="39"/>
  <c r="K396" i="39"/>
  <c r="K395" i="39"/>
  <c r="K394" i="39"/>
  <c r="M394" i="39"/>
  <c r="K393" i="39"/>
  <c r="K392" i="39"/>
  <c r="K391" i="39"/>
  <c r="K390" i="39"/>
  <c r="M390" i="39" s="1"/>
  <c r="K389" i="39"/>
  <c r="K388" i="39"/>
  <c r="K387" i="39"/>
  <c r="K386" i="39"/>
  <c r="M386" i="39"/>
  <c r="K385" i="39"/>
  <c r="K384" i="39"/>
  <c r="K383" i="39"/>
  <c r="K382" i="39"/>
  <c r="M382" i="39" s="1"/>
  <c r="K381" i="39"/>
  <c r="K380" i="39"/>
  <c r="K379" i="39"/>
  <c r="K378" i="39"/>
  <c r="M378" i="39"/>
  <c r="K377" i="39"/>
  <c r="K376" i="39"/>
  <c r="K375" i="39"/>
  <c r="K374" i="39"/>
  <c r="M374" i="39" s="1"/>
  <c r="K373" i="39"/>
  <c r="K372" i="39"/>
  <c r="K371" i="39"/>
  <c r="K370" i="39"/>
  <c r="M370" i="39"/>
  <c r="K369" i="39"/>
  <c r="K368" i="39"/>
  <c r="K367" i="39"/>
  <c r="K366" i="39"/>
  <c r="M366" i="39" s="1"/>
  <c r="K365" i="39"/>
  <c r="K364" i="39"/>
  <c r="K363" i="39"/>
  <c r="K362" i="39"/>
  <c r="M362" i="39"/>
  <c r="K361" i="39"/>
  <c r="K360" i="39"/>
  <c r="K359" i="39"/>
  <c r="K358" i="39"/>
  <c r="M358" i="39" s="1"/>
  <c r="K357" i="39"/>
  <c r="K356" i="39"/>
  <c r="K355" i="39"/>
  <c r="K354" i="39"/>
  <c r="M354" i="39"/>
  <c r="K353" i="39"/>
  <c r="K352" i="39"/>
  <c r="K351" i="39"/>
  <c r="K350" i="39"/>
  <c r="M350" i="39" s="1"/>
  <c r="K349" i="39"/>
  <c r="K348" i="39"/>
  <c r="K347" i="39"/>
  <c r="K346" i="39"/>
  <c r="M346" i="39"/>
  <c r="K345" i="39"/>
  <c r="K344" i="39"/>
  <c r="K343" i="39"/>
  <c r="K342" i="39"/>
  <c r="M342" i="39" s="1"/>
  <c r="K341" i="39"/>
  <c r="K340" i="39"/>
  <c r="K339" i="39"/>
  <c r="K338" i="39"/>
  <c r="M338" i="39"/>
  <c r="K337" i="39"/>
  <c r="K336" i="39"/>
  <c r="K335" i="39"/>
  <c r="K334" i="39"/>
  <c r="M334" i="39" s="1"/>
  <c r="K333" i="39"/>
  <c r="K332" i="39"/>
  <c r="K331" i="39"/>
  <c r="K330" i="39"/>
  <c r="M330" i="39"/>
  <c r="K329" i="39"/>
  <c r="K328" i="39"/>
  <c r="K327" i="39"/>
  <c r="K326" i="39"/>
  <c r="M326" i="39" s="1"/>
  <c r="K325" i="39"/>
  <c r="K324" i="39"/>
  <c r="K323" i="39"/>
  <c r="K322" i="39"/>
  <c r="M322" i="39"/>
  <c r="K321" i="39"/>
  <c r="K320" i="39"/>
  <c r="K319" i="39"/>
  <c r="K318" i="39"/>
  <c r="M318" i="39" s="1"/>
  <c r="K317" i="39"/>
  <c r="K316" i="39"/>
  <c r="K315" i="39"/>
  <c r="K314" i="39"/>
  <c r="M314" i="39"/>
  <c r="K313" i="39"/>
  <c r="K312" i="39"/>
  <c r="K311" i="39"/>
  <c r="K310" i="39"/>
  <c r="M310" i="39" s="1"/>
  <c r="K309" i="39"/>
  <c r="K308" i="39"/>
  <c r="K307" i="39"/>
  <c r="K306" i="39"/>
  <c r="M306" i="39"/>
  <c r="K305" i="39"/>
  <c r="K304" i="39"/>
  <c r="K303" i="39"/>
  <c r="K302" i="39"/>
  <c r="M302" i="39" s="1"/>
  <c r="K301" i="39"/>
  <c r="K300" i="39"/>
  <c r="K299" i="39"/>
  <c r="K298" i="39"/>
  <c r="M298" i="39"/>
  <c r="K297" i="39"/>
  <c r="K296" i="39"/>
  <c r="K295" i="39"/>
  <c r="K294" i="39"/>
  <c r="M294" i="39" s="1"/>
  <c r="K293" i="39"/>
  <c r="K292" i="39"/>
  <c r="K291" i="39"/>
  <c r="K290" i="39"/>
  <c r="M290" i="39"/>
  <c r="K289" i="39"/>
  <c r="K288" i="39"/>
  <c r="K287" i="39"/>
  <c r="K286" i="39"/>
  <c r="M286" i="39" s="1"/>
  <c r="K285" i="39"/>
  <c r="K284" i="39"/>
  <c r="K283" i="39"/>
  <c r="K282" i="39"/>
  <c r="M282" i="39"/>
  <c r="K281" i="39"/>
  <c r="K280" i="39"/>
  <c r="K279" i="39"/>
  <c r="K278" i="39"/>
  <c r="M278" i="39" s="1"/>
  <c r="K277" i="39"/>
  <c r="K276" i="39"/>
  <c r="K275" i="39"/>
  <c r="K274" i="39"/>
  <c r="M274" i="39"/>
  <c r="K273" i="39"/>
  <c r="K272" i="39"/>
  <c r="K271" i="39"/>
  <c r="K270" i="39"/>
  <c r="M270" i="39" s="1"/>
  <c r="K269" i="39"/>
  <c r="K268" i="39"/>
  <c r="K267" i="39"/>
  <c r="K266" i="39"/>
  <c r="M266" i="39"/>
  <c r="K265" i="39"/>
  <c r="K264" i="39"/>
  <c r="K263" i="39"/>
  <c r="K262" i="39"/>
  <c r="M262" i="39" s="1"/>
  <c r="K261" i="39"/>
  <c r="K260" i="39"/>
  <c r="K259" i="39"/>
  <c r="K258" i="39"/>
  <c r="M258" i="39"/>
  <c r="K257" i="39"/>
  <c r="K256" i="39"/>
  <c r="K255" i="39"/>
  <c r="K254" i="39"/>
  <c r="M254" i="39" s="1"/>
  <c r="K253" i="39"/>
  <c r="K252" i="39"/>
  <c r="K251" i="39"/>
  <c r="K250" i="39"/>
  <c r="M250" i="39"/>
  <c r="K249" i="39"/>
  <c r="K248" i="39"/>
  <c r="K247" i="39"/>
  <c r="K246" i="39"/>
  <c r="M246" i="39" s="1"/>
  <c r="K245" i="39"/>
  <c r="K244" i="39"/>
  <c r="K243" i="39"/>
  <c r="K242" i="39"/>
  <c r="M242" i="39"/>
  <c r="K241" i="39"/>
  <c r="K240" i="39"/>
  <c r="K239" i="39"/>
  <c r="K238" i="39"/>
  <c r="M238" i="39" s="1"/>
  <c r="K237" i="39"/>
  <c r="K236" i="39"/>
  <c r="K235" i="39"/>
  <c r="K234" i="39"/>
  <c r="M234" i="39"/>
  <c r="K233" i="39"/>
  <c r="K232" i="39"/>
  <c r="K231" i="39"/>
  <c r="K230" i="39"/>
  <c r="M230" i="39" s="1"/>
  <c r="K229" i="39"/>
  <c r="K228" i="39"/>
  <c r="K227" i="39"/>
  <c r="K226" i="39"/>
  <c r="M226" i="39"/>
  <c r="K225" i="39"/>
  <c r="K224" i="39"/>
  <c r="K223" i="39"/>
  <c r="K222" i="39"/>
  <c r="M222" i="39" s="1"/>
  <c r="K221" i="39"/>
  <c r="K220" i="39"/>
  <c r="K219" i="39"/>
  <c r="K218" i="39"/>
  <c r="M218" i="39"/>
  <c r="K217" i="39"/>
  <c r="K216" i="39"/>
  <c r="K215" i="39"/>
  <c r="K214" i="39"/>
  <c r="M214" i="39" s="1"/>
  <c r="K213" i="39"/>
  <c r="K212" i="39"/>
  <c r="K211" i="39"/>
  <c r="K210" i="39"/>
  <c r="M210" i="39"/>
  <c r="K209" i="39"/>
  <c r="K208" i="39"/>
  <c r="K207" i="39"/>
  <c r="K206" i="39"/>
  <c r="M206" i="39" s="1"/>
  <c r="K205" i="39"/>
  <c r="K204" i="39"/>
  <c r="K203" i="39"/>
  <c r="K202" i="39"/>
  <c r="M202" i="39"/>
  <c r="K201" i="39"/>
  <c r="K200" i="39"/>
  <c r="K199" i="39"/>
  <c r="K198" i="39"/>
  <c r="M198" i="39" s="1"/>
  <c r="K197" i="39"/>
  <c r="K196" i="39"/>
  <c r="K195" i="39"/>
  <c r="K194" i="39"/>
  <c r="M194" i="39"/>
  <c r="K193" i="39"/>
  <c r="K192" i="39"/>
  <c r="K191" i="39"/>
  <c r="K190" i="39"/>
  <c r="M190" i="39" s="1"/>
  <c r="K189" i="39"/>
  <c r="K188" i="39"/>
  <c r="K187" i="39"/>
  <c r="K186" i="39"/>
  <c r="M186" i="39"/>
  <c r="K185" i="39"/>
  <c r="K184" i="39"/>
  <c r="K183" i="39"/>
  <c r="K182" i="39"/>
  <c r="M182" i="39" s="1"/>
  <c r="K181" i="39"/>
  <c r="K180" i="39"/>
  <c r="K179" i="39"/>
  <c r="K178" i="39"/>
  <c r="M178" i="39"/>
  <c r="K177" i="39"/>
  <c r="K176" i="39"/>
  <c r="K175" i="39"/>
  <c r="K174" i="39"/>
  <c r="M174" i="39" s="1"/>
  <c r="K173" i="39"/>
  <c r="K172" i="39"/>
  <c r="K171" i="39"/>
  <c r="K170" i="39"/>
  <c r="M170" i="39"/>
  <c r="K169" i="39"/>
  <c r="K168" i="39"/>
  <c r="K167" i="39"/>
  <c r="K166" i="39"/>
  <c r="M166" i="39" s="1"/>
  <c r="K165" i="39"/>
  <c r="K164" i="39"/>
  <c r="K163" i="39"/>
  <c r="K162" i="39"/>
  <c r="M162" i="39"/>
  <c r="K161" i="39"/>
  <c r="K160" i="39"/>
  <c r="K159" i="39"/>
  <c r="K158" i="39"/>
  <c r="M158" i="39" s="1"/>
  <c r="K157" i="39"/>
  <c r="K156" i="39"/>
  <c r="K155" i="39"/>
  <c r="K154" i="39"/>
  <c r="M154" i="39"/>
  <c r="K153" i="39"/>
  <c r="K152" i="39"/>
  <c r="K151" i="39"/>
  <c r="K150" i="39"/>
  <c r="M150" i="39" s="1"/>
  <c r="K149" i="39"/>
  <c r="K148" i="39"/>
  <c r="K147" i="39"/>
  <c r="K146" i="39"/>
  <c r="M146" i="39"/>
  <c r="K145" i="39"/>
  <c r="K144" i="39"/>
  <c r="K143" i="39"/>
  <c r="K142" i="39"/>
  <c r="M142" i="39" s="1"/>
  <c r="K141" i="39"/>
  <c r="K140" i="39"/>
  <c r="K139" i="39"/>
  <c r="K138" i="39"/>
  <c r="M138" i="39"/>
  <c r="K137" i="39"/>
  <c r="K136" i="39"/>
  <c r="K135" i="39"/>
  <c r="K134" i="39"/>
  <c r="M134" i="39" s="1"/>
  <c r="K133" i="39"/>
  <c r="K132" i="39"/>
  <c r="K131" i="39"/>
  <c r="K130" i="39"/>
  <c r="M130" i="39"/>
  <c r="K129" i="39"/>
  <c r="K128" i="39"/>
  <c r="K127" i="39"/>
  <c r="K126" i="39"/>
  <c r="M126" i="39" s="1"/>
  <c r="K125" i="39"/>
  <c r="K124" i="39"/>
  <c r="K123" i="39"/>
  <c r="K122" i="39"/>
  <c r="M122" i="39"/>
  <c r="K121" i="39"/>
  <c r="K120" i="39"/>
  <c r="K119" i="39"/>
  <c r="K118" i="39"/>
  <c r="M118" i="39" s="1"/>
  <c r="K117" i="39"/>
  <c r="K116" i="39"/>
  <c r="K115" i="39"/>
  <c r="K114" i="39"/>
  <c r="M114" i="39"/>
  <c r="K113" i="39"/>
  <c r="K112" i="39"/>
  <c r="K111" i="39"/>
  <c r="K110" i="39"/>
  <c r="M110" i="39" s="1"/>
  <c r="K109" i="39"/>
  <c r="K108" i="39"/>
  <c r="K107" i="39"/>
  <c r="K106" i="39"/>
  <c r="M106" i="39"/>
  <c r="K105" i="39"/>
  <c r="K104" i="39"/>
  <c r="K103" i="39"/>
  <c r="K102" i="39"/>
  <c r="M102" i="39" s="1"/>
  <c r="K101" i="39"/>
  <c r="K100" i="39"/>
  <c r="K99" i="39"/>
  <c r="K98" i="39"/>
  <c r="M98" i="39"/>
  <c r="K97" i="39"/>
  <c r="K96" i="39"/>
  <c r="K95" i="39"/>
  <c r="K94" i="39"/>
  <c r="M94" i="39" s="1"/>
  <c r="K93" i="39"/>
  <c r="K92" i="39"/>
  <c r="K91" i="39"/>
  <c r="K90" i="39"/>
  <c r="M90" i="39"/>
  <c r="K89" i="39"/>
  <c r="K88" i="39"/>
  <c r="K87" i="39"/>
  <c r="K86" i="39"/>
  <c r="M86" i="39" s="1"/>
  <c r="K85" i="39"/>
  <c r="K84" i="39"/>
  <c r="K83" i="39"/>
  <c r="K82" i="39"/>
  <c r="M82" i="39"/>
  <c r="K81" i="39"/>
  <c r="K80" i="39"/>
  <c r="K79" i="39"/>
  <c r="K78" i="39"/>
  <c r="M78" i="39" s="1"/>
  <c r="K77" i="39"/>
  <c r="K76" i="39"/>
  <c r="K75" i="39"/>
  <c r="K74" i="39"/>
  <c r="M74" i="39"/>
  <c r="K73" i="39"/>
  <c r="K72" i="39"/>
  <c r="K71" i="39"/>
  <c r="K70" i="39"/>
  <c r="M70" i="39" s="1"/>
  <c r="K69" i="39"/>
  <c r="K68" i="39"/>
  <c r="K67" i="39"/>
  <c r="K66" i="39"/>
  <c r="M66" i="39"/>
  <c r="K65" i="39"/>
  <c r="K64" i="39"/>
  <c r="K63" i="39"/>
  <c r="K62" i="39"/>
  <c r="M62" i="39" s="1"/>
  <c r="K61" i="39"/>
  <c r="K60" i="39"/>
  <c r="K59" i="39"/>
  <c r="J517" i="37"/>
  <c r="I517" i="37"/>
  <c r="G517" i="37"/>
  <c r="F517" i="37"/>
  <c r="H517" i="37"/>
  <c r="K517" i="37" s="1"/>
  <c r="K498" i="37"/>
  <c r="M498" i="37"/>
  <c r="K497" i="37"/>
  <c r="M497" i="37"/>
  <c r="K492" i="37"/>
  <c r="K491" i="37"/>
  <c r="K490" i="37"/>
  <c r="M490" i="37"/>
  <c r="K489" i="37"/>
  <c r="M489" i="37"/>
  <c r="K488" i="37"/>
  <c r="K487" i="37"/>
  <c r="K486" i="37"/>
  <c r="M486" i="37"/>
  <c r="K485" i="37"/>
  <c r="M485" i="37"/>
  <c r="K484" i="37"/>
  <c r="K483" i="37"/>
  <c r="K482" i="37"/>
  <c r="M482" i="37"/>
  <c r="K481" i="37"/>
  <c r="M481" i="37"/>
  <c r="K480" i="37"/>
  <c r="K479" i="37"/>
  <c r="K478" i="37"/>
  <c r="M478" i="37"/>
  <c r="K477" i="37"/>
  <c r="M477" i="37"/>
  <c r="K476" i="37"/>
  <c r="K475" i="37"/>
  <c r="K474" i="37"/>
  <c r="M474" i="37"/>
  <c r="K473" i="37"/>
  <c r="M473" i="37"/>
  <c r="K472" i="37"/>
  <c r="K471" i="37"/>
  <c r="K470" i="37"/>
  <c r="M470" i="37"/>
  <c r="K469" i="37"/>
  <c r="M469" i="37"/>
  <c r="K468" i="37"/>
  <c r="K467" i="37"/>
  <c r="K466" i="37"/>
  <c r="M466" i="37"/>
  <c r="K465" i="37"/>
  <c r="M465" i="37"/>
  <c r="K464" i="37"/>
  <c r="K463" i="37"/>
  <c r="K462" i="37"/>
  <c r="M462" i="37"/>
  <c r="K461" i="37"/>
  <c r="M461" i="37"/>
  <c r="K460" i="37"/>
  <c r="K459" i="37"/>
  <c r="K458" i="37"/>
  <c r="M458" i="37"/>
  <c r="K457" i="37"/>
  <c r="M457" i="37"/>
  <c r="K456" i="37"/>
  <c r="K455" i="37"/>
  <c r="K454" i="37"/>
  <c r="M454" i="37"/>
  <c r="K453" i="37"/>
  <c r="M453" i="37"/>
  <c r="K452" i="37"/>
  <c r="K451" i="37"/>
  <c r="K450" i="37"/>
  <c r="M450" i="37"/>
  <c r="K449" i="37"/>
  <c r="M449" i="37"/>
  <c r="K448" i="37"/>
  <c r="K447" i="37"/>
  <c r="K446" i="37"/>
  <c r="M446" i="37"/>
  <c r="K445" i="37"/>
  <c r="M445" i="37"/>
  <c r="K444" i="37"/>
  <c r="K443" i="37"/>
  <c r="K442" i="37"/>
  <c r="M442" i="37"/>
  <c r="K441" i="37"/>
  <c r="M441" i="37"/>
  <c r="K440" i="37"/>
  <c r="K439" i="37"/>
  <c r="K438" i="37"/>
  <c r="M438" i="37"/>
  <c r="K437" i="37"/>
  <c r="M437" i="37"/>
  <c r="K436" i="37"/>
  <c r="K435" i="37"/>
  <c r="K434" i="37"/>
  <c r="M434" i="37"/>
  <c r="K433" i="37"/>
  <c r="M433" i="37"/>
  <c r="K432" i="37"/>
  <c r="K431" i="37"/>
  <c r="K430" i="37"/>
  <c r="M430" i="37"/>
  <c r="K429" i="37"/>
  <c r="M429" i="37"/>
  <c r="K428" i="37"/>
  <c r="K427" i="37"/>
  <c r="K426" i="37"/>
  <c r="M426" i="37"/>
  <c r="K425" i="37"/>
  <c r="M425" i="37"/>
  <c r="K424" i="37"/>
  <c r="K423" i="37"/>
  <c r="K422" i="37"/>
  <c r="M422" i="37"/>
  <c r="K421" i="37"/>
  <c r="M421" i="37"/>
  <c r="K420" i="37"/>
  <c r="K419" i="37"/>
  <c r="K418" i="37"/>
  <c r="M418" i="37"/>
  <c r="K417" i="37"/>
  <c r="M417" i="37"/>
  <c r="K416" i="37"/>
  <c r="K415" i="37"/>
  <c r="K414" i="37"/>
  <c r="M414" i="37"/>
  <c r="K413" i="37"/>
  <c r="M413" i="37"/>
  <c r="K412" i="37"/>
  <c r="K411" i="37"/>
  <c r="K410" i="37"/>
  <c r="M410" i="37"/>
  <c r="K409" i="37"/>
  <c r="M409" i="37"/>
  <c r="K408" i="37"/>
  <c r="K407" i="37"/>
  <c r="K406" i="37"/>
  <c r="M406" i="37"/>
  <c r="K405" i="37"/>
  <c r="M405" i="37"/>
  <c r="K404" i="37"/>
  <c r="K403" i="37"/>
  <c r="K402" i="37"/>
  <c r="M402" i="37"/>
  <c r="K401" i="37"/>
  <c r="M401" i="37"/>
  <c r="K400" i="37"/>
  <c r="K399" i="37"/>
  <c r="K398" i="37"/>
  <c r="M398" i="37"/>
  <c r="K397" i="37"/>
  <c r="M397" i="37"/>
  <c r="K396" i="37"/>
  <c r="K395" i="37"/>
  <c r="K394" i="37"/>
  <c r="M394" i="37"/>
  <c r="K393" i="37"/>
  <c r="M393" i="37"/>
  <c r="K392" i="37"/>
  <c r="K391" i="37"/>
  <c r="K390" i="37"/>
  <c r="M390" i="37"/>
  <c r="K389" i="37"/>
  <c r="M389" i="37"/>
  <c r="K388" i="37"/>
  <c r="K387" i="37"/>
  <c r="K386" i="37"/>
  <c r="M386" i="37"/>
  <c r="K385" i="37"/>
  <c r="M385" i="37"/>
  <c r="K384" i="37"/>
  <c r="K383" i="37"/>
  <c r="K382" i="37"/>
  <c r="M382" i="37"/>
  <c r="K381" i="37"/>
  <c r="M381" i="37"/>
  <c r="K380" i="37"/>
  <c r="K379" i="37"/>
  <c r="K378" i="37"/>
  <c r="M378" i="37"/>
  <c r="K377" i="37"/>
  <c r="M377" i="37"/>
  <c r="K376" i="37"/>
  <c r="K375" i="37"/>
  <c r="K374" i="37"/>
  <c r="M374" i="37"/>
  <c r="K373" i="37"/>
  <c r="M373" i="37"/>
  <c r="K372" i="37"/>
  <c r="K371" i="37"/>
  <c r="K370" i="37"/>
  <c r="M370" i="37"/>
  <c r="K369" i="37"/>
  <c r="M369" i="37"/>
  <c r="K368" i="37"/>
  <c r="K367" i="37"/>
  <c r="K366" i="37"/>
  <c r="M366" i="37"/>
  <c r="K365" i="37"/>
  <c r="M365" i="37"/>
  <c r="K364" i="37"/>
  <c r="K363" i="37"/>
  <c r="K362" i="37"/>
  <c r="M362" i="37"/>
  <c r="K361" i="37"/>
  <c r="M361" i="37"/>
  <c r="K360" i="37"/>
  <c r="K359" i="37"/>
  <c r="K358" i="37"/>
  <c r="M358" i="37"/>
  <c r="K357" i="37"/>
  <c r="M357" i="37"/>
  <c r="K356" i="37"/>
  <c r="K355" i="37"/>
  <c r="K354" i="37"/>
  <c r="M354" i="37"/>
  <c r="K353" i="37"/>
  <c r="M353" i="37"/>
  <c r="K352" i="37"/>
  <c r="K351" i="37"/>
  <c r="K350" i="37"/>
  <c r="M350" i="37"/>
  <c r="K349" i="37"/>
  <c r="M349" i="37"/>
  <c r="K348" i="37"/>
  <c r="K347" i="37"/>
  <c r="K346" i="37"/>
  <c r="M346" i="37"/>
  <c r="K345" i="37"/>
  <c r="M345" i="37"/>
  <c r="K344" i="37"/>
  <c r="K343" i="37"/>
  <c r="K342" i="37"/>
  <c r="M342" i="37"/>
  <c r="K341" i="37"/>
  <c r="M341" i="37"/>
  <c r="K340" i="37"/>
  <c r="K339" i="37"/>
  <c r="K338" i="37"/>
  <c r="M338" i="37"/>
  <c r="K337" i="37"/>
  <c r="M337" i="37"/>
  <c r="K336" i="37"/>
  <c r="K335" i="37"/>
  <c r="K334" i="37"/>
  <c r="M334" i="37"/>
  <c r="K333" i="37"/>
  <c r="M333" i="37"/>
  <c r="K332" i="37"/>
  <c r="K331" i="37"/>
  <c r="K330" i="37"/>
  <c r="M330" i="37"/>
  <c r="K329" i="37"/>
  <c r="M329" i="37"/>
  <c r="K328" i="37"/>
  <c r="K327" i="37"/>
  <c r="K326" i="37"/>
  <c r="M326" i="37"/>
  <c r="K325" i="37"/>
  <c r="M325" i="37"/>
  <c r="K324" i="37"/>
  <c r="K323" i="37"/>
  <c r="K322" i="37"/>
  <c r="M322" i="37"/>
  <c r="K321" i="37"/>
  <c r="M321" i="37"/>
  <c r="K320" i="37"/>
  <c r="K319" i="37"/>
  <c r="K318" i="37"/>
  <c r="M318" i="37"/>
  <c r="K317" i="37"/>
  <c r="M317" i="37"/>
  <c r="K316" i="37"/>
  <c r="K315" i="37"/>
  <c r="K314" i="37"/>
  <c r="M314" i="37"/>
  <c r="K313" i="37"/>
  <c r="M313" i="37"/>
  <c r="K312" i="37"/>
  <c r="K311" i="37"/>
  <c r="K310" i="37"/>
  <c r="M310" i="37"/>
  <c r="K309" i="37"/>
  <c r="M309" i="37"/>
  <c r="K308" i="37"/>
  <c r="K307" i="37"/>
  <c r="K306" i="37"/>
  <c r="M306" i="37"/>
  <c r="K305" i="37"/>
  <c r="M305" i="37"/>
  <c r="K304" i="37"/>
  <c r="K303" i="37"/>
  <c r="K302" i="37"/>
  <c r="M302" i="37"/>
  <c r="K301" i="37"/>
  <c r="M301" i="37"/>
  <c r="K300" i="37"/>
  <c r="K299" i="37"/>
  <c r="K298" i="37"/>
  <c r="M298" i="37"/>
  <c r="K297" i="37"/>
  <c r="M297" i="37"/>
  <c r="K296" i="37"/>
  <c r="K295" i="37"/>
  <c r="K294" i="37"/>
  <c r="M294" i="37"/>
  <c r="K293" i="37"/>
  <c r="M293" i="37"/>
  <c r="K292" i="37"/>
  <c r="K291" i="37"/>
  <c r="K290" i="37"/>
  <c r="M290" i="37"/>
  <c r="K289" i="37"/>
  <c r="M289" i="37"/>
  <c r="K288" i="37"/>
  <c r="K287" i="37"/>
  <c r="K286" i="37"/>
  <c r="M286" i="37"/>
  <c r="K285" i="37"/>
  <c r="M285" i="37"/>
  <c r="K284" i="37"/>
  <c r="K283" i="37"/>
  <c r="K282" i="37"/>
  <c r="M282" i="37"/>
  <c r="K281" i="37"/>
  <c r="M281" i="37"/>
  <c r="K280" i="37"/>
  <c r="K279" i="37"/>
  <c r="K278" i="37"/>
  <c r="M278" i="37"/>
  <c r="K277" i="37"/>
  <c r="M277" i="37"/>
  <c r="K276" i="37"/>
  <c r="K275" i="37"/>
  <c r="K274" i="37"/>
  <c r="M274" i="37"/>
  <c r="K273" i="37"/>
  <c r="M273" i="37"/>
  <c r="K272" i="37"/>
  <c r="K271" i="37"/>
  <c r="K270" i="37"/>
  <c r="M270" i="37"/>
  <c r="K269" i="37"/>
  <c r="M269" i="37"/>
  <c r="K268" i="37"/>
  <c r="K267" i="37"/>
  <c r="K266" i="37"/>
  <c r="M266" i="37"/>
  <c r="K265" i="37"/>
  <c r="M265" i="37"/>
  <c r="K264" i="37"/>
  <c r="K263" i="37"/>
  <c r="K262" i="37"/>
  <c r="M262" i="37"/>
  <c r="K261" i="37"/>
  <c r="M261" i="37"/>
  <c r="K260" i="37"/>
  <c r="K259" i="37"/>
  <c r="K258" i="37"/>
  <c r="M258" i="37"/>
  <c r="K257" i="37"/>
  <c r="M257" i="37"/>
  <c r="K256" i="37"/>
  <c r="K255" i="37"/>
  <c r="K254" i="37"/>
  <c r="M254" i="37"/>
  <c r="K253" i="37"/>
  <c r="M253" i="37"/>
  <c r="K252" i="37"/>
  <c r="K251" i="37"/>
  <c r="K250" i="37"/>
  <c r="M250" i="37"/>
  <c r="K249" i="37"/>
  <c r="M249" i="37"/>
  <c r="K248" i="37"/>
  <c r="K247" i="37"/>
  <c r="K246" i="37"/>
  <c r="M246" i="37"/>
  <c r="K245" i="37"/>
  <c r="M245" i="37"/>
  <c r="K244" i="37"/>
  <c r="K243" i="37"/>
  <c r="K242" i="37"/>
  <c r="M242" i="37"/>
  <c r="K241" i="37"/>
  <c r="M241" i="37"/>
  <c r="K240" i="37"/>
  <c r="K239" i="37"/>
  <c r="K238" i="37"/>
  <c r="M238" i="37"/>
  <c r="K237" i="37"/>
  <c r="M237" i="37"/>
  <c r="K236" i="37"/>
  <c r="K235" i="37"/>
  <c r="K234" i="37"/>
  <c r="M234" i="37"/>
  <c r="K233" i="37"/>
  <c r="M233" i="37"/>
  <c r="K232" i="37"/>
  <c r="K231" i="37"/>
  <c r="K230" i="37"/>
  <c r="M230" i="37"/>
  <c r="K229" i="37"/>
  <c r="M229" i="37"/>
  <c r="K228" i="37"/>
  <c r="K227" i="37"/>
  <c r="K226" i="37"/>
  <c r="M226" i="37"/>
  <c r="K225" i="37"/>
  <c r="M225" i="37"/>
  <c r="K224" i="37"/>
  <c r="K223" i="37"/>
  <c r="K222" i="37"/>
  <c r="M222" i="37"/>
  <c r="K221" i="37"/>
  <c r="M221" i="37"/>
  <c r="K220" i="37"/>
  <c r="K219" i="37"/>
  <c r="K218" i="37"/>
  <c r="M218" i="37"/>
  <c r="K217" i="37"/>
  <c r="M217" i="37"/>
  <c r="K216" i="37"/>
  <c r="K215" i="37"/>
  <c r="K214" i="37"/>
  <c r="M214" i="37"/>
  <c r="K213" i="37"/>
  <c r="M213" i="37"/>
  <c r="K212" i="37"/>
  <c r="K211" i="37"/>
  <c r="K210" i="37"/>
  <c r="M210" i="37"/>
  <c r="K209" i="37"/>
  <c r="M209" i="37"/>
  <c r="K208" i="37"/>
  <c r="K207" i="37"/>
  <c r="K206" i="37"/>
  <c r="M206" i="37"/>
  <c r="K205" i="37"/>
  <c r="M205" i="37"/>
  <c r="K204" i="37"/>
  <c r="K203" i="37"/>
  <c r="K202" i="37"/>
  <c r="M202" i="37"/>
  <c r="K201" i="37"/>
  <c r="M201" i="37"/>
  <c r="K200" i="37"/>
  <c r="K199" i="37"/>
  <c r="K198" i="37"/>
  <c r="M198" i="37"/>
  <c r="K197" i="37"/>
  <c r="M197" i="37"/>
  <c r="K196" i="37"/>
  <c r="K195" i="37"/>
  <c r="K194" i="37"/>
  <c r="M194" i="37"/>
  <c r="K193" i="37"/>
  <c r="M193" i="37"/>
  <c r="K192" i="37"/>
  <c r="K191" i="37"/>
  <c r="K190" i="37"/>
  <c r="M190" i="37"/>
  <c r="K189" i="37"/>
  <c r="M189" i="37"/>
  <c r="K188" i="37"/>
  <c r="K187" i="37"/>
  <c r="K186" i="37"/>
  <c r="M186" i="37"/>
  <c r="K185" i="37"/>
  <c r="M185" i="37"/>
  <c r="K184" i="37"/>
  <c r="K183" i="37"/>
  <c r="K182" i="37"/>
  <c r="M182" i="37"/>
  <c r="K181" i="37"/>
  <c r="M181" i="37"/>
  <c r="K180" i="37"/>
  <c r="K179" i="37"/>
  <c r="K178" i="37"/>
  <c r="M178" i="37"/>
  <c r="K177" i="37"/>
  <c r="M177" i="37"/>
  <c r="K176" i="37"/>
  <c r="K175" i="37"/>
  <c r="K174" i="37"/>
  <c r="M174" i="37"/>
  <c r="K173" i="37"/>
  <c r="M173" i="37"/>
  <c r="K172" i="37"/>
  <c r="K171" i="37"/>
  <c r="K170" i="37"/>
  <c r="M170" i="37"/>
  <c r="K169" i="37"/>
  <c r="M169" i="37"/>
  <c r="K168" i="37"/>
  <c r="K167" i="37"/>
  <c r="K166" i="37"/>
  <c r="M166" i="37"/>
  <c r="K165" i="37"/>
  <c r="M165" i="37"/>
  <c r="K164" i="37"/>
  <c r="K163" i="37"/>
  <c r="K162" i="37"/>
  <c r="M162" i="37"/>
  <c r="K161" i="37"/>
  <c r="M161" i="37"/>
  <c r="K160" i="37"/>
  <c r="K159" i="37"/>
  <c r="K158" i="37"/>
  <c r="M158" i="37"/>
  <c r="K157" i="37"/>
  <c r="M157" i="37"/>
  <c r="K156" i="37"/>
  <c r="K155" i="37"/>
  <c r="K154" i="37"/>
  <c r="M154" i="37"/>
  <c r="K153" i="37"/>
  <c r="M153" i="37"/>
  <c r="K152" i="37"/>
  <c r="K151" i="37"/>
  <c r="K150" i="37"/>
  <c r="M150" i="37"/>
  <c r="K149" i="37"/>
  <c r="M149" i="37"/>
  <c r="K148" i="37"/>
  <c r="K147" i="37"/>
  <c r="K146" i="37"/>
  <c r="M146" i="37"/>
  <c r="K145" i="37"/>
  <c r="M145" i="37"/>
  <c r="K144" i="37"/>
  <c r="K143" i="37"/>
  <c r="K142" i="37"/>
  <c r="M142" i="37"/>
  <c r="K141" i="37"/>
  <c r="M141" i="37"/>
  <c r="K140" i="37"/>
  <c r="K139" i="37"/>
  <c r="K138" i="37"/>
  <c r="M138" i="37"/>
  <c r="K137" i="37"/>
  <c r="K136" i="37"/>
  <c r="K135" i="37"/>
  <c r="K134" i="37"/>
  <c r="M134" i="37" s="1"/>
  <c r="K133" i="37"/>
  <c r="M133" i="37" s="1"/>
  <c r="K132" i="37"/>
  <c r="K131" i="37"/>
  <c r="K130" i="37"/>
  <c r="M130" i="37" s="1"/>
  <c r="K129" i="37"/>
  <c r="M129" i="37" s="1"/>
  <c r="K128" i="37"/>
  <c r="K127" i="37"/>
  <c r="K126" i="37"/>
  <c r="M126" i="37" s="1"/>
  <c r="K125" i="37"/>
  <c r="M125" i="37" s="1"/>
  <c r="K124" i="37"/>
  <c r="K123" i="37"/>
  <c r="K122" i="37"/>
  <c r="M122" i="37" s="1"/>
  <c r="K121" i="37"/>
  <c r="M121" i="37" s="1"/>
  <c r="K120" i="37"/>
  <c r="K119" i="37"/>
  <c r="K118" i="37"/>
  <c r="M118" i="37" s="1"/>
  <c r="K117" i="37"/>
  <c r="M117" i="37" s="1"/>
  <c r="K116" i="37"/>
  <c r="K115" i="37"/>
  <c r="K114" i="37"/>
  <c r="M114" i="37" s="1"/>
  <c r="K113" i="37"/>
  <c r="M113" i="37" s="1"/>
  <c r="K112" i="37"/>
  <c r="K111" i="37"/>
  <c r="K110" i="37"/>
  <c r="M110" i="37" s="1"/>
  <c r="K109" i="37"/>
  <c r="M109" i="37" s="1"/>
  <c r="K108" i="37"/>
  <c r="K107" i="37"/>
  <c r="K106" i="37"/>
  <c r="M106" i="37" s="1"/>
  <c r="K105" i="37"/>
  <c r="M105" i="37" s="1"/>
  <c r="K104" i="37"/>
  <c r="K103" i="37"/>
  <c r="K102" i="37"/>
  <c r="M102" i="37" s="1"/>
  <c r="K101" i="37"/>
  <c r="M101" i="37" s="1"/>
  <c r="K100" i="37"/>
  <c r="K99" i="37"/>
  <c r="K98" i="37"/>
  <c r="M98" i="37" s="1"/>
  <c r="K97" i="37"/>
  <c r="M97" i="37" s="1"/>
  <c r="K96" i="37"/>
  <c r="K95" i="37"/>
  <c r="K94" i="37"/>
  <c r="M94" i="37" s="1"/>
  <c r="K93" i="37"/>
  <c r="M93" i="37" s="1"/>
  <c r="K92" i="37"/>
  <c r="K91" i="37"/>
  <c r="K90" i="37"/>
  <c r="M90" i="37" s="1"/>
  <c r="K89" i="37"/>
  <c r="M89" i="37" s="1"/>
  <c r="K88" i="37"/>
  <c r="K87" i="37"/>
  <c r="K86" i="37"/>
  <c r="M86" i="37" s="1"/>
  <c r="K85" i="37"/>
  <c r="M85" i="37" s="1"/>
  <c r="K84" i="37"/>
  <c r="K83" i="37"/>
  <c r="K82" i="37"/>
  <c r="M82" i="37" s="1"/>
  <c r="K81" i="37"/>
  <c r="M81" i="37" s="1"/>
  <c r="K80" i="37"/>
  <c r="K79" i="37"/>
  <c r="K78" i="37"/>
  <c r="M78" i="37" s="1"/>
  <c r="K77" i="37"/>
  <c r="M77" i="37" s="1"/>
  <c r="K76" i="37"/>
  <c r="K75" i="37"/>
  <c r="K74" i="37"/>
  <c r="M74" i="37" s="1"/>
  <c r="K73" i="37"/>
  <c r="M73" i="37" s="1"/>
  <c r="K72" i="37"/>
  <c r="K71" i="37"/>
  <c r="K70" i="37"/>
  <c r="M70" i="37" s="1"/>
  <c r="K69" i="37"/>
  <c r="M69" i="37" s="1"/>
  <c r="K68" i="37"/>
  <c r="K67" i="37"/>
  <c r="K66" i="37"/>
  <c r="M66" i="37" s="1"/>
  <c r="K65" i="37"/>
  <c r="M65" i="37" s="1"/>
  <c r="J518" i="35"/>
  <c r="I518" i="35"/>
  <c r="H518" i="35"/>
  <c r="G518" i="35"/>
  <c r="F518" i="35"/>
  <c r="K499" i="35"/>
  <c r="K498" i="35"/>
  <c r="K497" i="35"/>
  <c r="M497" i="35"/>
  <c r="K496" i="35"/>
  <c r="M496" i="35"/>
  <c r="K491" i="35"/>
  <c r="K490" i="35"/>
  <c r="K489" i="35"/>
  <c r="M489" i="35"/>
  <c r="K488" i="35"/>
  <c r="M488" i="35"/>
  <c r="K487" i="35"/>
  <c r="K486" i="35"/>
  <c r="K485" i="35"/>
  <c r="M485" i="35"/>
  <c r="K484" i="35"/>
  <c r="M484" i="35"/>
  <c r="K483" i="35"/>
  <c r="K482" i="35"/>
  <c r="K481" i="35"/>
  <c r="M481" i="35"/>
  <c r="K480" i="35"/>
  <c r="M480" i="35"/>
  <c r="K479" i="35"/>
  <c r="K478" i="35"/>
  <c r="K477" i="35"/>
  <c r="M477" i="35"/>
  <c r="K476" i="35"/>
  <c r="M476" i="35"/>
  <c r="K475" i="35"/>
  <c r="K474" i="35"/>
  <c r="K473" i="35"/>
  <c r="M473" i="35"/>
  <c r="K472" i="35"/>
  <c r="M472" i="35"/>
  <c r="K471" i="35"/>
  <c r="K470" i="35"/>
  <c r="K469" i="35"/>
  <c r="M469" i="35"/>
  <c r="K468" i="35"/>
  <c r="M468" i="35"/>
  <c r="K467" i="35"/>
  <c r="K466" i="35"/>
  <c r="K465" i="35"/>
  <c r="M465" i="35"/>
  <c r="K464" i="35"/>
  <c r="M464" i="35"/>
  <c r="K463" i="35"/>
  <c r="K462" i="35"/>
  <c r="K461" i="35"/>
  <c r="M461" i="35"/>
  <c r="K460" i="35"/>
  <c r="M460" i="35"/>
  <c r="K459" i="35"/>
  <c r="K458" i="35"/>
  <c r="K457" i="35"/>
  <c r="M457" i="35"/>
  <c r="K456" i="35"/>
  <c r="M456" i="35"/>
  <c r="K455" i="35"/>
  <c r="K454" i="35"/>
  <c r="K453" i="35"/>
  <c r="M453" i="35"/>
  <c r="K452" i="35"/>
  <c r="M452" i="35"/>
  <c r="K451" i="35"/>
  <c r="K450" i="35"/>
  <c r="K449" i="35"/>
  <c r="M449" i="35"/>
  <c r="K448" i="35"/>
  <c r="M448" i="35"/>
  <c r="K447" i="35"/>
  <c r="K446" i="35"/>
  <c r="K445" i="35"/>
  <c r="M445" i="35"/>
  <c r="K444" i="35"/>
  <c r="M444" i="35"/>
  <c r="K443" i="35"/>
  <c r="K442" i="35"/>
  <c r="K441" i="35"/>
  <c r="M441" i="35"/>
  <c r="K440" i="35"/>
  <c r="M440" i="35"/>
  <c r="K439" i="35"/>
  <c r="K438" i="35"/>
  <c r="K437" i="35"/>
  <c r="M437" i="35"/>
  <c r="K436" i="35"/>
  <c r="M436" i="35"/>
  <c r="K435" i="35"/>
  <c r="K434" i="35"/>
  <c r="K433" i="35"/>
  <c r="M433" i="35"/>
  <c r="K432" i="35"/>
  <c r="M432" i="35"/>
  <c r="K431" i="35"/>
  <c r="K430" i="35"/>
  <c r="K429" i="35"/>
  <c r="M429" i="35"/>
  <c r="K428" i="35"/>
  <c r="M428" i="35"/>
  <c r="K427" i="35"/>
  <c r="K426" i="35"/>
  <c r="K425" i="35"/>
  <c r="M425" i="35"/>
  <c r="K424" i="35"/>
  <c r="M424" i="35"/>
  <c r="K423" i="35"/>
  <c r="K422" i="35"/>
  <c r="K421" i="35"/>
  <c r="M421" i="35"/>
  <c r="K420" i="35"/>
  <c r="M420" i="35"/>
  <c r="K419" i="35"/>
  <c r="K418" i="35"/>
  <c r="K417" i="35"/>
  <c r="M417" i="35"/>
  <c r="K416" i="35"/>
  <c r="M416" i="35"/>
  <c r="K415" i="35"/>
  <c r="K414" i="35"/>
  <c r="K413" i="35"/>
  <c r="M413" i="35"/>
  <c r="K412" i="35"/>
  <c r="M412" i="35"/>
  <c r="K411" i="35"/>
  <c r="K410" i="35"/>
  <c r="K409" i="35"/>
  <c r="M409" i="35"/>
  <c r="K408" i="35"/>
  <c r="M408" i="35"/>
  <c r="K407" i="35"/>
  <c r="K406" i="35"/>
  <c r="K405" i="35"/>
  <c r="M405" i="35"/>
  <c r="K404" i="35"/>
  <c r="M404" i="35"/>
  <c r="K403" i="35"/>
  <c r="K402" i="35"/>
  <c r="K401" i="35"/>
  <c r="M401" i="35"/>
  <c r="K400" i="35"/>
  <c r="M400" i="35"/>
  <c r="K399" i="35"/>
  <c r="K398" i="35"/>
  <c r="K397" i="35"/>
  <c r="M397" i="35"/>
  <c r="K396" i="35"/>
  <c r="M396" i="35"/>
  <c r="K395" i="35"/>
  <c r="K394" i="35"/>
  <c r="K393" i="35"/>
  <c r="M393" i="35"/>
  <c r="K392" i="35"/>
  <c r="M392" i="35"/>
  <c r="K391" i="35"/>
  <c r="K390" i="35"/>
  <c r="K389" i="35"/>
  <c r="M389" i="35"/>
  <c r="K388" i="35"/>
  <c r="M388" i="35"/>
  <c r="K387" i="35"/>
  <c r="K386" i="35"/>
  <c r="K385" i="35"/>
  <c r="M385" i="35"/>
  <c r="K384" i="35"/>
  <c r="M384" i="35"/>
  <c r="K383" i="35"/>
  <c r="K382" i="35"/>
  <c r="K381" i="35"/>
  <c r="M381" i="35"/>
  <c r="K380" i="35"/>
  <c r="M380" i="35"/>
  <c r="K379" i="35"/>
  <c r="K378" i="35"/>
  <c r="K377" i="35"/>
  <c r="M377" i="35"/>
  <c r="K376" i="35"/>
  <c r="M376" i="35"/>
  <c r="K375" i="35"/>
  <c r="K374" i="35"/>
  <c r="K373" i="35"/>
  <c r="M373" i="35"/>
  <c r="K372" i="35"/>
  <c r="M372" i="35"/>
  <c r="K371" i="35"/>
  <c r="K370" i="35"/>
  <c r="K369" i="35"/>
  <c r="M369" i="35"/>
  <c r="K368" i="35"/>
  <c r="M368" i="35"/>
  <c r="K367" i="35"/>
  <c r="K366" i="35"/>
  <c r="K365" i="35"/>
  <c r="M365" i="35"/>
  <c r="K364" i="35"/>
  <c r="M364" i="35"/>
  <c r="K363" i="35"/>
  <c r="K362" i="35"/>
  <c r="K361" i="35"/>
  <c r="M361" i="35"/>
  <c r="K360" i="35"/>
  <c r="M360" i="35"/>
  <c r="K359" i="35"/>
  <c r="K358" i="35"/>
  <c r="K357" i="35"/>
  <c r="M357" i="35"/>
  <c r="K356" i="35"/>
  <c r="M356" i="35"/>
  <c r="K355" i="35"/>
  <c r="K354" i="35"/>
  <c r="K353" i="35"/>
  <c r="M353" i="35"/>
  <c r="K352" i="35"/>
  <c r="M352" i="35"/>
  <c r="K351" i="35"/>
  <c r="K350" i="35"/>
  <c r="K349" i="35"/>
  <c r="M349" i="35"/>
  <c r="K348" i="35"/>
  <c r="M348" i="35"/>
  <c r="K347" i="35"/>
  <c r="K346" i="35"/>
  <c r="K345" i="35"/>
  <c r="M345" i="35"/>
  <c r="K344" i="35"/>
  <c r="M344" i="35"/>
  <c r="K343" i="35"/>
  <c r="K342" i="35"/>
  <c r="K341" i="35"/>
  <c r="M341" i="35"/>
  <c r="K340" i="35"/>
  <c r="M340" i="35"/>
  <c r="K339" i="35"/>
  <c r="K338" i="35"/>
  <c r="K337" i="35"/>
  <c r="M337" i="35"/>
  <c r="K336" i="35"/>
  <c r="M336" i="35"/>
  <c r="K335" i="35"/>
  <c r="K334" i="35"/>
  <c r="K333" i="35"/>
  <c r="M333" i="35"/>
  <c r="K332" i="35"/>
  <c r="M332" i="35"/>
  <c r="K331" i="35"/>
  <c r="K330" i="35"/>
  <c r="K329" i="35"/>
  <c r="M329" i="35"/>
  <c r="K328" i="35"/>
  <c r="M328" i="35"/>
  <c r="K327" i="35"/>
  <c r="K326" i="35"/>
  <c r="K325" i="35"/>
  <c r="M325" i="35"/>
  <c r="K324" i="35"/>
  <c r="M324" i="35"/>
  <c r="K323" i="35"/>
  <c r="K322" i="35"/>
  <c r="K321" i="35"/>
  <c r="M321" i="35"/>
  <c r="K320" i="35"/>
  <c r="M320" i="35"/>
  <c r="K319" i="35"/>
  <c r="K318" i="35"/>
  <c r="K317" i="35"/>
  <c r="M317" i="35"/>
  <c r="K316" i="35"/>
  <c r="M316" i="35"/>
  <c r="K315" i="35"/>
  <c r="K314" i="35"/>
  <c r="K313" i="35"/>
  <c r="M313" i="35"/>
  <c r="K312" i="35"/>
  <c r="M312" i="35"/>
  <c r="K311" i="35"/>
  <c r="K310" i="35"/>
  <c r="K309" i="35"/>
  <c r="M309" i="35"/>
  <c r="K308" i="35"/>
  <c r="M308" i="35"/>
  <c r="K307" i="35"/>
  <c r="K306" i="35"/>
  <c r="K305" i="35"/>
  <c r="M305" i="35"/>
  <c r="K304" i="35"/>
  <c r="M304" i="35"/>
  <c r="K303" i="35"/>
  <c r="K302" i="35"/>
  <c r="K301" i="35"/>
  <c r="M301" i="35"/>
  <c r="K300" i="35"/>
  <c r="M300" i="35"/>
  <c r="K299" i="35"/>
  <c r="K298" i="35"/>
  <c r="K297" i="35"/>
  <c r="M297" i="35"/>
  <c r="K296" i="35"/>
  <c r="M296" i="35"/>
  <c r="K295" i="35"/>
  <c r="K294" i="35"/>
  <c r="K293" i="35"/>
  <c r="M293" i="35"/>
  <c r="K292" i="35"/>
  <c r="M292" i="35"/>
  <c r="K291" i="35"/>
  <c r="K290" i="35"/>
  <c r="K289" i="35"/>
  <c r="M289" i="35"/>
  <c r="K288" i="35"/>
  <c r="M288" i="35"/>
  <c r="K287" i="35"/>
  <c r="K286" i="35"/>
  <c r="K285" i="35"/>
  <c r="M285" i="35"/>
  <c r="K284" i="35"/>
  <c r="M284" i="35"/>
  <c r="K283" i="35"/>
  <c r="K282" i="35"/>
  <c r="K281" i="35"/>
  <c r="M281" i="35"/>
  <c r="K280" i="35"/>
  <c r="M280" i="35"/>
  <c r="K279" i="35"/>
  <c r="K278" i="35"/>
  <c r="K277" i="35"/>
  <c r="M277" i="35"/>
  <c r="K276" i="35"/>
  <c r="M276" i="35"/>
  <c r="K275" i="35"/>
  <c r="K274" i="35"/>
  <c r="K273" i="35"/>
  <c r="M273" i="35"/>
  <c r="K272" i="35"/>
  <c r="M272" i="35"/>
  <c r="K271" i="35"/>
  <c r="K270" i="35"/>
  <c r="K269" i="35"/>
  <c r="M269" i="35"/>
  <c r="K268" i="35"/>
  <c r="M268" i="35"/>
  <c r="K267" i="35"/>
  <c r="K266" i="35"/>
  <c r="K265" i="35"/>
  <c r="M265" i="35"/>
  <c r="K264" i="35"/>
  <c r="M264" i="35"/>
  <c r="K263" i="35"/>
  <c r="K262" i="35"/>
  <c r="K261" i="35"/>
  <c r="M261" i="35"/>
  <c r="K260" i="35"/>
  <c r="M260" i="35"/>
  <c r="K259" i="35"/>
  <c r="K258" i="35"/>
  <c r="K257" i="35"/>
  <c r="M257" i="35"/>
  <c r="K256" i="35"/>
  <c r="M256" i="35"/>
  <c r="K255" i="35"/>
  <c r="K254" i="35"/>
  <c r="K253" i="35"/>
  <c r="M253" i="35"/>
  <c r="K252" i="35"/>
  <c r="M252" i="35"/>
  <c r="K251" i="35"/>
  <c r="K250" i="35"/>
  <c r="K249" i="35"/>
  <c r="M249" i="35"/>
  <c r="K248" i="35"/>
  <c r="M248" i="35"/>
  <c r="K247" i="35"/>
  <c r="K246" i="35"/>
  <c r="K245" i="35"/>
  <c r="M245" i="35"/>
  <c r="K244" i="35"/>
  <c r="M244" i="35"/>
  <c r="K243" i="35"/>
  <c r="K242" i="35"/>
  <c r="K241" i="35"/>
  <c r="M241" i="35"/>
  <c r="K240" i="35"/>
  <c r="M240" i="35"/>
  <c r="K239" i="35"/>
  <c r="K238" i="35"/>
  <c r="K237" i="35"/>
  <c r="M237" i="35"/>
  <c r="K236" i="35"/>
  <c r="M236" i="35"/>
  <c r="K235" i="35"/>
  <c r="K234" i="35"/>
  <c r="K233" i="35"/>
  <c r="M233" i="35"/>
  <c r="K232" i="35"/>
  <c r="M232" i="35"/>
  <c r="K231" i="35"/>
  <c r="K230" i="35"/>
  <c r="K229" i="35"/>
  <c r="M229" i="35"/>
  <c r="K228" i="35"/>
  <c r="M228" i="35"/>
  <c r="K227" i="35"/>
  <c r="K226" i="35"/>
  <c r="K225" i="35"/>
  <c r="M225" i="35"/>
  <c r="K224" i="35"/>
  <c r="M224" i="35"/>
  <c r="K223" i="35"/>
  <c r="K222" i="35"/>
  <c r="K221" i="35"/>
  <c r="M221" i="35"/>
  <c r="K220" i="35"/>
  <c r="M220" i="35"/>
  <c r="K219" i="35"/>
  <c r="K218" i="35"/>
  <c r="K217" i="35"/>
  <c r="M217" i="35"/>
  <c r="K216" i="35"/>
  <c r="M216" i="35"/>
  <c r="K215" i="35"/>
  <c r="K214" i="35"/>
  <c r="K213" i="35"/>
  <c r="M213" i="35"/>
  <c r="K212" i="35"/>
  <c r="M212" i="35"/>
  <c r="K211" i="35"/>
  <c r="K210" i="35"/>
  <c r="K209" i="35"/>
  <c r="M209" i="35"/>
  <c r="K208" i="35"/>
  <c r="M208" i="35"/>
  <c r="K207" i="35"/>
  <c r="K206" i="35"/>
  <c r="K205" i="35"/>
  <c r="M205" i="35"/>
  <c r="K204" i="35"/>
  <c r="M204" i="35"/>
  <c r="K203" i="35"/>
  <c r="K202" i="35"/>
  <c r="K201" i="35"/>
  <c r="M201" i="35"/>
  <c r="K200" i="35"/>
  <c r="M200" i="35"/>
  <c r="K199" i="35"/>
  <c r="K198" i="35"/>
  <c r="K197" i="35"/>
  <c r="M197" i="35"/>
  <c r="K196" i="35"/>
  <c r="M196" i="35"/>
  <c r="K195" i="35"/>
  <c r="K194" i="35"/>
  <c r="K193" i="35"/>
  <c r="M193" i="35"/>
  <c r="K192" i="35"/>
  <c r="M192" i="35"/>
  <c r="K191" i="35"/>
  <c r="K190" i="35"/>
  <c r="K189" i="35"/>
  <c r="M189" i="35"/>
  <c r="K188" i="35"/>
  <c r="M188" i="35"/>
  <c r="K187" i="35"/>
  <c r="K186" i="35"/>
  <c r="K185" i="35"/>
  <c r="M185" i="35"/>
  <c r="K184" i="35"/>
  <c r="M184" i="35"/>
  <c r="K183" i="35"/>
  <c r="K182" i="35"/>
  <c r="K181" i="35"/>
  <c r="M181" i="35"/>
  <c r="K180" i="35"/>
  <c r="M180" i="35"/>
  <c r="K179" i="35"/>
  <c r="K178" i="35"/>
  <c r="K177" i="35"/>
  <c r="M177" i="35"/>
  <c r="K176" i="35"/>
  <c r="M176" i="35"/>
  <c r="K175" i="35"/>
  <c r="K174" i="35"/>
  <c r="K173" i="35"/>
  <c r="M173" i="35"/>
  <c r="K172" i="35"/>
  <c r="M172" i="35"/>
  <c r="K171" i="35"/>
  <c r="K170" i="35"/>
  <c r="K169" i="35"/>
  <c r="M169" i="35"/>
  <c r="K168" i="35"/>
  <c r="M168" i="35"/>
  <c r="K167" i="35"/>
  <c r="K166" i="35"/>
  <c r="K165" i="35"/>
  <c r="M165" i="35"/>
  <c r="K164" i="35"/>
  <c r="M164" i="35"/>
  <c r="K163" i="35"/>
  <c r="K162" i="35"/>
  <c r="K161" i="35"/>
  <c r="M161" i="35"/>
  <c r="K160" i="35"/>
  <c r="M160" i="35"/>
  <c r="K159" i="35"/>
  <c r="K158" i="35"/>
  <c r="K157" i="35"/>
  <c r="M157" i="35"/>
  <c r="K156" i="35"/>
  <c r="M156" i="35"/>
  <c r="K155" i="35"/>
  <c r="K154" i="35"/>
  <c r="K153" i="35"/>
  <c r="M153" i="35"/>
  <c r="K152" i="35"/>
  <c r="M152" i="35"/>
  <c r="K151" i="35"/>
  <c r="K150" i="35"/>
  <c r="K149" i="35"/>
  <c r="M149" i="35"/>
  <c r="K148" i="35"/>
  <c r="M148" i="35"/>
  <c r="K147" i="35"/>
  <c r="K146" i="35"/>
  <c r="K145" i="35"/>
  <c r="M145" i="35"/>
  <c r="K144" i="35"/>
  <c r="M144" i="35"/>
  <c r="K143" i="35"/>
  <c r="K142" i="35"/>
  <c r="K141" i="35"/>
  <c r="M141" i="35"/>
  <c r="K140" i="35"/>
  <c r="M140" i="35"/>
  <c r="K139" i="35"/>
  <c r="K138" i="35"/>
  <c r="K137" i="35"/>
  <c r="M137" i="35"/>
  <c r="K136" i="35"/>
  <c r="M136" i="35"/>
  <c r="K135" i="35"/>
  <c r="K134" i="35"/>
  <c r="K133" i="35"/>
  <c r="M133" i="35"/>
  <c r="K132" i="35"/>
  <c r="M132" i="35"/>
  <c r="K131" i="35"/>
  <c r="K130" i="35"/>
  <c r="K129" i="35"/>
  <c r="M129" i="35"/>
  <c r="K128" i="35"/>
  <c r="M128" i="35"/>
  <c r="K127" i="35"/>
  <c r="K126" i="35"/>
  <c r="K125" i="35"/>
  <c r="M125" i="35"/>
  <c r="K124" i="35"/>
  <c r="M124" i="35"/>
  <c r="K123" i="35"/>
  <c r="K122" i="35"/>
  <c r="K121" i="35"/>
  <c r="M121" i="35"/>
  <c r="K120" i="35"/>
  <c r="M120" i="35"/>
  <c r="K119" i="35"/>
  <c r="K118" i="35"/>
  <c r="K117" i="35"/>
  <c r="M117" i="35"/>
  <c r="K116" i="35"/>
  <c r="M116" i="35"/>
  <c r="K115" i="35"/>
  <c r="K114" i="35"/>
  <c r="K113" i="35"/>
  <c r="M113" i="35"/>
  <c r="K112" i="35"/>
  <c r="M112" i="35"/>
  <c r="K111" i="35"/>
  <c r="K110" i="35"/>
  <c r="K109" i="35"/>
  <c r="M109" i="35"/>
  <c r="K108" i="35"/>
  <c r="M108" i="35"/>
  <c r="K107" i="35"/>
  <c r="K106" i="35"/>
  <c r="K105" i="35"/>
  <c r="M105" i="35"/>
  <c r="K104" i="35"/>
  <c r="M104" i="35"/>
  <c r="K103" i="35"/>
  <c r="K102" i="35"/>
  <c r="K101" i="35"/>
  <c r="M101" i="35"/>
  <c r="J517" i="33"/>
  <c r="I517" i="33"/>
  <c r="H517" i="33"/>
  <c r="G517" i="33"/>
  <c r="F517" i="33"/>
  <c r="K498" i="33"/>
  <c r="M498" i="33"/>
  <c r="K497" i="33"/>
  <c r="K496" i="33"/>
  <c r="M496" i="33" s="1"/>
  <c r="K495" i="33"/>
  <c r="M495" i="33" s="1"/>
  <c r="K490" i="33"/>
  <c r="M490" i="33" s="1"/>
  <c r="K489" i="33"/>
  <c r="K488" i="33"/>
  <c r="M488" i="33"/>
  <c r="K487" i="33"/>
  <c r="M487" i="33"/>
  <c r="K486" i="33"/>
  <c r="M486" i="33"/>
  <c r="K485" i="33"/>
  <c r="K484" i="33"/>
  <c r="M484" i="33" s="1"/>
  <c r="K483" i="33"/>
  <c r="M483" i="33" s="1"/>
  <c r="K482" i="33"/>
  <c r="M482" i="33" s="1"/>
  <c r="K481" i="33"/>
  <c r="K480" i="33"/>
  <c r="M480" i="33"/>
  <c r="K479" i="33"/>
  <c r="M479" i="33"/>
  <c r="K478" i="33"/>
  <c r="M478" i="33"/>
  <c r="K477" i="33"/>
  <c r="K476" i="33"/>
  <c r="M476" i="33" s="1"/>
  <c r="K475" i="33"/>
  <c r="M475" i="33" s="1"/>
  <c r="K474" i="33"/>
  <c r="M474" i="33" s="1"/>
  <c r="K473" i="33"/>
  <c r="K472" i="33"/>
  <c r="M472" i="33"/>
  <c r="K471" i="33"/>
  <c r="M471" i="33"/>
  <c r="K470" i="33"/>
  <c r="M470" i="33"/>
  <c r="K469" i="33"/>
  <c r="K468" i="33"/>
  <c r="M468" i="33" s="1"/>
  <c r="K467" i="33"/>
  <c r="M467" i="33" s="1"/>
  <c r="K466" i="33"/>
  <c r="M466" i="33" s="1"/>
  <c r="K465" i="33"/>
  <c r="K464" i="33"/>
  <c r="M464" i="33"/>
  <c r="K463" i="33"/>
  <c r="M463" i="33"/>
  <c r="K462" i="33"/>
  <c r="M462" i="33"/>
  <c r="K461" i="33"/>
  <c r="K460" i="33"/>
  <c r="M460" i="33" s="1"/>
  <c r="K459" i="33"/>
  <c r="M459" i="33" s="1"/>
  <c r="K458" i="33"/>
  <c r="M458" i="33" s="1"/>
  <c r="K457" i="33"/>
  <c r="K456" i="33"/>
  <c r="M456" i="33"/>
  <c r="K455" i="33"/>
  <c r="M455" i="33"/>
  <c r="K454" i="33"/>
  <c r="M454" i="33"/>
  <c r="K453" i="33"/>
  <c r="K452" i="33"/>
  <c r="M452" i="33" s="1"/>
  <c r="K451" i="33"/>
  <c r="M451" i="33" s="1"/>
  <c r="K450" i="33"/>
  <c r="M450" i="33" s="1"/>
  <c r="K449" i="33"/>
  <c r="K448" i="33"/>
  <c r="M448" i="33"/>
  <c r="K447" i="33"/>
  <c r="M447" i="33"/>
  <c r="K446" i="33"/>
  <c r="M446" i="33"/>
  <c r="K445" i="33"/>
  <c r="K444" i="33"/>
  <c r="M444" i="33" s="1"/>
  <c r="K443" i="33"/>
  <c r="M443" i="33" s="1"/>
  <c r="K442" i="33"/>
  <c r="M442" i="33" s="1"/>
  <c r="K441" i="33"/>
  <c r="K440" i="33"/>
  <c r="M440" i="33"/>
  <c r="K439" i="33"/>
  <c r="M439" i="33"/>
  <c r="K438" i="33"/>
  <c r="M438" i="33"/>
  <c r="K437" i="33"/>
  <c r="K436" i="33"/>
  <c r="M436" i="33" s="1"/>
  <c r="K435" i="33"/>
  <c r="M435" i="33" s="1"/>
  <c r="K434" i="33"/>
  <c r="M434" i="33" s="1"/>
  <c r="K433" i="33"/>
  <c r="K432" i="33"/>
  <c r="M432" i="33"/>
  <c r="K431" i="33"/>
  <c r="M431" i="33"/>
  <c r="K430" i="33"/>
  <c r="M430" i="33"/>
  <c r="K429" i="33"/>
  <c r="K428" i="33"/>
  <c r="M428" i="33" s="1"/>
  <c r="K427" i="33"/>
  <c r="M427" i="33" s="1"/>
  <c r="K426" i="33"/>
  <c r="M426" i="33" s="1"/>
  <c r="K425" i="33"/>
  <c r="K424" i="33"/>
  <c r="M424" i="33"/>
  <c r="K423" i="33"/>
  <c r="M423" i="33"/>
  <c r="K422" i="33"/>
  <c r="M422" i="33"/>
  <c r="K421" i="33"/>
  <c r="K420" i="33"/>
  <c r="M420" i="33" s="1"/>
  <c r="K419" i="33"/>
  <c r="M419" i="33" s="1"/>
  <c r="K418" i="33"/>
  <c r="M418" i="33" s="1"/>
  <c r="K417" i="33"/>
  <c r="K416" i="33"/>
  <c r="M416" i="33"/>
  <c r="K415" i="33"/>
  <c r="M415" i="33"/>
  <c r="K414" i="33"/>
  <c r="M414" i="33"/>
  <c r="K413" i="33"/>
  <c r="K412" i="33"/>
  <c r="M412" i="33" s="1"/>
  <c r="K411" i="33"/>
  <c r="M411" i="33" s="1"/>
  <c r="K410" i="33"/>
  <c r="M410" i="33" s="1"/>
  <c r="K409" i="33"/>
  <c r="K408" i="33"/>
  <c r="M408" i="33"/>
  <c r="K407" i="33"/>
  <c r="M407" i="33"/>
  <c r="K406" i="33"/>
  <c r="M406" i="33"/>
  <c r="K405" i="33"/>
  <c r="K404" i="33"/>
  <c r="M404" i="33" s="1"/>
  <c r="K403" i="33"/>
  <c r="M403" i="33" s="1"/>
  <c r="K402" i="33"/>
  <c r="M402" i="33" s="1"/>
  <c r="K401" i="33"/>
  <c r="K400" i="33"/>
  <c r="M400" i="33"/>
  <c r="K399" i="33"/>
  <c r="M399" i="33"/>
  <c r="K398" i="33"/>
  <c r="M398" i="33"/>
  <c r="K397" i="33"/>
  <c r="K396" i="33"/>
  <c r="M396" i="33" s="1"/>
  <c r="K395" i="33"/>
  <c r="M395" i="33" s="1"/>
  <c r="K394" i="33"/>
  <c r="M394" i="33" s="1"/>
  <c r="K393" i="33"/>
  <c r="K392" i="33"/>
  <c r="M392" i="33"/>
  <c r="K391" i="33"/>
  <c r="M391" i="33"/>
  <c r="K390" i="33"/>
  <c r="M390" i="33"/>
  <c r="K389" i="33"/>
  <c r="K388" i="33"/>
  <c r="M388" i="33" s="1"/>
  <c r="K387" i="33"/>
  <c r="M387" i="33" s="1"/>
  <c r="K386" i="33"/>
  <c r="M386" i="33" s="1"/>
  <c r="K385" i="33"/>
  <c r="K384" i="33"/>
  <c r="M384" i="33"/>
  <c r="K383" i="33"/>
  <c r="M383" i="33"/>
  <c r="K382" i="33"/>
  <c r="M382" i="33"/>
  <c r="K381" i="33"/>
  <c r="K380" i="33"/>
  <c r="M380" i="33" s="1"/>
  <c r="K379" i="33"/>
  <c r="M379" i="33" s="1"/>
  <c r="K378" i="33"/>
  <c r="M378" i="33" s="1"/>
  <c r="K377" i="33"/>
  <c r="K376" i="33"/>
  <c r="M376" i="33"/>
  <c r="K375" i="33"/>
  <c r="M375" i="33"/>
  <c r="K374" i="33"/>
  <c r="M374" i="33"/>
  <c r="K373" i="33"/>
  <c r="K372" i="33"/>
  <c r="M372" i="33" s="1"/>
  <c r="K371" i="33"/>
  <c r="M371" i="33" s="1"/>
  <c r="K370" i="33"/>
  <c r="M370" i="33" s="1"/>
  <c r="K369" i="33"/>
  <c r="K368" i="33"/>
  <c r="M368" i="33"/>
  <c r="K367" i="33"/>
  <c r="M367" i="33"/>
  <c r="K366" i="33"/>
  <c r="M366" i="33"/>
  <c r="K365" i="33"/>
  <c r="K364" i="33"/>
  <c r="M364" i="33" s="1"/>
  <c r="K363" i="33"/>
  <c r="M363" i="33" s="1"/>
  <c r="K362" i="33"/>
  <c r="M362" i="33" s="1"/>
  <c r="K361" i="33"/>
  <c r="K360" i="33"/>
  <c r="M360" i="33"/>
  <c r="K359" i="33"/>
  <c r="M359" i="33"/>
  <c r="K358" i="33"/>
  <c r="M358" i="33"/>
  <c r="K357" i="33"/>
  <c r="K356" i="33"/>
  <c r="M356" i="33" s="1"/>
  <c r="K355" i="33"/>
  <c r="M355" i="33" s="1"/>
  <c r="K354" i="33"/>
  <c r="M354" i="33" s="1"/>
  <c r="K353" i="33"/>
  <c r="K352" i="33"/>
  <c r="M352" i="33"/>
  <c r="K351" i="33"/>
  <c r="M351" i="33"/>
  <c r="K350" i="33"/>
  <c r="M350" i="33"/>
  <c r="K349" i="33"/>
  <c r="K348" i="33"/>
  <c r="M348" i="33" s="1"/>
  <c r="K347" i="33"/>
  <c r="M347" i="33" s="1"/>
  <c r="K346" i="33"/>
  <c r="M346" i="33" s="1"/>
  <c r="K345" i="33"/>
  <c r="K344" i="33"/>
  <c r="M344" i="33"/>
  <c r="K343" i="33"/>
  <c r="M343" i="33"/>
  <c r="K342" i="33"/>
  <c r="M342" i="33"/>
  <c r="K341" i="33"/>
  <c r="K340" i="33"/>
  <c r="M340" i="33" s="1"/>
  <c r="K339" i="33"/>
  <c r="M339" i="33" s="1"/>
  <c r="K338" i="33"/>
  <c r="M338" i="33" s="1"/>
  <c r="K337" i="33"/>
  <c r="K336" i="33"/>
  <c r="M336" i="33"/>
  <c r="K335" i="33"/>
  <c r="M335" i="33"/>
  <c r="K334" i="33"/>
  <c r="M334" i="33"/>
  <c r="K333" i="33"/>
  <c r="K332" i="33"/>
  <c r="M332" i="33" s="1"/>
  <c r="K331" i="33"/>
  <c r="M331" i="33" s="1"/>
  <c r="K330" i="33"/>
  <c r="M330" i="33" s="1"/>
  <c r="K329" i="33"/>
  <c r="K328" i="33"/>
  <c r="M328" i="33"/>
  <c r="K327" i="33"/>
  <c r="M327" i="33"/>
  <c r="K326" i="33"/>
  <c r="M326" i="33"/>
  <c r="K325" i="33"/>
  <c r="K324" i="33"/>
  <c r="M324" i="33" s="1"/>
  <c r="K323" i="33"/>
  <c r="M323" i="33" s="1"/>
  <c r="K322" i="33"/>
  <c r="M322" i="33" s="1"/>
  <c r="K321" i="33"/>
  <c r="K320" i="33"/>
  <c r="M320" i="33"/>
  <c r="K319" i="33"/>
  <c r="M319" i="33"/>
  <c r="K318" i="33"/>
  <c r="M318" i="33"/>
  <c r="K317" i="33"/>
  <c r="K316" i="33"/>
  <c r="M316" i="33" s="1"/>
  <c r="K315" i="33"/>
  <c r="M315" i="33" s="1"/>
  <c r="K314" i="33"/>
  <c r="M314" i="33" s="1"/>
  <c r="K313" i="33"/>
  <c r="K312" i="33"/>
  <c r="M312" i="33"/>
  <c r="K311" i="33"/>
  <c r="M311" i="33"/>
  <c r="K310" i="33"/>
  <c r="M310" i="33"/>
  <c r="K309" i="33"/>
  <c r="K308" i="33"/>
  <c r="M308" i="33" s="1"/>
  <c r="K307" i="33"/>
  <c r="M307" i="33" s="1"/>
  <c r="K306" i="33"/>
  <c r="M306" i="33" s="1"/>
  <c r="K305" i="33"/>
  <c r="K304" i="33"/>
  <c r="M304" i="33"/>
  <c r="K303" i="33"/>
  <c r="M303" i="33"/>
  <c r="K302" i="33"/>
  <c r="M302" i="33"/>
  <c r="K301" i="33"/>
  <c r="K300" i="33"/>
  <c r="M300" i="33" s="1"/>
  <c r="K299" i="33"/>
  <c r="M299" i="33" s="1"/>
  <c r="K298" i="33"/>
  <c r="M298" i="33" s="1"/>
  <c r="K297" i="33"/>
  <c r="K296" i="33"/>
  <c r="M296" i="33"/>
  <c r="K295" i="33"/>
  <c r="M295" i="33"/>
  <c r="K294" i="33"/>
  <c r="M294" i="33"/>
  <c r="K293" i="33"/>
  <c r="K292" i="33"/>
  <c r="M292" i="33" s="1"/>
  <c r="K291" i="33"/>
  <c r="M291" i="33" s="1"/>
  <c r="K290" i="33"/>
  <c r="M290" i="33" s="1"/>
  <c r="K289" i="33"/>
  <c r="K288" i="33"/>
  <c r="M288" i="33"/>
  <c r="K287" i="33"/>
  <c r="M287" i="33"/>
  <c r="K286" i="33"/>
  <c r="M286" i="33"/>
  <c r="K285" i="33"/>
  <c r="K284" i="33"/>
  <c r="M284" i="33" s="1"/>
  <c r="K283" i="33"/>
  <c r="M283" i="33" s="1"/>
  <c r="K282" i="33"/>
  <c r="M282" i="33" s="1"/>
  <c r="K281" i="33"/>
  <c r="K280" i="33"/>
  <c r="M280" i="33"/>
  <c r="K279" i="33"/>
  <c r="M279" i="33"/>
  <c r="K278" i="33"/>
  <c r="M278" i="33"/>
  <c r="K277" i="33"/>
  <c r="K276" i="33"/>
  <c r="M276" i="33" s="1"/>
  <c r="K275" i="33"/>
  <c r="M275" i="33" s="1"/>
  <c r="K274" i="33"/>
  <c r="M274" i="33" s="1"/>
  <c r="K273" i="33"/>
  <c r="K272" i="33"/>
  <c r="M272" i="33"/>
  <c r="K271" i="33"/>
  <c r="M271" i="33"/>
  <c r="K270" i="33"/>
  <c r="M270" i="33"/>
  <c r="K269" i="33"/>
  <c r="K268" i="33"/>
  <c r="M268" i="33" s="1"/>
  <c r="K267" i="33"/>
  <c r="M267" i="33" s="1"/>
  <c r="K266" i="33"/>
  <c r="M266" i="33" s="1"/>
  <c r="K265" i="33"/>
  <c r="K264" i="33"/>
  <c r="M264" i="33"/>
  <c r="K263" i="33"/>
  <c r="M263" i="33"/>
  <c r="K262" i="33"/>
  <c r="M262" i="33"/>
  <c r="K261" i="33"/>
  <c r="K260" i="33"/>
  <c r="M260" i="33" s="1"/>
  <c r="K259" i="33"/>
  <c r="M259" i="33" s="1"/>
  <c r="K258" i="33"/>
  <c r="M258" i="33" s="1"/>
  <c r="K257" i="33"/>
  <c r="K256" i="33"/>
  <c r="M256" i="33"/>
  <c r="K255" i="33"/>
  <c r="M255" i="33"/>
  <c r="K254" i="33"/>
  <c r="M254" i="33"/>
  <c r="K253" i="33"/>
  <c r="K252" i="33"/>
  <c r="M252" i="33" s="1"/>
  <c r="K251" i="33"/>
  <c r="M251" i="33" s="1"/>
  <c r="K250" i="33"/>
  <c r="M250" i="33" s="1"/>
  <c r="K249" i="33"/>
  <c r="K248" i="33"/>
  <c r="M248" i="33"/>
  <c r="K247" i="33"/>
  <c r="M247" i="33"/>
  <c r="K246" i="33"/>
  <c r="M246" i="33"/>
  <c r="K245" i="33"/>
  <c r="K244" i="33"/>
  <c r="M244" i="33" s="1"/>
  <c r="K243" i="33"/>
  <c r="M243" i="33" s="1"/>
  <c r="K242" i="33"/>
  <c r="M242" i="33" s="1"/>
  <c r="K241" i="33"/>
  <c r="K240" i="33"/>
  <c r="M240" i="33"/>
  <c r="K239" i="33"/>
  <c r="M239" i="33"/>
  <c r="K238" i="33"/>
  <c r="M238" i="33"/>
  <c r="K237" i="33"/>
  <c r="K236" i="33"/>
  <c r="M236" i="33" s="1"/>
  <c r="K235" i="33"/>
  <c r="M235" i="33" s="1"/>
  <c r="K234" i="33"/>
  <c r="M234" i="33" s="1"/>
  <c r="K233" i="33"/>
  <c r="K232" i="33"/>
  <c r="M232" i="33"/>
  <c r="K231" i="33"/>
  <c r="M231" i="33"/>
  <c r="K230" i="33"/>
  <c r="M230" i="33"/>
  <c r="K229" i="33"/>
  <c r="K228" i="33"/>
  <c r="M228" i="33" s="1"/>
  <c r="K227" i="33"/>
  <c r="M227" i="33" s="1"/>
  <c r="K226" i="33"/>
  <c r="M226" i="33" s="1"/>
  <c r="K225" i="33"/>
  <c r="K224" i="33"/>
  <c r="M224" i="33"/>
  <c r="K223" i="33"/>
  <c r="M223" i="33"/>
  <c r="K222" i="33"/>
  <c r="M222" i="33"/>
  <c r="K221" i="33"/>
  <c r="K220" i="33"/>
  <c r="M220" i="33" s="1"/>
  <c r="K219" i="33"/>
  <c r="M219" i="33" s="1"/>
  <c r="K218" i="33"/>
  <c r="M218" i="33" s="1"/>
  <c r="K217" i="33"/>
  <c r="K216" i="33"/>
  <c r="M216" i="33"/>
  <c r="K215" i="33"/>
  <c r="M215" i="33"/>
  <c r="K214" i="33"/>
  <c r="M214" i="33"/>
  <c r="K213" i="33"/>
  <c r="K212" i="33"/>
  <c r="M212" i="33" s="1"/>
  <c r="K211" i="33"/>
  <c r="M211" i="33" s="1"/>
  <c r="K210" i="33"/>
  <c r="M210" i="33" s="1"/>
  <c r="K209" i="33"/>
  <c r="K208" i="33"/>
  <c r="M208" i="33"/>
  <c r="K207" i="33"/>
  <c r="M207" i="33"/>
  <c r="K206" i="33"/>
  <c r="M206" i="33"/>
  <c r="K205" i="33"/>
  <c r="K204" i="33"/>
  <c r="M204" i="33" s="1"/>
  <c r="K203" i="33"/>
  <c r="M203" i="33" s="1"/>
  <c r="K202" i="33"/>
  <c r="M202" i="33" s="1"/>
  <c r="K201" i="33"/>
  <c r="K200" i="33"/>
  <c r="M200" i="33"/>
  <c r="K199" i="33"/>
  <c r="M199" i="33"/>
  <c r="K198" i="33"/>
  <c r="M198" i="33"/>
  <c r="K197" i="33"/>
  <c r="K196" i="33"/>
  <c r="M196" i="33" s="1"/>
  <c r="K195" i="33"/>
  <c r="M195" i="33" s="1"/>
  <c r="K194" i="33"/>
  <c r="M194" i="33" s="1"/>
  <c r="K193" i="33"/>
  <c r="K192" i="33"/>
  <c r="M192" i="33"/>
  <c r="K191" i="33"/>
  <c r="M191" i="33"/>
  <c r="K190" i="33"/>
  <c r="M190" i="33"/>
  <c r="K189" i="33"/>
  <c r="K188" i="33"/>
  <c r="M188" i="33" s="1"/>
  <c r="K187" i="33"/>
  <c r="M187" i="33" s="1"/>
  <c r="K186" i="33"/>
  <c r="M186" i="33" s="1"/>
  <c r="K185" i="33"/>
  <c r="K184" i="33"/>
  <c r="M184" i="33"/>
  <c r="K183" i="33"/>
  <c r="M183" i="33"/>
  <c r="K182" i="33"/>
  <c r="M182" i="33"/>
  <c r="K181" i="33"/>
  <c r="K180" i="33"/>
  <c r="M180" i="33" s="1"/>
  <c r="K179" i="33"/>
  <c r="M179" i="33" s="1"/>
  <c r="K178" i="33"/>
  <c r="M178" i="33" s="1"/>
  <c r="K177" i="33"/>
  <c r="K176" i="33"/>
  <c r="M176" i="33"/>
  <c r="K175" i="33"/>
  <c r="M175" i="33"/>
  <c r="K174" i="33"/>
  <c r="M174" i="33"/>
  <c r="K173" i="33"/>
  <c r="K172" i="33"/>
  <c r="M172" i="33" s="1"/>
  <c r="K171" i="33"/>
  <c r="M171" i="33" s="1"/>
  <c r="K170" i="33"/>
  <c r="M170" i="33" s="1"/>
  <c r="K169" i="33"/>
  <c r="K168" i="33"/>
  <c r="M168" i="33"/>
  <c r="K167" i="33"/>
  <c r="M167" i="33"/>
  <c r="K166" i="33"/>
  <c r="M166" i="33"/>
  <c r="K165" i="33"/>
  <c r="K164" i="33"/>
  <c r="M164" i="33" s="1"/>
  <c r="K163" i="33"/>
  <c r="M163" i="33" s="1"/>
  <c r="K162" i="33"/>
  <c r="M162" i="33" s="1"/>
  <c r="K161" i="33"/>
  <c r="K160" i="33"/>
  <c r="M160" i="33"/>
  <c r="K159" i="33"/>
  <c r="M159" i="33"/>
  <c r="K158" i="33"/>
  <c r="M158" i="33"/>
  <c r="K157" i="33"/>
  <c r="K156" i="33"/>
  <c r="M156" i="33" s="1"/>
  <c r="K155" i="33"/>
  <c r="M155" i="33" s="1"/>
  <c r="K154" i="33"/>
  <c r="M154" i="33" s="1"/>
  <c r="K153" i="33"/>
  <c r="K152" i="33"/>
  <c r="M152" i="33"/>
  <c r="K151" i="33"/>
  <c r="M151" i="33"/>
  <c r="K150" i="33"/>
  <c r="M150" i="33"/>
  <c r="K149" i="33"/>
  <c r="K148" i="33"/>
  <c r="M148" i="33" s="1"/>
  <c r="K147" i="33"/>
  <c r="M147" i="33" s="1"/>
  <c r="K146" i="33"/>
  <c r="M146" i="33" s="1"/>
  <c r="K145" i="33"/>
  <c r="K144" i="33"/>
  <c r="M144" i="33"/>
  <c r="K143" i="33"/>
  <c r="M143" i="33"/>
  <c r="K142" i="33"/>
  <c r="M142" i="33"/>
  <c r="K141" i="33"/>
  <c r="K140" i="33"/>
  <c r="M140" i="33" s="1"/>
  <c r="K139" i="33"/>
  <c r="M139" i="33" s="1"/>
  <c r="K138" i="33"/>
  <c r="M138" i="33" s="1"/>
  <c r="K137" i="33"/>
  <c r="K136" i="33"/>
  <c r="M136" i="33"/>
  <c r="K135" i="33"/>
  <c r="M135" i="33"/>
  <c r="K134" i="33"/>
  <c r="M134" i="33"/>
  <c r="K133" i="33"/>
  <c r="K132" i="33"/>
  <c r="M132" i="33" s="1"/>
  <c r="K131" i="33"/>
  <c r="M131" i="33" s="1"/>
  <c r="K130" i="33"/>
  <c r="M130" i="33" s="1"/>
  <c r="K129" i="33"/>
  <c r="K128" i="33"/>
  <c r="M128" i="33"/>
  <c r="K127" i="33"/>
  <c r="M127" i="33"/>
  <c r="K126" i="33"/>
  <c r="M126" i="33"/>
  <c r="K125" i="33"/>
  <c r="K124" i="33"/>
  <c r="M124" i="33" s="1"/>
  <c r="K123" i="33"/>
  <c r="M123" i="33" s="1"/>
  <c r="K122" i="33"/>
  <c r="M122" i="33" s="1"/>
  <c r="K121" i="33"/>
  <c r="K120" i="33"/>
  <c r="M120" i="33"/>
  <c r="K119" i="33"/>
  <c r="M119" i="33"/>
  <c r="K118" i="33"/>
  <c r="M118" i="33"/>
  <c r="K117" i="33"/>
  <c r="K116" i="33"/>
  <c r="M116" i="33" s="1"/>
  <c r="K115" i="33"/>
  <c r="M115" i="33" s="1"/>
  <c r="K114" i="33"/>
  <c r="M114" i="33" s="1"/>
  <c r="K113" i="33"/>
  <c r="K112" i="33"/>
  <c r="M112" i="33"/>
  <c r="K111" i="33"/>
  <c r="M111" i="33"/>
  <c r="K110" i="33"/>
  <c r="M110" i="33"/>
  <c r="K109" i="33"/>
  <c r="K108" i="33"/>
  <c r="M108" i="33" s="1"/>
  <c r="K107" i="33"/>
  <c r="M107" i="33" s="1"/>
  <c r="K106" i="33"/>
  <c r="M106" i="33" s="1"/>
  <c r="K105" i="33"/>
  <c r="K104" i="33"/>
  <c r="M104" i="33"/>
  <c r="K103" i="33"/>
  <c r="M103" i="33"/>
  <c r="K102" i="33"/>
  <c r="M102" i="33"/>
  <c r="K101" i="33"/>
  <c r="K100" i="33"/>
  <c r="M100" i="33" s="1"/>
  <c r="K99" i="33"/>
  <c r="M99" i="33" s="1"/>
  <c r="K98" i="33"/>
  <c r="M98" i="33" s="1"/>
  <c r="K97" i="33"/>
  <c r="K96" i="33"/>
  <c r="M96" i="33"/>
  <c r="K95" i="33"/>
  <c r="M95" i="33"/>
  <c r="K94" i="33"/>
  <c r="M94" i="33"/>
  <c r="K93" i="33"/>
  <c r="K92" i="33"/>
  <c r="M92" i="33" s="1"/>
  <c r="K91" i="33"/>
  <c r="M91" i="33" s="1"/>
  <c r="K90" i="33"/>
  <c r="M90" i="33" s="1"/>
  <c r="K89" i="33"/>
  <c r="K88" i="33"/>
  <c r="M88" i="33"/>
  <c r="K87" i="33"/>
  <c r="M87" i="33"/>
  <c r="K86" i="33"/>
  <c r="M86" i="33"/>
  <c r="K85" i="33"/>
  <c r="K84" i="33"/>
  <c r="M84" i="33" s="1"/>
  <c r="K83" i="33"/>
  <c r="M83" i="33" s="1"/>
  <c r="K82" i="33"/>
  <c r="M82" i="33" s="1"/>
  <c r="K81" i="33"/>
  <c r="K80" i="33"/>
  <c r="M80" i="33"/>
  <c r="K79" i="33"/>
  <c r="M79" i="33"/>
  <c r="K78" i="33"/>
  <c r="M78" i="33"/>
  <c r="K77" i="33"/>
  <c r="K76" i="33"/>
  <c r="M76" i="33" s="1"/>
  <c r="K75" i="33"/>
  <c r="M75" i="33" s="1"/>
  <c r="K74" i="33"/>
  <c r="M74" i="33" s="1"/>
  <c r="K73" i="33"/>
  <c r="M72" i="33"/>
  <c r="M71" i="33"/>
  <c r="M70" i="33"/>
  <c r="M68" i="33"/>
  <c r="M67" i="33"/>
  <c r="M64" i="33"/>
  <c r="M50" i="33"/>
  <c r="M48" i="33"/>
  <c r="M47" i="33"/>
  <c r="M46" i="33"/>
  <c r="M44" i="33"/>
  <c r="M43" i="33"/>
  <c r="M42" i="33"/>
  <c r="J518" i="31"/>
  <c r="I518" i="31"/>
  <c r="H518" i="31"/>
  <c r="G518" i="31"/>
  <c r="F518" i="31"/>
  <c r="K499" i="31"/>
  <c r="K498" i="31"/>
  <c r="K497" i="31"/>
  <c r="M497" i="31"/>
  <c r="K496" i="31"/>
  <c r="M496" i="31"/>
  <c r="K491" i="31"/>
  <c r="K490" i="31"/>
  <c r="K489" i="31"/>
  <c r="M489" i="31"/>
  <c r="K488" i="31"/>
  <c r="M488" i="31"/>
  <c r="K487" i="31"/>
  <c r="K486" i="31"/>
  <c r="K485" i="31"/>
  <c r="M485" i="31"/>
  <c r="K484" i="31"/>
  <c r="M484" i="31"/>
  <c r="K483" i="31"/>
  <c r="K482" i="31"/>
  <c r="K481" i="31"/>
  <c r="M481" i="31"/>
  <c r="K480" i="31"/>
  <c r="M480" i="31"/>
  <c r="K479" i="31"/>
  <c r="K478" i="31"/>
  <c r="K477" i="31"/>
  <c r="M477" i="31"/>
  <c r="K476" i="31"/>
  <c r="M476" i="31"/>
  <c r="K475" i="31"/>
  <c r="K474" i="31"/>
  <c r="K473" i="31"/>
  <c r="M473" i="31"/>
  <c r="K472" i="31"/>
  <c r="M472" i="31"/>
  <c r="K471" i="31"/>
  <c r="K470" i="31"/>
  <c r="K469" i="31"/>
  <c r="M469" i="31"/>
  <c r="K468" i="31"/>
  <c r="M468" i="31"/>
  <c r="K467" i="31"/>
  <c r="K466" i="31"/>
  <c r="K465" i="31"/>
  <c r="M465" i="31"/>
  <c r="K464" i="31"/>
  <c r="M464" i="31"/>
  <c r="K463" i="31"/>
  <c r="K462" i="31"/>
  <c r="K461" i="31"/>
  <c r="M461" i="31"/>
  <c r="K460" i="31"/>
  <c r="M460" i="31"/>
  <c r="K459" i="31"/>
  <c r="K458" i="31"/>
  <c r="K457" i="31"/>
  <c r="M457" i="31"/>
  <c r="K456" i="31"/>
  <c r="M456" i="31"/>
  <c r="K455" i="31"/>
  <c r="K454" i="31"/>
  <c r="K453" i="31"/>
  <c r="M453" i="31"/>
  <c r="K452" i="31"/>
  <c r="M452" i="31"/>
  <c r="K451" i="31"/>
  <c r="K450" i="31"/>
  <c r="K449" i="31"/>
  <c r="M449" i="31"/>
  <c r="K448" i="31"/>
  <c r="M448" i="31"/>
  <c r="K447" i="31"/>
  <c r="K446" i="31"/>
  <c r="K445" i="31"/>
  <c r="M445" i="31"/>
  <c r="K444" i="31"/>
  <c r="M444" i="31"/>
  <c r="K443" i="31"/>
  <c r="K442" i="31"/>
  <c r="K441" i="31"/>
  <c r="M441" i="31"/>
  <c r="K440" i="31"/>
  <c r="M440" i="31"/>
  <c r="K439" i="31"/>
  <c r="K438" i="31"/>
  <c r="K437" i="31"/>
  <c r="M437" i="31"/>
  <c r="K436" i="31"/>
  <c r="M436" i="31"/>
  <c r="K435" i="31"/>
  <c r="K434" i="31"/>
  <c r="K433" i="31"/>
  <c r="M433" i="31"/>
  <c r="K432" i="31"/>
  <c r="M432" i="31"/>
  <c r="K431" i="31"/>
  <c r="K430" i="31"/>
  <c r="K429" i="31"/>
  <c r="M429" i="31"/>
  <c r="K428" i="31"/>
  <c r="M428" i="31"/>
  <c r="K427" i="31"/>
  <c r="K426" i="31"/>
  <c r="K425" i="31"/>
  <c r="M425" i="31"/>
  <c r="K424" i="31"/>
  <c r="M424" i="31"/>
  <c r="K423" i="31"/>
  <c r="K422" i="31"/>
  <c r="K421" i="31"/>
  <c r="M421" i="31"/>
  <c r="K420" i="31"/>
  <c r="M420" i="31"/>
  <c r="K419" i="31"/>
  <c r="K418" i="31"/>
  <c r="K417" i="31"/>
  <c r="M417" i="31"/>
  <c r="K416" i="31"/>
  <c r="M416" i="31"/>
  <c r="K415" i="31"/>
  <c r="K414" i="31"/>
  <c r="K413" i="31"/>
  <c r="M413" i="31"/>
  <c r="K412" i="31"/>
  <c r="M412" i="31"/>
  <c r="K411" i="31"/>
  <c r="K410" i="31"/>
  <c r="K409" i="31"/>
  <c r="M409" i="31"/>
  <c r="K408" i="31"/>
  <c r="M408" i="31"/>
  <c r="K407" i="31"/>
  <c r="K406" i="31"/>
  <c r="K405" i="31"/>
  <c r="M405" i="31"/>
  <c r="K404" i="31"/>
  <c r="M404" i="31"/>
  <c r="K403" i="31"/>
  <c r="K402" i="31"/>
  <c r="K401" i="31"/>
  <c r="M401" i="31"/>
  <c r="K400" i="31"/>
  <c r="M400" i="31"/>
  <c r="K399" i="31"/>
  <c r="K398" i="31"/>
  <c r="K397" i="31"/>
  <c r="M397" i="31"/>
  <c r="K396" i="31"/>
  <c r="M396" i="31"/>
  <c r="K395" i="31"/>
  <c r="K394" i="31"/>
  <c r="K393" i="31"/>
  <c r="M393" i="31"/>
  <c r="K392" i="31"/>
  <c r="M392" i="31"/>
  <c r="K391" i="31"/>
  <c r="K390" i="31"/>
  <c r="K389" i="31"/>
  <c r="M389" i="31"/>
  <c r="K388" i="31"/>
  <c r="M388" i="31"/>
  <c r="K387" i="31"/>
  <c r="K386" i="31"/>
  <c r="K385" i="31"/>
  <c r="M385" i="31"/>
  <c r="K384" i="31"/>
  <c r="M384" i="31"/>
  <c r="K383" i="31"/>
  <c r="K382" i="31"/>
  <c r="K381" i="31"/>
  <c r="M381" i="31"/>
  <c r="K380" i="31"/>
  <c r="M380" i="31"/>
  <c r="K379" i="31"/>
  <c r="K378" i="31"/>
  <c r="K377" i="31"/>
  <c r="M377" i="31"/>
  <c r="K376" i="31"/>
  <c r="M376" i="31"/>
  <c r="K375" i="31"/>
  <c r="K374" i="31"/>
  <c r="K373" i="31"/>
  <c r="M373" i="31"/>
  <c r="K372" i="31"/>
  <c r="M372" i="31"/>
  <c r="K371" i="31"/>
  <c r="K370" i="31"/>
  <c r="K369" i="31"/>
  <c r="M369" i="31"/>
  <c r="K368" i="31"/>
  <c r="M368" i="31"/>
  <c r="K367" i="31"/>
  <c r="K366" i="31"/>
  <c r="K365" i="31"/>
  <c r="M365" i="31"/>
  <c r="K364" i="31"/>
  <c r="M364" i="31"/>
  <c r="K363" i="31"/>
  <c r="K362" i="31"/>
  <c r="K361" i="31"/>
  <c r="M361" i="31"/>
  <c r="K360" i="31"/>
  <c r="M360" i="31"/>
  <c r="K359" i="31"/>
  <c r="K358" i="31"/>
  <c r="K357" i="31"/>
  <c r="M357" i="31"/>
  <c r="K356" i="31"/>
  <c r="M356" i="31"/>
  <c r="K355" i="31"/>
  <c r="K354" i="31"/>
  <c r="K353" i="31"/>
  <c r="M353" i="31"/>
  <c r="K352" i="31"/>
  <c r="M352" i="31"/>
  <c r="K351" i="31"/>
  <c r="K350" i="31"/>
  <c r="K349" i="31"/>
  <c r="M349" i="31"/>
  <c r="K348" i="31"/>
  <c r="M348" i="31"/>
  <c r="K347" i="31"/>
  <c r="K346" i="31"/>
  <c r="K345" i="31"/>
  <c r="M345" i="31"/>
  <c r="K344" i="31"/>
  <c r="M344" i="31"/>
  <c r="K343" i="31"/>
  <c r="K342" i="31"/>
  <c r="K341" i="31"/>
  <c r="M341" i="31"/>
  <c r="K340" i="31"/>
  <c r="M340" i="31"/>
  <c r="K339" i="31"/>
  <c r="K338" i="31"/>
  <c r="K337" i="31"/>
  <c r="M337" i="31"/>
  <c r="K336" i="31"/>
  <c r="M336" i="31"/>
  <c r="K335" i="31"/>
  <c r="K334" i="31"/>
  <c r="K333" i="31"/>
  <c r="M333" i="31"/>
  <c r="K332" i="31"/>
  <c r="M332" i="31"/>
  <c r="K331" i="31"/>
  <c r="K330" i="31"/>
  <c r="K329" i="31"/>
  <c r="M329" i="31"/>
  <c r="K328" i="31"/>
  <c r="M328" i="31"/>
  <c r="K327" i="31"/>
  <c r="K326" i="31"/>
  <c r="K325" i="31"/>
  <c r="M325" i="31"/>
  <c r="K324" i="31"/>
  <c r="M324" i="31"/>
  <c r="K323" i="31"/>
  <c r="K322" i="31"/>
  <c r="K321" i="31"/>
  <c r="M321" i="31"/>
  <c r="K320" i="31"/>
  <c r="M320" i="31"/>
  <c r="K319" i="31"/>
  <c r="K318" i="31"/>
  <c r="K317" i="31"/>
  <c r="M317" i="31"/>
  <c r="K316" i="31"/>
  <c r="M316" i="31"/>
  <c r="K315" i="31"/>
  <c r="K314" i="31"/>
  <c r="K313" i="31"/>
  <c r="M313" i="31"/>
  <c r="K312" i="31"/>
  <c r="M312" i="31"/>
  <c r="K311" i="31"/>
  <c r="K310" i="31"/>
  <c r="K309" i="31"/>
  <c r="M309" i="31"/>
  <c r="K308" i="31"/>
  <c r="M308" i="31"/>
  <c r="K307" i="31"/>
  <c r="K306" i="31"/>
  <c r="K305" i="31"/>
  <c r="M305" i="31"/>
  <c r="K304" i="31"/>
  <c r="M304" i="31"/>
  <c r="K303" i="31"/>
  <c r="K302" i="31"/>
  <c r="K301" i="31"/>
  <c r="M301" i="31"/>
  <c r="K300" i="31"/>
  <c r="M300" i="31"/>
  <c r="K299" i="31"/>
  <c r="K298" i="31"/>
  <c r="K297" i="31"/>
  <c r="M297" i="31"/>
  <c r="K296" i="31"/>
  <c r="M296" i="31"/>
  <c r="K295" i="31"/>
  <c r="K294" i="31"/>
  <c r="K293" i="31"/>
  <c r="M293" i="31"/>
  <c r="K292" i="31"/>
  <c r="M292" i="31"/>
  <c r="K291" i="31"/>
  <c r="K290" i="31"/>
  <c r="K289" i="31"/>
  <c r="M289" i="31"/>
  <c r="K288" i="31"/>
  <c r="M288" i="31"/>
  <c r="K287" i="31"/>
  <c r="K286" i="31"/>
  <c r="K285" i="31"/>
  <c r="M285" i="31"/>
  <c r="K284" i="31"/>
  <c r="M284" i="31"/>
  <c r="K283" i="31"/>
  <c r="K282" i="31"/>
  <c r="K281" i="31"/>
  <c r="M281" i="31"/>
  <c r="K280" i="31"/>
  <c r="M280" i="31"/>
  <c r="K279" i="31"/>
  <c r="K278" i="31"/>
  <c r="K277" i="31"/>
  <c r="M277" i="31"/>
  <c r="K276" i="31"/>
  <c r="M276" i="31"/>
  <c r="K275" i="31"/>
  <c r="K274" i="31"/>
  <c r="K273" i="31"/>
  <c r="M273" i="31"/>
  <c r="K272" i="31"/>
  <c r="M272" i="31"/>
  <c r="K271" i="31"/>
  <c r="K270" i="31"/>
  <c r="K269" i="31"/>
  <c r="M269" i="31"/>
  <c r="K268" i="31"/>
  <c r="M268" i="31"/>
  <c r="K267" i="31"/>
  <c r="K266" i="31"/>
  <c r="K265" i="31"/>
  <c r="M265" i="31"/>
  <c r="K264" i="31"/>
  <c r="M264" i="31"/>
  <c r="K263" i="31"/>
  <c r="K262" i="31"/>
  <c r="K261" i="31"/>
  <c r="M261" i="31"/>
  <c r="K260" i="31"/>
  <c r="M260" i="31"/>
  <c r="K259" i="31"/>
  <c r="K258" i="31"/>
  <c r="K257" i="31"/>
  <c r="M257" i="31"/>
  <c r="K256" i="31"/>
  <c r="M256" i="31"/>
  <c r="K255" i="31"/>
  <c r="K254" i="31"/>
  <c r="K253" i="31"/>
  <c r="M253" i="31"/>
  <c r="K252" i="31"/>
  <c r="M252" i="31"/>
  <c r="K251" i="31"/>
  <c r="K250" i="31"/>
  <c r="K249" i="31"/>
  <c r="M249" i="31"/>
  <c r="K248" i="31"/>
  <c r="M248" i="31"/>
  <c r="K247" i="31"/>
  <c r="K246" i="31"/>
  <c r="K245" i="31"/>
  <c r="M245" i="31"/>
  <c r="K244" i="31"/>
  <c r="M244" i="31"/>
  <c r="K243" i="31"/>
  <c r="K242" i="31"/>
  <c r="K241" i="31"/>
  <c r="M241" i="31"/>
  <c r="K240" i="31"/>
  <c r="M240" i="31"/>
  <c r="K239" i="31"/>
  <c r="K238" i="31"/>
  <c r="K237" i="31"/>
  <c r="M237" i="31"/>
  <c r="K236" i="31"/>
  <c r="M236" i="31"/>
  <c r="K235" i="31"/>
  <c r="K234" i="31"/>
  <c r="K233" i="31"/>
  <c r="M233" i="31"/>
  <c r="K232" i="31"/>
  <c r="M232" i="31"/>
  <c r="K231" i="31"/>
  <c r="K230" i="31"/>
  <c r="K229" i="31"/>
  <c r="M229" i="31"/>
  <c r="K228" i="31"/>
  <c r="M228" i="31"/>
  <c r="K227" i="31"/>
  <c r="K226" i="31"/>
  <c r="K225" i="31"/>
  <c r="M225" i="31"/>
  <c r="K224" i="31"/>
  <c r="M224" i="31"/>
  <c r="K223" i="31"/>
  <c r="K222" i="31"/>
  <c r="K221" i="31"/>
  <c r="M221" i="31"/>
  <c r="K220" i="31"/>
  <c r="M220" i="31"/>
  <c r="K219" i="31"/>
  <c r="K218" i="31"/>
  <c r="K217" i="31"/>
  <c r="M217" i="31"/>
  <c r="K216" i="31"/>
  <c r="M216" i="31"/>
  <c r="K215" i="31"/>
  <c r="K214" i="31"/>
  <c r="K213" i="31"/>
  <c r="M213" i="31"/>
  <c r="K212" i="31"/>
  <c r="M212" i="31"/>
  <c r="K211" i="31"/>
  <c r="K210" i="31"/>
  <c r="K209" i="31"/>
  <c r="M209" i="31"/>
  <c r="K208" i="31"/>
  <c r="M208" i="31"/>
  <c r="K207" i="31"/>
  <c r="K206" i="31"/>
  <c r="K205" i="31"/>
  <c r="M205" i="31"/>
  <c r="K204" i="31"/>
  <c r="M204" i="31"/>
  <c r="K203" i="31"/>
  <c r="K202" i="31"/>
  <c r="K201" i="31"/>
  <c r="M201" i="31"/>
  <c r="K200" i="31"/>
  <c r="M200" i="31"/>
  <c r="K199" i="31"/>
  <c r="K198" i="31"/>
  <c r="K197" i="31"/>
  <c r="M197" i="31"/>
  <c r="K196" i="31"/>
  <c r="M196" i="31"/>
  <c r="K195" i="31"/>
  <c r="K194" i="31"/>
  <c r="K193" i="31"/>
  <c r="M193" i="31"/>
  <c r="K192" i="31"/>
  <c r="M192" i="31"/>
  <c r="K191" i="31"/>
  <c r="K190" i="31"/>
  <c r="K189" i="31"/>
  <c r="M189" i="31"/>
  <c r="K188" i="31"/>
  <c r="M188" i="31"/>
  <c r="K187" i="31"/>
  <c r="K186" i="31"/>
  <c r="K185" i="31"/>
  <c r="M185" i="31"/>
  <c r="K184" i="31"/>
  <c r="M184" i="31"/>
  <c r="K183" i="31"/>
  <c r="K182" i="31"/>
  <c r="K181" i="31"/>
  <c r="M181" i="31"/>
  <c r="K180" i="31"/>
  <c r="M180" i="31"/>
  <c r="K179" i="31"/>
  <c r="K178" i="31"/>
  <c r="K177" i="31"/>
  <c r="M177" i="31"/>
  <c r="K176" i="31"/>
  <c r="M176" i="31"/>
  <c r="K175" i="31"/>
  <c r="K174" i="31"/>
  <c r="K173" i="31"/>
  <c r="M173" i="31"/>
  <c r="K172" i="31"/>
  <c r="M172" i="31"/>
  <c r="K171" i="31"/>
  <c r="K170" i="31"/>
  <c r="K169" i="31"/>
  <c r="M169" i="31"/>
  <c r="K168" i="31"/>
  <c r="M168" i="31"/>
  <c r="K167" i="31"/>
  <c r="K166" i="31"/>
  <c r="K165" i="31"/>
  <c r="M165" i="31"/>
  <c r="K164" i="31"/>
  <c r="M164" i="31"/>
  <c r="K163" i="31"/>
  <c r="K162" i="31"/>
  <c r="K161" i="31"/>
  <c r="M161" i="31"/>
  <c r="K160" i="31"/>
  <c r="M160" i="31"/>
  <c r="K159" i="31"/>
  <c r="K158" i="31"/>
  <c r="K157" i="31"/>
  <c r="M157" i="31"/>
  <c r="K156" i="31"/>
  <c r="M156" i="31"/>
  <c r="K155" i="31"/>
  <c r="K154" i="31"/>
  <c r="K153" i="31"/>
  <c r="M153" i="31"/>
  <c r="K152" i="31"/>
  <c r="M152" i="31"/>
  <c r="K151" i="31"/>
  <c r="K150" i="31"/>
  <c r="K149" i="31"/>
  <c r="M149" i="31"/>
  <c r="K148" i="31"/>
  <c r="M148" i="31"/>
  <c r="K147" i="31"/>
  <c r="K146" i="31"/>
  <c r="K145" i="31"/>
  <c r="M145" i="31"/>
  <c r="K144" i="31"/>
  <c r="M144" i="31"/>
  <c r="K143" i="31"/>
  <c r="K142" i="31"/>
  <c r="K141" i="31"/>
  <c r="M141" i="31"/>
  <c r="K140" i="31"/>
  <c r="M140" i="31"/>
  <c r="K139" i="31"/>
  <c r="K138" i="31"/>
  <c r="K137" i="31"/>
  <c r="M137" i="31"/>
  <c r="K136" i="31"/>
  <c r="M136" i="31"/>
  <c r="K135" i="31"/>
  <c r="K134" i="31"/>
  <c r="K133" i="31"/>
  <c r="M133" i="31"/>
  <c r="K132" i="31"/>
  <c r="M132" i="31"/>
  <c r="K131" i="31"/>
  <c r="K130" i="31"/>
  <c r="K129" i="31"/>
  <c r="M129" i="31"/>
  <c r="K128" i="31"/>
  <c r="M128" i="31"/>
  <c r="K127" i="31"/>
  <c r="K126" i="31"/>
  <c r="K125" i="31"/>
  <c r="M125" i="31"/>
  <c r="K124" i="31"/>
  <c r="M124" i="31"/>
  <c r="K123" i="31"/>
  <c r="K122" i="31"/>
  <c r="K121" i="31"/>
  <c r="M121" i="31"/>
  <c r="K120" i="31"/>
  <c r="M120" i="31"/>
  <c r="K119" i="31"/>
  <c r="K118" i="31"/>
  <c r="K117" i="31"/>
  <c r="M117" i="31"/>
  <c r="K116" i="31"/>
  <c r="M116" i="31"/>
  <c r="K115" i="31"/>
  <c r="K114" i="31"/>
  <c r="K113" i="31"/>
  <c r="M113" i="31"/>
  <c r="K112" i="31"/>
  <c r="M112" i="31"/>
  <c r="K111" i="31"/>
  <c r="K110" i="31"/>
  <c r="K109" i="31"/>
  <c r="M109" i="31"/>
  <c r="K108" i="31"/>
  <c r="M108" i="31"/>
  <c r="K107" i="31"/>
  <c r="K106" i="31"/>
  <c r="K105" i="31"/>
  <c r="M105" i="31"/>
  <c r="K104" i="31"/>
  <c r="M104" i="31"/>
  <c r="K103" i="31"/>
  <c r="K102" i="31"/>
  <c r="K101" i="31"/>
  <c r="M101" i="31"/>
  <c r="K100" i="31"/>
  <c r="M100" i="31"/>
  <c r="K99" i="31"/>
  <c r="K98" i="31"/>
  <c r="K97" i="31"/>
  <c r="M97" i="31"/>
  <c r="K96" i="31"/>
  <c r="M96" i="31"/>
  <c r="K95" i="31"/>
  <c r="K94" i="31"/>
  <c r="K93" i="31"/>
  <c r="M93" i="31"/>
  <c r="K92" i="31"/>
  <c r="M92" i="31"/>
  <c r="K91" i="31"/>
  <c r="K90" i="31"/>
  <c r="K89" i="31"/>
  <c r="M89" i="31"/>
  <c r="K88" i="31"/>
  <c r="M88" i="31"/>
  <c r="K87" i="31"/>
  <c r="K86" i="31"/>
  <c r="K85" i="31"/>
  <c r="M85" i="31"/>
  <c r="K84" i="31"/>
  <c r="M84" i="31"/>
  <c r="K83" i="31"/>
  <c r="K82" i="31"/>
  <c r="K81" i="31"/>
  <c r="M81" i="31"/>
  <c r="K80" i="31"/>
  <c r="M80" i="31"/>
  <c r="K79" i="31"/>
  <c r="K78" i="31"/>
  <c r="K77" i="31"/>
  <c r="M77" i="31"/>
  <c r="K76" i="31"/>
  <c r="M76" i="31"/>
  <c r="K75" i="31"/>
  <c r="K74" i="31"/>
  <c r="K73" i="31"/>
  <c r="M73" i="31"/>
  <c r="K72" i="31"/>
  <c r="M72" i="31"/>
  <c r="K71" i="31"/>
  <c r="K70" i="31"/>
  <c r="K69" i="31"/>
  <c r="M69" i="31"/>
  <c r="K68" i="31"/>
  <c r="M68" i="31"/>
  <c r="K67" i="31"/>
  <c r="K66" i="31"/>
  <c r="K65" i="31"/>
  <c r="M65" i="31"/>
  <c r="K64" i="31"/>
  <c r="M64" i="31"/>
  <c r="K63" i="31"/>
  <c r="K62" i="31"/>
  <c r="K61" i="31"/>
  <c r="M61" i="31"/>
  <c r="K60" i="31"/>
  <c r="M60" i="31"/>
  <c r="K59" i="31"/>
  <c r="K58" i="31"/>
  <c r="K57" i="31"/>
  <c r="M57" i="31"/>
  <c r="K56" i="31"/>
  <c r="M56" i="31"/>
  <c r="K55" i="31"/>
  <c r="K54" i="31"/>
  <c r="K53" i="31"/>
  <c r="M53" i="31"/>
  <c r="K52" i="31"/>
  <c r="M52" i="31"/>
  <c r="K51" i="31"/>
  <c r="K50" i="31"/>
  <c r="K49" i="31"/>
  <c r="M49" i="31"/>
  <c r="K48" i="31"/>
  <c r="M48" i="31"/>
  <c r="K47" i="31"/>
  <c r="M45" i="31"/>
  <c r="M44" i="31"/>
  <c r="M41" i="31"/>
  <c r="M40" i="31"/>
  <c r="J518" i="29"/>
  <c r="I518" i="29"/>
  <c r="H518" i="29"/>
  <c r="G518" i="29"/>
  <c r="F518" i="29"/>
  <c r="K499" i="29"/>
  <c r="K498" i="29"/>
  <c r="K497" i="29"/>
  <c r="M497" i="29"/>
  <c r="K496" i="29"/>
  <c r="M496" i="29"/>
  <c r="K491" i="29"/>
  <c r="K490" i="29"/>
  <c r="K489" i="29"/>
  <c r="M489" i="29"/>
  <c r="K488" i="29"/>
  <c r="M488" i="29"/>
  <c r="K487" i="29"/>
  <c r="K486" i="29"/>
  <c r="K485" i="29"/>
  <c r="M485" i="29"/>
  <c r="K484" i="29"/>
  <c r="M484" i="29"/>
  <c r="K483" i="29"/>
  <c r="K482" i="29"/>
  <c r="K481" i="29"/>
  <c r="M481" i="29"/>
  <c r="K480" i="29"/>
  <c r="M480" i="29"/>
  <c r="K479" i="29"/>
  <c r="K478" i="29"/>
  <c r="K477" i="29"/>
  <c r="M477" i="29"/>
  <c r="K476" i="29"/>
  <c r="M476" i="29"/>
  <c r="K475" i="29"/>
  <c r="K474" i="29"/>
  <c r="K473" i="29"/>
  <c r="M473" i="29"/>
  <c r="K472" i="29"/>
  <c r="M472" i="29"/>
  <c r="K471" i="29"/>
  <c r="K470" i="29"/>
  <c r="K469" i="29"/>
  <c r="M469" i="29"/>
  <c r="K468" i="29"/>
  <c r="M468" i="29"/>
  <c r="K467" i="29"/>
  <c r="K466" i="29"/>
  <c r="K465" i="29"/>
  <c r="M465" i="29"/>
  <c r="K464" i="29"/>
  <c r="M464" i="29"/>
  <c r="K463" i="29"/>
  <c r="K462" i="29"/>
  <c r="K461" i="29"/>
  <c r="M461" i="29"/>
  <c r="K460" i="29"/>
  <c r="M460" i="29"/>
  <c r="K459" i="29"/>
  <c r="K458" i="29"/>
  <c r="K457" i="29"/>
  <c r="M457" i="29"/>
  <c r="K456" i="29"/>
  <c r="M456" i="29"/>
  <c r="K455" i="29"/>
  <c r="K454" i="29"/>
  <c r="K453" i="29"/>
  <c r="M453" i="29"/>
  <c r="K452" i="29"/>
  <c r="M452" i="29"/>
  <c r="K451" i="29"/>
  <c r="K450" i="29"/>
  <c r="K449" i="29"/>
  <c r="M449" i="29"/>
  <c r="K448" i="29"/>
  <c r="M448" i="29"/>
  <c r="K447" i="29"/>
  <c r="K446" i="29"/>
  <c r="K445" i="29"/>
  <c r="M445" i="29"/>
  <c r="K444" i="29"/>
  <c r="M444" i="29"/>
  <c r="K443" i="29"/>
  <c r="K442" i="29"/>
  <c r="K441" i="29"/>
  <c r="M441" i="29"/>
  <c r="K440" i="29"/>
  <c r="M440" i="29"/>
  <c r="K439" i="29"/>
  <c r="K438" i="29"/>
  <c r="K437" i="29"/>
  <c r="M437" i="29"/>
  <c r="K436" i="29"/>
  <c r="M436" i="29"/>
  <c r="K435" i="29"/>
  <c r="K434" i="29"/>
  <c r="K433" i="29"/>
  <c r="M433" i="29"/>
  <c r="K432" i="29"/>
  <c r="M432" i="29"/>
  <c r="K431" i="29"/>
  <c r="K430" i="29"/>
  <c r="K429" i="29"/>
  <c r="M429" i="29"/>
  <c r="K428" i="29"/>
  <c r="M428" i="29"/>
  <c r="K427" i="29"/>
  <c r="K426" i="29"/>
  <c r="K425" i="29"/>
  <c r="M425" i="29"/>
  <c r="K424" i="29"/>
  <c r="M424" i="29"/>
  <c r="K423" i="29"/>
  <c r="K422" i="29"/>
  <c r="K421" i="29"/>
  <c r="M421" i="29"/>
  <c r="K420" i="29"/>
  <c r="M420" i="29"/>
  <c r="K419" i="29"/>
  <c r="K418" i="29"/>
  <c r="K417" i="29"/>
  <c r="M417" i="29"/>
  <c r="K416" i="29"/>
  <c r="M416" i="29"/>
  <c r="K415" i="29"/>
  <c r="K414" i="29"/>
  <c r="K413" i="29"/>
  <c r="M413" i="29"/>
  <c r="K412" i="29"/>
  <c r="M412" i="29"/>
  <c r="K411" i="29"/>
  <c r="K410" i="29"/>
  <c r="K409" i="29"/>
  <c r="M409" i="29"/>
  <c r="K408" i="29"/>
  <c r="M408" i="29"/>
  <c r="K407" i="29"/>
  <c r="K406" i="29"/>
  <c r="K405" i="29"/>
  <c r="M405" i="29"/>
  <c r="K404" i="29"/>
  <c r="M404" i="29"/>
  <c r="K403" i="29"/>
  <c r="K402" i="29"/>
  <c r="K401" i="29"/>
  <c r="M401" i="29"/>
  <c r="K400" i="29"/>
  <c r="M400" i="29"/>
  <c r="K399" i="29"/>
  <c r="K398" i="29"/>
  <c r="K397" i="29"/>
  <c r="M397" i="29"/>
  <c r="K396" i="29"/>
  <c r="M396" i="29"/>
  <c r="K395" i="29"/>
  <c r="K394" i="29"/>
  <c r="K393" i="29"/>
  <c r="M393" i="29"/>
  <c r="K392" i="29"/>
  <c r="M392" i="29"/>
  <c r="K391" i="29"/>
  <c r="K390" i="29"/>
  <c r="K389" i="29"/>
  <c r="M389" i="29"/>
  <c r="K388" i="29"/>
  <c r="M388" i="29"/>
  <c r="K387" i="29"/>
  <c r="K386" i="29"/>
  <c r="K385" i="29"/>
  <c r="M385" i="29"/>
  <c r="K384" i="29"/>
  <c r="M384" i="29"/>
  <c r="K383" i="29"/>
  <c r="K382" i="29"/>
  <c r="K381" i="29"/>
  <c r="M381" i="29"/>
  <c r="K380" i="29"/>
  <c r="M380" i="29"/>
  <c r="K379" i="29"/>
  <c r="K378" i="29"/>
  <c r="K377" i="29"/>
  <c r="M377" i="29"/>
  <c r="K376" i="29"/>
  <c r="M376" i="29"/>
  <c r="K375" i="29"/>
  <c r="K374" i="29"/>
  <c r="K373" i="29"/>
  <c r="M373" i="29"/>
  <c r="K372" i="29"/>
  <c r="M372" i="29"/>
  <c r="K371" i="29"/>
  <c r="K370" i="29"/>
  <c r="K369" i="29"/>
  <c r="M369" i="29"/>
  <c r="K368" i="29"/>
  <c r="M368" i="29"/>
  <c r="K367" i="29"/>
  <c r="K366" i="29"/>
  <c r="K365" i="29"/>
  <c r="M365" i="29"/>
  <c r="K364" i="29"/>
  <c r="M364" i="29"/>
  <c r="K363" i="29"/>
  <c r="K362" i="29"/>
  <c r="K361" i="29"/>
  <c r="M361" i="29"/>
  <c r="K360" i="29"/>
  <c r="M360" i="29"/>
  <c r="K359" i="29"/>
  <c r="K358" i="29"/>
  <c r="K357" i="29"/>
  <c r="M357" i="29"/>
  <c r="K356" i="29"/>
  <c r="M356" i="29"/>
  <c r="K355" i="29"/>
  <c r="K354" i="29"/>
  <c r="K353" i="29"/>
  <c r="M353" i="29"/>
  <c r="K352" i="29"/>
  <c r="M352" i="29"/>
  <c r="K351" i="29"/>
  <c r="K350" i="29"/>
  <c r="K349" i="29"/>
  <c r="M349" i="29"/>
  <c r="K348" i="29"/>
  <c r="M348" i="29"/>
  <c r="K347" i="29"/>
  <c r="K346" i="29"/>
  <c r="K345" i="29"/>
  <c r="M345" i="29"/>
  <c r="K344" i="29"/>
  <c r="M344" i="29"/>
  <c r="K343" i="29"/>
  <c r="K342" i="29"/>
  <c r="K341" i="29"/>
  <c r="M341" i="29"/>
  <c r="K340" i="29"/>
  <c r="M340" i="29"/>
  <c r="K339" i="29"/>
  <c r="K338" i="29"/>
  <c r="K337" i="29"/>
  <c r="M337" i="29"/>
  <c r="K336" i="29"/>
  <c r="M336" i="29"/>
  <c r="K335" i="29"/>
  <c r="K334" i="29"/>
  <c r="K333" i="29"/>
  <c r="M333" i="29"/>
  <c r="K332" i="29"/>
  <c r="M332" i="29"/>
  <c r="K331" i="29"/>
  <c r="K330" i="29"/>
  <c r="K329" i="29"/>
  <c r="M329" i="29"/>
  <c r="K328" i="29"/>
  <c r="M328" i="29"/>
  <c r="K327" i="29"/>
  <c r="K326" i="29"/>
  <c r="K325" i="29"/>
  <c r="M325" i="29"/>
  <c r="K324" i="29"/>
  <c r="M324" i="29"/>
  <c r="K323" i="29"/>
  <c r="K322" i="29"/>
  <c r="K321" i="29"/>
  <c r="M321" i="29"/>
  <c r="K320" i="29"/>
  <c r="M320" i="29"/>
  <c r="K319" i="29"/>
  <c r="K318" i="29"/>
  <c r="K317" i="29"/>
  <c r="M317" i="29"/>
  <c r="K316" i="29"/>
  <c r="M316" i="29"/>
  <c r="K315" i="29"/>
  <c r="K314" i="29"/>
  <c r="K313" i="29"/>
  <c r="M313" i="29"/>
  <c r="K312" i="29"/>
  <c r="M312" i="29"/>
  <c r="K311" i="29"/>
  <c r="K310" i="29"/>
  <c r="K309" i="29"/>
  <c r="M309" i="29"/>
  <c r="K308" i="29"/>
  <c r="M308" i="29"/>
  <c r="K307" i="29"/>
  <c r="K306" i="29"/>
  <c r="K305" i="29"/>
  <c r="M305" i="29"/>
  <c r="K304" i="29"/>
  <c r="M304" i="29"/>
  <c r="K303" i="29"/>
  <c r="K302" i="29"/>
  <c r="K301" i="29"/>
  <c r="M301" i="29"/>
  <c r="K300" i="29"/>
  <c r="M300" i="29"/>
  <c r="K299" i="29"/>
  <c r="K298" i="29"/>
  <c r="K297" i="29"/>
  <c r="M297" i="29"/>
  <c r="K296" i="29"/>
  <c r="M296" i="29"/>
  <c r="K295" i="29"/>
  <c r="K294" i="29"/>
  <c r="K293" i="29"/>
  <c r="M293" i="29"/>
  <c r="K292" i="29"/>
  <c r="M292" i="29"/>
  <c r="K291" i="29"/>
  <c r="K290" i="29"/>
  <c r="K289" i="29"/>
  <c r="M289" i="29"/>
  <c r="K288" i="29"/>
  <c r="M288" i="29"/>
  <c r="K287" i="29"/>
  <c r="K286" i="29"/>
  <c r="K285" i="29"/>
  <c r="M285" i="29"/>
  <c r="K284" i="29"/>
  <c r="M284" i="29"/>
  <c r="K283" i="29"/>
  <c r="K282" i="29"/>
  <c r="K281" i="29"/>
  <c r="M281" i="29"/>
  <c r="K280" i="29"/>
  <c r="M280" i="29"/>
  <c r="K279" i="29"/>
  <c r="K278" i="29"/>
  <c r="K277" i="29"/>
  <c r="M277" i="29"/>
  <c r="K276" i="29"/>
  <c r="M276" i="29"/>
  <c r="K275" i="29"/>
  <c r="K274" i="29"/>
  <c r="K273" i="29"/>
  <c r="M273" i="29"/>
  <c r="K272" i="29"/>
  <c r="M272" i="29"/>
  <c r="K271" i="29"/>
  <c r="K270" i="29"/>
  <c r="K269" i="29"/>
  <c r="M269" i="29"/>
  <c r="K268" i="29"/>
  <c r="M268" i="29"/>
  <c r="K267" i="29"/>
  <c r="K266" i="29"/>
  <c r="K265" i="29"/>
  <c r="M265" i="29"/>
  <c r="K264" i="29"/>
  <c r="M264" i="29"/>
  <c r="K263" i="29"/>
  <c r="K262" i="29"/>
  <c r="K261" i="29"/>
  <c r="M261" i="29"/>
  <c r="K260" i="29"/>
  <c r="M260" i="29"/>
  <c r="K259" i="29"/>
  <c r="K258" i="29"/>
  <c r="K257" i="29"/>
  <c r="M257" i="29"/>
  <c r="K256" i="29"/>
  <c r="M256" i="29"/>
  <c r="K255" i="29"/>
  <c r="K254" i="29"/>
  <c r="K253" i="29"/>
  <c r="M253" i="29"/>
  <c r="K252" i="29"/>
  <c r="M252" i="29"/>
  <c r="K251" i="29"/>
  <c r="K250" i="29"/>
  <c r="K249" i="29"/>
  <c r="M249" i="29"/>
  <c r="K248" i="29"/>
  <c r="M248" i="29"/>
  <c r="K247" i="29"/>
  <c r="K246" i="29"/>
  <c r="K245" i="29"/>
  <c r="M245" i="29"/>
  <c r="K244" i="29"/>
  <c r="M244" i="29"/>
  <c r="K243" i="29"/>
  <c r="K242" i="29"/>
  <c r="K241" i="29"/>
  <c r="M241" i="29"/>
  <c r="K240" i="29"/>
  <c r="M240" i="29"/>
  <c r="K239" i="29"/>
  <c r="K238" i="29"/>
  <c r="K237" i="29"/>
  <c r="M237" i="29"/>
  <c r="K236" i="29"/>
  <c r="M236" i="29"/>
  <c r="K235" i="29"/>
  <c r="K234" i="29"/>
  <c r="K233" i="29"/>
  <c r="M233" i="29"/>
  <c r="K232" i="29"/>
  <c r="M232" i="29"/>
  <c r="K231" i="29"/>
  <c r="K230" i="29"/>
  <c r="K229" i="29"/>
  <c r="M229" i="29"/>
  <c r="K228" i="29"/>
  <c r="M228" i="29"/>
  <c r="K227" i="29"/>
  <c r="K226" i="29"/>
  <c r="K225" i="29"/>
  <c r="M225" i="29"/>
  <c r="K224" i="29"/>
  <c r="M224" i="29"/>
  <c r="K223" i="29"/>
  <c r="K222" i="29"/>
  <c r="K221" i="29"/>
  <c r="M221" i="29"/>
  <c r="K220" i="29"/>
  <c r="M220" i="29"/>
  <c r="K219" i="29"/>
  <c r="K218" i="29"/>
  <c r="K217" i="29"/>
  <c r="M217" i="29"/>
  <c r="K216" i="29"/>
  <c r="M216" i="29"/>
  <c r="K215" i="29"/>
  <c r="K214" i="29"/>
  <c r="K213" i="29"/>
  <c r="M213" i="29"/>
  <c r="K212" i="29"/>
  <c r="M212" i="29"/>
  <c r="K211" i="29"/>
  <c r="K210" i="29"/>
  <c r="K209" i="29"/>
  <c r="M209" i="29"/>
  <c r="K208" i="29"/>
  <c r="M208" i="29"/>
  <c r="K207" i="29"/>
  <c r="K206" i="29"/>
  <c r="K205" i="29"/>
  <c r="M205" i="29"/>
  <c r="K204" i="29"/>
  <c r="M204" i="29"/>
  <c r="K203" i="29"/>
  <c r="K202" i="29"/>
  <c r="K201" i="29"/>
  <c r="M201" i="29"/>
  <c r="K200" i="29"/>
  <c r="M200" i="29"/>
  <c r="K199" i="29"/>
  <c r="K198" i="29"/>
  <c r="K197" i="29"/>
  <c r="M197" i="29"/>
  <c r="K196" i="29"/>
  <c r="M196" i="29"/>
  <c r="K195" i="29"/>
  <c r="K194" i="29"/>
  <c r="K193" i="29"/>
  <c r="M193" i="29"/>
  <c r="K192" i="29"/>
  <c r="M192" i="29"/>
  <c r="K191" i="29"/>
  <c r="K190" i="29"/>
  <c r="K189" i="29"/>
  <c r="M189" i="29"/>
  <c r="K188" i="29"/>
  <c r="M188" i="29"/>
  <c r="K187" i="29"/>
  <c r="K186" i="29"/>
  <c r="K185" i="29"/>
  <c r="M185" i="29"/>
  <c r="K184" i="29"/>
  <c r="M184" i="29"/>
  <c r="K183" i="29"/>
  <c r="K182" i="29"/>
  <c r="K181" i="29"/>
  <c r="M181" i="29"/>
  <c r="K180" i="29"/>
  <c r="M180" i="29"/>
  <c r="K179" i="29"/>
  <c r="K178" i="29"/>
  <c r="K177" i="29"/>
  <c r="M177" i="29"/>
  <c r="K176" i="29"/>
  <c r="M176" i="29"/>
  <c r="K175" i="29"/>
  <c r="K174" i="29"/>
  <c r="K173" i="29"/>
  <c r="M173" i="29"/>
  <c r="K172" i="29"/>
  <c r="M172" i="29"/>
  <c r="K171" i="29"/>
  <c r="K170" i="29"/>
  <c r="K169" i="29"/>
  <c r="M169" i="29"/>
  <c r="K168" i="29"/>
  <c r="M168" i="29"/>
  <c r="K167" i="29"/>
  <c r="K166" i="29"/>
  <c r="K165" i="29"/>
  <c r="M165" i="29"/>
  <c r="K164" i="29"/>
  <c r="M164" i="29"/>
  <c r="K163" i="29"/>
  <c r="K162" i="29"/>
  <c r="K161" i="29"/>
  <c r="M161" i="29"/>
  <c r="K160" i="29"/>
  <c r="M160" i="29"/>
  <c r="K159" i="29"/>
  <c r="K158" i="29"/>
  <c r="K157" i="29"/>
  <c r="M157" i="29"/>
  <c r="K156" i="29"/>
  <c r="M156" i="29"/>
  <c r="K155" i="29"/>
  <c r="K154" i="29"/>
  <c r="K153" i="29"/>
  <c r="M153" i="29"/>
  <c r="K152" i="29"/>
  <c r="M152" i="29"/>
  <c r="K151" i="29"/>
  <c r="K150" i="29"/>
  <c r="K149" i="29"/>
  <c r="M149" i="29"/>
  <c r="K148" i="29"/>
  <c r="M148" i="29"/>
  <c r="K147" i="29"/>
  <c r="K146" i="29"/>
  <c r="K145" i="29"/>
  <c r="M145" i="29"/>
  <c r="K144" i="29"/>
  <c r="M144" i="29"/>
  <c r="K143" i="29"/>
  <c r="K142" i="29"/>
  <c r="K141" i="29"/>
  <c r="M141" i="29"/>
  <c r="K140" i="29"/>
  <c r="M140" i="29"/>
  <c r="K139" i="29"/>
  <c r="K138" i="29"/>
  <c r="K137" i="29"/>
  <c r="M137" i="29"/>
  <c r="K136" i="29"/>
  <c r="M136" i="29"/>
  <c r="K135" i="29"/>
  <c r="K134" i="29"/>
  <c r="K133" i="29"/>
  <c r="M133" i="29"/>
  <c r="K132" i="29"/>
  <c r="M132" i="29"/>
  <c r="K131" i="29"/>
  <c r="K130" i="29"/>
  <c r="K129" i="29"/>
  <c r="M129" i="29"/>
  <c r="K128" i="29"/>
  <c r="M128" i="29"/>
  <c r="K127" i="29"/>
  <c r="K126" i="29"/>
  <c r="K125" i="29"/>
  <c r="M125" i="29"/>
  <c r="K124" i="29"/>
  <c r="M124" i="29"/>
  <c r="K123" i="29"/>
  <c r="K122" i="29"/>
  <c r="K121" i="29"/>
  <c r="M121" i="29"/>
  <c r="K120" i="29"/>
  <c r="M120" i="29"/>
  <c r="K119" i="29"/>
  <c r="K118" i="29"/>
  <c r="K117" i="29"/>
  <c r="M117" i="29"/>
  <c r="K116" i="29"/>
  <c r="M116" i="29"/>
  <c r="K115" i="29"/>
  <c r="K114" i="29"/>
  <c r="K113" i="29"/>
  <c r="M113" i="29"/>
  <c r="K112" i="29"/>
  <c r="M112" i="29"/>
  <c r="K111" i="29"/>
  <c r="K110" i="29"/>
  <c r="K109" i="29"/>
  <c r="M109" i="29"/>
  <c r="K108" i="29"/>
  <c r="M108" i="29"/>
  <c r="K107" i="29"/>
  <c r="K106" i="29"/>
  <c r="K105" i="29"/>
  <c r="M105" i="29"/>
  <c r="K104" i="29"/>
  <c r="M104" i="29"/>
  <c r="K103" i="29"/>
  <c r="K102" i="29"/>
  <c r="K101" i="29"/>
  <c r="M101" i="29"/>
  <c r="K100" i="29"/>
  <c r="M100" i="29"/>
  <c r="K99" i="29"/>
  <c r="K98" i="29"/>
  <c r="K97" i="29"/>
  <c r="M97" i="29"/>
  <c r="K96" i="29"/>
  <c r="M96" i="29"/>
  <c r="K95" i="29"/>
  <c r="K94" i="29"/>
  <c r="K93" i="29"/>
  <c r="M93" i="29"/>
  <c r="K92" i="29"/>
  <c r="M92" i="29"/>
  <c r="K91" i="29"/>
  <c r="K90" i="29"/>
  <c r="K89" i="29"/>
  <c r="M89" i="29"/>
  <c r="K88" i="29"/>
  <c r="M88" i="29"/>
  <c r="K87" i="29"/>
  <c r="K86" i="29"/>
  <c r="K85" i="29"/>
  <c r="M85" i="29"/>
  <c r="K84" i="29"/>
  <c r="M84" i="29"/>
  <c r="K83" i="29"/>
  <c r="K82" i="29"/>
  <c r="K81" i="29"/>
  <c r="M81" i="29"/>
  <c r="K80" i="29"/>
  <c r="M80" i="29"/>
  <c r="K79" i="29"/>
  <c r="K78" i="29"/>
  <c r="K77" i="29"/>
  <c r="M77" i="29"/>
  <c r="K76" i="29"/>
  <c r="M76" i="29"/>
  <c r="K75" i="29"/>
  <c r="K74" i="29"/>
  <c r="K73" i="29"/>
  <c r="M73" i="29"/>
  <c r="K72" i="29"/>
  <c r="M72" i="29"/>
  <c r="K71" i="29"/>
  <c r="K70" i="29"/>
  <c r="K69" i="29"/>
  <c r="M69" i="29"/>
  <c r="K68" i="29"/>
  <c r="M68" i="29"/>
  <c r="K67" i="29"/>
  <c r="K66" i="29"/>
  <c r="K65" i="29"/>
  <c r="M65" i="29"/>
  <c r="K64" i="29"/>
  <c r="M64" i="29"/>
  <c r="K63" i="29"/>
  <c r="K62" i="29"/>
  <c r="K61" i="29"/>
  <c r="M61" i="29"/>
  <c r="M60" i="29"/>
  <c r="J517" i="27"/>
  <c r="I517" i="27"/>
  <c r="G517" i="27"/>
  <c r="H517" i="27"/>
  <c r="F517" i="27"/>
  <c r="K517" i="27" s="1"/>
  <c r="K498" i="27"/>
  <c r="K497" i="27"/>
  <c r="K496" i="27"/>
  <c r="M496" i="27"/>
  <c r="K495" i="27"/>
  <c r="M495" i="27"/>
  <c r="K490" i="27"/>
  <c r="K489" i="27"/>
  <c r="K488" i="27"/>
  <c r="M488" i="27"/>
  <c r="K487" i="27"/>
  <c r="M487" i="27"/>
  <c r="K486" i="27"/>
  <c r="K485" i="27"/>
  <c r="K484" i="27"/>
  <c r="M484" i="27"/>
  <c r="K483" i="27"/>
  <c r="M483" i="27"/>
  <c r="K482" i="27"/>
  <c r="K481" i="27"/>
  <c r="K480" i="27"/>
  <c r="M480" i="27"/>
  <c r="K479" i="27"/>
  <c r="M479" i="27"/>
  <c r="K478" i="27"/>
  <c r="K477" i="27"/>
  <c r="K476" i="27"/>
  <c r="M476" i="27"/>
  <c r="K475" i="27"/>
  <c r="M475" i="27"/>
  <c r="K474" i="27"/>
  <c r="K473" i="27"/>
  <c r="K472" i="27"/>
  <c r="M472" i="27"/>
  <c r="K471" i="27"/>
  <c r="M471" i="27"/>
  <c r="K470" i="27"/>
  <c r="K469" i="27"/>
  <c r="K468" i="27"/>
  <c r="M468" i="27"/>
  <c r="K467" i="27"/>
  <c r="M467" i="27"/>
  <c r="K466" i="27"/>
  <c r="K465" i="27"/>
  <c r="K464" i="27"/>
  <c r="M464" i="27"/>
  <c r="K463" i="27"/>
  <c r="M463" i="27"/>
  <c r="K462" i="27"/>
  <c r="K461" i="27"/>
  <c r="K460" i="27"/>
  <c r="M460" i="27"/>
  <c r="K459" i="27"/>
  <c r="M459" i="27"/>
  <c r="K458" i="27"/>
  <c r="K457" i="27"/>
  <c r="K456" i="27"/>
  <c r="M456" i="27"/>
  <c r="K455" i="27"/>
  <c r="M455" i="27"/>
  <c r="K454" i="27"/>
  <c r="K453" i="27"/>
  <c r="K452" i="27"/>
  <c r="M452" i="27"/>
  <c r="K451" i="27"/>
  <c r="M451" i="27"/>
  <c r="K450" i="27"/>
  <c r="K449" i="27"/>
  <c r="K448" i="27"/>
  <c r="M448" i="27"/>
  <c r="K447" i="27"/>
  <c r="M447" i="27"/>
  <c r="K446" i="27"/>
  <c r="K445" i="27"/>
  <c r="K444" i="27"/>
  <c r="M444" i="27"/>
  <c r="K443" i="27"/>
  <c r="M443" i="27"/>
  <c r="K442" i="27"/>
  <c r="K441" i="27"/>
  <c r="K440" i="27"/>
  <c r="M440" i="27"/>
  <c r="K439" i="27"/>
  <c r="M439" i="27"/>
  <c r="K438" i="27"/>
  <c r="K437" i="27"/>
  <c r="K436" i="27"/>
  <c r="M436" i="27"/>
  <c r="K435" i="27"/>
  <c r="M435" i="27"/>
  <c r="K434" i="27"/>
  <c r="K433" i="27"/>
  <c r="K432" i="27"/>
  <c r="M432" i="27"/>
  <c r="K431" i="27"/>
  <c r="M431" i="27"/>
  <c r="K430" i="27"/>
  <c r="K429" i="27"/>
  <c r="K428" i="27"/>
  <c r="M428" i="27"/>
  <c r="K427" i="27"/>
  <c r="M427" i="27"/>
  <c r="K426" i="27"/>
  <c r="K425" i="27"/>
  <c r="K424" i="27"/>
  <c r="M424" i="27"/>
  <c r="K423" i="27"/>
  <c r="M423" i="27"/>
  <c r="K422" i="27"/>
  <c r="K421" i="27"/>
  <c r="K420" i="27"/>
  <c r="M420" i="27"/>
  <c r="K419" i="27"/>
  <c r="M419" i="27"/>
  <c r="K418" i="27"/>
  <c r="K417" i="27"/>
  <c r="K416" i="27"/>
  <c r="M416" i="27"/>
  <c r="K415" i="27"/>
  <c r="M415" i="27"/>
  <c r="K414" i="27"/>
  <c r="K413" i="27"/>
  <c r="K412" i="27"/>
  <c r="M412" i="27"/>
  <c r="K411" i="27"/>
  <c r="M411" i="27"/>
  <c r="K410" i="27"/>
  <c r="K409" i="27"/>
  <c r="K408" i="27"/>
  <c r="M408" i="27"/>
  <c r="K407" i="27"/>
  <c r="M407" i="27"/>
  <c r="K406" i="27"/>
  <c r="K405" i="27"/>
  <c r="K404" i="27"/>
  <c r="M404" i="27"/>
  <c r="K403" i="27"/>
  <c r="M403" i="27"/>
  <c r="K402" i="27"/>
  <c r="K401" i="27"/>
  <c r="K400" i="27"/>
  <c r="M400" i="27"/>
  <c r="K399" i="27"/>
  <c r="M399" i="27"/>
  <c r="K398" i="27"/>
  <c r="K397" i="27"/>
  <c r="K396" i="27"/>
  <c r="M396" i="27"/>
  <c r="K395" i="27"/>
  <c r="M395" i="27"/>
  <c r="K394" i="27"/>
  <c r="K393" i="27"/>
  <c r="K392" i="27"/>
  <c r="M392" i="27"/>
  <c r="K391" i="27"/>
  <c r="M391" i="27"/>
  <c r="K390" i="27"/>
  <c r="K389" i="27"/>
  <c r="K388" i="27"/>
  <c r="M388" i="27"/>
  <c r="K387" i="27"/>
  <c r="M387" i="27"/>
  <c r="K386" i="27"/>
  <c r="K385" i="27"/>
  <c r="K384" i="27"/>
  <c r="M384" i="27"/>
  <c r="K383" i="27"/>
  <c r="M383" i="27"/>
  <c r="K382" i="27"/>
  <c r="K381" i="27"/>
  <c r="K380" i="27"/>
  <c r="M380" i="27"/>
  <c r="K379" i="27"/>
  <c r="M379" i="27"/>
  <c r="K378" i="27"/>
  <c r="K377" i="27"/>
  <c r="K376" i="27"/>
  <c r="M376" i="27"/>
  <c r="K375" i="27"/>
  <c r="M375" i="27"/>
  <c r="K374" i="27"/>
  <c r="K373" i="27"/>
  <c r="K372" i="27"/>
  <c r="M372" i="27"/>
  <c r="K371" i="27"/>
  <c r="M371" i="27"/>
  <c r="K370" i="27"/>
  <c r="K369" i="27"/>
  <c r="K368" i="27"/>
  <c r="M368" i="27"/>
  <c r="K367" i="27"/>
  <c r="M367" i="27"/>
  <c r="K366" i="27"/>
  <c r="K365" i="27"/>
  <c r="K364" i="27"/>
  <c r="M364" i="27"/>
  <c r="K363" i="27"/>
  <c r="M363" i="27"/>
  <c r="K362" i="27"/>
  <c r="K361" i="27"/>
  <c r="K360" i="27"/>
  <c r="M360" i="27"/>
  <c r="K359" i="27"/>
  <c r="M359" i="27"/>
  <c r="K358" i="27"/>
  <c r="K357" i="27"/>
  <c r="K356" i="27"/>
  <c r="M356" i="27"/>
  <c r="K355" i="27"/>
  <c r="M355" i="27"/>
  <c r="K354" i="27"/>
  <c r="K353" i="27"/>
  <c r="K352" i="27"/>
  <c r="M352" i="27"/>
  <c r="K351" i="27"/>
  <c r="M351" i="27"/>
  <c r="K350" i="27"/>
  <c r="K349" i="27"/>
  <c r="K348" i="27"/>
  <c r="M348" i="27"/>
  <c r="K347" i="27"/>
  <c r="M347" i="27"/>
  <c r="K346" i="27"/>
  <c r="K345" i="27"/>
  <c r="K344" i="27"/>
  <c r="M344" i="27"/>
  <c r="K343" i="27"/>
  <c r="M343" i="27"/>
  <c r="K342" i="27"/>
  <c r="K341" i="27"/>
  <c r="K340" i="27"/>
  <c r="M340" i="27"/>
  <c r="K339" i="27"/>
  <c r="M339" i="27"/>
  <c r="K338" i="27"/>
  <c r="K337" i="27"/>
  <c r="K336" i="27"/>
  <c r="M336" i="27"/>
  <c r="K335" i="27"/>
  <c r="M335" i="27"/>
  <c r="K334" i="27"/>
  <c r="K333" i="27"/>
  <c r="K332" i="27"/>
  <c r="M332" i="27"/>
  <c r="K331" i="27"/>
  <c r="M331" i="27"/>
  <c r="K330" i="27"/>
  <c r="K329" i="27"/>
  <c r="K328" i="27"/>
  <c r="M328" i="27"/>
  <c r="K327" i="27"/>
  <c r="M327" i="27"/>
  <c r="K326" i="27"/>
  <c r="K325" i="27"/>
  <c r="K324" i="27"/>
  <c r="M324" i="27"/>
  <c r="K323" i="27"/>
  <c r="M323" i="27"/>
  <c r="K322" i="27"/>
  <c r="K321" i="27"/>
  <c r="K320" i="27"/>
  <c r="M320" i="27"/>
  <c r="K319" i="27"/>
  <c r="M319" i="27"/>
  <c r="K318" i="27"/>
  <c r="K317" i="27"/>
  <c r="K316" i="27"/>
  <c r="M316" i="27"/>
  <c r="K315" i="27"/>
  <c r="M315" i="27"/>
  <c r="K314" i="27"/>
  <c r="K313" i="27"/>
  <c r="K312" i="27"/>
  <c r="M312" i="27"/>
  <c r="K311" i="27"/>
  <c r="M311" i="27"/>
  <c r="K310" i="27"/>
  <c r="K309" i="27"/>
  <c r="K308" i="27"/>
  <c r="M308" i="27"/>
  <c r="K307" i="27"/>
  <c r="M307" i="27"/>
  <c r="K306" i="27"/>
  <c r="K305" i="27"/>
  <c r="K304" i="27"/>
  <c r="M304" i="27"/>
  <c r="K303" i="27"/>
  <c r="M303" i="27"/>
  <c r="K302" i="27"/>
  <c r="K301" i="27"/>
  <c r="K300" i="27"/>
  <c r="M300" i="27"/>
  <c r="K299" i="27"/>
  <c r="M299" i="27"/>
  <c r="K298" i="27"/>
  <c r="K297" i="27"/>
  <c r="K296" i="27"/>
  <c r="M296" i="27"/>
  <c r="K295" i="27"/>
  <c r="M295" i="27"/>
  <c r="K294" i="27"/>
  <c r="K293" i="27"/>
  <c r="K292" i="27"/>
  <c r="M292" i="27"/>
  <c r="K291" i="27"/>
  <c r="M291" i="27"/>
  <c r="K290" i="27"/>
  <c r="K289" i="27"/>
  <c r="K288" i="27"/>
  <c r="M288" i="27"/>
  <c r="K287" i="27"/>
  <c r="M287" i="27"/>
  <c r="K286" i="27"/>
  <c r="K285" i="27"/>
  <c r="K284" i="27"/>
  <c r="M284" i="27"/>
  <c r="K283" i="27"/>
  <c r="M283" i="27"/>
  <c r="K282" i="27"/>
  <c r="K281" i="27"/>
  <c r="K280" i="27"/>
  <c r="M280" i="27"/>
  <c r="K279" i="27"/>
  <c r="M279" i="27"/>
  <c r="K278" i="27"/>
  <c r="K277" i="27"/>
  <c r="K276" i="27"/>
  <c r="M276" i="27"/>
  <c r="K275" i="27"/>
  <c r="M275" i="27"/>
  <c r="K274" i="27"/>
  <c r="K273" i="27"/>
  <c r="K272" i="27"/>
  <c r="M272" i="27"/>
  <c r="K271" i="27"/>
  <c r="M271" i="27"/>
  <c r="K270" i="27"/>
  <c r="K269" i="27"/>
  <c r="K268" i="27"/>
  <c r="M268" i="27"/>
  <c r="K267" i="27"/>
  <c r="M267" i="27"/>
  <c r="K266" i="27"/>
  <c r="K265" i="27"/>
  <c r="K264" i="27"/>
  <c r="M264" i="27"/>
  <c r="K263" i="27"/>
  <c r="M263" i="27"/>
  <c r="K262" i="27"/>
  <c r="K261" i="27"/>
  <c r="K260" i="27"/>
  <c r="M260" i="27"/>
  <c r="K259" i="27"/>
  <c r="M259" i="27"/>
  <c r="K258" i="27"/>
  <c r="K257" i="27"/>
  <c r="K256" i="27"/>
  <c r="M256" i="27"/>
  <c r="K255" i="27"/>
  <c r="M255" i="27"/>
  <c r="K254" i="27"/>
  <c r="K253" i="27"/>
  <c r="K252" i="27"/>
  <c r="M252" i="27"/>
  <c r="K251" i="27"/>
  <c r="M251" i="27"/>
  <c r="K250" i="27"/>
  <c r="K249" i="27"/>
  <c r="K248" i="27"/>
  <c r="M248" i="27"/>
  <c r="K247" i="27"/>
  <c r="M247" i="27"/>
  <c r="K246" i="27"/>
  <c r="K245" i="27"/>
  <c r="K244" i="27"/>
  <c r="M244" i="27"/>
  <c r="K243" i="27"/>
  <c r="M243" i="27"/>
  <c r="K242" i="27"/>
  <c r="K241" i="27"/>
  <c r="K240" i="27"/>
  <c r="M240" i="27"/>
  <c r="K239" i="27"/>
  <c r="M239" i="27"/>
  <c r="K238" i="27"/>
  <c r="K237" i="27"/>
  <c r="K236" i="27"/>
  <c r="M236" i="27"/>
  <c r="K235" i="27"/>
  <c r="M235" i="27"/>
  <c r="K234" i="27"/>
  <c r="K233" i="27"/>
  <c r="K232" i="27"/>
  <c r="M232" i="27"/>
  <c r="K231" i="27"/>
  <c r="M231" i="27"/>
  <c r="K230" i="27"/>
  <c r="K229" i="27"/>
  <c r="K228" i="27"/>
  <c r="M228" i="27"/>
  <c r="K227" i="27"/>
  <c r="M227" i="27"/>
  <c r="K226" i="27"/>
  <c r="K225" i="27"/>
  <c r="K224" i="27"/>
  <c r="M224" i="27"/>
  <c r="K223" i="27"/>
  <c r="M223" i="27"/>
  <c r="K222" i="27"/>
  <c r="K221" i="27"/>
  <c r="K220" i="27"/>
  <c r="M220" i="27"/>
  <c r="K219" i="27"/>
  <c r="M219" i="27"/>
  <c r="K218" i="27"/>
  <c r="K217" i="27"/>
  <c r="K216" i="27"/>
  <c r="M216" i="27"/>
  <c r="K215" i="27"/>
  <c r="M215" i="27"/>
  <c r="K214" i="27"/>
  <c r="K213" i="27"/>
  <c r="K212" i="27"/>
  <c r="M212" i="27"/>
  <c r="K211" i="27"/>
  <c r="M211" i="27"/>
  <c r="K210" i="27"/>
  <c r="K209" i="27"/>
  <c r="K208" i="27"/>
  <c r="M208" i="27"/>
  <c r="K207" i="27"/>
  <c r="M207" i="27"/>
  <c r="K206" i="27"/>
  <c r="K205" i="27"/>
  <c r="K204" i="27"/>
  <c r="M204" i="27"/>
  <c r="K203" i="27"/>
  <c r="M203" i="27"/>
  <c r="K202" i="27"/>
  <c r="K201" i="27"/>
  <c r="K200" i="27"/>
  <c r="M200" i="27"/>
  <c r="K199" i="27"/>
  <c r="M199" i="27"/>
  <c r="K198" i="27"/>
  <c r="K197" i="27"/>
  <c r="K196" i="27"/>
  <c r="M196" i="27"/>
  <c r="K195" i="27"/>
  <c r="M195" i="27"/>
  <c r="K194" i="27"/>
  <c r="K193" i="27"/>
  <c r="K192" i="27"/>
  <c r="M192" i="27"/>
  <c r="K191" i="27"/>
  <c r="M191" i="27"/>
  <c r="K190" i="27"/>
  <c r="K189" i="27"/>
  <c r="K188" i="27"/>
  <c r="M188" i="27"/>
  <c r="K187" i="27"/>
  <c r="M187" i="27"/>
  <c r="K186" i="27"/>
  <c r="K185" i="27"/>
  <c r="K184" i="27"/>
  <c r="M184" i="27"/>
  <c r="K183" i="27"/>
  <c r="M183" i="27"/>
  <c r="K182" i="27"/>
  <c r="K181" i="27"/>
  <c r="K180" i="27"/>
  <c r="M180" i="27"/>
  <c r="K179" i="27"/>
  <c r="M179" i="27"/>
  <c r="K178" i="27"/>
  <c r="K177" i="27"/>
  <c r="K176" i="27"/>
  <c r="M176" i="27"/>
  <c r="K175" i="27"/>
  <c r="M175" i="27"/>
  <c r="K174" i="27"/>
  <c r="K173" i="27"/>
  <c r="K172" i="27"/>
  <c r="M172" i="27"/>
  <c r="K171" i="27"/>
  <c r="M171" i="27"/>
  <c r="K170" i="27"/>
  <c r="K169" i="27"/>
  <c r="K168" i="27"/>
  <c r="M168" i="27"/>
  <c r="K167" i="27"/>
  <c r="M167" i="27"/>
  <c r="K166" i="27"/>
  <c r="K165" i="27"/>
  <c r="K164" i="27"/>
  <c r="M164" i="27"/>
  <c r="K163" i="27"/>
  <c r="M163" i="27"/>
  <c r="K162" i="27"/>
  <c r="K161" i="27"/>
  <c r="K160" i="27"/>
  <c r="M160" i="27"/>
  <c r="K159" i="27"/>
  <c r="M159" i="27"/>
  <c r="K158" i="27"/>
  <c r="K157" i="27"/>
  <c r="K156" i="27"/>
  <c r="M156" i="27"/>
  <c r="K155" i="27"/>
  <c r="M155" i="27"/>
  <c r="K154" i="27"/>
  <c r="K153" i="27"/>
  <c r="K152" i="27"/>
  <c r="M152" i="27"/>
  <c r="K151" i="27"/>
  <c r="M151" i="27"/>
  <c r="K150" i="27"/>
  <c r="K149" i="27"/>
  <c r="K148" i="27"/>
  <c r="M148" i="27"/>
  <c r="K147" i="27"/>
  <c r="M147" i="27"/>
  <c r="K146" i="27"/>
  <c r="K145" i="27"/>
  <c r="K144" i="27"/>
  <c r="M144" i="27"/>
  <c r="K143" i="27"/>
  <c r="M143" i="27"/>
  <c r="K142" i="27"/>
  <c r="K141" i="27"/>
  <c r="K140" i="27"/>
  <c r="M140" i="27"/>
  <c r="K139" i="27"/>
  <c r="M139" i="27"/>
  <c r="K138" i="27"/>
  <c r="K137" i="27"/>
  <c r="K136" i="27"/>
  <c r="M136" i="27"/>
  <c r="K135" i="27"/>
  <c r="M135" i="27"/>
  <c r="K134" i="27"/>
  <c r="K133" i="27"/>
  <c r="K132" i="27"/>
  <c r="M132" i="27"/>
  <c r="K131" i="27"/>
  <c r="M131" i="27"/>
  <c r="K130" i="27"/>
  <c r="K129" i="27"/>
  <c r="K128" i="27"/>
  <c r="M128" i="27"/>
  <c r="K127" i="27"/>
  <c r="M127" i="27"/>
  <c r="K126" i="27"/>
  <c r="K125" i="27"/>
  <c r="K124" i="27"/>
  <c r="M124" i="27"/>
  <c r="K123" i="27"/>
  <c r="M123" i="27"/>
  <c r="K122" i="27"/>
  <c r="K121" i="27"/>
  <c r="K120" i="27"/>
  <c r="M120" i="27"/>
  <c r="K119" i="27"/>
  <c r="M119" i="27"/>
  <c r="K118" i="27"/>
  <c r="K117" i="27"/>
  <c r="K116" i="27"/>
  <c r="M116" i="27"/>
  <c r="K115" i="27"/>
  <c r="M115" i="27"/>
  <c r="K114" i="27"/>
  <c r="K113" i="27"/>
  <c r="K112" i="27"/>
  <c r="M112" i="27"/>
  <c r="K111" i="27"/>
  <c r="M111" i="27"/>
  <c r="K110" i="27"/>
  <c r="K109" i="27"/>
  <c r="H5" i="26"/>
  <c r="M4" i="59"/>
  <c r="M10" i="59"/>
  <c r="M18" i="59"/>
  <c r="M25" i="59"/>
  <c r="M40" i="59"/>
  <c r="M41" i="59"/>
  <c r="M42" i="59"/>
  <c r="M43" i="59"/>
  <c r="M44" i="59"/>
  <c r="M49" i="59"/>
  <c r="M50" i="59"/>
  <c r="M51" i="59"/>
  <c r="M52" i="59"/>
  <c r="M53" i="59"/>
  <c r="M54" i="59"/>
  <c r="M55" i="59"/>
  <c r="M56" i="59"/>
  <c r="M57" i="59"/>
  <c r="M58" i="59"/>
  <c r="M59" i="59"/>
  <c r="M60" i="59"/>
  <c r="M61" i="59"/>
  <c r="M62" i="59"/>
  <c r="M63" i="59"/>
  <c r="M64" i="59"/>
  <c r="M65" i="59"/>
  <c r="M66" i="59"/>
  <c r="M67" i="59"/>
  <c r="M68" i="59"/>
  <c r="M69" i="59"/>
  <c r="M70" i="59"/>
  <c r="M71" i="59"/>
  <c r="M72" i="59"/>
  <c r="M73" i="59"/>
  <c r="M74" i="59"/>
  <c r="M75" i="59"/>
  <c r="M76" i="59"/>
  <c r="M77" i="59"/>
  <c r="M78" i="59"/>
  <c r="M79" i="59"/>
  <c r="M80" i="59"/>
  <c r="M81" i="59"/>
  <c r="M82" i="59"/>
  <c r="M83" i="59"/>
  <c r="M84" i="59"/>
  <c r="M85" i="59"/>
  <c r="M86" i="59"/>
  <c r="M87" i="59"/>
  <c r="M88" i="59"/>
  <c r="M89" i="59"/>
  <c r="M90" i="59"/>
  <c r="M91" i="59"/>
  <c r="M92" i="59"/>
  <c r="M93" i="59"/>
  <c r="M94" i="59"/>
  <c r="M95" i="59"/>
  <c r="M96" i="59"/>
  <c r="M97" i="59"/>
  <c r="M98" i="59"/>
  <c r="M99" i="59"/>
  <c r="M100" i="59"/>
  <c r="M101" i="59"/>
  <c r="M102" i="59"/>
  <c r="M103" i="59"/>
  <c r="M104" i="59"/>
  <c r="M105" i="59"/>
  <c r="M106" i="59"/>
  <c r="M107" i="59"/>
  <c r="M108" i="59"/>
  <c r="M109" i="59"/>
  <c r="M110" i="59"/>
  <c r="M111" i="59"/>
  <c r="M112" i="59"/>
  <c r="M113" i="59"/>
  <c r="M114" i="59"/>
  <c r="M115" i="59"/>
  <c r="M116" i="59"/>
  <c r="M117" i="59"/>
  <c r="M118" i="59"/>
  <c r="M119" i="59"/>
  <c r="M120" i="59"/>
  <c r="M121" i="59"/>
  <c r="M122" i="59"/>
  <c r="M123" i="59"/>
  <c r="M124" i="59"/>
  <c r="M125" i="59"/>
  <c r="M126" i="59"/>
  <c r="M127" i="59"/>
  <c r="M128" i="59"/>
  <c r="M129" i="59"/>
  <c r="M130" i="59"/>
  <c r="M131" i="59"/>
  <c r="M132" i="59"/>
  <c r="M133" i="59"/>
  <c r="M134" i="59"/>
  <c r="M135" i="59"/>
  <c r="M136" i="59"/>
  <c r="M137" i="59"/>
  <c r="M138" i="59"/>
  <c r="M139" i="59"/>
  <c r="M140" i="59"/>
  <c r="M141" i="59"/>
  <c r="M142" i="59"/>
  <c r="M143" i="59"/>
  <c r="M144" i="59"/>
  <c r="M145" i="59"/>
  <c r="M146" i="59"/>
  <c r="M147" i="59"/>
  <c r="M148" i="59"/>
  <c r="M149" i="59"/>
  <c r="M150" i="59"/>
  <c r="M151" i="59"/>
  <c r="M152" i="59"/>
  <c r="M153" i="59"/>
  <c r="M154" i="59"/>
  <c r="M155" i="59"/>
  <c r="M156" i="59"/>
  <c r="M157" i="59"/>
  <c r="M158" i="59"/>
  <c r="M159" i="59"/>
  <c r="M160" i="59"/>
  <c r="M161" i="59"/>
  <c r="M162" i="59"/>
  <c r="M163" i="59"/>
  <c r="M164" i="59"/>
  <c r="M165" i="59"/>
  <c r="M166" i="59"/>
  <c r="M167" i="59"/>
  <c r="M168" i="59"/>
  <c r="M169" i="59"/>
  <c r="M170" i="59"/>
  <c r="M171" i="59"/>
  <c r="M172" i="59"/>
  <c r="M173" i="59"/>
  <c r="M174" i="59"/>
  <c r="M175" i="59"/>
  <c r="M176" i="59"/>
  <c r="M177" i="59"/>
  <c r="M178" i="59"/>
  <c r="M179" i="59"/>
  <c r="M180" i="59"/>
  <c r="M181" i="59"/>
  <c r="M182" i="59"/>
  <c r="M183" i="59"/>
  <c r="M184" i="59"/>
  <c r="M185" i="59"/>
  <c r="M186" i="59"/>
  <c r="M187" i="59"/>
  <c r="M188" i="59"/>
  <c r="M189" i="59"/>
  <c r="M190" i="59"/>
  <c r="M191" i="59"/>
  <c r="M192" i="59"/>
  <c r="M193" i="59"/>
  <c r="M194" i="59"/>
  <c r="M195" i="59"/>
  <c r="M196" i="59"/>
  <c r="M197" i="59"/>
  <c r="M198" i="59"/>
  <c r="M199" i="59"/>
  <c r="M200" i="59"/>
  <c r="M201" i="59"/>
  <c r="M202" i="59"/>
  <c r="M203" i="59"/>
  <c r="M204" i="59"/>
  <c r="M205" i="59"/>
  <c r="M206" i="59"/>
  <c r="M207" i="59"/>
  <c r="M208" i="59"/>
  <c r="M209" i="59"/>
  <c r="M210" i="59"/>
  <c r="M211" i="59"/>
  <c r="M212" i="59"/>
  <c r="M213" i="59"/>
  <c r="M214" i="59"/>
  <c r="M215" i="59"/>
  <c r="M216" i="59"/>
  <c r="M217" i="59"/>
  <c r="M218" i="59"/>
  <c r="M219" i="59"/>
  <c r="M220" i="59"/>
  <c r="M221" i="59"/>
  <c r="M222" i="59"/>
  <c r="M223" i="59"/>
  <c r="M224" i="59"/>
  <c r="M225" i="59"/>
  <c r="M226" i="59"/>
  <c r="M227" i="59"/>
  <c r="M228" i="59"/>
  <c r="M229" i="59"/>
  <c r="M230" i="59"/>
  <c r="M231" i="59"/>
  <c r="M232" i="59"/>
  <c r="M233" i="59"/>
  <c r="M234" i="59"/>
  <c r="M235" i="59"/>
  <c r="M236" i="59"/>
  <c r="M237" i="59"/>
  <c r="M238" i="59"/>
  <c r="M239" i="59"/>
  <c r="M240" i="59"/>
  <c r="M241" i="59"/>
  <c r="M242" i="59"/>
  <c r="M243" i="59"/>
  <c r="M244" i="59"/>
  <c r="M245" i="59"/>
  <c r="M246" i="59"/>
  <c r="M247" i="59"/>
  <c r="M248" i="59"/>
  <c r="M249" i="59"/>
  <c r="M250" i="59"/>
  <c r="M251" i="59"/>
  <c r="M252" i="59"/>
  <c r="M253" i="59"/>
  <c r="M254" i="59"/>
  <c r="M255" i="59"/>
  <c r="M256" i="59"/>
  <c r="M257" i="59"/>
  <c r="M258" i="59"/>
  <c r="M259" i="59"/>
  <c r="M260" i="59"/>
  <c r="M261" i="59"/>
  <c r="M262" i="59"/>
  <c r="M263" i="59"/>
  <c r="M264" i="59"/>
  <c r="M265" i="59"/>
  <c r="M266" i="59"/>
  <c r="M267" i="59"/>
  <c r="M268" i="59"/>
  <c r="M269" i="59"/>
  <c r="M270" i="59"/>
  <c r="M271" i="59"/>
  <c r="M272" i="59"/>
  <c r="M273" i="59"/>
  <c r="M274" i="59"/>
  <c r="M275" i="59"/>
  <c r="M276" i="59"/>
  <c r="M277" i="59"/>
  <c r="M278" i="59"/>
  <c r="M279" i="59"/>
  <c r="M280" i="59"/>
  <c r="M281" i="59"/>
  <c r="M282" i="59"/>
  <c r="M283" i="59"/>
  <c r="M284" i="59"/>
  <c r="M285" i="59"/>
  <c r="M286" i="59"/>
  <c r="M287" i="59"/>
  <c r="M288" i="59"/>
  <c r="M289" i="59"/>
  <c r="M290" i="59"/>
  <c r="M291" i="59"/>
  <c r="M292" i="59"/>
  <c r="M293" i="59"/>
  <c r="M294" i="59"/>
  <c r="M295" i="59"/>
  <c r="M296" i="59"/>
  <c r="M297" i="59"/>
  <c r="M298" i="59"/>
  <c r="M299" i="59"/>
  <c r="M300" i="59"/>
  <c r="M301" i="59"/>
  <c r="M302" i="59"/>
  <c r="M303" i="59"/>
  <c r="M304" i="59"/>
  <c r="M305" i="59"/>
  <c r="M306" i="59"/>
  <c r="M307" i="59"/>
  <c r="M308" i="59"/>
  <c r="M309" i="59"/>
  <c r="M310" i="59"/>
  <c r="M311" i="59"/>
  <c r="M312" i="59"/>
  <c r="M313" i="59"/>
  <c r="M314" i="59"/>
  <c r="M315" i="59"/>
  <c r="M316" i="59"/>
  <c r="M317" i="59"/>
  <c r="M318" i="59"/>
  <c r="M319" i="59"/>
  <c r="M320" i="59"/>
  <c r="M321" i="59"/>
  <c r="M322" i="59"/>
  <c r="M323" i="59"/>
  <c r="M324" i="59"/>
  <c r="M325" i="59"/>
  <c r="M326" i="59"/>
  <c r="M327" i="59"/>
  <c r="M328" i="59"/>
  <c r="M329" i="59"/>
  <c r="M330" i="59"/>
  <c r="M331" i="59"/>
  <c r="M332" i="59"/>
  <c r="M333" i="59"/>
  <c r="M334" i="59"/>
  <c r="M335" i="59"/>
  <c r="M336" i="59"/>
  <c r="M337" i="59"/>
  <c r="M338" i="59"/>
  <c r="M339" i="59"/>
  <c r="M340" i="59"/>
  <c r="M341" i="59"/>
  <c r="M342" i="59"/>
  <c r="M343" i="59"/>
  <c r="M344" i="59"/>
  <c r="M345" i="59"/>
  <c r="M346" i="59"/>
  <c r="M347" i="59"/>
  <c r="M348" i="59"/>
  <c r="M349" i="59"/>
  <c r="M350" i="59"/>
  <c r="M351" i="59"/>
  <c r="M352" i="59"/>
  <c r="M353" i="59"/>
  <c r="M354" i="59"/>
  <c r="M355" i="59"/>
  <c r="M356" i="59"/>
  <c r="M357" i="59"/>
  <c r="M358" i="59"/>
  <c r="M359" i="59"/>
  <c r="M360" i="59"/>
  <c r="M361" i="59"/>
  <c r="M362" i="59"/>
  <c r="M363" i="59"/>
  <c r="M364" i="59"/>
  <c r="M365" i="59"/>
  <c r="M366" i="59"/>
  <c r="M367" i="59"/>
  <c r="M368" i="59"/>
  <c r="M369" i="59"/>
  <c r="M370" i="59"/>
  <c r="M371" i="59"/>
  <c r="M372" i="59"/>
  <c r="M373" i="59"/>
  <c r="M374" i="59"/>
  <c r="M375" i="59"/>
  <c r="M376" i="59"/>
  <c r="M377" i="59"/>
  <c r="M378" i="59"/>
  <c r="M379" i="59"/>
  <c r="M380" i="59"/>
  <c r="M381" i="59"/>
  <c r="M382" i="59"/>
  <c r="M383" i="59"/>
  <c r="M384" i="59"/>
  <c r="M385" i="59"/>
  <c r="M386" i="59"/>
  <c r="M387" i="59"/>
  <c r="M388" i="59"/>
  <c r="M389" i="59"/>
  <c r="M390" i="59"/>
  <c r="M391" i="59"/>
  <c r="M392" i="59"/>
  <c r="M393" i="59"/>
  <c r="M394" i="59"/>
  <c r="M395" i="59"/>
  <c r="M396" i="59"/>
  <c r="M397" i="59"/>
  <c r="M398" i="59"/>
  <c r="M399" i="59"/>
  <c r="M400" i="59"/>
  <c r="M401" i="59"/>
  <c r="M402" i="59"/>
  <c r="M403" i="59"/>
  <c r="M404" i="59"/>
  <c r="M405" i="59"/>
  <c r="M406" i="59"/>
  <c r="M407" i="59"/>
  <c r="M408" i="59"/>
  <c r="M409" i="59"/>
  <c r="M410" i="59"/>
  <c r="M411" i="59"/>
  <c r="M412" i="59"/>
  <c r="M413" i="59"/>
  <c r="M414" i="59"/>
  <c r="M415" i="59"/>
  <c r="M416" i="59"/>
  <c r="M417" i="59"/>
  <c r="M418" i="59"/>
  <c r="M419" i="59"/>
  <c r="M420" i="59"/>
  <c r="M421" i="59"/>
  <c r="M422" i="59"/>
  <c r="M423" i="59"/>
  <c r="M424" i="59"/>
  <c r="M425" i="59"/>
  <c r="M426" i="59"/>
  <c r="M427" i="59"/>
  <c r="M428" i="59"/>
  <c r="M429" i="59"/>
  <c r="M430" i="59"/>
  <c r="M431" i="59"/>
  <c r="M432" i="59"/>
  <c r="M433" i="59"/>
  <c r="M434" i="59"/>
  <c r="M435" i="59"/>
  <c r="M436" i="59"/>
  <c r="M437" i="59"/>
  <c r="M438" i="59"/>
  <c r="M439" i="59"/>
  <c r="M440" i="59"/>
  <c r="M441" i="59"/>
  <c r="M442" i="59"/>
  <c r="M443" i="59"/>
  <c r="M444" i="59"/>
  <c r="M445" i="59"/>
  <c r="M446" i="59"/>
  <c r="M447" i="59"/>
  <c r="M448" i="59"/>
  <c r="M449" i="59"/>
  <c r="M450" i="59"/>
  <c r="M451" i="59"/>
  <c r="M452" i="59"/>
  <c r="M453" i="59"/>
  <c r="M454" i="59"/>
  <c r="M455" i="59"/>
  <c r="M456" i="59"/>
  <c r="M457" i="59"/>
  <c r="M458" i="59"/>
  <c r="M459" i="59"/>
  <c r="M460" i="59"/>
  <c r="M461" i="59"/>
  <c r="M462" i="59"/>
  <c r="M463" i="59"/>
  <c r="M464" i="59"/>
  <c r="M465" i="59"/>
  <c r="M466" i="59"/>
  <c r="M467" i="59"/>
  <c r="M468" i="59"/>
  <c r="M469" i="59"/>
  <c r="M470" i="59"/>
  <c r="M471" i="59"/>
  <c r="M472" i="59"/>
  <c r="M473" i="59"/>
  <c r="M474" i="59"/>
  <c r="M475" i="59"/>
  <c r="M476" i="59"/>
  <c r="M477" i="59"/>
  <c r="M478" i="59"/>
  <c r="M479" i="59"/>
  <c r="M480" i="59"/>
  <c r="M481" i="59"/>
  <c r="M482" i="59"/>
  <c r="M483" i="59"/>
  <c r="M484" i="59"/>
  <c r="M485" i="59"/>
  <c r="M486" i="59"/>
  <c r="M487" i="59"/>
  <c r="M488" i="59"/>
  <c r="M489" i="59"/>
  <c r="M490" i="59"/>
  <c r="M491" i="59"/>
  <c r="M492" i="59"/>
  <c r="M493" i="59"/>
  <c r="M494" i="59"/>
  <c r="M495" i="59"/>
  <c r="M496" i="59"/>
  <c r="M497" i="59"/>
  <c r="M498" i="59"/>
  <c r="K526" i="67"/>
  <c r="K534" i="67"/>
  <c r="I532" i="67"/>
  <c r="G532" i="67"/>
  <c r="J532" i="67"/>
  <c r="H532" i="67"/>
  <c r="F532" i="67"/>
  <c r="J531" i="67"/>
  <c r="H531" i="67"/>
  <c r="F531" i="67"/>
  <c r="I531" i="67"/>
  <c r="G531" i="67"/>
  <c r="I530" i="67"/>
  <c r="G530" i="67"/>
  <c r="J530" i="67"/>
  <c r="H530" i="67"/>
  <c r="F530" i="67"/>
  <c r="J529" i="67"/>
  <c r="H529" i="67"/>
  <c r="F529" i="67"/>
  <c r="I529" i="67"/>
  <c r="G529" i="67"/>
  <c r="I528" i="67"/>
  <c r="G528" i="67"/>
  <c r="J528" i="67"/>
  <c r="H528" i="67"/>
  <c r="F528" i="67"/>
  <c r="K527" i="67"/>
  <c r="I532" i="65"/>
  <c r="G532" i="65"/>
  <c r="J532" i="65"/>
  <c r="H532" i="65"/>
  <c r="F532" i="65"/>
  <c r="J531" i="65"/>
  <c r="H531" i="65"/>
  <c r="F531" i="65"/>
  <c r="I531" i="65"/>
  <c r="G531" i="65"/>
  <c r="I530" i="65"/>
  <c r="G530" i="65"/>
  <c r="J530" i="65"/>
  <c r="H530" i="65"/>
  <c r="F530" i="65"/>
  <c r="J529" i="65"/>
  <c r="H529" i="65"/>
  <c r="F529" i="65"/>
  <c r="I529" i="65"/>
  <c r="G529" i="65"/>
  <c r="I528" i="65"/>
  <c r="G528" i="65"/>
  <c r="J528" i="65"/>
  <c r="H528" i="65"/>
  <c r="F528" i="65"/>
  <c r="K534" i="63"/>
  <c r="I532" i="63"/>
  <c r="G532" i="63"/>
  <c r="J532" i="63"/>
  <c r="H532" i="63"/>
  <c r="F532" i="63"/>
  <c r="J531" i="63"/>
  <c r="H531" i="63"/>
  <c r="F531" i="63"/>
  <c r="I531" i="63"/>
  <c r="G531" i="63"/>
  <c r="I530" i="63"/>
  <c r="G530" i="63"/>
  <c r="J530" i="63"/>
  <c r="H530" i="63"/>
  <c r="F530" i="63"/>
  <c r="J529" i="63"/>
  <c r="H529" i="63"/>
  <c r="F529" i="63"/>
  <c r="I529" i="63"/>
  <c r="G529" i="63"/>
  <c r="I528" i="63"/>
  <c r="G528" i="63"/>
  <c r="J528" i="63"/>
  <c r="H528" i="63"/>
  <c r="F528" i="63"/>
  <c r="I532" i="59"/>
  <c r="G532" i="59"/>
  <c r="J532" i="59"/>
  <c r="H532" i="59"/>
  <c r="F532" i="59"/>
  <c r="J531" i="59"/>
  <c r="H531" i="59"/>
  <c r="F531" i="59"/>
  <c r="I531" i="59"/>
  <c r="G531" i="59"/>
  <c r="I530" i="59"/>
  <c r="G530" i="59"/>
  <c r="J530" i="59"/>
  <c r="H530" i="59"/>
  <c r="F530" i="59"/>
  <c r="J529" i="59"/>
  <c r="H529" i="59"/>
  <c r="F529" i="59"/>
  <c r="I529" i="59"/>
  <c r="G529" i="59"/>
  <c r="I528" i="59"/>
  <c r="G528" i="59"/>
  <c r="J528" i="59"/>
  <c r="H528" i="59"/>
  <c r="F528" i="59"/>
  <c r="K533" i="59"/>
  <c r="I532" i="57"/>
  <c r="G532" i="57"/>
  <c r="J532" i="57"/>
  <c r="H532" i="57"/>
  <c r="F532" i="57"/>
  <c r="J531" i="57"/>
  <c r="H531" i="57"/>
  <c r="F531" i="57"/>
  <c r="I531" i="57"/>
  <c r="G531" i="57"/>
  <c r="G530" i="57"/>
  <c r="J529" i="57"/>
  <c r="H529" i="57"/>
  <c r="F529" i="57"/>
  <c r="I529" i="57"/>
  <c r="G529" i="57"/>
  <c r="I528" i="57"/>
  <c r="G528" i="57"/>
  <c r="J528" i="57"/>
  <c r="H528" i="57"/>
  <c r="F528" i="57"/>
  <c r="I534" i="55"/>
  <c r="G534" i="55"/>
  <c r="H534" i="55"/>
  <c r="J534" i="55"/>
  <c r="F534" i="55"/>
  <c r="J527" i="55"/>
  <c r="H527" i="55"/>
  <c r="F527" i="55"/>
  <c r="I527" i="55"/>
  <c r="G527" i="55"/>
  <c r="J526" i="55"/>
  <c r="J525" i="55"/>
  <c r="H525" i="55"/>
  <c r="F525" i="55"/>
  <c r="G525" i="55"/>
  <c r="I525" i="55"/>
  <c r="I524" i="55"/>
  <c r="G524" i="55"/>
  <c r="J524" i="55"/>
  <c r="F524" i="55"/>
  <c r="H524" i="55"/>
  <c r="J523" i="55"/>
  <c r="H523" i="55"/>
  <c r="F523" i="55"/>
  <c r="I523" i="55"/>
  <c r="G523" i="55"/>
  <c r="I522" i="55"/>
  <c r="G522" i="55"/>
  <c r="H522" i="55"/>
  <c r="J522" i="55"/>
  <c r="F522" i="55"/>
  <c r="K522" i="55" s="1"/>
  <c r="J521" i="55"/>
  <c r="H521" i="55"/>
  <c r="F521" i="55"/>
  <c r="G521" i="55"/>
  <c r="I521" i="55"/>
  <c r="I520" i="55"/>
  <c r="G520" i="55"/>
  <c r="J520" i="55"/>
  <c r="J535" i="55" s="1"/>
  <c r="F520" i="55"/>
  <c r="H520" i="55"/>
  <c r="I532" i="51"/>
  <c r="G532" i="51"/>
  <c r="J532" i="51"/>
  <c r="H532" i="51"/>
  <c r="F532" i="51"/>
  <c r="J531" i="51"/>
  <c r="H531" i="51"/>
  <c r="F531" i="51"/>
  <c r="I531" i="51"/>
  <c r="G531" i="51"/>
  <c r="I530" i="51"/>
  <c r="G530" i="51"/>
  <c r="J530" i="51"/>
  <c r="H530" i="51"/>
  <c r="F530" i="51"/>
  <c r="J529" i="51"/>
  <c r="H529" i="51"/>
  <c r="F529" i="51"/>
  <c r="I529" i="51"/>
  <c r="G529" i="51"/>
  <c r="K529" i="51" s="1"/>
  <c r="I528" i="51"/>
  <c r="G528" i="51"/>
  <c r="J528" i="51"/>
  <c r="H528" i="51"/>
  <c r="F528" i="51"/>
  <c r="I533" i="49"/>
  <c r="G533" i="49"/>
  <c r="J533" i="49"/>
  <c r="H533" i="49"/>
  <c r="F533" i="49"/>
  <c r="K533" i="49" s="1"/>
  <c r="J532" i="49"/>
  <c r="H532" i="49"/>
  <c r="F532" i="49"/>
  <c r="I532" i="49"/>
  <c r="G532" i="49"/>
  <c r="I531" i="49"/>
  <c r="G531" i="49"/>
  <c r="J531" i="49"/>
  <c r="H531" i="49"/>
  <c r="F531" i="49"/>
  <c r="J530" i="49"/>
  <c r="H530" i="49"/>
  <c r="F530" i="49"/>
  <c r="I530" i="49"/>
  <c r="G530" i="49"/>
  <c r="I529" i="49"/>
  <c r="G529" i="49"/>
  <c r="J529" i="49"/>
  <c r="H529" i="49"/>
  <c r="F529" i="49"/>
  <c r="K529" i="49" s="1"/>
  <c r="I532" i="43"/>
  <c r="G532" i="43"/>
  <c r="J532" i="43"/>
  <c r="H532" i="43"/>
  <c r="F532" i="43"/>
  <c r="J531" i="43"/>
  <c r="H531" i="43"/>
  <c r="F531" i="43"/>
  <c r="I531" i="43"/>
  <c r="G531" i="43"/>
  <c r="I530" i="43"/>
  <c r="G530" i="43"/>
  <c r="J530" i="43"/>
  <c r="H530" i="43"/>
  <c r="F530" i="43"/>
  <c r="J529" i="43"/>
  <c r="H529" i="43"/>
  <c r="F529" i="43"/>
  <c r="I529" i="43"/>
  <c r="G529" i="43"/>
  <c r="I528" i="43"/>
  <c r="G528" i="43"/>
  <c r="J528" i="43"/>
  <c r="H528" i="43"/>
  <c r="F528" i="43"/>
  <c r="M66" i="43"/>
  <c r="M69" i="43"/>
  <c r="M70" i="43"/>
  <c r="M73" i="43"/>
  <c r="M74" i="43"/>
  <c r="M77" i="43"/>
  <c r="M78" i="43"/>
  <c r="M81" i="43"/>
  <c r="M82" i="43"/>
  <c r="M85" i="43"/>
  <c r="M86" i="43"/>
  <c r="M89" i="43"/>
  <c r="M90" i="43"/>
  <c r="M93" i="43"/>
  <c r="M94" i="43"/>
  <c r="M97" i="43"/>
  <c r="M98" i="43"/>
  <c r="M101" i="43"/>
  <c r="M102" i="43"/>
  <c r="M105" i="43"/>
  <c r="M106" i="43"/>
  <c r="M109" i="43"/>
  <c r="M110" i="43"/>
  <c r="M113" i="43"/>
  <c r="M114" i="43"/>
  <c r="M117" i="43"/>
  <c r="M118" i="43"/>
  <c r="M121" i="43"/>
  <c r="M122" i="43"/>
  <c r="M125" i="43"/>
  <c r="M126" i="43"/>
  <c r="M129" i="43"/>
  <c r="M130" i="43"/>
  <c r="M133" i="43"/>
  <c r="M134" i="43"/>
  <c r="M137" i="43"/>
  <c r="M138" i="43"/>
  <c r="M141" i="43"/>
  <c r="M142" i="43"/>
  <c r="M145" i="43"/>
  <c r="M146" i="43"/>
  <c r="M149" i="43"/>
  <c r="M150" i="43"/>
  <c r="M153" i="43"/>
  <c r="M154" i="43"/>
  <c r="M157" i="43"/>
  <c r="M158" i="43"/>
  <c r="M161" i="43"/>
  <c r="M162" i="43"/>
  <c r="M165" i="43"/>
  <c r="M166" i="43"/>
  <c r="M169" i="43"/>
  <c r="M170" i="43"/>
  <c r="M173" i="43"/>
  <c r="M174" i="43"/>
  <c r="M177" i="43"/>
  <c r="M178" i="43"/>
  <c r="M181" i="43"/>
  <c r="M182" i="43"/>
  <c r="M185" i="43"/>
  <c r="M186" i="43"/>
  <c r="M189" i="43"/>
  <c r="M190" i="43"/>
  <c r="M193" i="43"/>
  <c r="M194" i="43"/>
  <c r="M197" i="43"/>
  <c r="M198" i="43"/>
  <c r="M201" i="43"/>
  <c r="M202" i="43"/>
  <c r="M205" i="43"/>
  <c r="M206" i="43"/>
  <c r="M209" i="43"/>
  <c r="M210" i="43"/>
  <c r="M213" i="43"/>
  <c r="M214" i="43"/>
  <c r="M217" i="43"/>
  <c r="M218" i="43"/>
  <c r="M221" i="43"/>
  <c r="M222" i="43"/>
  <c r="M225" i="43"/>
  <c r="M226" i="43"/>
  <c r="M229" i="43"/>
  <c r="M230" i="43"/>
  <c r="M233" i="43"/>
  <c r="M234" i="43"/>
  <c r="M237" i="43"/>
  <c r="M238" i="43"/>
  <c r="M241" i="43"/>
  <c r="M242" i="43"/>
  <c r="M245" i="43"/>
  <c r="M246" i="43"/>
  <c r="M249" i="43"/>
  <c r="M250" i="43"/>
  <c r="M253" i="43"/>
  <c r="M254" i="43"/>
  <c r="M257" i="43"/>
  <c r="M258" i="43"/>
  <c r="M261" i="43"/>
  <c r="M262" i="43"/>
  <c r="M265" i="43"/>
  <c r="M266" i="43"/>
  <c r="M269" i="43"/>
  <c r="M270" i="43"/>
  <c r="M273" i="43"/>
  <c r="M274" i="43"/>
  <c r="M277" i="43"/>
  <c r="M278" i="43"/>
  <c r="M281" i="43"/>
  <c r="M282" i="43"/>
  <c r="M285" i="43"/>
  <c r="M286" i="43"/>
  <c r="M289" i="43"/>
  <c r="M290" i="43"/>
  <c r="M293" i="43"/>
  <c r="M294" i="43"/>
  <c r="M297" i="43"/>
  <c r="M298" i="43"/>
  <c r="M301" i="43"/>
  <c r="M302" i="43"/>
  <c r="M305" i="43"/>
  <c r="M306" i="43"/>
  <c r="M309" i="43"/>
  <c r="M310" i="43"/>
  <c r="M313" i="43"/>
  <c r="M314" i="43"/>
  <c r="M317" i="43"/>
  <c r="M318" i="43"/>
  <c r="M321" i="43"/>
  <c r="M322" i="43"/>
  <c r="M325" i="43"/>
  <c r="M326" i="43"/>
  <c r="M329" i="43"/>
  <c r="M330" i="43"/>
  <c r="M333" i="43"/>
  <c r="M334" i="43"/>
  <c r="M337" i="43"/>
  <c r="M338" i="43"/>
  <c r="M341" i="43"/>
  <c r="M342" i="43"/>
  <c r="M345" i="43"/>
  <c r="M346" i="43"/>
  <c r="M349" i="43"/>
  <c r="M350" i="43"/>
  <c r="M353" i="43"/>
  <c r="M354" i="43"/>
  <c r="M357" i="43"/>
  <c r="M358" i="43"/>
  <c r="M361" i="43"/>
  <c r="M362" i="43"/>
  <c r="M365" i="43"/>
  <c r="M366" i="43"/>
  <c r="M369" i="43"/>
  <c r="M370" i="43"/>
  <c r="M373" i="43"/>
  <c r="M374" i="43"/>
  <c r="M377" i="43"/>
  <c r="M378" i="43"/>
  <c r="M381" i="43"/>
  <c r="M382" i="43"/>
  <c r="M385" i="43"/>
  <c r="M386" i="43"/>
  <c r="M389" i="43"/>
  <c r="M390" i="43"/>
  <c r="M393" i="43"/>
  <c r="M394" i="43"/>
  <c r="M397" i="43"/>
  <c r="M398" i="43"/>
  <c r="M401" i="43"/>
  <c r="M402" i="43"/>
  <c r="M405" i="43"/>
  <c r="M406" i="43"/>
  <c r="M409" i="43"/>
  <c r="M410" i="43"/>
  <c r="M413" i="43"/>
  <c r="M414" i="43"/>
  <c r="M417" i="43"/>
  <c r="M418" i="43"/>
  <c r="M421" i="43"/>
  <c r="M422" i="43"/>
  <c r="M425" i="43"/>
  <c r="M426" i="43"/>
  <c r="M429" i="43"/>
  <c r="M430" i="43"/>
  <c r="M433" i="43"/>
  <c r="M434" i="43"/>
  <c r="M437" i="43"/>
  <c r="M438" i="43"/>
  <c r="M441" i="43"/>
  <c r="M442" i="43"/>
  <c r="M445" i="43"/>
  <c r="M446" i="43"/>
  <c r="M449" i="43"/>
  <c r="M450" i="43"/>
  <c r="M453" i="43"/>
  <c r="M454" i="43"/>
  <c r="M457" i="43"/>
  <c r="M458" i="43"/>
  <c r="M461" i="43"/>
  <c r="M462" i="43"/>
  <c r="M465" i="43"/>
  <c r="M466" i="43"/>
  <c r="M469" i="43"/>
  <c r="M470" i="43"/>
  <c r="M473" i="43"/>
  <c r="M474" i="43"/>
  <c r="M477" i="43"/>
  <c r="M478" i="43"/>
  <c r="M481" i="43"/>
  <c r="M482" i="43"/>
  <c r="M485" i="43"/>
  <c r="M486" i="43"/>
  <c r="M489" i="43"/>
  <c r="M490" i="43"/>
  <c r="M491" i="43"/>
  <c r="M492" i="43"/>
  <c r="M493" i="43"/>
  <c r="M494" i="43"/>
  <c r="M497" i="43"/>
  <c r="M498" i="43"/>
  <c r="I529" i="41"/>
  <c r="G529" i="41"/>
  <c r="J529" i="41"/>
  <c r="H529" i="41"/>
  <c r="F529" i="41"/>
  <c r="I531" i="41"/>
  <c r="G531" i="41"/>
  <c r="J531" i="41"/>
  <c r="H531" i="41"/>
  <c r="F531" i="41"/>
  <c r="I533" i="41"/>
  <c r="G533" i="41"/>
  <c r="J533" i="41"/>
  <c r="H533" i="41"/>
  <c r="F533" i="41"/>
  <c r="B4" i="40"/>
  <c r="B5" i="40"/>
  <c r="B6" i="40"/>
  <c r="E8" i="40"/>
  <c r="H5" i="40"/>
  <c r="I528" i="39"/>
  <c r="G528" i="39"/>
  <c r="J528" i="39"/>
  <c r="H528" i="39"/>
  <c r="F528" i="39"/>
  <c r="I530" i="39"/>
  <c r="G530" i="39"/>
  <c r="J530" i="39"/>
  <c r="H530" i="39"/>
  <c r="F530" i="39"/>
  <c r="I532" i="39"/>
  <c r="G532" i="39"/>
  <c r="J532" i="39"/>
  <c r="H532" i="39"/>
  <c r="F532" i="39"/>
  <c r="B4" i="38"/>
  <c r="B5" i="38"/>
  <c r="B6" i="38"/>
  <c r="E8" i="38"/>
  <c r="H5" i="38"/>
  <c r="I526" i="37"/>
  <c r="G526" i="37"/>
  <c r="J526" i="37"/>
  <c r="H526" i="37"/>
  <c r="F526" i="37"/>
  <c r="J527" i="37"/>
  <c r="H527" i="37"/>
  <c r="F527" i="37"/>
  <c r="I527" i="37"/>
  <c r="G527" i="37"/>
  <c r="K527" i="37" s="1"/>
  <c r="J533" i="37"/>
  <c r="H533" i="37"/>
  <c r="F533" i="37"/>
  <c r="I533" i="37"/>
  <c r="G533" i="37"/>
  <c r="I534" i="37"/>
  <c r="G534" i="37"/>
  <c r="J534" i="37"/>
  <c r="H534" i="37"/>
  <c r="F534" i="37"/>
  <c r="B4" i="36"/>
  <c r="B5" i="36"/>
  <c r="B6" i="36"/>
  <c r="E8" i="36"/>
  <c r="H5" i="36"/>
  <c r="I521" i="35"/>
  <c r="G521" i="35"/>
  <c r="J521" i="35"/>
  <c r="H521" i="35"/>
  <c r="F521" i="35"/>
  <c r="J522" i="35"/>
  <c r="H522" i="35"/>
  <c r="F522" i="35"/>
  <c r="I522" i="35"/>
  <c r="G522" i="35"/>
  <c r="I523" i="35"/>
  <c r="G523" i="35"/>
  <c r="J523" i="35"/>
  <c r="H523" i="35"/>
  <c r="F523" i="35"/>
  <c r="J524" i="35"/>
  <c r="H524" i="35"/>
  <c r="F524" i="35"/>
  <c r="I524" i="35"/>
  <c r="G524" i="35"/>
  <c r="I525" i="35"/>
  <c r="G525" i="35"/>
  <c r="J525" i="35"/>
  <c r="H525" i="35"/>
  <c r="F525" i="35"/>
  <c r="J526" i="35"/>
  <c r="H526" i="35"/>
  <c r="F526" i="35"/>
  <c r="I526" i="35"/>
  <c r="G526" i="35"/>
  <c r="K526" i="35" s="1"/>
  <c r="I527" i="35"/>
  <c r="G527" i="35"/>
  <c r="J527" i="35"/>
  <c r="H527" i="35"/>
  <c r="F527" i="35"/>
  <c r="J528" i="35"/>
  <c r="H528" i="35"/>
  <c r="F528" i="35"/>
  <c r="I528" i="35"/>
  <c r="G528" i="35"/>
  <c r="J534" i="35"/>
  <c r="H534" i="35"/>
  <c r="F534" i="35"/>
  <c r="I534" i="35"/>
  <c r="G534" i="35"/>
  <c r="I535" i="35"/>
  <c r="G535" i="35"/>
  <c r="J535" i="35"/>
  <c r="H535" i="35"/>
  <c r="F535" i="35"/>
  <c r="B4" i="34"/>
  <c r="B5" i="34"/>
  <c r="B6" i="34"/>
  <c r="E8" i="34"/>
  <c r="H5" i="34"/>
  <c r="I520" i="33"/>
  <c r="G520" i="33"/>
  <c r="J520" i="33"/>
  <c r="H520" i="33"/>
  <c r="F520" i="33"/>
  <c r="J521" i="33"/>
  <c r="H521" i="33"/>
  <c r="F521" i="33"/>
  <c r="I521" i="33"/>
  <c r="G521" i="33"/>
  <c r="I522" i="33"/>
  <c r="G522" i="33"/>
  <c r="J522" i="33"/>
  <c r="H522" i="33"/>
  <c r="F522" i="33"/>
  <c r="J523" i="33"/>
  <c r="H523" i="33"/>
  <c r="F523" i="33"/>
  <c r="I523" i="33"/>
  <c r="G523" i="33"/>
  <c r="I524" i="33"/>
  <c r="G524" i="33"/>
  <c r="J524" i="33"/>
  <c r="H524" i="33"/>
  <c r="F524" i="33"/>
  <c r="K524" i="33" s="1"/>
  <c r="J525" i="33"/>
  <c r="H525" i="33"/>
  <c r="F525" i="33"/>
  <c r="I525" i="33"/>
  <c r="G525" i="33"/>
  <c r="I526" i="33"/>
  <c r="G526" i="33"/>
  <c r="J526" i="33"/>
  <c r="H526" i="33"/>
  <c r="F526" i="33"/>
  <c r="K526" i="33" s="1"/>
  <c r="J527" i="33"/>
  <c r="H527" i="33"/>
  <c r="F527" i="33"/>
  <c r="I527" i="33"/>
  <c r="G527" i="33"/>
  <c r="J533" i="33"/>
  <c r="H533" i="33"/>
  <c r="F533" i="33"/>
  <c r="I533" i="33"/>
  <c r="G533" i="33"/>
  <c r="I534" i="33"/>
  <c r="G534" i="33"/>
  <c r="J534" i="33"/>
  <c r="H534" i="33"/>
  <c r="F534" i="33"/>
  <c r="B5" i="32"/>
  <c r="B6" i="32"/>
  <c r="E8" i="32"/>
  <c r="H5" i="32"/>
  <c r="J528" i="31"/>
  <c r="H528" i="31"/>
  <c r="F528" i="31"/>
  <c r="I528" i="31"/>
  <c r="G528" i="31"/>
  <c r="J534" i="31"/>
  <c r="H534" i="31"/>
  <c r="F534" i="31"/>
  <c r="I534" i="31"/>
  <c r="G534" i="31"/>
  <c r="I535" i="31"/>
  <c r="G535" i="31"/>
  <c r="J535" i="31"/>
  <c r="H535" i="31"/>
  <c r="F535" i="31"/>
  <c r="B5" i="30"/>
  <c r="B6" i="30"/>
  <c r="E8" i="30"/>
  <c r="H5" i="30"/>
  <c r="I521" i="29"/>
  <c r="G521" i="29"/>
  <c r="J521" i="29"/>
  <c r="H521" i="29"/>
  <c r="F521" i="29"/>
  <c r="K521" i="29" s="1"/>
  <c r="J522" i="29"/>
  <c r="H522" i="29"/>
  <c r="F522" i="29"/>
  <c r="I522" i="29"/>
  <c r="G522" i="29"/>
  <c r="I523" i="29"/>
  <c r="G523" i="29"/>
  <c r="J523" i="29"/>
  <c r="H523" i="29"/>
  <c r="F523" i="29"/>
  <c r="K523" i="29" s="1"/>
  <c r="J524" i="29"/>
  <c r="H524" i="29"/>
  <c r="F524" i="29"/>
  <c r="I524" i="29"/>
  <c r="G524" i="29"/>
  <c r="I525" i="29"/>
  <c r="G525" i="29"/>
  <c r="J525" i="29"/>
  <c r="H525" i="29"/>
  <c r="F525" i="29"/>
  <c r="K525" i="29" s="1"/>
  <c r="J526" i="29"/>
  <c r="H526" i="29"/>
  <c r="F526" i="29"/>
  <c r="I526" i="29"/>
  <c r="G526" i="29"/>
  <c r="I527" i="29"/>
  <c r="G527" i="29"/>
  <c r="J527" i="29"/>
  <c r="H527" i="29"/>
  <c r="F527" i="29"/>
  <c r="J528" i="29"/>
  <c r="H528" i="29"/>
  <c r="F528" i="29"/>
  <c r="I528" i="29"/>
  <c r="G528" i="29"/>
  <c r="J534" i="29"/>
  <c r="H534" i="29"/>
  <c r="F534" i="29"/>
  <c r="I534" i="29"/>
  <c r="G534" i="29"/>
  <c r="I535" i="29"/>
  <c r="G535" i="29"/>
  <c r="J535" i="29"/>
  <c r="H535" i="29"/>
  <c r="F535" i="29"/>
  <c r="B5" i="28"/>
  <c r="B6" i="28"/>
  <c r="E8" i="28"/>
  <c r="H5" i="28"/>
  <c r="I520" i="27"/>
  <c r="G520" i="27"/>
  <c r="J520" i="27"/>
  <c r="H520" i="27"/>
  <c r="F520" i="27"/>
  <c r="J521" i="27"/>
  <c r="H521" i="27"/>
  <c r="F521" i="27"/>
  <c r="I521" i="27"/>
  <c r="G521" i="27"/>
  <c r="I522" i="27"/>
  <c r="G522" i="27"/>
  <c r="J522" i="27"/>
  <c r="H522" i="27"/>
  <c r="F522" i="27"/>
  <c r="J523" i="27"/>
  <c r="H523" i="27"/>
  <c r="F523" i="27"/>
  <c r="I523" i="27"/>
  <c r="G523" i="27"/>
  <c r="I524" i="27"/>
  <c r="G524" i="27"/>
  <c r="J524" i="27"/>
  <c r="H524" i="27"/>
  <c r="F524" i="27"/>
  <c r="J525" i="27"/>
  <c r="H525" i="27"/>
  <c r="F525" i="27"/>
  <c r="I525" i="27"/>
  <c r="G525" i="27"/>
  <c r="K525" i="27" s="1"/>
  <c r="I526" i="27"/>
  <c r="G526" i="27"/>
  <c r="J526" i="27"/>
  <c r="H526" i="27"/>
  <c r="F526" i="27"/>
  <c r="J527" i="27"/>
  <c r="H527" i="27"/>
  <c r="F527" i="27"/>
  <c r="I527" i="27"/>
  <c r="G527" i="27"/>
  <c r="J533" i="27"/>
  <c r="H533" i="27"/>
  <c r="F533" i="27"/>
  <c r="I533" i="27"/>
  <c r="G533" i="27"/>
  <c r="I534" i="27"/>
  <c r="G534" i="27"/>
  <c r="J534" i="27"/>
  <c r="H534" i="27"/>
  <c r="F534" i="27"/>
  <c r="E8" i="26"/>
  <c r="B6" i="26"/>
  <c r="B5" i="26"/>
  <c r="J517" i="25"/>
  <c r="I517" i="25"/>
  <c r="H517" i="25"/>
  <c r="G517" i="25"/>
  <c r="F517" i="25"/>
  <c r="F525" i="25"/>
  <c r="H524" i="25"/>
  <c r="G522" i="25"/>
  <c r="F521" i="25"/>
  <c r="H520" i="25"/>
  <c r="K498" i="25"/>
  <c r="K497" i="25"/>
  <c r="K496" i="25"/>
  <c r="M496" i="25"/>
  <c r="K495" i="25"/>
  <c r="M495" i="25" s="1"/>
  <c r="K490" i="25"/>
  <c r="K489" i="25"/>
  <c r="K488" i="25"/>
  <c r="M488" i="25" s="1"/>
  <c r="K487" i="25"/>
  <c r="M487" i="25"/>
  <c r="K486" i="25"/>
  <c r="K485" i="25"/>
  <c r="K484" i="25"/>
  <c r="M484" i="25"/>
  <c r="K483" i="25"/>
  <c r="M483" i="25" s="1"/>
  <c r="K482" i="25"/>
  <c r="K481" i="25"/>
  <c r="K480" i="25"/>
  <c r="M480" i="25" s="1"/>
  <c r="K479" i="25"/>
  <c r="M479" i="25"/>
  <c r="K478" i="25"/>
  <c r="K477" i="25"/>
  <c r="K476" i="25"/>
  <c r="M476" i="25"/>
  <c r="K475" i="25"/>
  <c r="M475" i="25" s="1"/>
  <c r="K474" i="25"/>
  <c r="K473" i="25"/>
  <c r="K472" i="25"/>
  <c r="M472" i="25" s="1"/>
  <c r="K471" i="25"/>
  <c r="M471" i="25"/>
  <c r="K470" i="25"/>
  <c r="K469" i="25"/>
  <c r="K468" i="25"/>
  <c r="M468" i="25"/>
  <c r="K467" i="25"/>
  <c r="M467" i="25" s="1"/>
  <c r="K466" i="25"/>
  <c r="K465" i="25"/>
  <c r="K464" i="25"/>
  <c r="M464" i="25" s="1"/>
  <c r="K463" i="25"/>
  <c r="M463" i="25"/>
  <c r="K462" i="25"/>
  <c r="K461" i="25"/>
  <c r="K460" i="25"/>
  <c r="M460" i="25"/>
  <c r="K459" i="25"/>
  <c r="M459" i="25" s="1"/>
  <c r="K458" i="25"/>
  <c r="K457" i="25"/>
  <c r="K456" i="25"/>
  <c r="M456" i="25" s="1"/>
  <c r="K455" i="25"/>
  <c r="M455" i="25"/>
  <c r="K454" i="25"/>
  <c r="K453" i="25"/>
  <c r="K452" i="25"/>
  <c r="M452" i="25"/>
  <c r="K451" i="25"/>
  <c r="M451" i="25" s="1"/>
  <c r="K450" i="25"/>
  <c r="K449" i="25"/>
  <c r="K448" i="25"/>
  <c r="M448" i="25" s="1"/>
  <c r="K447" i="25"/>
  <c r="M447" i="25"/>
  <c r="K446" i="25"/>
  <c r="K445" i="25"/>
  <c r="K444" i="25"/>
  <c r="M444" i="25"/>
  <c r="K443" i="25"/>
  <c r="M443" i="25" s="1"/>
  <c r="K442" i="25"/>
  <c r="K441" i="25"/>
  <c r="K440" i="25"/>
  <c r="M440" i="25" s="1"/>
  <c r="K439" i="25"/>
  <c r="M439" i="25"/>
  <c r="K438" i="25"/>
  <c r="K437" i="25"/>
  <c r="K436" i="25"/>
  <c r="M436" i="25"/>
  <c r="K435" i="25"/>
  <c r="M435" i="25" s="1"/>
  <c r="K434" i="25"/>
  <c r="K433" i="25"/>
  <c r="K432" i="25"/>
  <c r="M432" i="25" s="1"/>
  <c r="K431" i="25"/>
  <c r="M431" i="25"/>
  <c r="K430" i="25"/>
  <c r="K429" i="25"/>
  <c r="K428" i="25"/>
  <c r="M428" i="25"/>
  <c r="K427" i="25"/>
  <c r="M427" i="25" s="1"/>
  <c r="K426" i="25"/>
  <c r="K425" i="25"/>
  <c r="K424" i="25"/>
  <c r="M424" i="25" s="1"/>
  <c r="K423" i="25"/>
  <c r="M423" i="25"/>
  <c r="K422" i="25"/>
  <c r="K421" i="25"/>
  <c r="K420" i="25"/>
  <c r="M420" i="25"/>
  <c r="K419" i="25"/>
  <c r="M419" i="25" s="1"/>
  <c r="K418" i="25"/>
  <c r="K417" i="25"/>
  <c r="K416" i="25"/>
  <c r="M416" i="25" s="1"/>
  <c r="K415" i="25"/>
  <c r="M415" i="25"/>
  <c r="K414" i="25"/>
  <c r="K413" i="25"/>
  <c r="K412" i="25"/>
  <c r="M412" i="25"/>
  <c r="K411" i="25"/>
  <c r="M411" i="25" s="1"/>
  <c r="K410" i="25"/>
  <c r="K409" i="25"/>
  <c r="K408" i="25"/>
  <c r="M408" i="25" s="1"/>
  <c r="K407" i="25"/>
  <c r="M407" i="25"/>
  <c r="K406" i="25"/>
  <c r="K405" i="25"/>
  <c r="K404" i="25"/>
  <c r="M404" i="25"/>
  <c r="K403" i="25"/>
  <c r="M403" i="25" s="1"/>
  <c r="K402" i="25"/>
  <c r="K401" i="25"/>
  <c r="K400" i="25"/>
  <c r="M400" i="25" s="1"/>
  <c r="K399" i="25"/>
  <c r="M399" i="25"/>
  <c r="K398" i="25"/>
  <c r="K397" i="25"/>
  <c r="K396" i="25"/>
  <c r="M396" i="25"/>
  <c r="K395" i="25"/>
  <c r="M395" i="25" s="1"/>
  <c r="K394" i="25"/>
  <c r="K393" i="25"/>
  <c r="K392" i="25"/>
  <c r="M392" i="25" s="1"/>
  <c r="K391" i="25"/>
  <c r="M391" i="25"/>
  <c r="K390" i="25"/>
  <c r="K389" i="25"/>
  <c r="K388" i="25"/>
  <c r="M388" i="25"/>
  <c r="K387" i="25"/>
  <c r="M387" i="25" s="1"/>
  <c r="K386" i="25"/>
  <c r="K385" i="25"/>
  <c r="K384" i="25"/>
  <c r="M384" i="25" s="1"/>
  <c r="K383" i="25"/>
  <c r="M383" i="25"/>
  <c r="K382" i="25"/>
  <c r="K381" i="25"/>
  <c r="K380" i="25"/>
  <c r="M380" i="25"/>
  <c r="K379" i="25"/>
  <c r="M379" i="25" s="1"/>
  <c r="K378" i="25"/>
  <c r="K377" i="25"/>
  <c r="K376" i="25"/>
  <c r="M376" i="25" s="1"/>
  <c r="K375" i="25"/>
  <c r="M375" i="25"/>
  <c r="K374" i="25"/>
  <c r="K373" i="25"/>
  <c r="K372" i="25"/>
  <c r="M372" i="25"/>
  <c r="K371" i="25"/>
  <c r="M371" i="25" s="1"/>
  <c r="K370" i="25"/>
  <c r="K369" i="25"/>
  <c r="K368" i="25"/>
  <c r="M368" i="25" s="1"/>
  <c r="K367" i="25"/>
  <c r="M367" i="25"/>
  <c r="K366" i="25"/>
  <c r="K365" i="25"/>
  <c r="K364" i="25"/>
  <c r="M364" i="25"/>
  <c r="K363" i="25"/>
  <c r="M363" i="25" s="1"/>
  <c r="K362" i="25"/>
  <c r="K361" i="25"/>
  <c r="K360" i="25"/>
  <c r="M360" i="25" s="1"/>
  <c r="K359" i="25"/>
  <c r="M359" i="25"/>
  <c r="K358" i="25"/>
  <c r="K357" i="25"/>
  <c r="K356" i="25"/>
  <c r="M356" i="25"/>
  <c r="K355" i="25"/>
  <c r="M355" i="25" s="1"/>
  <c r="K354" i="25"/>
  <c r="K353" i="25"/>
  <c r="K352" i="25"/>
  <c r="M352" i="25" s="1"/>
  <c r="K351" i="25"/>
  <c r="M351" i="25"/>
  <c r="K350" i="25"/>
  <c r="K349" i="25"/>
  <c r="K348" i="25"/>
  <c r="M348" i="25"/>
  <c r="K347" i="25"/>
  <c r="M347" i="25" s="1"/>
  <c r="K346" i="25"/>
  <c r="K345" i="25"/>
  <c r="K344" i="25"/>
  <c r="M344" i="25" s="1"/>
  <c r="K343" i="25"/>
  <c r="M343" i="25"/>
  <c r="K342" i="25"/>
  <c r="K341" i="25"/>
  <c r="K340" i="25"/>
  <c r="M340" i="25"/>
  <c r="K339" i="25"/>
  <c r="M339" i="25" s="1"/>
  <c r="K338" i="25"/>
  <c r="K337" i="25"/>
  <c r="K336" i="25"/>
  <c r="M336" i="25" s="1"/>
  <c r="K335" i="25"/>
  <c r="M335" i="25"/>
  <c r="K334" i="25"/>
  <c r="K333" i="25"/>
  <c r="K332" i="25"/>
  <c r="M332" i="25"/>
  <c r="K331" i="25"/>
  <c r="M331" i="25" s="1"/>
  <c r="K330" i="25"/>
  <c r="K329" i="25"/>
  <c r="K328" i="25"/>
  <c r="M328" i="25" s="1"/>
  <c r="K327" i="25"/>
  <c r="M327" i="25"/>
  <c r="K326" i="25"/>
  <c r="K325" i="25"/>
  <c r="K324" i="25"/>
  <c r="M324" i="25"/>
  <c r="K323" i="25"/>
  <c r="M323" i="25" s="1"/>
  <c r="K322" i="25"/>
  <c r="K321" i="25"/>
  <c r="K320" i="25"/>
  <c r="M320" i="25" s="1"/>
  <c r="K319" i="25"/>
  <c r="M319" i="25"/>
  <c r="K318" i="25"/>
  <c r="K317" i="25"/>
  <c r="K316" i="25"/>
  <c r="M316" i="25"/>
  <c r="K315" i="25"/>
  <c r="M315" i="25" s="1"/>
  <c r="K314" i="25"/>
  <c r="K313" i="25"/>
  <c r="K312" i="25"/>
  <c r="M312" i="25" s="1"/>
  <c r="K311" i="25"/>
  <c r="M311" i="25"/>
  <c r="K310" i="25"/>
  <c r="K309" i="25"/>
  <c r="K308" i="25"/>
  <c r="M308" i="25"/>
  <c r="K307" i="25"/>
  <c r="M307" i="25" s="1"/>
  <c r="K306" i="25"/>
  <c r="K305" i="25"/>
  <c r="K304" i="25"/>
  <c r="M304" i="25" s="1"/>
  <c r="K303" i="25"/>
  <c r="M303" i="25"/>
  <c r="K302" i="25"/>
  <c r="K301" i="25"/>
  <c r="K300" i="25"/>
  <c r="M300" i="25"/>
  <c r="K299" i="25"/>
  <c r="M299" i="25" s="1"/>
  <c r="K298" i="25"/>
  <c r="K297" i="25"/>
  <c r="K296" i="25"/>
  <c r="M296" i="25" s="1"/>
  <c r="K295" i="25"/>
  <c r="M295" i="25"/>
  <c r="K294" i="25"/>
  <c r="K293" i="25"/>
  <c r="K292" i="25"/>
  <c r="M292" i="25"/>
  <c r="K291" i="25"/>
  <c r="M291" i="25" s="1"/>
  <c r="K290" i="25"/>
  <c r="K289" i="25"/>
  <c r="K288" i="25"/>
  <c r="M288" i="25" s="1"/>
  <c r="K287" i="25"/>
  <c r="M287" i="25"/>
  <c r="K286" i="25"/>
  <c r="K285" i="25"/>
  <c r="K284" i="25"/>
  <c r="M284" i="25"/>
  <c r="K283" i="25"/>
  <c r="M283" i="25" s="1"/>
  <c r="K282" i="25"/>
  <c r="K281" i="25"/>
  <c r="K280" i="25"/>
  <c r="M280" i="25" s="1"/>
  <c r="K279" i="25"/>
  <c r="M279" i="25"/>
  <c r="K278" i="25"/>
  <c r="K277" i="25"/>
  <c r="K276" i="25"/>
  <c r="M276" i="25"/>
  <c r="K275" i="25"/>
  <c r="M275" i="25" s="1"/>
  <c r="K274" i="25"/>
  <c r="K273" i="25"/>
  <c r="K272" i="25"/>
  <c r="M272" i="25" s="1"/>
  <c r="K271" i="25"/>
  <c r="M271" i="25"/>
  <c r="K270" i="25"/>
  <c r="K269" i="25"/>
  <c r="K268" i="25"/>
  <c r="M268" i="25"/>
  <c r="K267" i="25"/>
  <c r="M267" i="25" s="1"/>
  <c r="K266" i="25"/>
  <c r="K265" i="25"/>
  <c r="K264" i="25"/>
  <c r="M264" i="25" s="1"/>
  <c r="K263" i="25"/>
  <c r="M263" i="25"/>
  <c r="K262" i="25"/>
  <c r="K261" i="25"/>
  <c r="K260" i="25"/>
  <c r="M260" i="25"/>
  <c r="K259" i="25"/>
  <c r="M259" i="25" s="1"/>
  <c r="K258" i="25"/>
  <c r="K257" i="25"/>
  <c r="K256" i="25"/>
  <c r="M256" i="25" s="1"/>
  <c r="K255" i="25"/>
  <c r="M255" i="25"/>
  <c r="K254" i="25"/>
  <c r="K253" i="25"/>
  <c r="K252" i="25"/>
  <c r="M252" i="25"/>
  <c r="K251" i="25"/>
  <c r="M251" i="25" s="1"/>
  <c r="K250" i="25"/>
  <c r="K249" i="25"/>
  <c r="K248" i="25"/>
  <c r="M248" i="25" s="1"/>
  <c r="K247" i="25"/>
  <c r="M247" i="25"/>
  <c r="K246" i="25"/>
  <c r="K245" i="25"/>
  <c r="K244" i="25"/>
  <c r="M244" i="25"/>
  <c r="K243" i="25"/>
  <c r="M243" i="25" s="1"/>
  <c r="K242" i="25"/>
  <c r="K241" i="25"/>
  <c r="K240" i="25"/>
  <c r="M240" i="25" s="1"/>
  <c r="K239" i="25"/>
  <c r="M239" i="25"/>
  <c r="K238" i="25"/>
  <c r="K237" i="25"/>
  <c r="K236" i="25"/>
  <c r="M236" i="25"/>
  <c r="K235" i="25"/>
  <c r="M235" i="25" s="1"/>
  <c r="K234" i="25"/>
  <c r="K233" i="25"/>
  <c r="K232" i="25"/>
  <c r="M232" i="25" s="1"/>
  <c r="K231" i="25"/>
  <c r="M231" i="25"/>
  <c r="K230" i="25"/>
  <c r="K229" i="25"/>
  <c r="K228" i="25"/>
  <c r="M228" i="25"/>
  <c r="K227" i="25"/>
  <c r="M227" i="25" s="1"/>
  <c r="K226" i="25"/>
  <c r="K225" i="25"/>
  <c r="K224" i="25"/>
  <c r="M224" i="25" s="1"/>
  <c r="K223" i="25"/>
  <c r="M223" i="25"/>
  <c r="K222" i="25"/>
  <c r="K221" i="25"/>
  <c r="K220" i="25"/>
  <c r="M220" i="25"/>
  <c r="K219" i="25"/>
  <c r="M219" i="25" s="1"/>
  <c r="K218" i="25"/>
  <c r="K217" i="25"/>
  <c r="K216" i="25"/>
  <c r="M216" i="25" s="1"/>
  <c r="K215" i="25"/>
  <c r="M215" i="25"/>
  <c r="K214" i="25"/>
  <c r="K213" i="25"/>
  <c r="K212" i="25"/>
  <c r="M212" i="25"/>
  <c r="K211" i="25"/>
  <c r="M211" i="25" s="1"/>
  <c r="K210" i="25"/>
  <c r="K209" i="25"/>
  <c r="K208" i="25"/>
  <c r="M208" i="25" s="1"/>
  <c r="K207" i="25"/>
  <c r="M207" i="25"/>
  <c r="K206" i="25"/>
  <c r="K205" i="25"/>
  <c r="K204" i="25"/>
  <c r="M204" i="25"/>
  <c r="K203" i="25"/>
  <c r="M203" i="25" s="1"/>
  <c r="K202" i="25"/>
  <c r="K201" i="25"/>
  <c r="K200" i="25"/>
  <c r="M200" i="25" s="1"/>
  <c r="K199" i="25"/>
  <c r="M199" i="25"/>
  <c r="K198" i="25"/>
  <c r="K197" i="25"/>
  <c r="K196" i="25"/>
  <c r="M196" i="25"/>
  <c r="K195" i="25"/>
  <c r="M195" i="25" s="1"/>
  <c r="K194" i="25"/>
  <c r="K193" i="25"/>
  <c r="K192" i="25"/>
  <c r="M192" i="25" s="1"/>
  <c r="K191" i="25"/>
  <c r="M191" i="25"/>
  <c r="K190" i="25"/>
  <c r="K189" i="25"/>
  <c r="K188" i="25"/>
  <c r="M188" i="25"/>
  <c r="K187" i="25"/>
  <c r="M187" i="25" s="1"/>
  <c r="K186" i="25"/>
  <c r="K185" i="25"/>
  <c r="K184" i="25"/>
  <c r="M184" i="25" s="1"/>
  <c r="K183" i="25"/>
  <c r="M183" i="25"/>
  <c r="K182" i="25"/>
  <c r="K181" i="25"/>
  <c r="K180" i="25"/>
  <c r="M180" i="25"/>
  <c r="K179" i="25"/>
  <c r="M179" i="25" s="1"/>
  <c r="K178" i="25"/>
  <c r="K177" i="25"/>
  <c r="K176" i="25"/>
  <c r="M176" i="25" s="1"/>
  <c r="K175" i="25"/>
  <c r="M175" i="25"/>
  <c r="K174" i="25"/>
  <c r="K173" i="25"/>
  <c r="K172" i="25"/>
  <c r="M172" i="25"/>
  <c r="K171" i="25"/>
  <c r="M171" i="25" s="1"/>
  <c r="K170" i="25"/>
  <c r="K169" i="25"/>
  <c r="K168" i="25"/>
  <c r="M168" i="25" s="1"/>
  <c r="K167" i="25"/>
  <c r="M167" i="25"/>
  <c r="K166" i="25"/>
  <c r="K165" i="25"/>
  <c r="K164" i="25"/>
  <c r="M164" i="25"/>
  <c r="K163" i="25"/>
  <c r="M163" i="25" s="1"/>
  <c r="K162" i="25"/>
  <c r="K161" i="25"/>
  <c r="K160" i="25"/>
  <c r="M160" i="25" s="1"/>
  <c r="K159" i="25"/>
  <c r="M159" i="25"/>
  <c r="K158" i="25"/>
  <c r="K157" i="25"/>
  <c r="K156" i="25"/>
  <c r="M156" i="25"/>
  <c r="K155" i="25"/>
  <c r="M155" i="25" s="1"/>
  <c r="K154" i="25"/>
  <c r="K153" i="25"/>
  <c r="K152" i="25"/>
  <c r="M152" i="25" s="1"/>
  <c r="K151" i="25"/>
  <c r="M151" i="25"/>
  <c r="K150" i="25"/>
  <c r="K149" i="25"/>
  <c r="K148" i="25"/>
  <c r="M148" i="25"/>
  <c r="K147" i="25"/>
  <c r="M147" i="25" s="1"/>
  <c r="K146" i="25"/>
  <c r="K145" i="25"/>
  <c r="K144" i="25"/>
  <c r="M144" i="25" s="1"/>
  <c r="K143" i="25"/>
  <c r="M143" i="25"/>
  <c r="K142" i="25"/>
  <c r="K141" i="25"/>
  <c r="K140" i="25"/>
  <c r="M140" i="25"/>
  <c r="K139" i="25"/>
  <c r="M139" i="25" s="1"/>
  <c r="K138" i="25"/>
  <c r="K137" i="25"/>
  <c r="K136" i="25"/>
  <c r="M136" i="25" s="1"/>
  <c r="K135" i="25"/>
  <c r="M135" i="25"/>
  <c r="K134" i="25"/>
  <c r="K133" i="25"/>
  <c r="K132" i="25"/>
  <c r="M132" i="25"/>
  <c r="K131" i="25"/>
  <c r="M131" i="25" s="1"/>
  <c r="K130" i="25"/>
  <c r="K129" i="25"/>
  <c r="K128" i="25"/>
  <c r="M128" i="25" s="1"/>
  <c r="K127" i="25"/>
  <c r="M127" i="25"/>
  <c r="K126" i="25"/>
  <c r="K125" i="25"/>
  <c r="K124" i="25"/>
  <c r="M124" i="25"/>
  <c r="K123" i="25"/>
  <c r="M123" i="25" s="1"/>
  <c r="K122" i="25"/>
  <c r="K121" i="25"/>
  <c r="K120" i="25"/>
  <c r="M120" i="25" s="1"/>
  <c r="K119" i="25"/>
  <c r="M119" i="25"/>
  <c r="K118" i="25"/>
  <c r="K117" i="25"/>
  <c r="K116" i="25"/>
  <c r="M116" i="25"/>
  <c r="K115" i="25"/>
  <c r="M115" i="25" s="1"/>
  <c r="K114" i="25"/>
  <c r="K113" i="25"/>
  <c r="K112" i="25"/>
  <c r="M112" i="25" s="1"/>
  <c r="K111" i="25"/>
  <c r="M111" i="25"/>
  <c r="K110" i="25"/>
  <c r="K109" i="25"/>
  <c r="K108" i="25"/>
  <c r="M108" i="25"/>
  <c r="K107" i="25"/>
  <c r="M107" i="25" s="1"/>
  <c r="K106" i="25"/>
  <c r="K105" i="25"/>
  <c r="K104" i="25"/>
  <c r="M104" i="25" s="1"/>
  <c r="K103" i="25"/>
  <c r="M103" i="25"/>
  <c r="K102" i="25"/>
  <c r="K101" i="25"/>
  <c r="K100" i="25"/>
  <c r="M100" i="25"/>
  <c r="K99" i="25"/>
  <c r="M99" i="25" s="1"/>
  <c r="K98" i="25"/>
  <c r="K97" i="25"/>
  <c r="K96" i="25"/>
  <c r="M96" i="25" s="1"/>
  <c r="K95" i="25"/>
  <c r="M95" i="25"/>
  <c r="K94" i="25"/>
  <c r="K93" i="25"/>
  <c r="K92" i="25"/>
  <c r="M92" i="25"/>
  <c r="K91" i="25"/>
  <c r="M91" i="25" s="1"/>
  <c r="K90" i="25"/>
  <c r="K89" i="25"/>
  <c r="K88" i="25"/>
  <c r="M88" i="25" s="1"/>
  <c r="K87" i="25"/>
  <c r="M87" i="25"/>
  <c r="K86" i="25"/>
  <c r="K85" i="25"/>
  <c r="K84" i="25"/>
  <c r="M84" i="25"/>
  <c r="K83" i="25"/>
  <c r="M83" i="25" s="1"/>
  <c r="K82" i="25"/>
  <c r="K81" i="25"/>
  <c r="K79" i="25"/>
  <c r="M79" i="25" s="1"/>
  <c r="K78" i="25"/>
  <c r="M78" i="25"/>
  <c r="K77" i="25"/>
  <c r="K76" i="25"/>
  <c r="K75" i="25"/>
  <c r="M75" i="25"/>
  <c r="K74" i="25"/>
  <c r="M74" i="25" s="1"/>
  <c r="K73" i="25"/>
  <c r="K72" i="25"/>
  <c r="K71" i="25"/>
  <c r="M71" i="25" s="1"/>
  <c r="K70" i="25"/>
  <c r="M70" i="25"/>
  <c r="K69" i="25"/>
  <c r="K68" i="25"/>
  <c r="K67" i="25"/>
  <c r="M67" i="25"/>
  <c r="K66" i="25"/>
  <c r="M66" i="25" s="1"/>
  <c r="H532" i="24"/>
  <c r="G531" i="24"/>
  <c r="J530" i="24"/>
  <c r="F530" i="24"/>
  <c r="I529" i="24"/>
  <c r="H528" i="24"/>
  <c r="J517" i="24"/>
  <c r="I517" i="24"/>
  <c r="H517" i="24"/>
  <c r="G517" i="24"/>
  <c r="F517" i="24"/>
  <c r="K493" i="24"/>
  <c r="K492" i="24"/>
  <c r="K491" i="24"/>
  <c r="M491" i="24" s="1"/>
  <c r="K490" i="24"/>
  <c r="M490" i="24" s="1"/>
  <c r="K489" i="24"/>
  <c r="K488" i="24"/>
  <c r="K487" i="24"/>
  <c r="M487" i="24" s="1"/>
  <c r="K486" i="24"/>
  <c r="M486" i="24" s="1"/>
  <c r="K485" i="24"/>
  <c r="K484" i="24"/>
  <c r="K483" i="24"/>
  <c r="M483" i="24" s="1"/>
  <c r="K482" i="24"/>
  <c r="M482" i="24" s="1"/>
  <c r="K481" i="24"/>
  <c r="K480" i="24"/>
  <c r="K479" i="24"/>
  <c r="M479" i="24" s="1"/>
  <c r="K478" i="24"/>
  <c r="M478" i="24" s="1"/>
  <c r="K477" i="24"/>
  <c r="K476" i="24"/>
  <c r="K475" i="24"/>
  <c r="M475" i="24" s="1"/>
  <c r="K474" i="24"/>
  <c r="M474" i="24" s="1"/>
  <c r="K473" i="24"/>
  <c r="K472" i="24"/>
  <c r="K471" i="24"/>
  <c r="M471" i="24" s="1"/>
  <c r="K470" i="24"/>
  <c r="M470" i="24" s="1"/>
  <c r="K469" i="24"/>
  <c r="K468" i="24"/>
  <c r="K467" i="24"/>
  <c r="M467" i="24" s="1"/>
  <c r="K466" i="24"/>
  <c r="M466" i="24" s="1"/>
  <c r="K465" i="24"/>
  <c r="K464" i="24"/>
  <c r="K463" i="24"/>
  <c r="M463" i="24" s="1"/>
  <c r="K462" i="24"/>
  <c r="M462" i="24" s="1"/>
  <c r="K461" i="24"/>
  <c r="K460" i="24"/>
  <c r="K459" i="24"/>
  <c r="M459" i="24" s="1"/>
  <c r="K458" i="24"/>
  <c r="M458" i="24" s="1"/>
  <c r="K457" i="24"/>
  <c r="K456" i="24"/>
  <c r="K455" i="24"/>
  <c r="M455" i="24" s="1"/>
  <c r="K454" i="24"/>
  <c r="M454" i="24" s="1"/>
  <c r="K453" i="24"/>
  <c r="K452" i="24"/>
  <c r="K451" i="24"/>
  <c r="M451" i="24" s="1"/>
  <c r="K450" i="24"/>
  <c r="M450" i="24" s="1"/>
  <c r="K449" i="24"/>
  <c r="K448" i="24"/>
  <c r="K447" i="24"/>
  <c r="M447" i="24" s="1"/>
  <c r="K446" i="24"/>
  <c r="M446" i="24" s="1"/>
  <c r="K445" i="24"/>
  <c r="K444" i="24"/>
  <c r="K443" i="24"/>
  <c r="M443" i="24" s="1"/>
  <c r="K442" i="24"/>
  <c r="M442" i="24" s="1"/>
  <c r="K441" i="24"/>
  <c r="K440" i="24"/>
  <c r="K439" i="24"/>
  <c r="M439" i="24" s="1"/>
  <c r="K438" i="24"/>
  <c r="M438" i="24" s="1"/>
  <c r="K437" i="24"/>
  <c r="K436" i="24"/>
  <c r="K435" i="24"/>
  <c r="M435" i="24" s="1"/>
  <c r="K434" i="24"/>
  <c r="M434" i="24" s="1"/>
  <c r="K433" i="24"/>
  <c r="K432" i="24"/>
  <c r="K431" i="24"/>
  <c r="M431" i="24" s="1"/>
  <c r="K430" i="24"/>
  <c r="M430" i="24" s="1"/>
  <c r="K429" i="24"/>
  <c r="K428" i="24"/>
  <c r="K427" i="24"/>
  <c r="M427" i="24" s="1"/>
  <c r="K426" i="24"/>
  <c r="M426" i="24" s="1"/>
  <c r="K425" i="24"/>
  <c r="K424" i="24"/>
  <c r="K423" i="24"/>
  <c r="M423" i="24" s="1"/>
  <c r="K422" i="24"/>
  <c r="M422" i="24" s="1"/>
  <c r="K421" i="24"/>
  <c r="K420" i="24"/>
  <c r="K419" i="24"/>
  <c r="M419" i="24" s="1"/>
  <c r="K418" i="24"/>
  <c r="M418" i="24" s="1"/>
  <c r="K417" i="24"/>
  <c r="K416" i="24"/>
  <c r="K415" i="24"/>
  <c r="M415" i="24" s="1"/>
  <c r="K414" i="24"/>
  <c r="M414" i="24" s="1"/>
  <c r="K413" i="24"/>
  <c r="K412" i="24"/>
  <c r="K411" i="24"/>
  <c r="M411" i="24" s="1"/>
  <c r="K410" i="24"/>
  <c r="M410" i="24" s="1"/>
  <c r="K409" i="24"/>
  <c r="K408" i="24"/>
  <c r="K407" i="24"/>
  <c r="M407" i="24" s="1"/>
  <c r="K406" i="24"/>
  <c r="M406" i="24" s="1"/>
  <c r="K405" i="24"/>
  <c r="K404" i="24"/>
  <c r="K403" i="24"/>
  <c r="M403" i="24" s="1"/>
  <c r="K402" i="24"/>
  <c r="M402" i="24" s="1"/>
  <c r="K401" i="24"/>
  <c r="K400" i="24"/>
  <c r="K399" i="24"/>
  <c r="M399" i="24" s="1"/>
  <c r="K398" i="24"/>
  <c r="M398" i="24" s="1"/>
  <c r="K397" i="24"/>
  <c r="K396" i="24"/>
  <c r="K395" i="24"/>
  <c r="M395" i="24" s="1"/>
  <c r="K394" i="24"/>
  <c r="M394" i="24" s="1"/>
  <c r="K393" i="24"/>
  <c r="K392" i="24"/>
  <c r="K391" i="24"/>
  <c r="M391" i="24" s="1"/>
  <c r="K390" i="24"/>
  <c r="M390" i="24" s="1"/>
  <c r="K389" i="24"/>
  <c r="K388" i="24"/>
  <c r="K387" i="24"/>
  <c r="M387" i="24" s="1"/>
  <c r="K386" i="24"/>
  <c r="M386" i="24" s="1"/>
  <c r="K385" i="24"/>
  <c r="K384" i="24"/>
  <c r="K383" i="24"/>
  <c r="M383" i="24" s="1"/>
  <c r="K382" i="24"/>
  <c r="M382" i="24" s="1"/>
  <c r="K381" i="24"/>
  <c r="K380" i="24"/>
  <c r="K379" i="24"/>
  <c r="M379" i="24" s="1"/>
  <c r="K378" i="24"/>
  <c r="M378" i="24" s="1"/>
  <c r="K377" i="24"/>
  <c r="K376" i="24"/>
  <c r="K375" i="24"/>
  <c r="M375" i="24" s="1"/>
  <c r="K374" i="24"/>
  <c r="M374" i="24" s="1"/>
  <c r="K373" i="24"/>
  <c r="K372" i="24"/>
  <c r="K371" i="24"/>
  <c r="M371" i="24" s="1"/>
  <c r="K370" i="24"/>
  <c r="M370" i="24" s="1"/>
  <c r="K369" i="24"/>
  <c r="K368" i="24"/>
  <c r="K367" i="24"/>
  <c r="M367" i="24" s="1"/>
  <c r="K366" i="24"/>
  <c r="M366" i="24" s="1"/>
  <c r="K365" i="24"/>
  <c r="K364" i="24"/>
  <c r="K363" i="24"/>
  <c r="M363" i="24" s="1"/>
  <c r="K362" i="24"/>
  <c r="M362" i="24" s="1"/>
  <c r="K361" i="24"/>
  <c r="K360" i="24"/>
  <c r="K359" i="24"/>
  <c r="M359" i="24" s="1"/>
  <c r="K358" i="24"/>
  <c r="M358" i="24" s="1"/>
  <c r="K357" i="24"/>
  <c r="K356" i="24"/>
  <c r="K355" i="24"/>
  <c r="M355" i="24" s="1"/>
  <c r="K354" i="24"/>
  <c r="M354" i="24" s="1"/>
  <c r="K353" i="24"/>
  <c r="K352" i="24"/>
  <c r="K351" i="24"/>
  <c r="M351" i="24" s="1"/>
  <c r="K350" i="24"/>
  <c r="M350" i="24" s="1"/>
  <c r="K349" i="24"/>
  <c r="K348" i="24"/>
  <c r="K347" i="24"/>
  <c r="M347" i="24" s="1"/>
  <c r="K346" i="24"/>
  <c r="M346" i="24" s="1"/>
  <c r="K345" i="24"/>
  <c r="K344" i="24"/>
  <c r="K343" i="24"/>
  <c r="M343" i="24" s="1"/>
  <c r="K342" i="24"/>
  <c r="M342" i="24" s="1"/>
  <c r="K341" i="24"/>
  <c r="K340" i="24"/>
  <c r="K339" i="24"/>
  <c r="M339" i="24" s="1"/>
  <c r="K338" i="24"/>
  <c r="M338" i="24" s="1"/>
  <c r="K337" i="24"/>
  <c r="K336" i="24"/>
  <c r="K335" i="24"/>
  <c r="M335" i="24" s="1"/>
  <c r="K334" i="24"/>
  <c r="M334" i="24" s="1"/>
  <c r="K333" i="24"/>
  <c r="K332" i="24"/>
  <c r="K331" i="24"/>
  <c r="M331" i="24" s="1"/>
  <c r="K330" i="24"/>
  <c r="M330" i="24" s="1"/>
  <c r="K329" i="24"/>
  <c r="K328" i="24"/>
  <c r="K327" i="24"/>
  <c r="M327" i="24" s="1"/>
  <c r="K326" i="24"/>
  <c r="M326" i="24" s="1"/>
  <c r="K325" i="24"/>
  <c r="K324" i="24"/>
  <c r="K323" i="24"/>
  <c r="M323" i="24" s="1"/>
  <c r="K322" i="24"/>
  <c r="M322" i="24" s="1"/>
  <c r="K321" i="24"/>
  <c r="K320" i="24"/>
  <c r="K319" i="24"/>
  <c r="M319" i="24" s="1"/>
  <c r="K318" i="24"/>
  <c r="M318" i="24" s="1"/>
  <c r="K317" i="24"/>
  <c r="K316" i="24"/>
  <c r="K315" i="24"/>
  <c r="M315" i="24" s="1"/>
  <c r="K314" i="24"/>
  <c r="M314" i="24" s="1"/>
  <c r="K313" i="24"/>
  <c r="K312" i="24"/>
  <c r="K311" i="24"/>
  <c r="M311" i="24" s="1"/>
  <c r="K310" i="24"/>
  <c r="M310" i="24" s="1"/>
  <c r="K309" i="24"/>
  <c r="K308" i="24"/>
  <c r="K307" i="24"/>
  <c r="M307" i="24" s="1"/>
  <c r="K306" i="24"/>
  <c r="M306" i="24" s="1"/>
  <c r="K305" i="24"/>
  <c r="K304" i="24"/>
  <c r="K303" i="24"/>
  <c r="M303" i="24" s="1"/>
  <c r="K302" i="24"/>
  <c r="M302" i="24" s="1"/>
  <c r="K301" i="24"/>
  <c r="K300" i="24"/>
  <c r="K299" i="24"/>
  <c r="M299" i="24" s="1"/>
  <c r="K298" i="24"/>
  <c r="M298" i="24" s="1"/>
  <c r="K297" i="24"/>
  <c r="K296" i="24"/>
  <c r="K295" i="24"/>
  <c r="M295" i="24" s="1"/>
  <c r="K294" i="24"/>
  <c r="M294" i="24" s="1"/>
  <c r="K293" i="24"/>
  <c r="K292" i="24"/>
  <c r="K291" i="24"/>
  <c r="M291" i="24" s="1"/>
  <c r="K290" i="24"/>
  <c r="M290" i="24" s="1"/>
  <c r="K289" i="24"/>
  <c r="K288" i="24"/>
  <c r="K287" i="24"/>
  <c r="M287" i="24" s="1"/>
  <c r="K286" i="24"/>
  <c r="M286" i="24" s="1"/>
  <c r="K285" i="24"/>
  <c r="K284" i="24"/>
  <c r="K283" i="24"/>
  <c r="M283" i="24" s="1"/>
  <c r="K282" i="24"/>
  <c r="M282" i="24" s="1"/>
  <c r="K281" i="24"/>
  <c r="K280" i="24"/>
  <c r="K279" i="24"/>
  <c r="M279" i="24" s="1"/>
  <c r="K278" i="24"/>
  <c r="M278" i="24" s="1"/>
  <c r="K277" i="24"/>
  <c r="K276" i="24"/>
  <c r="K275" i="24"/>
  <c r="M275" i="24" s="1"/>
  <c r="K274" i="24"/>
  <c r="M274" i="24" s="1"/>
  <c r="K273" i="24"/>
  <c r="K272" i="24"/>
  <c r="K271" i="24"/>
  <c r="M271" i="24" s="1"/>
  <c r="K270" i="24"/>
  <c r="M270" i="24" s="1"/>
  <c r="K269" i="24"/>
  <c r="K268" i="24"/>
  <c r="K267" i="24"/>
  <c r="M267" i="24" s="1"/>
  <c r="K266" i="24"/>
  <c r="M266" i="24" s="1"/>
  <c r="K265" i="24"/>
  <c r="K264" i="24"/>
  <c r="K263" i="24"/>
  <c r="M263" i="24" s="1"/>
  <c r="K262" i="24"/>
  <c r="M262" i="24" s="1"/>
  <c r="K261" i="24"/>
  <c r="K260" i="24"/>
  <c r="K259" i="24"/>
  <c r="M259" i="24" s="1"/>
  <c r="K258" i="24"/>
  <c r="M258" i="24" s="1"/>
  <c r="K257" i="24"/>
  <c r="K256" i="24"/>
  <c r="K255" i="24"/>
  <c r="M255" i="24" s="1"/>
  <c r="K254" i="24"/>
  <c r="M254" i="24" s="1"/>
  <c r="K253" i="24"/>
  <c r="K252" i="24"/>
  <c r="K251" i="24"/>
  <c r="M251" i="24" s="1"/>
  <c r="K250" i="24"/>
  <c r="M250" i="24" s="1"/>
  <c r="K249" i="24"/>
  <c r="K248" i="24"/>
  <c r="K247" i="24"/>
  <c r="M247" i="24" s="1"/>
  <c r="K246" i="24"/>
  <c r="M246" i="24" s="1"/>
  <c r="K245" i="24"/>
  <c r="K244" i="24"/>
  <c r="K243" i="24"/>
  <c r="M243" i="24" s="1"/>
  <c r="K242" i="24"/>
  <c r="M242" i="24" s="1"/>
  <c r="K241" i="24"/>
  <c r="K240" i="24"/>
  <c r="K239" i="24"/>
  <c r="M239" i="24" s="1"/>
  <c r="K238" i="24"/>
  <c r="M238" i="24" s="1"/>
  <c r="K237" i="24"/>
  <c r="K236" i="24"/>
  <c r="K235" i="24"/>
  <c r="M235" i="24" s="1"/>
  <c r="K234" i="24"/>
  <c r="M234" i="24" s="1"/>
  <c r="K233" i="24"/>
  <c r="K232" i="24"/>
  <c r="K231" i="24"/>
  <c r="M231" i="24" s="1"/>
  <c r="K230" i="24"/>
  <c r="M230" i="24" s="1"/>
  <c r="K229" i="24"/>
  <c r="K228" i="24"/>
  <c r="K227" i="24"/>
  <c r="M227" i="24" s="1"/>
  <c r="K226" i="24"/>
  <c r="M226" i="24" s="1"/>
  <c r="K225" i="24"/>
  <c r="K224" i="24"/>
  <c r="K223" i="24"/>
  <c r="M223" i="24" s="1"/>
  <c r="K222" i="24"/>
  <c r="M222" i="24" s="1"/>
  <c r="K221" i="24"/>
  <c r="K220" i="24"/>
  <c r="K219" i="24"/>
  <c r="M219" i="24" s="1"/>
  <c r="K218" i="24"/>
  <c r="M218" i="24" s="1"/>
  <c r="K217" i="24"/>
  <c r="K216" i="24"/>
  <c r="K215" i="24"/>
  <c r="M215" i="24" s="1"/>
  <c r="K214" i="24"/>
  <c r="M214" i="24" s="1"/>
  <c r="K213" i="24"/>
  <c r="K212" i="24"/>
  <c r="K211" i="24"/>
  <c r="M211" i="24" s="1"/>
  <c r="K210" i="24"/>
  <c r="M210" i="24" s="1"/>
  <c r="K209" i="24"/>
  <c r="K208" i="24"/>
  <c r="K207" i="24"/>
  <c r="M207" i="24" s="1"/>
  <c r="K206" i="24"/>
  <c r="M206" i="24" s="1"/>
  <c r="K205" i="24"/>
  <c r="K204" i="24"/>
  <c r="K203" i="24"/>
  <c r="M203" i="24" s="1"/>
  <c r="K202" i="24"/>
  <c r="M202" i="24" s="1"/>
  <c r="K201" i="24"/>
  <c r="K200" i="24"/>
  <c r="K199" i="24"/>
  <c r="M199" i="24" s="1"/>
  <c r="K198" i="24"/>
  <c r="M198" i="24" s="1"/>
  <c r="K197" i="24"/>
  <c r="K196" i="24"/>
  <c r="K195" i="24"/>
  <c r="M195" i="24" s="1"/>
  <c r="K194" i="24"/>
  <c r="M194" i="24" s="1"/>
  <c r="K193" i="24"/>
  <c r="K192" i="24"/>
  <c r="K191" i="24"/>
  <c r="M191" i="24" s="1"/>
  <c r="K190" i="24"/>
  <c r="M190" i="24" s="1"/>
  <c r="K189" i="24"/>
  <c r="K188" i="24"/>
  <c r="K187" i="24"/>
  <c r="M187" i="24" s="1"/>
  <c r="K186" i="24"/>
  <c r="M186" i="24" s="1"/>
  <c r="K185" i="24"/>
  <c r="K184" i="24"/>
  <c r="K183" i="24"/>
  <c r="M183" i="24" s="1"/>
  <c r="K182" i="24"/>
  <c r="M182" i="24" s="1"/>
  <c r="K181" i="24"/>
  <c r="K180" i="24"/>
  <c r="K179" i="24"/>
  <c r="M179" i="24" s="1"/>
  <c r="K178" i="24"/>
  <c r="M178" i="24" s="1"/>
  <c r="K177" i="24"/>
  <c r="K176" i="24"/>
  <c r="K175" i="24"/>
  <c r="M175" i="24" s="1"/>
  <c r="K174" i="24"/>
  <c r="M174" i="24" s="1"/>
  <c r="K173" i="24"/>
  <c r="K172" i="24"/>
  <c r="K171" i="24"/>
  <c r="M171" i="24" s="1"/>
  <c r="K170" i="24"/>
  <c r="M170" i="24" s="1"/>
  <c r="K169" i="24"/>
  <c r="K168" i="24"/>
  <c r="K167" i="24"/>
  <c r="M167" i="24" s="1"/>
  <c r="K166" i="24"/>
  <c r="M166" i="24" s="1"/>
  <c r="K165" i="24"/>
  <c r="K164" i="24"/>
  <c r="K163" i="24"/>
  <c r="M163" i="24" s="1"/>
  <c r="K162" i="24"/>
  <c r="M162" i="24" s="1"/>
  <c r="K161" i="24"/>
  <c r="K160" i="24"/>
  <c r="K159" i="24"/>
  <c r="M159" i="24" s="1"/>
  <c r="K158" i="24"/>
  <c r="M158" i="24" s="1"/>
  <c r="K157" i="24"/>
  <c r="K156" i="24"/>
  <c r="K155" i="24"/>
  <c r="M155" i="24" s="1"/>
  <c r="K154" i="24"/>
  <c r="M154" i="24" s="1"/>
  <c r="K153" i="24"/>
  <c r="K152" i="24"/>
  <c r="K151" i="24"/>
  <c r="M151" i="24" s="1"/>
  <c r="K150" i="24"/>
  <c r="M150" i="24" s="1"/>
  <c r="K149" i="24"/>
  <c r="K148" i="24"/>
  <c r="K147" i="24"/>
  <c r="M147" i="24" s="1"/>
  <c r="K146" i="24"/>
  <c r="M146" i="24" s="1"/>
  <c r="K145" i="24"/>
  <c r="K144" i="24"/>
  <c r="K143" i="24"/>
  <c r="M143" i="24" s="1"/>
  <c r="K142" i="24"/>
  <c r="M142" i="24" s="1"/>
  <c r="K141" i="24"/>
  <c r="K140" i="24"/>
  <c r="K139" i="24"/>
  <c r="M139" i="24" s="1"/>
  <c r="K138" i="24"/>
  <c r="M138" i="24" s="1"/>
  <c r="K137" i="24"/>
  <c r="K136" i="24"/>
  <c r="K135" i="24"/>
  <c r="M135" i="24" s="1"/>
  <c r="K134" i="24"/>
  <c r="M134" i="24" s="1"/>
  <c r="K133" i="24"/>
  <c r="K132" i="24"/>
  <c r="K131" i="24"/>
  <c r="M131" i="24" s="1"/>
  <c r="K130" i="24"/>
  <c r="M130" i="24" s="1"/>
  <c r="K129" i="24"/>
  <c r="K128" i="24"/>
  <c r="K127" i="24"/>
  <c r="M127" i="24" s="1"/>
  <c r="K126" i="24"/>
  <c r="M126" i="24" s="1"/>
  <c r="K125" i="24"/>
  <c r="K124" i="24"/>
  <c r="K123" i="24"/>
  <c r="M123" i="24" s="1"/>
  <c r="K122" i="24"/>
  <c r="M122" i="24" s="1"/>
  <c r="K121" i="24"/>
  <c r="K120" i="24"/>
  <c r="K119" i="24"/>
  <c r="M119" i="24" s="1"/>
  <c r="K118" i="24"/>
  <c r="M118" i="24" s="1"/>
  <c r="K117" i="24"/>
  <c r="K116" i="24"/>
  <c r="K115" i="24"/>
  <c r="M115" i="24" s="1"/>
  <c r="K114" i="24"/>
  <c r="M114" i="24" s="1"/>
  <c r="K113" i="24"/>
  <c r="K112" i="24"/>
  <c r="K111" i="24"/>
  <c r="M111" i="24" s="1"/>
  <c r="K110" i="24"/>
  <c r="M110" i="24" s="1"/>
  <c r="K109" i="24"/>
  <c r="K108" i="24"/>
  <c r="K107" i="24"/>
  <c r="M107" i="24" s="1"/>
  <c r="K106" i="24"/>
  <c r="M106" i="24" s="1"/>
  <c r="K105" i="24"/>
  <c r="K104" i="24"/>
  <c r="K103" i="24"/>
  <c r="M103" i="24" s="1"/>
  <c r="K102" i="24"/>
  <c r="M102" i="24" s="1"/>
  <c r="K101" i="24"/>
  <c r="K100" i="24"/>
  <c r="K99" i="24"/>
  <c r="M99" i="24" s="1"/>
  <c r="K98" i="24"/>
  <c r="M98" i="24" s="1"/>
  <c r="K97" i="24"/>
  <c r="K96" i="24"/>
  <c r="K95" i="24"/>
  <c r="M95" i="24" s="1"/>
  <c r="K94" i="24"/>
  <c r="M94" i="24" s="1"/>
  <c r="K93" i="24"/>
  <c r="K92" i="24"/>
  <c r="K91" i="24"/>
  <c r="M91" i="24" s="1"/>
  <c r="K90" i="24"/>
  <c r="M90" i="24" s="1"/>
  <c r="K89" i="24"/>
  <c r="K88" i="24"/>
  <c r="K87" i="24"/>
  <c r="M87" i="24" s="1"/>
  <c r="K86" i="24"/>
  <c r="M86" i="24" s="1"/>
  <c r="K85" i="24"/>
  <c r="K84" i="24"/>
  <c r="K83" i="24"/>
  <c r="M83" i="24" s="1"/>
  <c r="K82" i="24"/>
  <c r="M82" i="24" s="1"/>
  <c r="K81" i="24"/>
  <c r="K80" i="24"/>
  <c r="K79" i="24"/>
  <c r="M79" i="24" s="1"/>
  <c r="K78" i="24"/>
  <c r="M78" i="24" s="1"/>
  <c r="K77" i="24"/>
  <c r="K76" i="24"/>
  <c r="K75" i="24"/>
  <c r="M75" i="24" s="1"/>
  <c r="K74" i="24"/>
  <c r="M74" i="24" s="1"/>
  <c r="K73" i="24"/>
  <c r="J517" i="23"/>
  <c r="I517" i="23"/>
  <c r="H517" i="23"/>
  <c r="K498" i="23"/>
  <c r="K495" i="23"/>
  <c r="K494" i="23"/>
  <c r="M494" i="23" s="1"/>
  <c r="K493" i="23"/>
  <c r="M493" i="23"/>
  <c r="K488" i="23"/>
  <c r="K487" i="23"/>
  <c r="K486" i="23"/>
  <c r="M486" i="23"/>
  <c r="K485" i="23"/>
  <c r="M485" i="23" s="1"/>
  <c r="K484" i="23"/>
  <c r="K483" i="23"/>
  <c r="K482" i="23"/>
  <c r="M482" i="23" s="1"/>
  <c r="K481" i="23"/>
  <c r="M481" i="23"/>
  <c r="K480" i="23"/>
  <c r="K479" i="23"/>
  <c r="K478" i="23"/>
  <c r="M478" i="23"/>
  <c r="K477" i="23"/>
  <c r="M477" i="23" s="1"/>
  <c r="K476" i="23"/>
  <c r="K475" i="23"/>
  <c r="K474" i="23"/>
  <c r="M474" i="23" s="1"/>
  <c r="K473" i="23"/>
  <c r="M473" i="23"/>
  <c r="K472" i="23"/>
  <c r="K471" i="23"/>
  <c r="K470" i="23"/>
  <c r="M470" i="23"/>
  <c r="K469" i="23"/>
  <c r="M469" i="23" s="1"/>
  <c r="K468" i="23"/>
  <c r="K467" i="23"/>
  <c r="K466" i="23"/>
  <c r="M466" i="23" s="1"/>
  <c r="K465" i="23"/>
  <c r="M465" i="23"/>
  <c r="K464" i="23"/>
  <c r="K463" i="23"/>
  <c r="K462" i="23"/>
  <c r="M462" i="23"/>
  <c r="K461" i="23"/>
  <c r="M461" i="23" s="1"/>
  <c r="K460" i="23"/>
  <c r="K459" i="23"/>
  <c r="K458" i="23"/>
  <c r="M458" i="23" s="1"/>
  <c r="K457" i="23"/>
  <c r="M457" i="23"/>
  <c r="K456" i="23"/>
  <c r="K455" i="23"/>
  <c r="K454" i="23"/>
  <c r="M454" i="23"/>
  <c r="K453" i="23"/>
  <c r="M453" i="23" s="1"/>
  <c r="K452" i="23"/>
  <c r="K451" i="23"/>
  <c r="K450" i="23"/>
  <c r="M450" i="23" s="1"/>
  <c r="K449" i="23"/>
  <c r="M449" i="23"/>
  <c r="K448" i="23"/>
  <c r="K447" i="23"/>
  <c r="K446" i="23"/>
  <c r="M446" i="23"/>
  <c r="K445" i="23"/>
  <c r="M445" i="23" s="1"/>
  <c r="K444" i="23"/>
  <c r="K443" i="23"/>
  <c r="K442" i="23"/>
  <c r="M442" i="23" s="1"/>
  <c r="K441" i="23"/>
  <c r="M441" i="23"/>
  <c r="K440" i="23"/>
  <c r="K439" i="23"/>
  <c r="K438" i="23"/>
  <c r="M438" i="23"/>
  <c r="K437" i="23"/>
  <c r="M437" i="23" s="1"/>
  <c r="K436" i="23"/>
  <c r="K435" i="23"/>
  <c r="K434" i="23"/>
  <c r="M434" i="23" s="1"/>
  <c r="K433" i="23"/>
  <c r="M433" i="23"/>
  <c r="K432" i="23"/>
  <c r="K431" i="23"/>
  <c r="K430" i="23"/>
  <c r="M430" i="23"/>
  <c r="K429" i="23"/>
  <c r="M429" i="23" s="1"/>
  <c r="K428" i="23"/>
  <c r="K427" i="23"/>
  <c r="K426" i="23"/>
  <c r="M426" i="23" s="1"/>
  <c r="K425" i="23"/>
  <c r="M425" i="23"/>
  <c r="K424" i="23"/>
  <c r="K423" i="23"/>
  <c r="K422" i="23"/>
  <c r="M422" i="23"/>
  <c r="K421" i="23"/>
  <c r="M421" i="23" s="1"/>
  <c r="K420" i="23"/>
  <c r="K419" i="23"/>
  <c r="K418" i="23"/>
  <c r="M418" i="23" s="1"/>
  <c r="K417" i="23"/>
  <c r="M417" i="23"/>
  <c r="K416" i="23"/>
  <c r="K415" i="23"/>
  <c r="K414" i="23"/>
  <c r="M414" i="23"/>
  <c r="K413" i="23"/>
  <c r="M413" i="23" s="1"/>
  <c r="K412" i="23"/>
  <c r="K411" i="23"/>
  <c r="K410" i="23"/>
  <c r="M410" i="23" s="1"/>
  <c r="K409" i="23"/>
  <c r="M409" i="23"/>
  <c r="K408" i="23"/>
  <c r="K407" i="23"/>
  <c r="K406" i="23"/>
  <c r="M406" i="23"/>
  <c r="K405" i="23"/>
  <c r="M405" i="23" s="1"/>
  <c r="K404" i="23"/>
  <c r="K403" i="23"/>
  <c r="K402" i="23"/>
  <c r="M402" i="23" s="1"/>
  <c r="K401" i="23"/>
  <c r="M401" i="23"/>
  <c r="K400" i="23"/>
  <c r="K399" i="23"/>
  <c r="K398" i="23"/>
  <c r="M398" i="23"/>
  <c r="K397" i="23"/>
  <c r="M397" i="23" s="1"/>
  <c r="K396" i="23"/>
  <c r="K395" i="23"/>
  <c r="K394" i="23"/>
  <c r="M394" i="23" s="1"/>
  <c r="K393" i="23"/>
  <c r="M393" i="23"/>
  <c r="K392" i="23"/>
  <c r="K391" i="23"/>
  <c r="K390" i="23"/>
  <c r="M390" i="23"/>
  <c r="K389" i="23"/>
  <c r="M389" i="23" s="1"/>
  <c r="K388" i="23"/>
  <c r="K387" i="23"/>
  <c r="K386" i="23"/>
  <c r="M386" i="23" s="1"/>
  <c r="K385" i="23"/>
  <c r="M385" i="23"/>
  <c r="K384" i="23"/>
  <c r="K383" i="23"/>
  <c r="K382" i="23"/>
  <c r="M382" i="23"/>
  <c r="K381" i="23"/>
  <c r="M381" i="23" s="1"/>
  <c r="K380" i="23"/>
  <c r="K379" i="23"/>
  <c r="K378" i="23"/>
  <c r="M378" i="23" s="1"/>
  <c r="K377" i="23"/>
  <c r="M377" i="23"/>
  <c r="K376" i="23"/>
  <c r="K375" i="23"/>
  <c r="K374" i="23"/>
  <c r="M374" i="23"/>
  <c r="K373" i="23"/>
  <c r="M373" i="23" s="1"/>
  <c r="K372" i="23"/>
  <c r="K371" i="23"/>
  <c r="K370" i="23"/>
  <c r="M370" i="23" s="1"/>
  <c r="K369" i="23"/>
  <c r="M369" i="23"/>
  <c r="K368" i="23"/>
  <c r="K367" i="23"/>
  <c r="K366" i="23"/>
  <c r="M366" i="23"/>
  <c r="K365" i="23"/>
  <c r="M365" i="23" s="1"/>
  <c r="K364" i="23"/>
  <c r="K363" i="23"/>
  <c r="K362" i="23"/>
  <c r="M362" i="23" s="1"/>
  <c r="K361" i="23"/>
  <c r="M361" i="23"/>
  <c r="K360" i="23"/>
  <c r="K359" i="23"/>
  <c r="K358" i="23"/>
  <c r="M358" i="23"/>
  <c r="K357" i="23"/>
  <c r="M357" i="23" s="1"/>
  <c r="K356" i="23"/>
  <c r="K355" i="23"/>
  <c r="K354" i="23"/>
  <c r="M354" i="23" s="1"/>
  <c r="K353" i="23"/>
  <c r="M353" i="23"/>
  <c r="K352" i="23"/>
  <c r="K351" i="23"/>
  <c r="K350" i="23"/>
  <c r="M350" i="23"/>
  <c r="K349" i="23"/>
  <c r="M349" i="23" s="1"/>
  <c r="K348" i="23"/>
  <c r="K347" i="23"/>
  <c r="K346" i="23"/>
  <c r="M346" i="23" s="1"/>
  <c r="K345" i="23"/>
  <c r="M345" i="23"/>
  <c r="K344" i="23"/>
  <c r="K343" i="23"/>
  <c r="K342" i="23"/>
  <c r="M342" i="23"/>
  <c r="K341" i="23"/>
  <c r="M341" i="23" s="1"/>
  <c r="K340" i="23"/>
  <c r="K339" i="23"/>
  <c r="K338" i="23"/>
  <c r="M338" i="23" s="1"/>
  <c r="K337" i="23"/>
  <c r="M337" i="23"/>
  <c r="K336" i="23"/>
  <c r="K335" i="23"/>
  <c r="K334" i="23"/>
  <c r="M334" i="23"/>
  <c r="K333" i="23"/>
  <c r="M333" i="23" s="1"/>
  <c r="K332" i="23"/>
  <c r="K331" i="23"/>
  <c r="K330" i="23"/>
  <c r="M330" i="23" s="1"/>
  <c r="K329" i="23"/>
  <c r="M329" i="23"/>
  <c r="K328" i="23"/>
  <c r="K327" i="23"/>
  <c r="K326" i="23"/>
  <c r="M326" i="23"/>
  <c r="K325" i="23"/>
  <c r="M325" i="23" s="1"/>
  <c r="K324" i="23"/>
  <c r="K323" i="23"/>
  <c r="K322" i="23"/>
  <c r="M322" i="23" s="1"/>
  <c r="K321" i="23"/>
  <c r="M321" i="23"/>
  <c r="K320" i="23"/>
  <c r="K319" i="23"/>
  <c r="K318" i="23"/>
  <c r="M318" i="23"/>
  <c r="K317" i="23"/>
  <c r="M317" i="23" s="1"/>
  <c r="K316" i="23"/>
  <c r="K315" i="23"/>
  <c r="K314" i="23"/>
  <c r="M314" i="23" s="1"/>
  <c r="K313" i="23"/>
  <c r="M313" i="23"/>
  <c r="K312" i="23"/>
  <c r="K311" i="23"/>
  <c r="K310" i="23"/>
  <c r="M310" i="23"/>
  <c r="K309" i="23"/>
  <c r="M309" i="23" s="1"/>
  <c r="K308" i="23"/>
  <c r="K307" i="23"/>
  <c r="K306" i="23"/>
  <c r="M306" i="23" s="1"/>
  <c r="K305" i="23"/>
  <c r="M305" i="23"/>
  <c r="K304" i="23"/>
  <c r="K303" i="23"/>
  <c r="K302" i="23"/>
  <c r="M302" i="23"/>
  <c r="K301" i="23"/>
  <c r="M301" i="23" s="1"/>
  <c r="K300" i="23"/>
  <c r="K299" i="23"/>
  <c r="K298" i="23"/>
  <c r="M298" i="23" s="1"/>
  <c r="K297" i="23"/>
  <c r="M297" i="23"/>
  <c r="K296" i="23"/>
  <c r="K295" i="23"/>
  <c r="K294" i="23"/>
  <c r="M294" i="23"/>
  <c r="K293" i="23"/>
  <c r="M293" i="23" s="1"/>
  <c r="K292" i="23"/>
  <c r="K291" i="23"/>
  <c r="K290" i="23"/>
  <c r="M290" i="23" s="1"/>
  <c r="K289" i="23"/>
  <c r="M289" i="23"/>
  <c r="K288" i="23"/>
  <c r="K287" i="23"/>
  <c r="K286" i="23"/>
  <c r="M286" i="23"/>
  <c r="K285" i="23"/>
  <c r="M285" i="23" s="1"/>
  <c r="K284" i="23"/>
  <c r="K283" i="23"/>
  <c r="K282" i="23"/>
  <c r="M282" i="23" s="1"/>
  <c r="K281" i="23"/>
  <c r="M281" i="23"/>
  <c r="K280" i="23"/>
  <c r="K279" i="23"/>
  <c r="K278" i="23"/>
  <c r="M278" i="23"/>
  <c r="K277" i="23"/>
  <c r="M277" i="23" s="1"/>
  <c r="K276" i="23"/>
  <c r="K275" i="23"/>
  <c r="K274" i="23"/>
  <c r="M274" i="23" s="1"/>
  <c r="K273" i="23"/>
  <c r="M273" i="23"/>
  <c r="K272" i="23"/>
  <c r="K271" i="23"/>
  <c r="K270" i="23"/>
  <c r="M270" i="23"/>
  <c r="K269" i="23"/>
  <c r="M269" i="23" s="1"/>
  <c r="K268" i="23"/>
  <c r="K267" i="23"/>
  <c r="K266" i="23"/>
  <c r="M266" i="23" s="1"/>
  <c r="K265" i="23"/>
  <c r="M265" i="23"/>
  <c r="K264" i="23"/>
  <c r="K263" i="23"/>
  <c r="K262" i="23"/>
  <c r="M262" i="23"/>
  <c r="K261" i="23"/>
  <c r="M261" i="23" s="1"/>
  <c r="K260" i="23"/>
  <c r="K259" i="23"/>
  <c r="K258" i="23"/>
  <c r="M258" i="23" s="1"/>
  <c r="K257" i="23"/>
  <c r="M257" i="23"/>
  <c r="K256" i="23"/>
  <c r="K255" i="23"/>
  <c r="K254" i="23"/>
  <c r="M254" i="23"/>
  <c r="K253" i="23"/>
  <c r="M253" i="23" s="1"/>
  <c r="K252" i="23"/>
  <c r="K251" i="23"/>
  <c r="K250" i="23"/>
  <c r="M250" i="23" s="1"/>
  <c r="K249" i="23"/>
  <c r="M249" i="23"/>
  <c r="K248" i="23"/>
  <c r="K247" i="23"/>
  <c r="K246" i="23"/>
  <c r="M246" i="23"/>
  <c r="K245" i="23"/>
  <c r="M245" i="23" s="1"/>
  <c r="K244" i="23"/>
  <c r="K243" i="23"/>
  <c r="K242" i="23"/>
  <c r="M242" i="23" s="1"/>
  <c r="K241" i="23"/>
  <c r="M241" i="23"/>
  <c r="K240" i="23"/>
  <c r="K239" i="23"/>
  <c r="K238" i="23"/>
  <c r="M238" i="23"/>
  <c r="K237" i="23"/>
  <c r="M237" i="23" s="1"/>
  <c r="K236" i="23"/>
  <c r="K235" i="23"/>
  <c r="K234" i="23"/>
  <c r="M234" i="23" s="1"/>
  <c r="K233" i="23"/>
  <c r="M233" i="23"/>
  <c r="K232" i="23"/>
  <c r="K231" i="23"/>
  <c r="K230" i="23"/>
  <c r="M230" i="23"/>
  <c r="K229" i="23"/>
  <c r="M229" i="23" s="1"/>
  <c r="K228" i="23"/>
  <c r="K227" i="23"/>
  <c r="K226" i="23"/>
  <c r="M226" i="23" s="1"/>
  <c r="K225" i="23"/>
  <c r="M225" i="23"/>
  <c r="K224" i="23"/>
  <c r="K223" i="23"/>
  <c r="K222" i="23"/>
  <c r="M222" i="23"/>
  <c r="K221" i="23"/>
  <c r="M221" i="23" s="1"/>
  <c r="K220" i="23"/>
  <c r="K219" i="23"/>
  <c r="K218" i="23"/>
  <c r="M218" i="23" s="1"/>
  <c r="K217" i="23"/>
  <c r="M217" i="23"/>
  <c r="K216" i="23"/>
  <c r="K215" i="23"/>
  <c r="K214" i="23"/>
  <c r="M214" i="23"/>
  <c r="K213" i="23"/>
  <c r="M213" i="23" s="1"/>
  <c r="K212" i="23"/>
  <c r="K211" i="23"/>
  <c r="K210" i="23"/>
  <c r="M210" i="23" s="1"/>
  <c r="K209" i="23"/>
  <c r="M209" i="23"/>
  <c r="K208" i="23"/>
  <c r="K207" i="23"/>
  <c r="K206" i="23"/>
  <c r="M206" i="23"/>
  <c r="K205" i="23"/>
  <c r="M205" i="23" s="1"/>
  <c r="K204" i="23"/>
  <c r="K203" i="23"/>
  <c r="K202" i="23"/>
  <c r="M202" i="23" s="1"/>
  <c r="K201" i="23"/>
  <c r="M201" i="23"/>
  <c r="K200" i="23"/>
  <c r="K199" i="23"/>
  <c r="K198" i="23"/>
  <c r="M198" i="23"/>
  <c r="K197" i="23"/>
  <c r="M197" i="23" s="1"/>
  <c r="K196" i="23"/>
  <c r="K195" i="23"/>
  <c r="K194" i="23"/>
  <c r="M194" i="23" s="1"/>
  <c r="K193" i="23"/>
  <c r="M193" i="23"/>
  <c r="K192" i="23"/>
  <c r="K191" i="23"/>
  <c r="K190" i="23"/>
  <c r="M190" i="23"/>
  <c r="K189" i="23"/>
  <c r="M189" i="23" s="1"/>
  <c r="K188" i="23"/>
  <c r="K187" i="23"/>
  <c r="K186" i="23"/>
  <c r="M186" i="23" s="1"/>
  <c r="K185" i="23"/>
  <c r="M185" i="23"/>
  <c r="K184" i="23"/>
  <c r="K183" i="23"/>
  <c r="K182" i="23"/>
  <c r="M182" i="23"/>
  <c r="K181" i="23"/>
  <c r="M181" i="23" s="1"/>
  <c r="K180" i="23"/>
  <c r="K179" i="23"/>
  <c r="K178" i="23"/>
  <c r="M178" i="23" s="1"/>
  <c r="K177" i="23"/>
  <c r="M177" i="23"/>
  <c r="K176" i="23"/>
  <c r="K175" i="23"/>
  <c r="K174" i="23"/>
  <c r="M174" i="23"/>
  <c r="K173" i="23"/>
  <c r="M173" i="23" s="1"/>
  <c r="K172" i="23"/>
  <c r="K171" i="23"/>
  <c r="K170" i="23"/>
  <c r="M170" i="23" s="1"/>
  <c r="K169" i="23"/>
  <c r="M169" i="23"/>
  <c r="K168" i="23"/>
  <c r="K167" i="23"/>
  <c r="K166" i="23"/>
  <c r="M166" i="23"/>
  <c r="K165" i="23"/>
  <c r="M165" i="23" s="1"/>
  <c r="K164" i="23"/>
  <c r="K163" i="23"/>
  <c r="K162" i="23"/>
  <c r="M162" i="23" s="1"/>
  <c r="K161" i="23"/>
  <c r="M161" i="23"/>
  <c r="K160" i="23"/>
  <c r="K159" i="23"/>
  <c r="K158" i="23"/>
  <c r="M158" i="23"/>
  <c r="K157" i="23"/>
  <c r="M157" i="23" s="1"/>
  <c r="K156" i="23"/>
  <c r="K155" i="23"/>
  <c r="K154" i="23"/>
  <c r="M154" i="23" s="1"/>
  <c r="K153" i="23"/>
  <c r="M153" i="23"/>
  <c r="K152" i="23"/>
  <c r="K151" i="23"/>
  <c r="K150" i="23"/>
  <c r="M150" i="23"/>
  <c r="K149" i="23"/>
  <c r="M149" i="23" s="1"/>
  <c r="K148" i="23"/>
  <c r="K147" i="23"/>
  <c r="K146" i="23"/>
  <c r="M146" i="23" s="1"/>
  <c r="K145" i="23"/>
  <c r="M145" i="23"/>
  <c r="K144" i="23"/>
  <c r="K143" i="23"/>
  <c r="K142" i="23"/>
  <c r="M142" i="23"/>
  <c r="K141" i="23"/>
  <c r="M141" i="23" s="1"/>
  <c r="K140" i="23"/>
  <c r="K139" i="23"/>
  <c r="K138" i="23"/>
  <c r="M138" i="23" s="1"/>
  <c r="K137" i="23"/>
  <c r="M137" i="23"/>
  <c r="K136" i="23"/>
  <c r="K135" i="23"/>
  <c r="K134" i="23"/>
  <c r="M134" i="23"/>
  <c r="K133" i="23"/>
  <c r="M133" i="23" s="1"/>
  <c r="K132" i="23"/>
  <c r="K131" i="23"/>
  <c r="K130" i="23"/>
  <c r="M130" i="23" s="1"/>
  <c r="K129" i="23"/>
  <c r="M129" i="23"/>
  <c r="K128" i="23"/>
  <c r="K127" i="23"/>
  <c r="K126" i="23"/>
  <c r="M126" i="23"/>
  <c r="K125" i="23"/>
  <c r="M125" i="23" s="1"/>
  <c r="K124" i="23"/>
  <c r="K123" i="23"/>
  <c r="K122" i="23"/>
  <c r="M122" i="23" s="1"/>
  <c r="K121" i="23"/>
  <c r="M121" i="23"/>
  <c r="K120" i="23"/>
  <c r="K119" i="23"/>
  <c r="K118" i="23"/>
  <c r="M118" i="23"/>
  <c r="K117" i="23"/>
  <c r="M117" i="23" s="1"/>
  <c r="K116" i="23"/>
  <c r="K115" i="23"/>
  <c r="K114" i="23"/>
  <c r="M114" i="23" s="1"/>
  <c r="K113" i="23"/>
  <c r="M113" i="23"/>
  <c r="K112" i="23"/>
  <c r="K111" i="23"/>
  <c r="K110" i="23"/>
  <c r="M110" i="23"/>
  <c r="K109" i="23"/>
  <c r="M109" i="23" s="1"/>
  <c r="K108" i="23"/>
  <c r="K107" i="23"/>
  <c r="K106" i="23"/>
  <c r="M106" i="23" s="1"/>
  <c r="K105" i="23"/>
  <c r="M105" i="23"/>
  <c r="K104" i="23"/>
  <c r="K103" i="23"/>
  <c r="K102" i="23"/>
  <c r="M102" i="23"/>
  <c r="K101" i="23"/>
  <c r="M101" i="23" s="1"/>
  <c r="K100" i="23"/>
  <c r="K99" i="23"/>
  <c r="K98" i="23"/>
  <c r="M98" i="23" s="1"/>
  <c r="K97" i="23"/>
  <c r="M97" i="23"/>
  <c r="K96" i="23"/>
  <c r="K95" i="23"/>
  <c r="K94" i="23"/>
  <c r="M94" i="23"/>
  <c r="K93" i="23"/>
  <c r="M93" i="23" s="1"/>
  <c r="K92" i="23"/>
  <c r="K91" i="23"/>
  <c r="K90" i="23"/>
  <c r="M90" i="23" s="1"/>
  <c r="M89" i="23"/>
  <c r="M86" i="23"/>
  <c r="M85" i="23"/>
  <c r="M82" i="23"/>
  <c r="M78" i="23"/>
  <c r="M77" i="23"/>
  <c r="M70" i="23"/>
  <c r="M69" i="23"/>
  <c r="G531" i="21"/>
  <c r="J517" i="21"/>
  <c r="I517" i="21"/>
  <c r="H517" i="21"/>
  <c r="G517" i="21"/>
  <c r="F517" i="21"/>
  <c r="H532" i="21"/>
  <c r="J530" i="21"/>
  <c r="H528" i="21"/>
  <c r="K498" i="21"/>
  <c r="M498" i="21" s="1"/>
  <c r="K497" i="21"/>
  <c r="M497" i="21" s="1"/>
  <c r="K496" i="21"/>
  <c r="M496" i="21" s="1"/>
  <c r="K495" i="21"/>
  <c r="M495" i="21" s="1"/>
  <c r="K490" i="21"/>
  <c r="M490" i="21" s="1"/>
  <c r="K489" i="21"/>
  <c r="M489" i="21" s="1"/>
  <c r="K488" i="21"/>
  <c r="M488" i="21" s="1"/>
  <c r="K487" i="21"/>
  <c r="M487" i="21" s="1"/>
  <c r="K486" i="21"/>
  <c r="M486" i="21" s="1"/>
  <c r="K485" i="21"/>
  <c r="M485" i="21" s="1"/>
  <c r="K484" i="21"/>
  <c r="M484" i="21" s="1"/>
  <c r="K483" i="21"/>
  <c r="M483" i="21" s="1"/>
  <c r="K482" i="21"/>
  <c r="M482" i="21" s="1"/>
  <c r="K481" i="21"/>
  <c r="M481" i="21" s="1"/>
  <c r="K480" i="21"/>
  <c r="M480" i="21" s="1"/>
  <c r="K479" i="21"/>
  <c r="M479" i="21" s="1"/>
  <c r="K478" i="21"/>
  <c r="M478" i="21" s="1"/>
  <c r="K477" i="21"/>
  <c r="M477" i="21" s="1"/>
  <c r="K476" i="21"/>
  <c r="M476" i="21" s="1"/>
  <c r="K475" i="21"/>
  <c r="M475" i="21" s="1"/>
  <c r="K474" i="21"/>
  <c r="M474" i="21" s="1"/>
  <c r="K473" i="21"/>
  <c r="M473" i="21" s="1"/>
  <c r="K472" i="21"/>
  <c r="M472" i="21" s="1"/>
  <c r="K471" i="21"/>
  <c r="M471" i="21" s="1"/>
  <c r="K470" i="21"/>
  <c r="M470" i="21" s="1"/>
  <c r="K469" i="21"/>
  <c r="M469" i="21" s="1"/>
  <c r="K468" i="21"/>
  <c r="M468" i="21" s="1"/>
  <c r="K467" i="21"/>
  <c r="M467" i="21" s="1"/>
  <c r="K466" i="21"/>
  <c r="M466" i="21" s="1"/>
  <c r="K465" i="21"/>
  <c r="M465" i="21" s="1"/>
  <c r="K464" i="21"/>
  <c r="M464" i="21" s="1"/>
  <c r="K463" i="21"/>
  <c r="M463" i="21" s="1"/>
  <c r="K462" i="21"/>
  <c r="M462" i="21" s="1"/>
  <c r="K461" i="21"/>
  <c r="M461" i="21" s="1"/>
  <c r="K460" i="21"/>
  <c r="M460" i="21" s="1"/>
  <c r="K459" i="21"/>
  <c r="M459" i="21" s="1"/>
  <c r="K458" i="21"/>
  <c r="M458" i="21" s="1"/>
  <c r="K457" i="21"/>
  <c r="M457" i="21" s="1"/>
  <c r="K456" i="21"/>
  <c r="M456" i="21" s="1"/>
  <c r="K455" i="21"/>
  <c r="M455" i="21" s="1"/>
  <c r="K454" i="21"/>
  <c r="M454" i="21" s="1"/>
  <c r="K453" i="21"/>
  <c r="M453" i="21" s="1"/>
  <c r="K452" i="21"/>
  <c r="M452" i="21" s="1"/>
  <c r="K451" i="21"/>
  <c r="M451" i="21" s="1"/>
  <c r="K450" i="21"/>
  <c r="M450" i="21" s="1"/>
  <c r="K449" i="21"/>
  <c r="M449" i="21" s="1"/>
  <c r="K448" i="21"/>
  <c r="M448" i="21" s="1"/>
  <c r="K447" i="21"/>
  <c r="M447" i="21" s="1"/>
  <c r="K446" i="21"/>
  <c r="M446" i="21" s="1"/>
  <c r="K445" i="21"/>
  <c r="M445" i="21" s="1"/>
  <c r="K444" i="21"/>
  <c r="M444" i="21" s="1"/>
  <c r="K443" i="21"/>
  <c r="M443" i="21" s="1"/>
  <c r="K442" i="21"/>
  <c r="M442" i="21" s="1"/>
  <c r="K441" i="21"/>
  <c r="M441" i="21" s="1"/>
  <c r="K440" i="21"/>
  <c r="M440" i="21" s="1"/>
  <c r="K439" i="21"/>
  <c r="M439" i="21" s="1"/>
  <c r="K438" i="21"/>
  <c r="M438" i="21" s="1"/>
  <c r="K437" i="21"/>
  <c r="M437" i="21" s="1"/>
  <c r="K436" i="21"/>
  <c r="M436" i="21" s="1"/>
  <c r="K435" i="21"/>
  <c r="M435" i="21" s="1"/>
  <c r="K434" i="21"/>
  <c r="M434" i="21" s="1"/>
  <c r="K433" i="21"/>
  <c r="M433" i="21" s="1"/>
  <c r="K432" i="21"/>
  <c r="M432" i="21" s="1"/>
  <c r="K431" i="21"/>
  <c r="M431" i="21" s="1"/>
  <c r="K430" i="21"/>
  <c r="M430" i="21" s="1"/>
  <c r="K429" i="21"/>
  <c r="M429" i="21" s="1"/>
  <c r="K428" i="21"/>
  <c r="M428" i="21" s="1"/>
  <c r="K427" i="21"/>
  <c r="M427" i="21" s="1"/>
  <c r="K426" i="21"/>
  <c r="M426" i="21" s="1"/>
  <c r="K425" i="21"/>
  <c r="M425" i="21" s="1"/>
  <c r="K424" i="21"/>
  <c r="M424" i="21" s="1"/>
  <c r="K423" i="21"/>
  <c r="M423" i="21" s="1"/>
  <c r="K422" i="21"/>
  <c r="M422" i="21" s="1"/>
  <c r="K421" i="21"/>
  <c r="M421" i="21" s="1"/>
  <c r="K420" i="21"/>
  <c r="M420" i="21" s="1"/>
  <c r="K419" i="21"/>
  <c r="M419" i="21" s="1"/>
  <c r="K418" i="21"/>
  <c r="M418" i="21" s="1"/>
  <c r="K417" i="21"/>
  <c r="M417" i="21" s="1"/>
  <c r="K416" i="21"/>
  <c r="M416" i="21" s="1"/>
  <c r="K415" i="21"/>
  <c r="M415" i="21" s="1"/>
  <c r="K414" i="21"/>
  <c r="M414" i="21" s="1"/>
  <c r="K413" i="21"/>
  <c r="M413" i="21" s="1"/>
  <c r="K412" i="21"/>
  <c r="M412" i="21" s="1"/>
  <c r="K411" i="21"/>
  <c r="M411" i="21" s="1"/>
  <c r="K410" i="21"/>
  <c r="M410" i="21" s="1"/>
  <c r="K409" i="21"/>
  <c r="M409" i="21" s="1"/>
  <c r="K408" i="21"/>
  <c r="M408" i="21" s="1"/>
  <c r="K407" i="21"/>
  <c r="M407" i="21" s="1"/>
  <c r="K406" i="21"/>
  <c r="M406" i="21" s="1"/>
  <c r="K405" i="21"/>
  <c r="M405" i="21" s="1"/>
  <c r="K404" i="21"/>
  <c r="M404" i="21" s="1"/>
  <c r="K403" i="21"/>
  <c r="M403" i="21" s="1"/>
  <c r="K402" i="21"/>
  <c r="M402" i="21" s="1"/>
  <c r="K401" i="21"/>
  <c r="M401" i="21" s="1"/>
  <c r="K400" i="21"/>
  <c r="M400" i="21" s="1"/>
  <c r="K399" i="21"/>
  <c r="M399" i="21" s="1"/>
  <c r="K398" i="21"/>
  <c r="M398" i="21" s="1"/>
  <c r="K397" i="21"/>
  <c r="M397" i="21" s="1"/>
  <c r="K396" i="21"/>
  <c r="M396" i="21" s="1"/>
  <c r="K395" i="21"/>
  <c r="M395" i="21" s="1"/>
  <c r="K394" i="21"/>
  <c r="M394" i="21" s="1"/>
  <c r="K393" i="21"/>
  <c r="M393" i="21" s="1"/>
  <c r="K392" i="21"/>
  <c r="M392" i="21" s="1"/>
  <c r="K391" i="21"/>
  <c r="M391" i="21" s="1"/>
  <c r="K390" i="21"/>
  <c r="M390" i="21" s="1"/>
  <c r="K389" i="21"/>
  <c r="M389" i="21" s="1"/>
  <c r="K388" i="21"/>
  <c r="M388" i="21" s="1"/>
  <c r="K387" i="21"/>
  <c r="M387" i="21" s="1"/>
  <c r="K386" i="21"/>
  <c r="M386" i="21" s="1"/>
  <c r="K385" i="21"/>
  <c r="M385" i="21" s="1"/>
  <c r="K384" i="21"/>
  <c r="M384" i="21" s="1"/>
  <c r="K383" i="21"/>
  <c r="M383" i="21" s="1"/>
  <c r="K382" i="21"/>
  <c r="M382" i="21" s="1"/>
  <c r="K381" i="21"/>
  <c r="M381" i="21" s="1"/>
  <c r="K380" i="21"/>
  <c r="M380" i="21" s="1"/>
  <c r="K379" i="21"/>
  <c r="M379" i="21" s="1"/>
  <c r="K378" i="21"/>
  <c r="M378" i="21" s="1"/>
  <c r="K377" i="21"/>
  <c r="M377" i="21" s="1"/>
  <c r="K376" i="21"/>
  <c r="M376" i="21" s="1"/>
  <c r="K375" i="21"/>
  <c r="M375" i="21" s="1"/>
  <c r="K374" i="21"/>
  <c r="M374" i="21" s="1"/>
  <c r="K373" i="21"/>
  <c r="M373" i="21" s="1"/>
  <c r="K372" i="21"/>
  <c r="M372" i="21" s="1"/>
  <c r="K371" i="21"/>
  <c r="M371" i="21" s="1"/>
  <c r="K370" i="21"/>
  <c r="M370" i="21" s="1"/>
  <c r="K369" i="21"/>
  <c r="M369" i="21" s="1"/>
  <c r="K368" i="21"/>
  <c r="M368" i="21" s="1"/>
  <c r="K367" i="21"/>
  <c r="M367" i="21" s="1"/>
  <c r="K366" i="21"/>
  <c r="M366" i="21" s="1"/>
  <c r="K365" i="21"/>
  <c r="M365" i="21" s="1"/>
  <c r="K364" i="21"/>
  <c r="M364" i="21" s="1"/>
  <c r="K363" i="21"/>
  <c r="M363" i="21" s="1"/>
  <c r="K362" i="21"/>
  <c r="M362" i="21" s="1"/>
  <c r="K361" i="21"/>
  <c r="M361" i="21" s="1"/>
  <c r="K360" i="21"/>
  <c r="M360" i="21" s="1"/>
  <c r="K359" i="21"/>
  <c r="M359" i="21" s="1"/>
  <c r="K358" i="21"/>
  <c r="M358" i="21" s="1"/>
  <c r="K357" i="21"/>
  <c r="M357" i="21" s="1"/>
  <c r="K356" i="21"/>
  <c r="M356" i="21" s="1"/>
  <c r="K355" i="21"/>
  <c r="M355" i="21" s="1"/>
  <c r="K354" i="21"/>
  <c r="M354" i="21" s="1"/>
  <c r="K353" i="21"/>
  <c r="M353" i="21" s="1"/>
  <c r="K352" i="21"/>
  <c r="M352" i="21" s="1"/>
  <c r="K351" i="21"/>
  <c r="M351" i="21" s="1"/>
  <c r="K350" i="21"/>
  <c r="M350" i="21" s="1"/>
  <c r="K349" i="21"/>
  <c r="M349" i="21" s="1"/>
  <c r="K348" i="21"/>
  <c r="M348" i="21" s="1"/>
  <c r="K347" i="21"/>
  <c r="M347" i="21" s="1"/>
  <c r="K346" i="21"/>
  <c r="M346" i="21" s="1"/>
  <c r="K345" i="21"/>
  <c r="M345" i="21" s="1"/>
  <c r="K344" i="21"/>
  <c r="M344" i="21" s="1"/>
  <c r="K343" i="21"/>
  <c r="M343" i="21" s="1"/>
  <c r="K342" i="21"/>
  <c r="M342" i="21" s="1"/>
  <c r="K341" i="21"/>
  <c r="M341" i="21" s="1"/>
  <c r="K340" i="21"/>
  <c r="M340" i="21" s="1"/>
  <c r="K339" i="21"/>
  <c r="M339" i="21" s="1"/>
  <c r="K338" i="21"/>
  <c r="M338" i="21" s="1"/>
  <c r="K337" i="21"/>
  <c r="M337" i="21" s="1"/>
  <c r="K336" i="21"/>
  <c r="M336" i="21" s="1"/>
  <c r="K335" i="21"/>
  <c r="M335" i="21" s="1"/>
  <c r="K334" i="21"/>
  <c r="M334" i="21" s="1"/>
  <c r="K333" i="21"/>
  <c r="M333" i="21" s="1"/>
  <c r="K332" i="21"/>
  <c r="M332" i="21" s="1"/>
  <c r="K331" i="21"/>
  <c r="M331" i="21" s="1"/>
  <c r="K330" i="21"/>
  <c r="M330" i="21" s="1"/>
  <c r="K329" i="21"/>
  <c r="M329" i="21" s="1"/>
  <c r="K328" i="21"/>
  <c r="M328" i="21" s="1"/>
  <c r="K327" i="21"/>
  <c r="M327" i="21" s="1"/>
  <c r="K326" i="21"/>
  <c r="M326" i="21" s="1"/>
  <c r="K325" i="21"/>
  <c r="M325" i="21" s="1"/>
  <c r="K324" i="21"/>
  <c r="M324" i="21" s="1"/>
  <c r="K323" i="21"/>
  <c r="M323" i="21" s="1"/>
  <c r="K322" i="21"/>
  <c r="M322" i="21" s="1"/>
  <c r="K321" i="21"/>
  <c r="M321" i="21" s="1"/>
  <c r="K320" i="21"/>
  <c r="M320" i="21" s="1"/>
  <c r="K319" i="21"/>
  <c r="M319" i="21" s="1"/>
  <c r="K318" i="21"/>
  <c r="M318" i="21" s="1"/>
  <c r="K317" i="21"/>
  <c r="M317" i="21" s="1"/>
  <c r="K316" i="21"/>
  <c r="M316" i="21" s="1"/>
  <c r="K315" i="21"/>
  <c r="M315" i="21" s="1"/>
  <c r="K314" i="21"/>
  <c r="M314" i="21" s="1"/>
  <c r="K313" i="21"/>
  <c r="M313" i="21" s="1"/>
  <c r="K312" i="21"/>
  <c r="M312" i="21" s="1"/>
  <c r="K311" i="21"/>
  <c r="M311" i="21" s="1"/>
  <c r="K310" i="21"/>
  <c r="M310" i="21" s="1"/>
  <c r="K309" i="21"/>
  <c r="M309" i="21" s="1"/>
  <c r="K308" i="21"/>
  <c r="M308" i="21" s="1"/>
  <c r="K307" i="21"/>
  <c r="M307" i="21" s="1"/>
  <c r="K306" i="21"/>
  <c r="M306" i="21" s="1"/>
  <c r="K305" i="21"/>
  <c r="M305" i="21" s="1"/>
  <c r="K304" i="21"/>
  <c r="M304" i="21" s="1"/>
  <c r="K303" i="21"/>
  <c r="M303" i="21" s="1"/>
  <c r="K302" i="21"/>
  <c r="M302" i="21" s="1"/>
  <c r="K301" i="21"/>
  <c r="M301" i="21" s="1"/>
  <c r="K300" i="21"/>
  <c r="M300" i="21" s="1"/>
  <c r="K299" i="21"/>
  <c r="M299" i="21" s="1"/>
  <c r="K298" i="21"/>
  <c r="M298" i="21" s="1"/>
  <c r="K297" i="21"/>
  <c r="M297" i="21" s="1"/>
  <c r="K296" i="21"/>
  <c r="M296" i="21" s="1"/>
  <c r="K295" i="21"/>
  <c r="M295" i="21" s="1"/>
  <c r="K294" i="21"/>
  <c r="M294" i="21" s="1"/>
  <c r="K293" i="21"/>
  <c r="M293" i="21" s="1"/>
  <c r="K292" i="21"/>
  <c r="M292" i="21" s="1"/>
  <c r="K291" i="21"/>
  <c r="M291" i="21" s="1"/>
  <c r="K290" i="21"/>
  <c r="M290" i="21" s="1"/>
  <c r="K289" i="21"/>
  <c r="M289" i="21" s="1"/>
  <c r="K288" i="21"/>
  <c r="M288" i="21" s="1"/>
  <c r="K287" i="21"/>
  <c r="M287" i="21" s="1"/>
  <c r="K286" i="21"/>
  <c r="M286" i="21" s="1"/>
  <c r="K285" i="21"/>
  <c r="M285" i="21" s="1"/>
  <c r="K284" i="21"/>
  <c r="M284" i="21" s="1"/>
  <c r="K283" i="21"/>
  <c r="M283" i="21" s="1"/>
  <c r="K282" i="21"/>
  <c r="M282" i="21" s="1"/>
  <c r="K281" i="21"/>
  <c r="M281" i="21" s="1"/>
  <c r="K280" i="21"/>
  <c r="M280" i="21" s="1"/>
  <c r="K279" i="21"/>
  <c r="M279" i="21" s="1"/>
  <c r="K278" i="21"/>
  <c r="M278" i="21" s="1"/>
  <c r="K277" i="21"/>
  <c r="M277" i="21" s="1"/>
  <c r="K276" i="21"/>
  <c r="M276" i="21" s="1"/>
  <c r="K275" i="21"/>
  <c r="M275" i="21" s="1"/>
  <c r="K274" i="21"/>
  <c r="M274" i="21" s="1"/>
  <c r="K273" i="21"/>
  <c r="M273" i="21" s="1"/>
  <c r="K272" i="21"/>
  <c r="M272" i="21" s="1"/>
  <c r="K271" i="21"/>
  <c r="M271" i="21" s="1"/>
  <c r="K270" i="21"/>
  <c r="M270" i="21" s="1"/>
  <c r="K269" i="21"/>
  <c r="M269" i="21" s="1"/>
  <c r="K268" i="21"/>
  <c r="M268" i="21" s="1"/>
  <c r="K267" i="21"/>
  <c r="M267" i="21" s="1"/>
  <c r="K266" i="21"/>
  <c r="M266" i="21" s="1"/>
  <c r="K265" i="21"/>
  <c r="M265" i="21" s="1"/>
  <c r="K264" i="21"/>
  <c r="M264" i="21" s="1"/>
  <c r="K263" i="21"/>
  <c r="M263" i="21" s="1"/>
  <c r="K262" i="21"/>
  <c r="M262" i="21" s="1"/>
  <c r="K261" i="21"/>
  <c r="M261" i="21" s="1"/>
  <c r="K260" i="21"/>
  <c r="M260" i="21" s="1"/>
  <c r="K259" i="21"/>
  <c r="M259" i="21" s="1"/>
  <c r="K258" i="21"/>
  <c r="M258" i="21" s="1"/>
  <c r="K257" i="21"/>
  <c r="M257" i="21" s="1"/>
  <c r="K256" i="21"/>
  <c r="M256" i="21" s="1"/>
  <c r="K255" i="21"/>
  <c r="M255" i="21" s="1"/>
  <c r="K254" i="21"/>
  <c r="M254" i="21" s="1"/>
  <c r="K253" i="21"/>
  <c r="M253" i="21" s="1"/>
  <c r="K252" i="21"/>
  <c r="M252" i="21" s="1"/>
  <c r="K251" i="21"/>
  <c r="M251" i="21" s="1"/>
  <c r="K250" i="21"/>
  <c r="M250" i="21" s="1"/>
  <c r="K249" i="21"/>
  <c r="M249" i="21" s="1"/>
  <c r="K248" i="21"/>
  <c r="M248" i="21" s="1"/>
  <c r="K247" i="21"/>
  <c r="M247" i="21" s="1"/>
  <c r="K246" i="21"/>
  <c r="M246" i="21" s="1"/>
  <c r="K245" i="21"/>
  <c r="M245" i="21" s="1"/>
  <c r="K244" i="21"/>
  <c r="M244" i="21" s="1"/>
  <c r="K243" i="21"/>
  <c r="M243" i="21" s="1"/>
  <c r="K242" i="21"/>
  <c r="M242" i="21" s="1"/>
  <c r="K241" i="21"/>
  <c r="M241" i="21" s="1"/>
  <c r="K240" i="21"/>
  <c r="M240" i="21" s="1"/>
  <c r="K239" i="21"/>
  <c r="M239" i="21" s="1"/>
  <c r="K238" i="21"/>
  <c r="M238" i="21" s="1"/>
  <c r="K237" i="21"/>
  <c r="M237" i="21" s="1"/>
  <c r="K236" i="21"/>
  <c r="M236" i="21" s="1"/>
  <c r="K235" i="21"/>
  <c r="M235" i="21" s="1"/>
  <c r="K234" i="21"/>
  <c r="M234" i="21" s="1"/>
  <c r="K233" i="21"/>
  <c r="M233" i="21" s="1"/>
  <c r="K232" i="21"/>
  <c r="M232" i="21" s="1"/>
  <c r="K231" i="21"/>
  <c r="M231" i="21" s="1"/>
  <c r="K230" i="21"/>
  <c r="M230" i="21" s="1"/>
  <c r="K229" i="21"/>
  <c r="M229" i="21" s="1"/>
  <c r="K228" i="21"/>
  <c r="M228" i="21" s="1"/>
  <c r="K227" i="21"/>
  <c r="M227" i="21" s="1"/>
  <c r="K226" i="21"/>
  <c r="M226" i="21" s="1"/>
  <c r="K225" i="21"/>
  <c r="M225" i="21" s="1"/>
  <c r="K224" i="21"/>
  <c r="M224" i="21" s="1"/>
  <c r="K223" i="21"/>
  <c r="M223" i="21" s="1"/>
  <c r="K222" i="21"/>
  <c r="M222" i="21" s="1"/>
  <c r="K221" i="21"/>
  <c r="M221" i="21" s="1"/>
  <c r="K220" i="21"/>
  <c r="M220" i="21" s="1"/>
  <c r="K219" i="21"/>
  <c r="M219" i="21" s="1"/>
  <c r="K218" i="21"/>
  <c r="M218" i="21" s="1"/>
  <c r="K217" i="21"/>
  <c r="M217" i="21" s="1"/>
  <c r="K216" i="21"/>
  <c r="M216" i="21" s="1"/>
  <c r="K215" i="21"/>
  <c r="M215" i="21" s="1"/>
  <c r="K214" i="21"/>
  <c r="M214" i="21" s="1"/>
  <c r="K213" i="21"/>
  <c r="M213" i="21" s="1"/>
  <c r="K212" i="21"/>
  <c r="M212" i="21" s="1"/>
  <c r="K211" i="21"/>
  <c r="M211" i="21" s="1"/>
  <c r="K210" i="21"/>
  <c r="M210" i="21" s="1"/>
  <c r="K209" i="21"/>
  <c r="M209" i="21" s="1"/>
  <c r="K208" i="21"/>
  <c r="M208" i="21" s="1"/>
  <c r="K207" i="21"/>
  <c r="M207" i="21" s="1"/>
  <c r="K206" i="21"/>
  <c r="M206" i="21" s="1"/>
  <c r="K205" i="21"/>
  <c r="M205" i="21" s="1"/>
  <c r="K204" i="21"/>
  <c r="M204" i="21" s="1"/>
  <c r="K203" i="21"/>
  <c r="M203" i="21" s="1"/>
  <c r="K202" i="21"/>
  <c r="M202" i="21" s="1"/>
  <c r="K201" i="21"/>
  <c r="M201" i="21" s="1"/>
  <c r="K200" i="21"/>
  <c r="M200" i="21" s="1"/>
  <c r="K199" i="21"/>
  <c r="M199" i="21" s="1"/>
  <c r="K198" i="21"/>
  <c r="M198" i="21" s="1"/>
  <c r="K197" i="21"/>
  <c r="M197" i="21" s="1"/>
  <c r="K196" i="21"/>
  <c r="M196" i="21" s="1"/>
  <c r="K195" i="21"/>
  <c r="M195" i="21" s="1"/>
  <c r="K194" i="21"/>
  <c r="M194" i="21" s="1"/>
  <c r="K193" i="21"/>
  <c r="M193" i="21" s="1"/>
  <c r="K192" i="21"/>
  <c r="M192" i="21" s="1"/>
  <c r="K191" i="21"/>
  <c r="M191" i="21" s="1"/>
  <c r="K190" i="21"/>
  <c r="M190" i="21" s="1"/>
  <c r="K189" i="21"/>
  <c r="M189" i="21" s="1"/>
  <c r="K188" i="21"/>
  <c r="M188" i="21" s="1"/>
  <c r="K187" i="21"/>
  <c r="M187" i="21" s="1"/>
  <c r="K186" i="21"/>
  <c r="M186" i="21" s="1"/>
  <c r="K185" i="21"/>
  <c r="M185" i="21" s="1"/>
  <c r="K184" i="21"/>
  <c r="M184" i="21" s="1"/>
  <c r="K183" i="21"/>
  <c r="M183" i="21" s="1"/>
  <c r="K182" i="21"/>
  <c r="M182" i="21" s="1"/>
  <c r="K181" i="21"/>
  <c r="M181" i="21" s="1"/>
  <c r="K180" i="21"/>
  <c r="M180" i="21" s="1"/>
  <c r="K179" i="21"/>
  <c r="M179" i="21" s="1"/>
  <c r="K178" i="21"/>
  <c r="M178" i="21" s="1"/>
  <c r="K177" i="21"/>
  <c r="M177" i="21" s="1"/>
  <c r="K176" i="21"/>
  <c r="M176" i="21" s="1"/>
  <c r="K175" i="21"/>
  <c r="M175" i="21" s="1"/>
  <c r="K174" i="21"/>
  <c r="M174" i="21" s="1"/>
  <c r="K173" i="21"/>
  <c r="M173" i="21" s="1"/>
  <c r="K172" i="21"/>
  <c r="M172" i="21" s="1"/>
  <c r="K171" i="21"/>
  <c r="M171" i="21" s="1"/>
  <c r="K170" i="21"/>
  <c r="M170" i="21" s="1"/>
  <c r="K169" i="21"/>
  <c r="M169" i="21" s="1"/>
  <c r="K168" i="21"/>
  <c r="M168" i="21" s="1"/>
  <c r="K167" i="21"/>
  <c r="M167" i="21" s="1"/>
  <c r="K166" i="21"/>
  <c r="M166" i="21" s="1"/>
  <c r="K165" i="21"/>
  <c r="M165" i="21" s="1"/>
  <c r="K164" i="21"/>
  <c r="M164" i="21" s="1"/>
  <c r="K163" i="21"/>
  <c r="M163" i="21" s="1"/>
  <c r="K162" i="21"/>
  <c r="M162" i="21" s="1"/>
  <c r="K161" i="21"/>
  <c r="M161" i="21" s="1"/>
  <c r="K160" i="21"/>
  <c r="M160" i="21" s="1"/>
  <c r="K159" i="21"/>
  <c r="M159" i="21" s="1"/>
  <c r="K158" i="21"/>
  <c r="M158" i="21" s="1"/>
  <c r="K157" i="21"/>
  <c r="M157" i="21" s="1"/>
  <c r="K156" i="21"/>
  <c r="M156" i="21" s="1"/>
  <c r="K155" i="21"/>
  <c r="M155" i="21" s="1"/>
  <c r="K154" i="21"/>
  <c r="M154" i="21" s="1"/>
  <c r="K153" i="21"/>
  <c r="M153" i="21" s="1"/>
  <c r="K152" i="21"/>
  <c r="M152" i="21" s="1"/>
  <c r="K151" i="21"/>
  <c r="M151" i="21" s="1"/>
  <c r="K150" i="21"/>
  <c r="M150" i="21" s="1"/>
  <c r="K149" i="21"/>
  <c r="M149" i="21" s="1"/>
  <c r="K148" i="21"/>
  <c r="M148" i="21" s="1"/>
  <c r="K147" i="21"/>
  <c r="M147" i="21" s="1"/>
  <c r="K146" i="21"/>
  <c r="M146" i="21" s="1"/>
  <c r="K145" i="21"/>
  <c r="M145" i="21" s="1"/>
  <c r="K144" i="21"/>
  <c r="M144" i="21" s="1"/>
  <c r="K143" i="21"/>
  <c r="M143" i="21" s="1"/>
  <c r="K142" i="21"/>
  <c r="M142" i="21" s="1"/>
  <c r="K141" i="21"/>
  <c r="M141" i="21" s="1"/>
  <c r="K140" i="21"/>
  <c r="M140" i="21" s="1"/>
  <c r="K139" i="21"/>
  <c r="M139" i="21" s="1"/>
  <c r="K138" i="21"/>
  <c r="M138" i="21" s="1"/>
  <c r="K137" i="21"/>
  <c r="M137" i="21" s="1"/>
  <c r="K136" i="21"/>
  <c r="M136" i="21" s="1"/>
  <c r="K135" i="21"/>
  <c r="M135" i="21" s="1"/>
  <c r="K134" i="21"/>
  <c r="M134" i="21" s="1"/>
  <c r="K133" i="21"/>
  <c r="M133" i="21" s="1"/>
  <c r="K132" i="21"/>
  <c r="M132" i="21" s="1"/>
  <c r="K131" i="21"/>
  <c r="M131" i="21" s="1"/>
  <c r="K130" i="21"/>
  <c r="M130" i="21" s="1"/>
  <c r="K129" i="21"/>
  <c r="M129" i="21" s="1"/>
  <c r="K128" i="21"/>
  <c r="M128" i="21" s="1"/>
  <c r="K127" i="21"/>
  <c r="M127" i="21" s="1"/>
  <c r="K126" i="21"/>
  <c r="M126" i="21" s="1"/>
  <c r="K125" i="21"/>
  <c r="M125" i="21" s="1"/>
  <c r="K124" i="21"/>
  <c r="M124" i="21" s="1"/>
  <c r="K123" i="21"/>
  <c r="M123" i="21" s="1"/>
  <c r="K122" i="21"/>
  <c r="M122" i="21" s="1"/>
  <c r="K121" i="21"/>
  <c r="M121" i="21" s="1"/>
  <c r="K120" i="21"/>
  <c r="M120" i="21" s="1"/>
  <c r="K119" i="21"/>
  <c r="M119" i="21" s="1"/>
  <c r="K118" i="21"/>
  <c r="M118" i="21" s="1"/>
  <c r="K117" i="21"/>
  <c r="M117" i="21" s="1"/>
  <c r="K116" i="21"/>
  <c r="M116" i="21" s="1"/>
  <c r="K115" i="21"/>
  <c r="M115" i="21" s="1"/>
  <c r="K114" i="21"/>
  <c r="M114" i="21" s="1"/>
  <c r="K113" i="21"/>
  <c r="M113" i="21" s="1"/>
  <c r="K112" i="21"/>
  <c r="M112" i="21" s="1"/>
  <c r="K111" i="21"/>
  <c r="M111" i="21" s="1"/>
  <c r="K110" i="21"/>
  <c r="M110" i="21" s="1"/>
  <c r="K109" i="21"/>
  <c r="M109" i="21" s="1"/>
  <c r="K108" i="21"/>
  <c r="M108" i="21" s="1"/>
  <c r="K107" i="21"/>
  <c r="M107" i="21" s="1"/>
  <c r="K106" i="21"/>
  <c r="M106" i="21" s="1"/>
  <c r="K105" i="21"/>
  <c r="M105" i="21" s="1"/>
  <c r="K104" i="21"/>
  <c r="M104" i="21" s="1"/>
  <c r="K103" i="21"/>
  <c r="M103" i="21" s="1"/>
  <c r="K102" i="21"/>
  <c r="M102" i="21" s="1"/>
  <c r="K101" i="21"/>
  <c r="M101" i="21" s="1"/>
  <c r="K100" i="21"/>
  <c r="M100" i="21" s="1"/>
  <c r="K99" i="21"/>
  <c r="M99" i="21" s="1"/>
  <c r="K98" i="21"/>
  <c r="M98" i="21" s="1"/>
  <c r="K97" i="21"/>
  <c r="M97" i="21" s="1"/>
  <c r="K96" i="21"/>
  <c r="M96" i="21" s="1"/>
  <c r="K95" i="21"/>
  <c r="M95" i="21" s="1"/>
  <c r="K94" i="21"/>
  <c r="M94" i="21" s="1"/>
  <c r="K93" i="21"/>
  <c r="M93" i="21" s="1"/>
  <c r="K92" i="21"/>
  <c r="M92" i="21"/>
  <c r="K91" i="21"/>
  <c r="M91" i="21" s="1"/>
  <c r="K90" i="21"/>
  <c r="M90" i="21"/>
  <c r="K89" i="21"/>
  <c r="M89" i="21" s="1"/>
  <c r="K88" i="21"/>
  <c r="M88" i="21" s="1"/>
  <c r="K87" i="21"/>
  <c r="M87" i="21" s="1"/>
  <c r="K86" i="21"/>
  <c r="M86" i="21" s="1"/>
  <c r="M85" i="21"/>
  <c r="M84" i="21"/>
  <c r="M83" i="21"/>
  <c r="M82" i="21"/>
  <c r="M81" i="21"/>
  <c r="M80" i="21"/>
  <c r="M77" i="21"/>
  <c r="M76" i="21"/>
  <c r="M74" i="21"/>
  <c r="J518" i="20"/>
  <c r="I518" i="20"/>
  <c r="H518" i="20"/>
  <c r="G518" i="20"/>
  <c r="F518" i="20"/>
  <c r="K14" i="15"/>
  <c r="K528" i="67"/>
  <c r="K530" i="63"/>
  <c r="K532" i="63"/>
  <c r="K530" i="67"/>
  <c r="K531" i="67"/>
  <c r="K531" i="63"/>
  <c r="J532" i="41"/>
  <c r="H532" i="41"/>
  <c r="F532" i="41"/>
  <c r="I532" i="41"/>
  <c r="G532" i="41"/>
  <c r="J528" i="41"/>
  <c r="H528" i="41"/>
  <c r="F528" i="41"/>
  <c r="I528" i="41"/>
  <c r="G528" i="41"/>
  <c r="I527" i="41"/>
  <c r="G527" i="41"/>
  <c r="J527" i="41"/>
  <c r="H527" i="41"/>
  <c r="F527" i="41"/>
  <c r="J526" i="41"/>
  <c r="H526" i="41"/>
  <c r="F526" i="41"/>
  <c r="I526" i="41"/>
  <c r="G526" i="41"/>
  <c r="I525" i="41"/>
  <c r="G525" i="41"/>
  <c r="J525" i="41"/>
  <c r="H525" i="41"/>
  <c r="F525" i="41"/>
  <c r="J524" i="41"/>
  <c r="H524" i="41"/>
  <c r="F524" i="41"/>
  <c r="I524" i="41"/>
  <c r="G524" i="41"/>
  <c r="I523" i="41"/>
  <c r="G523" i="41"/>
  <c r="J523" i="41"/>
  <c r="H523" i="41"/>
  <c r="F523" i="41"/>
  <c r="J522" i="41"/>
  <c r="H522" i="41"/>
  <c r="F522" i="41"/>
  <c r="I522" i="41"/>
  <c r="G522" i="41"/>
  <c r="I521" i="41"/>
  <c r="G521" i="41"/>
  <c r="J521" i="41"/>
  <c r="H521" i="41"/>
  <c r="F521" i="41"/>
  <c r="J530" i="41"/>
  <c r="H530" i="41"/>
  <c r="F530" i="41"/>
  <c r="I530" i="41"/>
  <c r="G530" i="41"/>
  <c r="I535" i="41"/>
  <c r="G535" i="41"/>
  <c r="J535" i="41"/>
  <c r="H535" i="41"/>
  <c r="F535" i="41"/>
  <c r="J534" i="41"/>
  <c r="H534" i="41"/>
  <c r="F534" i="41"/>
  <c r="I534" i="41"/>
  <c r="G534" i="41"/>
  <c r="J531" i="39"/>
  <c r="H531" i="39"/>
  <c r="F531" i="39"/>
  <c r="I531" i="39"/>
  <c r="G531" i="39"/>
  <c r="J527" i="39"/>
  <c r="H527" i="39"/>
  <c r="F527" i="39"/>
  <c r="I527" i="39"/>
  <c r="G527" i="39"/>
  <c r="I526" i="39"/>
  <c r="G526" i="39"/>
  <c r="J526" i="39"/>
  <c r="H526" i="39"/>
  <c r="F526" i="39"/>
  <c r="J525" i="39"/>
  <c r="H525" i="39"/>
  <c r="F525" i="39"/>
  <c r="I525" i="39"/>
  <c r="G525" i="39"/>
  <c r="I524" i="39"/>
  <c r="G524" i="39"/>
  <c r="J524" i="39"/>
  <c r="H524" i="39"/>
  <c r="F524" i="39"/>
  <c r="J523" i="39"/>
  <c r="H523" i="39"/>
  <c r="F523" i="39"/>
  <c r="I523" i="39"/>
  <c r="G523" i="39"/>
  <c r="I522" i="39"/>
  <c r="G522" i="39"/>
  <c r="J522" i="39"/>
  <c r="H522" i="39"/>
  <c r="F522" i="39"/>
  <c r="J521" i="39"/>
  <c r="H521" i="39"/>
  <c r="F521" i="39"/>
  <c r="I521" i="39"/>
  <c r="G521" i="39"/>
  <c r="I520" i="39"/>
  <c r="G520" i="39"/>
  <c r="J520" i="39"/>
  <c r="H520" i="39"/>
  <c r="F520" i="39"/>
  <c r="J529" i="39"/>
  <c r="H529" i="39"/>
  <c r="F529" i="39"/>
  <c r="I529" i="39"/>
  <c r="G529" i="39"/>
  <c r="I534" i="39"/>
  <c r="G534" i="39"/>
  <c r="J534" i="39"/>
  <c r="H534" i="39"/>
  <c r="F534" i="39"/>
  <c r="J533" i="39"/>
  <c r="H533" i="39"/>
  <c r="F533" i="39"/>
  <c r="F535" i="39" s="1"/>
  <c r="I533" i="39"/>
  <c r="G533" i="39"/>
  <c r="I532" i="37"/>
  <c r="G532" i="37"/>
  <c r="J532" i="37"/>
  <c r="H532" i="37"/>
  <c r="F532" i="37"/>
  <c r="J531" i="37"/>
  <c r="H531" i="37"/>
  <c r="F531" i="37"/>
  <c r="I531" i="37"/>
  <c r="G531" i="37"/>
  <c r="I530" i="37"/>
  <c r="G530" i="37"/>
  <c r="J530" i="37"/>
  <c r="H530" i="37"/>
  <c r="F530" i="37"/>
  <c r="J529" i="37"/>
  <c r="H529" i="37"/>
  <c r="F529" i="37"/>
  <c r="I529" i="37"/>
  <c r="G529" i="37"/>
  <c r="K529" i="37" s="1"/>
  <c r="I528" i="37"/>
  <c r="G528" i="37"/>
  <c r="J528" i="37"/>
  <c r="H528" i="37"/>
  <c r="F528" i="37"/>
  <c r="K528" i="37" s="1"/>
  <c r="I533" i="35"/>
  <c r="G533" i="35"/>
  <c r="J533" i="35"/>
  <c r="H533" i="35"/>
  <c r="F533" i="35"/>
  <c r="J532" i="35"/>
  <c r="H532" i="35"/>
  <c r="F532" i="35"/>
  <c r="I532" i="35"/>
  <c r="G532" i="35"/>
  <c r="I531" i="35"/>
  <c r="G531" i="35"/>
  <c r="J531" i="35"/>
  <c r="H531" i="35"/>
  <c r="F531" i="35"/>
  <c r="J530" i="35"/>
  <c r="H530" i="35"/>
  <c r="F530" i="35"/>
  <c r="I530" i="35"/>
  <c r="G530" i="35"/>
  <c r="K530" i="35" s="1"/>
  <c r="I529" i="35"/>
  <c r="G529" i="35"/>
  <c r="J529" i="35"/>
  <c r="H529" i="35"/>
  <c r="F529" i="35"/>
  <c r="I532" i="33"/>
  <c r="G532" i="33"/>
  <c r="J532" i="33"/>
  <c r="H532" i="33"/>
  <c r="F532" i="33"/>
  <c r="K532" i="33" s="1"/>
  <c r="J531" i="33"/>
  <c r="H531" i="33"/>
  <c r="F531" i="33"/>
  <c r="I531" i="33"/>
  <c r="G531" i="33"/>
  <c r="I530" i="33"/>
  <c r="G530" i="33"/>
  <c r="J530" i="33"/>
  <c r="H530" i="33"/>
  <c r="F530" i="33"/>
  <c r="K530" i="33" s="1"/>
  <c r="J529" i="33"/>
  <c r="H529" i="33"/>
  <c r="F529" i="33"/>
  <c r="I529" i="33"/>
  <c r="G529" i="33"/>
  <c r="G528" i="33"/>
  <c r="G535" i="33" s="1"/>
  <c r="I528" i="33"/>
  <c r="J528" i="33"/>
  <c r="H528" i="33"/>
  <c r="F528" i="33"/>
  <c r="I533" i="31"/>
  <c r="G533" i="31"/>
  <c r="J533" i="31"/>
  <c r="H533" i="31"/>
  <c r="F533" i="31"/>
  <c r="K533" i="31" s="1"/>
  <c r="J532" i="31"/>
  <c r="H532" i="31"/>
  <c r="F532" i="31"/>
  <c r="I532" i="31"/>
  <c r="G532" i="31"/>
  <c r="I531" i="31"/>
  <c r="G531" i="31"/>
  <c r="J531" i="31"/>
  <c r="H531" i="31"/>
  <c r="F531" i="31"/>
  <c r="J530" i="31"/>
  <c r="H530" i="31"/>
  <c r="F530" i="31"/>
  <c r="I530" i="31"/>
  <c r="G530" i="31"/>
  <c r="K530" i="31" s="1"/>
  <c r="I529" i="31"/>
  <c r="G529" i="31"/>
  <c r="J529" i="31"/>
  <c r="H529" i="31"/>
  <c r="F529" i="31"/>
  <c r="K529" i="31" s="1"/>
  <c r="I527" i="31"/>
  <c r="G527" i="31"/>
  <c r="J527" i="31"/>
  <c r="H527" i="31"/>
  <c r="F527" i="31"/>
  <c r="J526" i="31"/>
  <c r="H526" i="31"/>
  <c r="F526" i="31"/>
  <c r="I526" i="31"/>
  <c r="G526" i="31"/>
  <c r="I525" i="31"/>
  <c r="G525" i="31"/>
  <c r="J525" i="31"/>
  <c r="H525" i="31"/>
  <c r="F525" i="31"/>
  <c r="J524" i="31"/>
  <c r="H524" i="31"/>
  <c r="F524" i="31"/>
  <c r="I524" i="31"/>
  <c r="G524" i="31"/>
  <c r="K524" i="31" s="1"/>
  <c r="I523" i="31"/>
  <c r="G523" i="31"/>
  <c r="J523" i="31"/>
  <c r="H523" i="31"/>
  <c r="F523" i="31"/>
  <c r="J522" i="31"/>
  <c r="H522" i="31"/>
  <c r="F522" i="31"/>
  <c r="I522" i="31"/>
  <c r="G522" i="31"/>
  <c r="I521" i="31"/>
  <c r="G521" i="31"/>
  <c r="G536" i="31" s="1"/>
  <c r="J521" i="31"/>
  <c r="H521" i="31"/>
  <c r="F521" i="31"/>
  <c r="I531" i="29"/>
  <c r="G531" i="29"/>
  <c r="J531" i="29"/>
  <c r="H531" i="29"/>
  <c r="F531" i="29"/>
  <c r="J530" i="29"/>
  <c r="H530" i="29"/>
  <c r="F530" i="29"/>
  <c r="I530" i="29"/>
  <c r="G530" i="29"/>
  <c r="I529" i="29"/>
  <c r="G529" i="29"/>
  <c r="J529" i="29"/>
  <c r="H529" i="29"/>
  <c r="F529" i="29"/>
  <c r="K529" i="29" s="1"/>
  <c r="I533" i="29"/>
  <c r="G533" i="29"/>
  <c r="J533" i="29"/>
  <c r="H533" i="29"/>
  <c r="F533" i="29"/>
  <c r="J532" i="29"/>
  <c r="H532" i="29"/>
  <c r="F532" i="29"/>
  <c r="I532" i="29"/>
  <c r="G532" i="29"/>
  <c r="I532" i="27"/>
  <c r="G532" i="27"/>
  <c r="J532" i="27"/>
  <c r="H532" i="27"/>
  <c r="F532" i="27"/>
  <c r="J531" i="27"/>
  <c r="H531" i="27"/>
  <c r="F531" i="27"/>
  <c r="I531" i="27"/>
  <c r="G531" i="27"/>
  <c r="I530" i="27"/>
  <c r="G530" i="27"/>
  <c r="J530" i="27"/>
  <c r="H530" i="27"/>
  <c r="F530" i="27"/>
  <c r="K530" i="27" s="1"/>
  <c r="J529" i="27"/>
  <c r="H529" i="27"/>
  <c r="F529" i="27"/>
  <c r="I529" i="27"/>
  <c r="G529" i="27"/>
  <c r="I528" i="27"/>
  <c r="G528" i="27"/>
  <c r="J528" i="27"/>
  <c r="H528" i="27"/>
  <c r="F528" i="27"/>
  <c r="K528" i="27" s="1"/>
  <c r="I520" i="25"/>
  <c r="G520" i="25"/>
  <c r="J520" i="25"/>
  <c r="F520" i="25"/>
  <c r="J521" i="25"/>
  <c r="H521" i="25"/>
  <c r="I521" i="25"/>
  <c r="G521" i="25"/>
  <c r="I522" i="25"/>
  <c r="J522" i="25"/>
  <c r="H522" i="25"/>
  <c r="F522" i="25"/>
  <c r="H523" i="25"/>
  <c r="F523" i="25"/>
  <c r="I523" i="25"/>
  <c r="I524" i="25"/>
  <c r="G524" i="25"/>
  <c r="J524" i="25"/>
  <c r="F524" i="25"/>
  <c r="J525" i="25"/>
  <c r="H525" i="25"/>
  <c r="I525" i="25"/>
  <c r="G525" i="25"/>
  <c r="I526" i="25"/>
  <c r="G526" i="25"/>
  <c r="J526" i="25"/>
  <c r="H526" i="25"/>
  <c r="F526" i="25"/>
  <c r="J527" i="25"/>
  <c r="H527" i="25"/>
  <c r="F527" i="25"/>
  <c r="I527" i="25"/>
  <c r="G527" i="25"/>
  <c r="J533" i="25"/>
  <c r="H533" i="25"/>
  <c r="F533" i="25"/>
  <c r="I533" i="25"/>
  <c r="G533" i="25"/>
  <c r="K533" i="25"/>
  <c r="I534" i="25"/>
  <c r="G534" i="25"/>
  <c r="J534" i="25"/>
  <c r="H534" i="25"/>
  <c r="F534" i="25"/>
  <c r="J525" i="24"/>
  <c r="H525" i="24"/>
  <c r="F525" i="24"/>
  <c r="G525" i="24"/>
  <c r="I525" i="24"/>
  <c r="J529" i="24"/>
  <c r="H529" i="24"/>
  <c r="F529" i="24"/>
  <c r="G529" i="24"/>
  <c r="J533" i="24"/>
  <c r="H533" i="24"/>
  <c r="F533" i="24"/>
  <c r="I533" i="24"/>
  <c r="I528" i="24"/>
  <c r="G528" i="24"/>
  <c r="I530" i="24"/>
  <c r="G530" i="24"/>
  <c r="I532" i="24"/>
  <c r="G532" i="24"/>
  <c r="F528" i="24"/>
  <c r="J528" i="24"/>
  <c r="H530" i="24"/>
  <c r="J531" i="24"/>
  <c r="H531" i="24"/>
  <c r="F531" i="24"/>
  <c r="I531" i="24"/>
  <c r="F532" i="24"/>
  <c r="J532" i="24"/>
  <c r="G533" i="24"/>
  <c r="I526" i="23"/>
  <c r="G526" i="23"/>
  <c r="J526" i="23"/>
  <c r="H526" i="23"/>
  <c r="F526" i="23"/>
  <c r="J527" i="23"/>
  <c r="H527" i="23"/>
  <c r="F527" i="23"/>
  <c r="I527" i="23"/>
  <c r="G527" i="23"/>
  <c r="K527" i="23" s="1"/>
  <c r="J533" i="23"/>
  <c r="H533" i="23"/>
  <c r="F533" i="23"/>
  <c r="I533" i="23"/>
  <c r="G533" i="23"/>
  <c r="I534" i="23"/>
  <c r="G534" i="23"/>
  <c r="J534" i="23"/>
  <c r="H534" i="23"/>
  <c r="F534" i="23"/>
  <c r="F520" i="21"/>
  <c r="F524" i="21"/>
  <c r="I526" i="21"/>
  <c r="J533" i="21"/>
  <c r="H533" i="21"/>
  <c r="F533" i="21"/>
  <c r="G533" i="21"/>
  <c r="I533" i="21"/>
  <c r="J529" i="21"/>
  <c r="H529" i="21"/>
  <c r="F529" i="21"/>
  <c r="I529" i="21"/>
  <c r="F530" i="21"/>
  <c r="I528" i="21"/>
  <c r="G528" i="21"/>
  <c r="I530" i="21"/>
  <c r="G530" i="21"/>
  <c r="H530" i="21"/>
  <c r="I532" i="21"/>
  <c r="G532" i="21"/>
  <c r="F528" i="21"/>
  <c r="J528" i="21"/>
  <c r="G529" i="21"/>
  <c r="J531" i="21"/>
  <c r="H531" i="21"/>
  <c r="F531" i="21"/>
  <c r="I531" i="21"/>
  <c r="F532" i="21"/>
  <c r="J532" i="21"/>
  <c r="B5" i="19"/>
  <c r="B6" i="19"/>
  <c r="E8" i="19"/>
  <c r="H5" i="19"/>
  <c r="B5" i="18"/>
  <c r="B6" i="18"/>
  <c r="E8" i="18"/>
  <c r="H5" i="18"/>
  <c r="B5" i="17"/>
  <c r="B6" i="17"/>
  <c r="E8" i="17"/>
  <c r="H5" i="17"/>
  <c r="E8" i="15"/>
  <c r="B6" i="15"/>
  <c r="B5" i="15"/>
  <c r="H5" i="15"/>
  <c r="E8" i="14"/>
  <c r="B6" i="14"/>
  <c r="B5" i="14"/>
  <c r="M109" i="27"/>
  <c r="M110" i="27"/>
  <c r="M113" i="27"/>
  <c r="M114" i="27"/>
  <c r="M117" i="27"/>
  <c r="M118" i="27"/>
  <c r="M121" i="27"/>
  <c r="M122" i="27"/>
  <c r="M125" i="27"/>
  <c r="M126" i="27"/>
  <c r="M129" i="27"/>
  <c r="M130" i="27"/>
  <c r="M133" i="27"/>
  <c r="M134" i="27"/>
  <c r="M137" i="27"/>
  <c r="M138" i="27"/>
  <c r="M141" i="27"/>
  <c r="M142" i="27"/>
  <c r="M145" i="27"/>
  <c r="M146" i="27"/>
  <c r="M149" i="27"/>
  <c r="M150" i="27"/>
  <c r="M153" i="27"/>
  <c r="M154" i="27"/>
  <c r="M157" i="27"/>
  <c r="M158" i="27"/>
  <c r="M161" i="27"/>
  <c r="M162" i="27"/>
  <c r="M165" i="27"/>
  <c r="M166" i="27"/>
  <c r="M169" i="27"/>
  <c r="M170" i="27"/>
  <c r="M173" i="27"/>
  <c r="M174" i="27"/>
  <c r="M177" i="27"/>
  <c r="M178" i="27"/>
  <c r="M181" i="27"/>
  <c r="M182" i="27"/>
  <c r="M185" i="27"/>
  <c r="M186" i="27"/>
  <c r="M189" i="27"/>
  <c r="M190" i="27"/>
  <c r="M193" i="27"/>
  <c r="M194" i="27"/>
  <c r="M197" i="27"/>
  <c r="M198" i="27"/>
  <c r="M201" i="27"/>
  <c r="M202" i="27"/>
  <c r="M205" i="27"/>
  <c r="M206" i="27"/>
  <c r="M209" i="27"/>
  <c r="M210" i="27"/>
  <c r="M213" i="27"/>
  <c r="M214" i="27"/>
  <c r="M217" i="27"/>
  <c r="M218" i="27"/>
  <c r="M221" i="27"/>
  <c r="M222" i="27"/>
  <c r="M225" i="27"/>
  <c r="M226" i="27"/>
  <c r="M229" i="27"/>
  <c r="M230" i="27"/>
  <c r="M233" i="27"/>
  <c r="M234" i="27"/>
  <c r="M237" i="27"/>
  <c r="M238" i="27"/>
  <c r="M241" i="27"/>
  <c r="M242" i="27"/>
  <c r="M245" i="27"/>
  <c r="M246" i="27"/>
  <c r="M249" i="27"/>
  <c r="M250" i="27"/>
  <c r="M253" i="27"/>
  <c r="M254" i="27"/>
  <c r="M257" i="27"/>
  <c r="M258" i="27"/>
  <c r="M261" i="27"/>
  <c r="M262" i="27"/>
  <c r="M265" i="27"/>
  <c r="M266" i="27"/>
  <c r="M269" i="27"/>
  <c r="M270" i="27"/>
  <c r="M273" i="27"/>
  <c r="M274" i="27"/>
  <c r="M277" i="27"/>
  <c r="M278" i="27"/>
  <c r="M281" i="27"/>
  <c r="M282" i="27"/>
  <c r="M285" i="27"/>
  <c r="M286" i="27"/>
  <c r="M289" i="27"/>
  <c r="M290" i="27"/>
  <c r="M293" i="27"/>
  <c r="M294" i="27"/>
  <c r="M297" i="27"/>
  <c r="M298" i="27"/>
  <c r="M301" i="27"/>
  <c r="M302" i="27"/>
  <c r="M305" i="27"/>
  <c r="M306" i="27"/>
  <c r="M309" i="27"/>
  <c r="M310" i="27"/>
  <c r="M313" i="27"/>
  <c r="M314" i="27"/>
  <c r="M317" i="27"/>
  <c r="M318" i="27"/>
  <c r="M321" i="27"/>
  <c r="M322" i="27"/>
  <c r="M325" i="27"/>
  <c r="M326" i="27"/>
  <c r="M329" i="27"/>
  <c r="M330" i="27"/>
  <c r="M333" i="27"/>
  <c r="M334" i="27"/>
  <c r="M337" i="27"/>
  <c r="M338" i="27"/>
  <c r="M341" i="27"/>
  <c r="M342" i="27"/>
  <c r="M345" i="27"/>
  <c r="M346" i="27"/>
  <c r="M349" i="27"/>
  <c r="M350" i="27"/>
  <c r="M353" i="27"/>
  <c r="M354" i="27"/>
  <c r="M357" i="27"/>
  <c r="M358" i="27"/>
  <c r="M361" i="27"/>
  <c r="M362" i="27"/>
  <c r="M365" i="27"/>
  <c r="M366" i="27"/>
  <c r="M369" i="27"/>
  <c r="M370" i="27"/>
  <c r="M373" i="27"/>
  <c r="M374" i="27"/>
  <c r="M377" i="27"/>
  <c r="M378" i="27"/>
  <c r="M381" i="27"/>
  <c r="M382" i="27"/>
  <c r="M385" i="27"/>
  <c r="M386" i="27"/>
  <c r="M389" i="27"/>
  <c r="M390" i="27"/>
  <c r="M393" i="27"/>
  <c r="M394" i="27"/>
  <c r="M397" i="27"/>
  <c r="M398" i="27"/>
  <c r="M401" i="27"/>
  <c r="M402" i="27"/>
  <c r="M405" i="27"/>
  <c r="M406" i="27"/>
  <c r="M409" i="27"/>
  <c r="M410" i="27"/>
  <c r="M413" i="27"/>
  <c r="M414" i="27"/>
  <c r="M417" i="27"/>
  <c r="M418" i="27"/>
  <c r="M421" i="27"/>
  <c r="M422" i="27"/>
  <c r="M425" i="27"/>
  <c r="M426" i="27"/>
  <c r="M429" i="27"/>
  <c r="M430" i="27"/>
  <c r="M433" i="27"/>
  <c r="M434" i="27"/>
  <c r="M437" i="27"/>
  <c r="M438" i="27"/>
  <c r="M441" i="27"/>
  <c r="M442" i="27"/>
  <c r="M445" i="27"/>
  <c r="M446" i="27"/>
  <c r="M449" i="27"/>
  <c r="M450" i="27"/>
  <c r="M453" i="27"/>
  <c r="M454" i="27"/>
  <c r="M457" i="27"/>
  <c r="M458" i="27"/>
  <c r="M461" i="27"/>
  <c r="M462" i="27"/>
  <c r="M465" i="27"/>
  <c r="M466" i="27"/>
  <c r="M469" i="27"/>
  <c r="M470" i="27"/>
  <c r="M473" i="27"/>
  <c r="M474" i="27"/>
  <c r="M477" i="27"/>
  <c r="M478" i="27"/>
  <c r="M481" i="27"/>
  <c r="M482" i="27"/>
  <c r="M485" i="27"/>
  <c r="M486" i="27"/>
  <c r="M489" i="27"/>
  <c r="M490" i="27"/>
  <c r="M491" i="27"/>
  <c r="M492" i="27"/>
  <c r="M493" i="27"/>
  <c r="M494" i="27"/>
  <c r="M497" i="27"/>
  <c r="M498" i="27"/>
  <c r="K532" i="41"/>
  <c r="M40" i="41"/>
  <c r="M42" i="41"/>
  <c r="M44" i="41"/>
  <c r="M46" i="41"/>
  <c r="M48" i="41"/>
  <c r="M50" i="41"/>
  <c r="M52" i="41"/>
  <c r="M54" i="41"/>
  <c r="M56" i="41"/>
  <c r="M58" i="41"/>
  <c r="M60" i="41"/>
  <c r="M62" i="41"/>
  <c r="M64" i="41"/>
  <c r="M66" i="41"/>
  <c r="M68" i="41"/>
  <c r="M70" i="41"/>
  <c r="M72" i="41"/>
  <c r="M74" i="41"/>
  <c r="M76" i="41"/>
  <c r="M78" i="41"/>
  <c r="M80" i="41"/>
  <c r="M82" i="41"/>
  <c r="M84" i="41"/>
  <c r="M86" i="41"/>
  <c r="M88" i="41"/>
  <c r="M90" i="41"/>
  <c r="M92" i="41"/>
  <c r="M94" i="41"/>
  <c r="M96" i="41"/>
  <c r="M98" i="41"/>
  <c r="M100" i="41"/>
  <c r="M102" i="41"/>
  <c r="M104" i="41"/>
  <c r="M106" i="41"/>
  <c r="M108" i="41"/>
  <c r="M110" i="41"/>
  <c r="M112" i="41"/>
  <c r="M114" i="41"/>
  <c r="M116" i="41"/>
  <c r="M118" i="41"/>
  <c r="M120" i="41"/>
  <c r="M122" i="41"/>
  <c r="M124" i="41"/>
  <c r="M126" i="41"/>
  <c r="M128" i="41"/>
  <c r="M130" i="41"/>
  <c r="M132" i="41"/>
  <c r="M134" i="41"/>
  <c r="M136" i="41"/>
  <c r="M138" i="41"/>
  <c r="M140" i="41"/>
  <c r="M142" i="41"/>
  <c r="M144" i="41"/>
  <c r="M146" i="41"/>
  <c r="M148" i="41"/>
  <c r="M150" i="41"/>
  <c r="M152" i="41"/>
  <c r="M154" i="41"/>
  <c r="M156" i="41"/>
  <c r="M158" i="41"/>
  <c r="M160" i="41"/>
  <c r="M162" i="41"/>
  <c r="M164" i="41"/>
  <c r="M166" i="41"/>
  <c r="M168" i="41"/>
  <c r="M170" i="41"/>
  <c r="M172" i="41"/>
  <c r="M174" i="41"/>
  <c r="M176" i="41"/>
  <c r="M178" i="41"/>
  <c r="M180" i="41"/>
  <c r="M182" i="41"/>
  <c r="M184" i="41"/>
  <c r="M186" i="41"/>
  <c r="M188" i="41"/>
  <c r="M190" i="41"/>
  <c r="M192" i="41"/>
  <c r="M194" i="41"/>
  <c r="M196" i="41"/>
  <c r="M198" i="41"/>
  <c r="M200" i="41"/>
  <c r="M202" i="41"/>
  <c r="M204" i="41"/>
  <c r="M206" i="41"/>
  <c r="M208" i="41"/>
  <c r="M210" i="41"/>
  <c r="M212" i="41"/>
  <c r="M214" i="41"/>
  <c r="M216" i="41"/>
  <c r="M218" i="41"/>
  <c r="M220" i="41"/>
  <c r="M222" i="41"/>
  <c r="M224" i="41"/>
  <c r="M226" i="41"/>
  <c r="M228" i="41"/>
  <c r="M230" i="41"/>
  <c r="M232" i="41"/>
  <c r="M234" i="41"/>
  <c r="M236" i="41"/>
  <c r="M238" i="41"/>
  <c r="M240" i="41"/>
  <c r="M242" i="41"/>
  <c r="M244" i="41"/>
  <c r="M246" i="41"/>
  <c r="M248" i="41"/>
  <c r="M250" i="41"/>
  <c r="M252" i="41"/>
  <c r="M254" i="41"/>
  <c r="M256" i="41"/>
  <c r="M258" i="41"/>
  <c r="M260" i="41"/>
  <c r="M262" i="41"/>
  <c r="M264" i="41"/>
  <c r="M266" i="41"/>
  <c r="M268" i="41"/>
  <c r="M270" i="41"/>
  <c r="M272" i="41"/>
  <c r="M274" i="41"/>
  <c r="M276" i="41"/>
  <c r="M278" i="41"/>
  <c r="M280" i="41"/>
  <c r="M282" i="41"/>
  <c r="M284" i="41"/>
  <c r="M286" i="41"/>
  <c r="M288" i="41"/>
  <c r="M290" i="41"/>
  <c r="M292" i="41"/>
  <c r="M294" i="41"/>
  <c r="M296" i="41"/>
  <c r="M298" i="41"/>
  <c r="M300" i="41"/>
  <c r="M302" i="41"/>
  <c r="M304" i="41"/>
  <c r="M306" i="41"/>
  <c r="M308" i="41"/>
  <c r="M310" i="41"/>
  <c r="M312" i="41"/>
  <c r="M314" i="41"/>
  <c r="M316" i="41"/>
  <c r="M318" i="41"/>
  <c r="M320" i="41"/>
  <c r="M322" i="41"/>
  <c r="M324" i="41"/>
  <c r="M326" i="41"/>
  <c r="M328" i="41"/>
  <c r="M330" i="41"/>
  <c r="M332" i="41"/>
  <c r="M334" i="41"/>
  <c r="M336" i="41"/>
  <c r="M338" i="41"/>
  <c r="M340" i="41"/>
  <c r="M342" i="41"/>
  <c r="M344" i="41"/>
  <c r="M346" i="41"/>
  <c r="M348" i="41"/>
  <c r="M350" i="41"/>
  <c r="M352" i="41"/>
  <c r="M354" i="41"/>
  <c r="M356" i="41"/>
  <c r="M358" i="41"/>
  <c r="M360" i="41"/>
  <c r="M362" i="41"/>
  <c r="M364" i="41"/>
  <c r="M366" i="41"/>
  <c r="M368" i="41"/>
  <c r="M370" i="41"/>
  <c r="M372" i="41"/>
  <c r="M374" i="41"/>
  <c r="M376" i="41"/>
  <c r="M378" i="41"/>
  <c r="M380" i="41"/>
  <c r="M382" i="41"/>
  <c r="M384" i="41"/>
  <c r="M386" i="41"/>
  <c r="M388" i="41"/>
  <c r="M390" i="41"/>
  <c r="M392" i="41"/>
  <c r="M394" i="41"/>
  <c r="M396" i="41"/>
  <c r="M398" i="41"/>
  <c r="M400" i="41"/>
  <c r="M402" i="41"/>
  <c r="M404" i="41"/>
  <c r="M406" i="41"/>
  <c r="M408" i="41"/>
  <c r="M410" i="41"/>
  <c r="M412" i="41"/>
  <c r="M414" i="41"/>
  <c r="M416" i="41"/>
  <c r="M418" i="41"/>
  <c r="M420" i="41"/>
  <c r="M422" i="41"/>
  <c r="M424" i="41"/>
  <c r="M426" i="41"/>
  <c r="M428" i="41"/>
  <c r="M430" i="41"/>
  <c r="M432" i="41"/>
  <c r="M434" i="41"/>
  <c r="M436" i="41"/>
  <c r="M438" i="41"/>
  <c r="M440" i="41"/>
  <c r="M442" i="41"/>
  <c r="M444" i="41"/>
  <c r="M446" i="41"/>
  <c r="M448" i="41"/>
  <c r="M450" i="41"/>
  <c r="M452" i="41"/>
  <c r="M454" i="41"/>
  <c r="M456" i="41"/>
  <c r="M458" i="41"/>
  <c r="M460" i="41"/>
  <c r="M462" i="41"/>
  <c r="M464" i="41"/>
  <c r="M466" i="41"/>
  <c r="M468" i="41"/>
  <c r="M470" i="41"/>
  <c r="M472" i="41"/>
  <c r="M474" i="41"/>
  <c r="M476" i="41"/>
  <c r="M478" i="41"/>
  <c r="M480" i="41"/>
  <c r="M482" i="41"/>
  <c r="M484" i="41"/>
  <c r="M486" i="41"/>
  <c r="M488" i="41"/>
  <c r="M490" i="41"/>
  <c r="M492" i="41"/>
  <c r="M493" i="41"/>
  <c r="M494" i="41"/>
  <c r="M495" i="41"/>
  <c r="M496" i="41"/>
  <c r="M498" i="41"/>
  <c r="M59" i="39"/>
  <c r="M60" i="39"/>
  <c r="M61" i="39"/>
  <c r="M63" i="39"/>
  <c r="M64" i="39"/>
  <c r="M65" i="39"/>
  <c r="M67" i="39"/>
  <c r="M68" i="39"/>
  <c r="M69" i="39"/>
  <c r="M71" i="39"/>
  <c r="M72" i="39"/>
  <c r="M73" i="39"/>
  <c r="M75" i="39"/>
  <c r="M76" i="39"/>
  <c r="M77" i="39"/>
  <c r="M79" i="39"/>
  <c r="M80" i="39"/>
  <c r="M81" i="39"/>
  <c r="M83" i="39"/>
  <c r="M84" i="39"/>
  <c r="M85" i="39"/>
  <c r="M87" i="39"/>
  <c r="M88" i="39"/>
  <c r="M89" i="39"/>
  <c r="M91" i="39"/>
  <c r="M92" i="39"/>
  <c r="M93" i="39"/>
  <c r="M95" i="39"/>
  <c r="M96" i="39"/>
  <c r="M97" i="39"/>
  <c r="M99" i="39"/>
  <c r="M100" i="39"/>
  <c r="M101" i="39"/>
  <c r="M103" i="39"/>
  <c r="M104" i="39"/>
  <c r="M105" i="39"/>
  <c r="M107" i="39"/>
  <c r="M108" i="39"/>
  <c r="M109" i="39"/>
  <c r="M111" i="39"/>
  <c r="M112" i="39"/>
  <c r="M113" i="39"/>
  <c r="M115" i="39"/>
  <c r="M116" i="39"/>
  <c r="M117" i="39"/>
  <c r="M119" i="39"/>
  <c r="M120" i="39"/>
  <c r="M121" i="39"/>
  <c r="M123" i="39"/>
  <c r="M124" i="39"/>
  <c r="M125" i="39"/>
  <c r="M127" i="39"/>
  <c r="M128" i="39"/>
  <c r="M129" i="39"/>
  <c r="M131" i="39"/>
  <c r="M132" i="39"/>
  <c r="M133" i="39"/>
  <c r="M135" i="39"/>
  <c r="M136" i="39"/>
  <c r="M137" i="39"/>
  <c r="M139" i="39"/>
  <c r="M140" i="39"/>
  <c r="M141" i="39"/>
  <c r="M143" i="39"/>
  <c r="M144" i="39"/>
  <c r="M145" i="39"/>
  <c r="M147" i="39"/>
  <c r="M148" i="39"/>
  <c r="M149" i="39"/>
  <c r="M151" i="39"/>
  <c r="M152" i="39"/>
  <c r="M153" i="39"/>
  <c r="M155" i="39"/>
  <c r="M156" i="39"/>
  <c r="M157" i="39"/>
  <c r="M159" i="39"/>
  <c r="M160" i="39"/>
  <c r="M161" i="39"/>
  <c r="M163" i="39"/>
  <c r="M164" i="39"/>
  <c r="M165" i="39"/>
  <c r="M167" i="39"/>
  <c r="M168" i="39"/>
  <c r="M169" i="39"/>
  <c r="M171" i="39"/>
  <c r="M172" i="39"/>
  <c r="M173" i="39"/>
  <c r="M175" i="39"/>
  <c r="M176" i="39"/>
  <c r="M177" i="39"/>
  <c r="M179" i="39"/>
  <c r="M180" i="39"/>
  <c r="M181" i="39"/>
  <c r="M183" i="39"/>
  <c r="M184" i="39"/>
  <c r="M185" i="39"/>
  <c r="M187" i="39"/>
  <c r="M188" i="39"/>
  <c r="M189" i="39"/>
  <c r="M191" i="39"/>
  <c r="M192" i="39"/>
  <c r="M193" i="39"/>
  <c r="M195" i="39"/>
  <c r="M196" i="39"/>
  <c r="M197" i="39"/>
  <c r="M199" i="39"/>
  <c r="M200" i="39"/>
  <c r="M201" i="39"/>
  <c r="M203" i="39"/>
  <c r="M204" i="39"/>
  <c r="M205" i="39"/>
  <c r="M207" i="39"/>
  <c r="M208" i="39"/>
  <c r="M209" i="39"/>
  <c r="M211" i="39"/>
  <c r="M212" i="39"/>
  <c r="M213" i="39"/>
  <c r="M215" i="39"/>
  <c r="M216" i="39"/>
  <c r="M217" i="39"/>
  <c r="M219" i="39"/>
  <c r="M220" i="39"/>
  <c r="M221" i="39"/>
  <c r="M223" i="39"/>
  <c r="M224" i="39"/>
  <c r="M225" i="39"/>
  <c r="M227" i="39"/>
  <c r="M228" i="39"/>
  <c r="M229" i="39"/>
  <c r="M231" i="39"/>
  <c r="M232" i="39"/>
  <c r="M233" i="39"/>
  <c r="M235" i="39"/>
  <c r="M236" i="39"/>
  <c r="M237" i="39"/>
  <c r="M239" i="39"/>
  <c r="M240" i="39"/>
  <c r="M241" i="39"/>
  <c r="M243" i="39"/>
  <c r="M244" i="39"/>
  <c r="M245" i="39"/>
  <c r="M247" i="39"/>
  <c r="M248" i="39"/>
  <c r="M249" i="39"/>
  <c r="M251" i="39"/>
  <c r="M252" i="39"/>
  <c r="M253" i="39"/>
  <c r="M255" i="39"/>
  <c r="M256" i="39"/>
  <c r="M257" i="39"/>
  <c r="M259" i="39"/>
  <c r="M260" i="39"/>
  <c r="M261" i="39"/>
  <c r="M263" i="39"/>
  <c r="M264" i="39"/>
  <c r="M265" i="39"/>
  <c r="M267" i="39"/>
  <c r="M268" i="39"/>
  <c r="M269" i="39"/>
  <c r="M271" i="39"/>
  <c r="M272" i="39"/>
  <c r="M273" i="39"/>
  <c r="M275" i="39"/>
  <c r="M276" i="39"/>
  <c r="M277" i="39"/>
  <c r="M279" i="39"/>
  <c r="M280" i="39"/>
  <c r="M281" i="39"/>
  <c r="M283" i="39"/>
  <c r="M284" i="39"/>
  <c r="M285" i="39"/>
  <c r="M287" i="39"/>
  <c r="M288" i="39"/>
  <c r="M289" i="39"/>
  <c r="M291" i="39"/>
  <c r="M292" i="39"/>
  <c r="M293" i="39"/>
  <c r="M295" i="39"/>
  <c r="M296" i="39"/>
  <c r="M297" i="39"/>
  <c r="M299" i="39"/>
  <c r="M300" i="39"/>
  <c r="M301" i="39"/>
  <c r="M303" i="39"/>
  <c r="M304" i="39"/>
  <c r="M305" i="39"/>
  <c r="M307" i="39"/>
  <c r="M308" i="39"/>
  <c r="M309" i="39"/>
  <c r="M311" i="39"/>
  <c r="M312" i="39"/>
  <c r="M313" i="39"/>
  <c r="M315" i="39"/>
  <c r="M316" i="39"/>
  <c r="M317" i="39"/>
  <c r="M319" i="39"/>
  <c r="M320" i="39"/>
  <c r="M321" i="39"/>
  <c r="M323" i="39"/>
  <c r="M324" i="39"/>
  <c r="M325" i="39"/>
  <c r="M327" i="39"/>
  <c r="M328" i="39"/>
  <c r="M329" i="39"/>
  <c r="M331" i="39"/>
  <c r="M332" i="39"/>
  <c r="M333" i="39"/>
  <c r="M335" i="39"/>
  <c r="M336" i="39"/>
  <c r="M337" i="39"/>
  <c r="M339" i="39"/>
  <c r="M340" i="39"/>
  <c r="M341" i="39"/>
  <c r="M343" i="39"/>
  <c r="M344" i="39"/>
  <c r="M345" i="39"/>
  <c r="M347" i="39"/>
  <c r="M348" i="39"/>
  <c r="M349" i="39"/>
  <c r="M351" i="39"/>
  <c r="M352" i="39"/>
  <c r="M353" i="39"/>
  <c r="M355" i="39"/>
  <c r="M356" i="39"/>
  <c r="M357" i="39"/>
  <c r="M359" i="39"/>
  <c r="M360" i="39"/>
  <c r="M361" i="39"/>
  <c r="M363" i="39"/>
  <c r="M364" i="39"/>
  <c r="M365" i="39"/>
  <c r="M367" i="39"/>
  <c r="M368" i="39"/>
  <c r="M369" i="39"/>
  <c r="M371" i="39"/>
  <c r="M372" i="39"/>
  <c r="M373" i="39"/>
  <c r="M375" i="39"/>
  <c r="M376" i="39"/>
  <c r="M377" i="39"/>
  <c r="M379" i="39"/>
  <c r="M380" i="39"/>
  <c r="M381" i="39"/>
  <c r="M383" i="39"/>
  <c r="M384" i="39"/>
  <c r="M385" i="39"/>
  <c r="M387" i="39"/>
  <c r="M388" i="39"/>
  <c r="M389" i="39"/>
  <c r="M391" i="39"/>
  <c r="M392" i="39"/>
  <c r="M393" i="39"/>
  <c r="M395" i="39"/>
  <c r="M396" i="39"/>
  <c r="M397" i="39"/>
  <c r="M399" i="39"/>
  <c r="M400" i="39"/>
  <c r="M401" i="39"/>
  <c r="M403" i="39"/>
  <c r="M404" i="39"/>
  <c r="M405" i="39"/>
  <c r="M407" i="39"/>
  <c r="M408" i="39"/>
  <c r="M409" i="39"/>
  <c r="M411" i="39"/>
  <c r="M412" i="39"/>
  <c r="M413" i="39"/>
  <c r="M415" i="39"/>
  <c r="M416" i="39"/>
  <c r="M417" i="39"/>
  <c r="M419" i="39"/>
  <c r="M420" i="39"/>
  <c r="M421" i="39"/>
  <c r="M423" i="39"/>
  <c r="M424" i="39"/>
  <c r="M425" i="39"/>
  <c r="M427" i="39"/>
  <c r="M428" i="39"/>
  <c r="M429" i="39"/>
  <c r="M431" i="39"/>
  <c r="M432" i="39"/>
  <c r="M433" i="39"/>
  <c r="M435" i="39"/>
  <c r="M436" i="39"/>
  <c r="M437" i="39"/>
  <c r="M439" i="39"/>
  <c r="M440" i="39"/>
  <c r="M441" i="39"/>
  <c r="M443" i="39"/>
  <c r="M444" i="39"/>
  <c r="M445" i="39"/>
  <c r="M447" i="39"/>
  <c r="M448" i="39"/>
  <c r="M449" i="39"/>
  <c r="M451" i="39"/>
  <c r="M452" i="39"/>
  <c r="M453" i="39"/>
  <c r="M455" i="39"/>
  <c r="M456" i="39"/>
  <c r="M457" i="39"/>
  <c r="M459" i="39"/>
  <c r="M460" i="39"/>
  <c r="M461" i="39"/>
  <c r="M463" i="39"/>
  <c r="M464" i="39"/>
  <c r="M465" i="39"/>
  <c r="M467" i="39"/>
  <c r="M468" i="39"/>
  <c r="M469" i="39"/>
  <c r="M471" i="39"/>
  <c r="M472" i="39"/>
  <c r="M473" i="39"/>
  <c r="M475" i="39"/>
  <c r="M476" i="39"/>
  <c r="M477" i="39"/>
  <c r="M479" i="39"/>
  <c r="M480" i="39"/>
  <c r="M481" i="39"/>
  <c r="M483" i="39"/>
  <c r="M484" i="39"/>
  <c r="M485" i="39"/>
  <c r="M487" i="39"/>
  <c r="M488" i="39"/>
  <c r="M489" i="39"/>
  <c r="M491" i="39"/>
  <c r="M492" i="39"/>
  <c r="M493" i="39"/>
  <c r="M494" i="39"/>
  <c r="M495" i="39"/>
  <c r="M496" i="39"/>
  <c r="M497" i="39"/>
  <c r="M67" i="37"/>
  <c r="M68" i="37"/>
  <c r="M71" i="37"/>
  <c r="M72" i="37"/>
  <c r="M75" i="37"/>
  <c r="M76" i="37"/>
  <c r="M79" i="37"/>
  <c r="M80" i="37"/>
  <c r="M83" i="37"/>
  <c r="M84" i="37"/>
  <c r="M87" i="37"/>
  <c r="M88" i="37"/>
  <c r="M91" i="37"/>
  <c r="M92" i="37"/>
  <c r="M95" i="37"/>
  <c r="M96" i="37"/>
  <c r="M99" i="37"/>
  <c r="M100" i="37"/>
  <c r="M103" i="37"/>
  <c r="M104" i="37"/>
  <c r="M107" i="37"/>
  <c r="M108" i="37"/>
  <c r="M111" i="37"/>
  <c r="M112" i="37"/>
  <c r="M115" i="37"/>
  <c r="M116" i="37"/>
  <c r="M119" i="37"/>
  <c r="M120" i="37"/>
  <c r="M123" i="37"/>
  <c r="M124" i="37"/>
  <c r="M127" i="37"/>
  <c r="M128" i="37"/>
  <c r="M131" i="37"/>
  <c r="M132" i="37"/>
  <c r="M135" i="37"/>
  <c r="M136" i="37"/>
  <c r="M137" i="37"/>
  <c r="M139" i="37"/>
  <c r="M140" i="37"/>
  <c r="M143" i="37"/>
  <c r="M144" i="37"/>
  <c r="M147" i="37"/>
  <c r="M148" i="37"/>
  <c r="M151" i="37"/>
  <c r="M152" i="37"/>
  <c r="M155" i="37"/>
  <c r="M156" i="37"/>
  <c r="M159" i="37"/>
  <c r="M160" i="37"/>
  <c r="M163" i="37"/>
  <c r="M164" i="37"/>
  <c r="M167" i="37"/>
  <c r="M168" i="37"/>
  <c r="M171" i="37"/>
  <c r="M172" i="37"/>
  <c r="M175" i="37"/>
  <c r="M176" i="37"/>
  <c r="M179" i="37"/>
  <c r="M180" i="37"/>
  <c r="M183" i="37"/>
  <c r="M184" i="37"/>
  <c r="M187" i="37"/>
  <c r="M188" i="37"/>
  <c r="M191" i="37"/>
  <c r="M192" i="37"/>
  <c r="M195" i="37"/>
  <c r="M196" i="37"/>
  <c r="M199" i="37"/>
  <c r="M200" i="37"/>
  <c r="M203" i="37"/>
  <c r="M204" i="37"/>
  <c r="M207" i="37"/>
  <c r="M208" i="37"/>
  <c r="M211" i="37"/>
  <c r="M212" i="37"/>
  <c r="M215" i="37"/>
  <c r="M216" i="37"/>
  <c r="M219" i="37"/>
  <c r="M220" i="37"/>
  <c r="M223" i="37"/>
  <c r="M224" i="37"/>
  <c r="M227" i="37"/>
  <c r="M228" i="37"/>
  <c r="M231" i="37"/>
  <c r="M232" i="37"/>
  <c r="M235" i="37"/>
  <c r="M236" i="37"/>
  <c r="M239" i="37"/>
  <c r="M240" i="37"/>
  <c r="M243" i="37"/>
  <c r="M244" i="37"/>
  <c r="M247" i="37"/>
  <c r="M248" i="37"/>
  <c r="M251" i="37"/>
  <c r="M252" i="37"/>
  <c r="M255" i="37"/>
  <c r="M256" i="37"/>
  <c r="M259" i="37"/>
  <c r="M260" i="37"/>
  <c r="M263" i="37"/>
  <c r="M264" i="37"/>
  <c r="M267" i="37"/>
  <c r="M268" i="37"/>
  <c r="M271" i="37"/>
  <c r="M272" i="37"/>
  <c r="M275" i="37"/>
  <c r="M276" i="37"/>
  <c r="M279" i="37"/>
  <c r="M280" i="37"/>
  <c r="M283" i="37"/>
  <c r="M284" i="37"/>
  <c r="M287" i="37"/>
  <c r="M288" i="37"/>
  <c r="M291" i="37"/>
  <c r="M292" i="37"/>
  <c r="M295" i="37"/>
  <c r="M296" i="37"/>
  <c r="M299" i="37"/>
  <c r="M300" i="37"/>
  <c r="M303" i="37"/>
  <c r="M304" i="37"/>
  <c r="M307" i="37"/>
  <c r="M308" i="37"/>
  <c r="M311" i="37"/>
  <c r="M312" i="37"/>
  <c r="M315" i="37"/>
  <c r="M316" i="37"/>
  <c r="M319" i="37"/>
  <c r="M320" i="37"/>
  <c r="M323" i="37"/>
  <c r="M324" i="37"/>
  <c r="M327" i="37"/>
  <c r="M328" i="37"/>
  <c r="M331" i="37"/>
  <c r="M332" i="37"/>
  <c r="M335" i="37"/>
  <c r="M336" i="37"/>
  <c r="M339" i="37"/>
  <c r="M340" i="37"/>
  <c r="M343" i="37"/>
  <c r="M344" i="37"/>
  <c r="M347" i="37"/>
  <c r="M348" i="37"/>
  <c r="M351" i="37"/>
  <c r="M352" i="37"/>
  <c r="M355" i="37"/>
  <c r="M356" i="37"/>
  <c r="M359" i="37"/>
  <c r="M360" i="37"/>
  <c r="M363" i="37"/>
  <c r="M364" i="37"/>
  <c r="M367" i="37"/>
  <c r="M368" i="37"/>
  <c r="M371" i="37"/>
  <c r="M372" i="37"/>
  <c r="M375" i="37"/>
  <c r="M376" i="37"/>
  <c r="M379" i="37"/>
  <c r="M380" i="37"/>
  <c r="M383" i="37"/>
  <c r="M384" i="37"/>
  <c r="M387" i="37"/>
  <c r="M388" i="37"/>
  <c r="M391" i="37"/>
  <c r="M392" i="37"/>
  <c r="M395" i="37"/>
  <c r="M396" i="37"/>
  <c r="M399" i="37"/>
  <c r="M400" i="37"/>
  <c r="M403" i="37"/>
  <c r="M404" i="37"/>
  <c r="M407" i="37"/>
  <c r="M408" i="37"/>
  <c r="M411" i="37"/>
  <c r="M412" i="37"/>
  <c r="M415" i="37"/>
  <c r="M416" i="37"/>
  <c r="M419" i="37"/>
  <c r="M420" i="37"/>
  <c r="M423" i="37"/>
  <c r="M424" i="37"/>
  <c r="M427" i="37"/>
  <c r="M428" i="37"/>
  <c r="M431" i="37"/>
  <c r="M432" i="37"/>
  <c r="M435" i="37"/>
  <c r="M436" i="37"/>
  <c r="M439" i="37"/>
  <c r="M440" i="37"/>
  <c r="M443" i="37"/>
  <c r="M444" i="37"/>
  <c r="M447" i="37"/>
  <c r="M448" i="37"/>
  <c r="M451" i="37"/>
  <c r="M452" i="37"/>
  <c r="M455" i="37"/>
  <c r="M456" i="37"/>
  <c r="M459" i="37"/>
  <c r="M460" i="37"/>
  <c r="M463" i="37"/>
  <c r="M464" i="37"/>
  <c r="M467" i="37"/>
  <c r="M468" i="37"/>
  <c r="M471" i="37"/>
  <c r="M472" i="37"/>
  <c r="M475" i="37"/>
  <c r="M476" i="37"/>
  <c r="M479" i="37"/>
  <c r="M480" i="37"/>
  <c r="M483" i="37"/>
  <c r="M484" i="37"/>
  <c r="M487" i="37"/>
  <c r="M488" i="37"/>
  <c r="M491" i="37"/>
  <c r="M492" i="37"/>
  <c r="M493" i="37"/>
  <c r="M494" i="37"/>
  <c r="M495" i="37"/>
  <c r="M496" i="37"/>
  <c r="M102" i="35"/>
  <c r="M103" i="35"/>
  <c r="M106" i="35"/>
  <c r="M107" i="35"/>
  <c r="M110" i="35"/>
  <c r="M111" i="35"/>
  <c r="M114" i="35"/>
  <c r="M115" i="35"/>
  <c r="M118" i="35"/>
  <c r="M119" i="35"/>
  <c r="M122" i="35"/>
  <c r="M123" i="35"/>
  <c r="M126" i="35"/>
  <c r="M127" i="35"/>
  <c r="M130" i="35"/>
  <c r="M131" i="35"/>
  <c r="M134" i="35"/>
  <c r="M135" i="35"/>
  <c r="M138" i="35"/>
  <c r="M139" i="35"/>
  <c r="M142" i="35"/>
  <c r="M143" i="35"/>
  <c r="M146" i="35"/>
  <c r="M147" i="35"/>
  <c r="M150" i="35"/>
  <c r="M151" i="35"/>
  <c r="M154" i="35"/>
  <c r="M155" i="35"/>
  <c r="M158" i="35"/>
  <c r="M159" i="35"/>
  <c r="M162" i="35"/>
  <c r="M163" i="35"/>
  <c r="M166" i="35"/>
  <c r="M167" i="35"/>
  <c r="M170" i="35"/>
  <c r="M171" i="35"/>
  <c r="M174" i="35"/>
  <c r="M175" i="35"/>
  <c r="M178" i="35"/>
  <c r="M179" i="35"/>
  <c r="M182" i="35"/>
  <c r="M183" i="35"/>
  <c r="M186" i="35"/>
  <c r="M187" i="35"/>
  <c r="M190" i="35"/>
  <c r="M191" i="35"/>
  <c r="M194" i="35"/>
  <c r="M195" i="35"/>
  <c r="M198" i="35"/>
  <c r="M199" i="35"/>
  <c r="M202" i="35"/>
  <c r="M203" i="35"/>
  <c r="M206" i="35"/>
  <c r="M207" i="35"/>
  <c r="M210" i="35"/>
  <c r="M211" i="35"/>
  <c r="M214" i="35"/>
  <c r="M215" i="35"/>
  <c r="M218" i="35"/>
  <c r="M219" i="35"/>
  <c r="M222" i="35"/>
  <c r="M223" i="35"/>
  <c r="M226" i="35"/>
  <c r="M227" i="35"/>
  <c r="M230" i="35"/>
  <c r="M231" i="35"/>
  <c r="M234" i="35"/>
  <c r="M235" i="35"/>
  <c r="M238" i="35"/>
  <c r="M239" i="35"/>
  <c r="M242" i="35"/>
  <c r="M243" i="35"/>
  <c r="M246" i="35"/>
  <c r="M247" i="35"/>
  <c r="M250" i="35"/>
  <c r="M251" i="35"/>
  <c r="M254" i="35"/>
  <c r="M255" i="35"/>
  <c r="M258" i="35"/>
  <c r="M259" i="35"/>
  <c r="M262" i="35"/>
  <c r="M263" i="35"/>
  <c r="M266" i="35"/>
  <c r="M267" i="35"/>
  <c r="M270" i="35"/>
  <c r="M271" i="35"/>
  <c r="M274" i="35"/>
  <c r="M275" i="35"/>
  <c r="M278" i="35"/>
  <c r="M279" i="35"/>
  <c r="M282" i="35"/>
  <c r="M283" i="35"/>
  <c r="M286" i="35"/>
  <c r="M287" i="35"/>
  <c r="M290" i="35"/>
  <c r="M291" i="35"/>
  <c r="M294" i="35"/>
  <c r="M295" i="35"/>
  <c r="M298" i="35"/>
  <c r="M299" i="35"/>
  <c r="M302" i="35"/>
  <c r="M303" i="35"/>
  <c r="M306" i="35"/>
  <c r="M307" i="35"/>
  <c r="M310" i="35"/>
  <c r="M311" i="35"/>
  <c r="M314" i="35"/>
  <c r="M315" i="35"/>
  <c r="M318" i="35"/>
  <c r="M319" i="35"/>
  <c r="M322" i="35"/>
  <c r="M323" i="35"/>
  <c r="M326" i="35"/>
  <c r="M327" i="35"/>
  <c r="M330" i="35"/>
  <c r="M331" i="35"/>
  <c r="M334" i="35"/>
  <c r="M335" i="35"/>
  <c r="M338" i="35"/>
  <c r="M339" i="35"/>
  <c r="M342" i="35"/>
  <c r="M343" i="35"/>
  <c r="M346" i="35"/>
  <c r="M347" i="35"/>
  <c r="M350" i="35"/>
  <c r="M351" i="35"/>
  <c r="M354" i="35"/>
  <c r="M355" i="35"/>
  <c r="M358" i="35"/>
  <c r="M359" i="35"/>
  <c r="M362" i="35"/>
  <c r="M363" i="35"/>
  <c r="M366" i="35"/>
  <c r="M367" i="35"/>
  <c r="M370" i="35"/>
  <c r="M371" i="35"/>
  <c r="M374" i="35"/>
  <c r="M375" i="35"/>
  <c r="M378" i="35"/>
  <c r="M379" i="35"/>
  <c r="M382" i="35"/>
  <c r="M383" i="35"/>
  <c r="M386" i="35"/>
  <c r="M387" i="35"/>
  <c r="M390" i="35"/>
  <c r="M391" i="35"/>
  <c r="M394" i="35"/>
  <c r="M395" i="35"/>
  <c r="M398" i="35"/>
  <c r="M399" i="35"/>
  <c r="M402" i="35"/>
  <c r="M403" i="35"/>
  <c r="M406" i="35"/>
  <c r="M407" i="35"/>
  <c r="M410" i="35"/>
  <c r="M411" i="35"/>
  <c r="M414" i="35"/>
  <c r="M415" i="35"/>
  <c r="M418" i="35"/>
  <c r="M419" i="35"/>
  <c r="M422" i="35"/>
  <c r="M423" i="35"/>
  <c r="M426" i="35"/>
  <c r="M427" i="35"/>
  <c r="M430" i="35"/>
  <c r="M431" i="35"/>
  <c r="M434" i="35"/>
  <c r="M435" i="35"/>
  <c r="M438" i="35"/>
  <c r="M439" i="35"/>
  <c r="M442" i="35"/>
  <c r="M443" i="35"/>
  <c r="M446" i="35"/>
  <c r="M447" i="35"/>
  <c r="M450" i="35"/>
  <c r="M451" i="35"/>
  <c r="M454" i="35"/>
  <c r="M455" i="35"/>
  <c r="M458" i="35"/>
  <c r="M459" i="35"/>
  <c r="M462" i="35"/>
  <c r="M463" i="35"/>
  <c r="M466" i="35"/>
  <c r="M467" i="35"/>
  <c r="M470" i="35"/>
  <c r="M471" i="35"/>
  <c r="M474" i="35"/>
  <c r="M475" i="35"/>
  <c r="M478" i="35"/>
  <c r="M479" i="35"/>
  <c r="M482" i="35"/>
  <c r="M483" i="35"/>
  <c r="M486" i="35"/>
  <c r="M487" i="35"/>
  <c r="M490" i="35"/>
  <c r="M491" i="35"/>
  <c r="M492" i="35"/>
  <c r="M493" i="35"/>
  <c r="M494" i="35"/>
  <c r="M495" i="35"/>
  <c r="M498" i="35"/>
  <c r="M499" i="35"/>
  <c r="M45" i="33"/>
  <c r="M49" i="33"/>
  <c r="M65" i="33"/>
  <c r="M69" i="33"/>
  <c r="M73" i="33"/>
  <c r="M77" i="33"/>
  <c r="M81" i="33"/>
  <c r="M85" i="33"/>
  <c r="M89" i="33"/>
  <c r="M93" i="33"/>
  <c r="M97" i="33"/>
  <c r="M101" i="33"/>
  <c r="M105" i="33"/>
  <c r="M109" i="33"/>
  <c r="M113" i="33"/>
  <c r="M117" i="33"/>
  <c r="M121" i="33"/>
  <c r="M125" i="33"/>
  <c r="M129" i="33"/>
  <c r="M133" i="33"/>
  <c r="M137" i="33"/>
  <c r="M141" i="33"/>
  <c r="M145" i="33"/>
  <c r="M149" i="33"/>
  <c r="M153" i="33"/>
  <c r="M157" i="33"/>
  <c r="M161" i="33"/>
  <c r="M165" i="33"/>
  <c r="M169" i="33"/>
  <c r="M173" i="33"/>
  <c r="M177" i="33"/>
  <c r="M181" i="33"/>
  <c r="M185" i="33"/>
  <c r="M189" i="33"/>
  <c r="M193" i="33"/>
  <c r="M197" i="33"/>
  <c r="M201" i="33"/>
  <c r="M205" i="33"/>
  <c r="M209" i="33"/>
  <c r="M213" i="33"/>
  <c r="M217" i="33"/>
  <c r="M221" i="33"/>
  <c r="M225" i="33"/>
  <c r="M229" i="33"/>
  <c r="M233" i="33"/>
  <c r="M237" i="33"/>
  <c r="M241" i="33"/>
  <c r="M245" i="33"/>
  <c r="M249" i="33"/>
  <c r="M253" i="33"/>
  <c r="M257" i="33"/>
  <c r="M261" i="33"/>
  <c r="M265" i="33"/>
  <c r="M269" i="33"/>
  <c r="M273" i="33"/>
  <c r="M277" i="33"/>
  <c r="M281" i="33"/>
  <c r="M285" i="33"/>
  <c r="M289" i="33"/>
  <c r="M293" i="33"/>
  <c r="M297" i="33"/>
  <c r="M301" i="33"/>
  <c r="M305" i="33"/>
  <c r="M309" i="33"/>
  <c r="M313" i="33"/>
  <c r="M317" i="33"/>
  <c r="M321" i="33"/>
  <c r="M325" i="33"/>
  <c r="M329" i="33"/>
  <c r="M333" i="33"/>
  <c r="M337" i="33"/>
  <c r="M341" i="33"/>
  <c r="M345" i="33"/>
  <c r="M349" i="33"/>
  <c r="M353" i="33"/>
  <c r="M357" i="33"/>
  <c r="M361" i="33"/>
  <c r="M365" i="33"/>
  <c r="M369" i="33"/>
  <c r="M373" i="33"/>
  <c r="M377" i="33"/>
  <c r="M381" i="33"/>
  <c r="M385" i="33"/>
  <c r="M389" i="33"/>
  <c r="M393" i="33"/>
  <c r="M397" i="33"/>
  <c r="M401" i="33"/>
  <c r="M405" i="33"/>
  <c r="M409" i="33"/>
  <c r="M413" i="33"/>
  <c r="M417" i="33"/>
  <c r="M421" i="33"/>
  <c r="M425" i="33"/>
  <c r="M429" i="33"/>
  <c r="M433" i="33"/>
  <c r="M437" i="33"/>
  <c r="M441" i="33"/>
  <c r="M445" i="33"/>
  <c r="M449" i="33"/>
  <c r="M453" i="33"/>
  <c r="M457" i="33"/>
  <c r="M461" i="33"/>
  <c r="M465" i="33"/>
  <c r="M469" i="33"/>
  <c r="M473" i="33"/>
  <c r="M477" i="33"/>
  <c r="M481" i="33"/>
  <c r="M485" i="33"/>
  <c r="M489" i="33"/>
  <c r="M491" i="33"/>
  <c r="M492" i="33"/>
  <c r="M493" i="33"/>
  <c r="M494" i="33"/>
  <c r="M497" i="33"/>
  <c r="M38" i="31"/>
  <c r="M39" i="31"/>
  <c r="M42" i="31"/>
  <c r="M43" i="31"/>
  <c r="M46" i="31"/>
  <c r="M47" i="31"/>
  <c r="M50" i="31"/>
  <c r="M51" i="31"/>
  <c r="M54" i="31"/>
  <c r="M55" i="31"/>
  <c r="M58" i="31"/>
  <c r="M59" i="31"/>
  <c r="M62" i="31"/>
  <c r="M63" i="31"/>
  <c r="M66" i="31"/>
  <c r="M67" i="31"/>
  <c r="M70" i="31"/>
  <c r="M71" i="31"/>
  <c r="M74" i="31"/>
  <c r="M75" i="31"/>
  <c r="M78" i="31"/>
  <c r="M79" i="31"/>
  <c r="M82" i="31"/>
  <c r="M83" i="31"/>
  <c r="M86" i="31"/>
  <c r="M87" i="31"/>
  <c r="M90" i="31"/>
  <c r="M91" i="31"/>
  <c r="M94" i="31"/>
  <c r="M95" i="31"/>
  <c r="M98" i="31"/>
  <c r="M99" i="31"/>
  <c r="M102" i="31"/>
  <c r="M103" i="31"/>
  <c r="M106" i="31"/>
  <c r="M107" i="31"/>
  <c r="M110" i="31"/>
  <c r="M111" i="31"/>
  <c r="M114" i="31"/>
  <c r="M115" i="31"/>
  <c r="M118" i="31"/>
  <c r="M119" i="31"/>
  <c r="M122" i="31"/>
  <c r="M123" i="31"/>
  <c r="M126" i="31"/>
  <c r="M127" i="31"/>
  <c r="M130" i="31"/>
  <c r="M131" i="31"/>
  <c r="M134" i="31"/>
  <c r="M135" i="31"/>
  <c r="M138" i="31"/>
  <c r="M139" i="31"/>
  <c r="M142" i="31"/>
  <c r="M143" i="31"/>
  <c r="M146" i="31"/>
  <c r="M147" i="31"/>
  <c r="M150" i="31"/>
  <c r="M151" i="31"/>
  <c r="M154" i="31"/>
  <c r="M155" i="31"/>
  <c r="M158" i="31"/>
  <c r="M159" i="31"/>
  <c r="M162" i="31"/>
  <c r="M163" i="31"/>
  <c r="M166" i="31"/>
  <c r="M167" i="31"/>
  <c r="M170" i="31"/>
  <c r="M171" i="31"/>
  <c r="M174" i="31"/>
  <c r="M175" i="31"/>
  <c r="M178" i="31"/>
  <c r="M179" i="31"/>
  <c r="M182" i="31"/>
  <c r="M183" i="31"/>
  <c r="M186" i="31"/>
  <c r="M187" i="31"/>
  <c r="M190" i="31"/>
  <c r="M191" i="31"/>
  <c r="M194" i="31"/>
  <c r="M195" i="31"/>
  <c r="M198" i="31"/>
  <c r="M199" i="31"/>
  <c r="M202" i="31"/>
  <c r="M203" i="31"/>
  <c r="M206" i="31"/>
  <c r="M207" i="31"/>
  <c r="M210" i="31"/>
  <c r="M211" i="31"/>
  <c r="M214" i="31"/>
  <c r="M215" i="31"/>
  <c r="M218" i="31"/>
  <c r="M219" i="31"/>
  <c r="M222" i="31"/>
  <c r="M223" i="31"/>
  <c r="M226" i="31"/>
  <c r="M227" i="31"/>
  <c r="M230" i="31"/>
  <c r="M231" i="31"/>
  <c r="M234" i="31"/>
  <c r="M235" i="31"/>
  <c r="M238" i="31"/>
  <c r="M239" i="31"/>
  <c r="M242" i="31"/>
  <c r="M243" i="31"/>
  <c r="M246" i="31"/>
  <c r="M247" i="31"/>
  <c r="M250" i="31"/>
  <c r="M251" i="31"/>
  <c r="M254" i="31"/>
  <c r="M255" i="31"/>
  <c r="M258" i="31"/>
  <c r="M259" i="31"/>
  <c r="M262" i="31"/>
  <c r="M263" i="31"/>
  <c r="M266" i="31"/>
  <c r="M267" i="31"/>
  <c r="M270" i="31"/>
  <c r="M271" i="31"/>
  <c r="M274" i="31"/>
  <c r="M275" i="31"/>
  <c r="M278" i="31"/>
  <c r="M279" i="31"/>
  <c r="M282" i="31"/>
  <c r="M283" i="31"/>
  <c r="M286" i="31"/>
  <c r="M287" i="31"/>
  <c r="M290" i="31"/>
  <c r="M291" i="31"/>
  <c r="M294" i="31"/>
  <c r="M295" i="31"/>
  <c r="M298" i="31"/>
  <c r="M299" i="31"/>
  <c r="M302" i="31"/>
  <c r="M303" i="31"/>
  <c r="M306" i="31"/>
  <c r="M307" i="31"/>
  <c r="M310" i="31"/>
  <c r="M311" i="31"/>
  <c r="M314" i="31"/>
  <c r="M315" i="31"/>
  <c r="M318" i="31"/>
  <c r="M319" i="31"/>
  <c r="M322" i="31"/>
  <c r="M323" i="31"/>
  <c r="M326" i="31"/>
  <c r="M327" i="31"/>
  <c r="M330" i="31"/>
  <c r="M331" i="31"/>
  <c r="M334" i="31"/>
  <c r="M335" i="31"/>
  <c r="M338" i="31"/>
  <c r="M339" i="31"/>
  <c r="M342" i="31"/>
  <c r="M343" i="31"/>
  <c r="M346" i="31"/>
  <c r="M347" i="31"/>
  <c r="M350" i="31"/>
  <c r="M351" i="31"/>
  <c r="M354" i="31"/>
  <c r="M355" i="31"/>
  <c r="M358" i="31"/>
  <c r="M359" i="31"/>
  <c r="M362" i="31"/>
  <c r="M363" i="31"/>
  <c r="M366" i="31"/>
  <c r="M367" i="31"/>
  <c r="M370" i="31"/>
  <c r="M371" i="31"/>
  <c r="M374" i="31"/>
  <c r="M375" i="31"/>
  <c r="M378" i="31"/>
  <c r="M379" i="31"/>
  <c r="M382" i="31"/>
  <c r="M383" i="31"/>
  <c r="M386" i="31"/>
  <c r="M387" i="31"/>
  <c r="M390" i="31"/>
  <c r="M391" i="31"/>
  <c r="M394" i="31"/>
  <c r="M395" i="31"/>
  <c r="M398" i="31"/>
  <c r="M399" i="31"/>
  <c r="M402" i="31"/>
  <c r="M403" i="31"/>
  <c r="M406" i="31"/>
  <c r="M407" i="31"/>
  <c r="M410" i="31"/>
  <c r="M411" i="31"/>
  <c r="M414" i="31"/>
  <c r="M415" i="31"/>
  <c r="M418" i="31"/>
  <c r="M419" i="31"/>
  <c r="M422" i="31"/>
  <c r="M423" i="31"/>
  <c r="M426" i="31"/>
  <c r="M427" i="31"/>
  <c r="M430" i="31"/>
  <c r="M431" i="31"/>
  <c r="M434" i="31"/>
  <c r="M435" i="31"/>
  <c r="M438" i="31"/>
  <c r="M439" i="31"/>
  <c r="M442" i="31"/>
  <c r="M443" i="31"/>
  <c r="M446" i="31"/>
  <c r="M447" i="31"/>
  <c r="M450" i="31"/>
  <c r="M451" i="31"/>
  <c r="M454" i="31"/>
  <c r="M455" i="31"/>
  <c r="M458" i="31"/>
  <c r="M459" i="31"/>
  <c r="M462" i="31"/>
  <c r="M463" i="31"/>
  <c r="M466" i="31"/>
  <c r="M467" i="31"/>
  <c r="M470" i="31"/>
  <c r="M471" i="31"/>
  <c r="M474" i="31"/>
  <c r="M475" i="31"/>
  <c r="M478" i="31"/>
  <c r="M479" i="31"/>
  <c r="M482" i="31"/>
  <c r="M483" i="31"/>
  <c r="M486" i="31"/>
  <c r="M487" i="31"/>
  <c r="M490" i="31"/>
  <c r="M491" i="31"/>
  <c r="M492" i="31"/>
  <c r="M493" i="31"/>
  <c r="M494" i="31"/>
  <c r="M495" i="31"/>
  <c r="M498" i="31"/>
  <c r="M499" i="31"/>
  <c r="M58" i="29"/>
  <c r="M59" i="29"/>
  <c r="M62" i="29"/>
  <c r="M63" i="29"/>
  <c r="M66" i="29"/>
  <c r="M67" i="29"/>
  <c r="M70" i="29"/>
  <c r="M71" i="29"/>
  <c r="M74" i="29"/>
  <c r="M75" i="29"/>
  <c r="M78" i="29"/>
  <c r="M79" i="29"/>
  <c r="M82" i="29"/>
  <c r="M83" i="29"/>
  <c r="M86" i="29"/>
  <c r="M87" i="29"/>
  <c r="M90" i="29"/>
  <c r="M91" i="29"/>
  <c r="M94" i="29"/>
  <c r="M95" i="29"/>
  <c r="M98" i="29"/>
  <c r="M99" i="29"/>
  <c r="M102" i="29"/>
  <c r="M103" i="29"/>
  <c r="M106" i="29"/>
  <c r="M107" i="29"/>
  <c r="M110" i="29"/>
  <c r="M111" i="29"/>
  <c r="M114" i="29"/>
  <c r="M115" i="29"/>
  <c r="M118" i="29"/>
  <c r="M119" i="29"/>
  <c r="M122" i="29"/>
  <c r="M123" i="29"/>
  <c r="M126" i="29"/>
  <c r="M127" i="29"/>
  <c r="M130" i="29"/>
  <c r="M131" i="29"/>
  <c r="M134" i="29"/>
  <c r="M135" i="29"/>
  <c r="M138" i="29"/>
  <c r="M139" i="29"/>
  <c r="M142" i="29"/>
  <c r="M143" i="29"/>
  <c r="M146" i="29"/>
  <c r="M147" i="29"/>
  <c r="M150" i="29"/>
  <c r="M151" i="29"/>
  <c r="M154" i="29"/>
  <c r="M155" i="29"/>
  <c r="M158" i="29"/>
  <c r="M159" i="29"/>
  <c r="M162" i="29"/>
  <c r="M163" i="29"/>
  <c r="M166" i="29"/>
  <c r="M167" i="29"/>
  <c r="M170" i="29"/>
  <c r="M171" i="29"/>
  <c r="M174" i="29"/>
  <c r="M175" i="29"/>
  <c r="M178" i="29"/>
  <c r="M179" i="29"/>
  <c r="M182" i="29"/>
  <c r="M183" i="29"/>
  <c r="M186" i="29"/>
  <c r="M187" i="29"/>
  <c r="M190" i="29"/>
  <c r="M191" i="29"/>
  <c r="M194" i="29"/>
  <c r="M195" i="29"/>
  <c r="M198" i="29"/>
  <c r="M199" i="29"/>
  <c r="M202" i="29"/>
  <c r="M203" i="29"/>
  <c r="M206" i="29"/>
  <c r="M207" i="29"/>
  <c r="M210" i="29"/>
  <c r="M211" i="29"/>
  <c r="M214" i="29"/>
  <c r="M215" i="29"/>
  <c r="M218" i="29"/>
  <c r="M219" i="29"/>
  <c r="M222" i="29"/>
  <c r="M223" i="29"/>
  <c r="M226" i="29"/>
  <c r="M227" i="29"/>
  <c r="M230" i="29"/>
  <c r="M231" i="29"/>
  <c r="M234" i="29"/>
  <c r="M235" i="29"/>
  <c r="M238" i="29"/>
  <c r="M239" i="29"/>
  <c r="M242" i="29"/>
  <c r="M243" i="29"/>
  <c r="M246" i="29"/>
  <c r="M247" i="29"/>
  <c r="M250" i="29"/>
  <c r="M251" i="29"/>
  <c r="M254" i="29"/>
  <c r="M255" i="29"/>
  <c r="M258" i="29"/>
  <c r="M259" i="29"/>
  <c r="M262" i="29"/>
  <c r="M263" i="29"/>
  <c r="M266" i="29"/>
  <c r="M267" i="29"/>
  <c r="M270" i="29"/>
  <c r="M271" i="29"/>
  <c r="M274" i="29"/>
  <c r="M275" i="29"/>
  <c r="M278" i="29"/>
  <c r="M279" i="29"/>
  <c r="M282" i="29"/>
  <c r="M283" i="29"/>
  <c r="M286" i="29"/>
  <c r="M287" i="29"/>
  <c r="M290" i="29"/>
  <c r="M291" i="29"/>
  <c r="M294" i="29"/>
  <c r="M295" i="29"/>
  <c r="M298" i="29"/>
  <c r="M299" i="29"/>
  <c r="M302" i="29"/>
  <c r="M303" i="29"/>
  <c r="M306" i="29"/>
  <c r="M307" i="29"/>
  <c r="M310" i="29"/>
  <c r="M311" i="29"/>
  <c r="M314" i="29"/>
  <c r="M315" i="29"/>
  <c r="M318" i="29"/>
  <c r="M319" i="29"/>
  <c r="M322" i="29"/>
  <c r="M323" i="29"/>
  <c r="M326" i="29"/>
  <c r="M327" i="29"/>
  <c r="M330" i="29"/>
  <c r="M331" i="29"/>
  <c r="M334" i="29"/>
  <c r="M335" i="29"/>
  <c r="M338" i="29"/>
  <c r="M339" i="29"/>
  <c r="M342" i="29"/>
  <c r="M343" i="29"/>
  <c r="M346" i="29"/>
  <c r="M347" i="29"/>
  <c r="M350" i="29"/>
  <c r="M351" i="29"/>
  <c r="M354" i="29"/>
  <c r="M355" i="29"/>
  <c r="M358" i="29"/>
  <c r="M359" i="29"/>
  <c r="M362" i="29"/>
  <c r="M363" i="29"/>
  <c r="M366" i="29"/>
  <c r="M367" i="29"/>
  <c r="M370" i="29"/>
  <c r="M371" i="29"/>
  <c r="M374" i="29"/>
  <c r="M375" i="29"/>
  <c r="M378" i="29"/>
  <c r="M379" i="29"/>
  <c r="M382" i="29"/>
  <c r="M383" i="29"/>
  <c r="M386" i="29"/>
  <c r="M387" i="29"/>
  <c r="M390" i="29"/>
  <c r="M391" i="29"/>
  <c r="M394" i="29"/>
  <c r="M395" i="29"/>
  <c r="M398" i="29"/>
  <c r="M399" i="29"/>
  <c r="M402" i="29"/>
  <c r="M403" i="29"/>
  <c r="M406" i="29"/>
  <c r="M407" i="29"/>
  <c r="M410" i="29"/>
  <c r="M411" i="29"/>
  <c r="M414" i="29"/>
  <c r="M415" i="29"/>
  <c r="M418" i="29"/>
  <c r="M419" i="29"/>
  <c r="M422" i="29"/>
  <c r="M423" i="29"/>
  <c r="M426" i="29"/>
  <c r="M427" i="29"/>
  <c r="M430" i="29"/>
  <c r="M431" i="29"/>
  <c r="M434" i="29"/>
  <c r="M435" i="29"/>
  <c r="M438" i="29"/>
  <c r="M439" i="29"/>
  <c r="M442" i="29"/>
  <c r="M443" i="29"/>
  <c r="M446" i="29"/>
  <c r="M447" i="29"/>
  <c r="M450" i="29"/>
  <c r="M451" i="29"/>
  <c r="M454" i="29"/>
  <c r="M455" i="29"/>
  <c r="M458" i="29"/>
  <c r="M459" i="29"/>
  <c r="M462" i="29"/>
  <c r="M463" i="29"/>
  <c r="M466" i="29"/>
  <c r="M467" i="29"/>
  <c r="M470" i="29"/>
  <c r="M471" i="29"/>
  <c r="M474" i="29"/>
  <c r="M475" i="29"/>
  <c r="M478" i="29"/>
  <c r="M479" i="29"/>
  <c r="M482" i="29"/>
  <c r="M483" i="29"/>
  <c r="M486" i="29"/>
  <c r="M487" i="29"/>
  <c r="M490" i="29"/>
  <c r="M491" i="29"/>
  <c r="M492" i="29"/>
  <c r="M493" i="29"/>
  <c r="M494" i="29"/>
  <c r="M495" i="29"/>
  <c r="M498" i="29"/>
  <c r="M499" i="29"/>
  <c r="I532" i="25"/>
  <c r="G532" i="25"/>
  <c r="J532" i="25"/>
  <c r="H532" i="25"/>
  <c r="F532" i="25"/>
  <c r="J531" i="25"/>
  <c r="H531" i="25"/>
  <c r="F531" i="25"/>
  <c r="I531" i="25"/>
  <c r="G531" i="25"/>
  <c r="K531" i="25" s="1"/>
  <c r="I530" i="25"/>
  <c r="G530" i="25"/>
  <c r="J530" i="25"/>
  <c r="H530" i="25"/>
  <c r="F530" i="25"/>
  <c r="J529" i="25"/>
  <c r="H529" i="25"/>
  <c r="F529" i="25"/>
  <c r="I529" i="25"/>
  <c r="G529" i="25"/>
  <c r="I528" i="25"/>
  <c r="G528" i="25"/>
  <c r="J528" i="25"/>
  <c r="H528" i="25"/>
  <c r="F528" i="25"/>
  <c r="K528" i="25" s="1"/>
  <c r="I534" i="24"/>
  <c r="G534" i="24"/>
  <c r="H534" i="24"/>
  <c r="J534" i="24"/>
  <c r="F534" i="24"/>
  <c r="I524" i="24"/>
  <c r="G524" i="24"/>
  <c r="J524" i="24"/>
  <c r="F524" i="24"/>
  <c r="H524" i="24"/>
  <c r="J523" i="24"/>
  <c r="H523" i="24"/>
  <c r="F523" i="24"/>
  <c r="I523" i="24"/>
  <c r="G523" i="24"/>
  <c r="I522" i="24"/>
  <c r="G522" i="24"/>
  <c r="H522" i="24"/>
  <c r="F522" i="24"/>
  <c r="J522" i="24"/>
  <c r="J521" i="24"/>
  <c r="H521" i="24"/>
  <c r="F521" i="24"/>
  <c r="G521" i="24"/>
  <c r="I521" i="24"/>
  <c r="K521" i="24" s="1"/>
  <c r="J527" i="24"/>
  <c r="H527" i="24"/>
  <c r="F527" i="24"/>
  <c r="I527" i="24"/>
  <c r="G527" i="24"/>
  <c r="K527" i="24" s="1"/>
  <c r="I526" i="24"/>
  <c r="G526" i="24"/>
  <c r="H526" i="24"/>
  <c r="J526" i="24"/>
  <c r="F526" i="24"/>
  <c r="I520" i="24"/>
  <c r="G520" i="24"/>
  <c r="G535" i="24" s="1"/>
  <c r="J520" i="24"/>
  <c r="J535" i="24" s="1"/>
  <c r="F520" i="24"/>
  <c r="H520" i="24"/>
  <c r="I532" i="23"/>
  <c r="G532" i="23"/>
  <c r="J532" i="23"/>
  <c r="H532" i="23"/>
  <c r="F532" i="23"/>
  <c r="K532" i="23" s="1"/>
  <c r="J531" i="23"/>
  <c r="H531" i="23"/>
  <c r="F531" i="23"/>
  <c r="I531" i="23"/>
  <c r="G531" i="23"/>
  <c r="I530" i="23"/>
  <c r="G530" i="23"/>
  <c r="J530" i="23"/>
  <c r="H530" i="23"/>
  <c r="F530" i="23"/>
  <c r="J529" i="23"/>
  <c r="H529" i="23"/>
  <c r="F529" i="23"/>
  <c r="I529" i="23"/>
  <c r="G529" i="23"/>
  <c r="K529" i="23" s="1"/>
  <c r="I528" i="23"/>
  <c r="G528" i="23"/>
  <c r="J528" i="23"/>
  <c r="H528" i="23"/>
  <c r="F528" i="23"/>
  <c r="K528" i="23" s="1"/>
  <c r="J527" i="21"/>
  <c r="H527" i="21"/>
  <c r="F527" i="21"/>
  <c r="I527" i="21"/>
  <c r="G527" i="21"/>
  <c r="H526" i="21"/>
  <c r="J526" i="21"/>
  <c r="J524" i="21"/>
  <c r="J523" i="21"/>
  <c r="H523" i="21"/>
  <c r="F523" i="21"/>
  <c r="I523" i="21"/>
  <c r="G523" i="21"/>
  <c r="J520" i="21"/>
  <c r="I534" i="21"/>
  <c r="G534" i="21"/>
  <c r="H534" i="21"/>
  <c r="J534" i="21"/>
  <c r="F534" i="21"/>
  <c r="M68" i="25"/>
  <c r="M69" i="25"/>
  <c r="M72" i="25"/>
  <c r="M73" i="25"/>
  <c r="M76" i="25"/>
  <c r="M77" i="25"/>
  <c r="M81" i="25"/>
  <c r="M82" i="25"/>
  <c r="M85" i="25"/>
  <c r="M86" i="25"/>
  <c r="M89" i="25"/>
  <c r="M90" i="25"/>
  <c r="M93" i="25"/>
  <c r="M94" i="25"/>
  <c r="M97" i="25"/>
  <c r="M98" i="25"/>
  <c r="M101" i="25"/>
  <c r="M102" i="25"/>
  <c r="M105" i="25"/>
  <c r="M106" i="25"/>
  <c r="M109" i="25"/>
  <c r="M110" i="25"/>
  <c r="M113" i="25"/>
  <c r="M114" i="25"/>
  <c r="M117" i="25"/>
  <c r="M118" i="25"/>
  <c r="M121" i="25"/>
  <c r="M122" i="25"/>
  <c r="M125" i="25"/>
  <c r="M126" i="25"/>
  <c r="M129" i="25"/>
  <c r="M130" i="25"/>
  <c r="M133" i="25"/>
  <c r="M134" i="25"/>
  <c r="M137" i="25"/>
  <c r="M138" i="25"/>
  <c r="M141" i="25"/>
  <c r="M142" i="25"/>
  <c r="M145" i="25"/>
  <c r="M146" i="25"/>
  <c r="M149" i="25"/>
  <c r="M150" i="25"/>
  <c r="M153" i="25"/>
  <c r="M154" i="25"/>
  <c r="M157" i="25"/>
  <c r="M158" i="25"/>
  <c r="M161" i="25"/>
  <c r="M162" i="25"/>
  <c r="M165" i="25"/>
  <c r="M166" i="25"/>
  <c r="M169" i="25"/>
  <c r="M170" i="25"/>
  <c r="M173" i="25"/>
  <c r="M174" i="25"/>
  <c r="M177" i="25"/>
  <c r="M178" i="25"/>
  <c r="M181" i="25"/>
  <c r="M182" i="25"/>
  <c r="M185" i="25"/>
  <c r="M186" i="25"/>
  <c r="M189" i="25"/>
  <c r="M190" i="25"/>
  <c r="M193" i="25"/>
  <c r="M194" i="25"/>
  <c r="M197" i="25"/>
  <c r="M198" i="25"/>
  <c r="M201" i="25"/>
  <c r="M202" i="25"/>
  <c r="M205" i="25"/>
  <c r="M206" i="25"/>
  <c r="M209" i="25"/>
  <c r="M210" i="25"/>
  <c r="M213" i="25"/>
  <c r="M214" i="25"/>
  <c r="M217" i="25"/>
  <c r="M218" i="25"/>
  <c r="M221" i="25"/>
  <c r="M222" i="25"/>
  <c r="M225" i="25"/>
  <c r="M226" i="25"/>
  <c r="M229" i="25"/>
  <c r="M230" i="25"/>
  <c r="M233" i="25"/>
  <c r="M234" i="25"/>
  <c r="M237" i="25"/>
  <c r="M238" i="25"/>
  <c r="M241" i="25"/>
  <c r="M242" i="25"/>
  <c r="M245" i="25"/>
  <c r="M246" i="25"/>
  <c r="M249" i="25"/>
  <c r="M250" i="25"/>
  <c r="M253" i="25"/>
  <c r="M254" i="25"/>
  <c r="M257" i="25"/>
  <c r="M258" i="25"/>
  <c r="M261" i="25"/>
  <c r="M262" i="25"/>
  <c r="M265" i="25"/>
  <c r="M266" i="25"/>
  <c r="M269" i="25"/>
  <c r="M270" i="25"/>
  <c r="M273" i="25"/>
  <c r="M274" i="25"/>
  <c r="M277" i="25"/>
  <c r="M278" i="25"/>
  <c r="M281" i="25"/>
  <c r="M282" i="25"/>
  <c r="M285" i="25"/>
  <c r="M286" i="25"/>
  <c r="M289" i="25"/>
  <c r="M290" i="25"/>
  <c r="M293" i="25"/>
  <c r="M294" i="25"/>
  <c r="M297" i="25"/>
  <c r="M298" i="25"/>
  <c r="M301" i="25"/>
  <c r="M302" i="25"/>
  <c r="M305" i="25"/>
  <c r="M306" i="25"/>
  <c r="M309" i="25"/>
  <c r="M310" i="25"/>
  <c r="M313" i="25"/>
  <c r="M314" i="25"/>
  <c r="M317" i="25"/>
  <c r="M318" i="25"/>
  <c r="M321" i="25"/>
  <c r="M322" i="25"/>
  <c r="M325" i="25"/>
  <c r="M326" i="25"/>
  <c r="M329" i="25"/>
  <c r="M330" i="25"/>
  <c r="M333" i="25"/>
  <c r="M334" i="25"/>
  <c r="M337" i="25"/>
  <c r="M338" i="25"/>
  <c r="M341" i="25"/>
  <c r="M342" i="25"/>
  <c r="M345" i="25"/>
  <c r="M346" i="25"/>
  <c r="M349" i="25"/>
  <c r="M350" i="25"/>
  <c r="M353" i="25"/>
  <c r="M354" i="25"/>
  <c r="M357" i="25"/>
  <c r="M358" i="25"/>
  <c r="M361" i="25"/>
  <c r="M362" i="25"/>
  <c r="M365" i="25"/>
  <c r="M366" i="25"/>
  <c r="M369" i="25"/>
  <c r="M370" i="25"/>
  <c r="M373" i="25"/>
  <c r="M374" i="25"/>
  <c r="M377" i="25"/>
  <c r="M378" i="25"/>
  <c r="M381" i="25"/>
  <c r="M382" i="25"/>
  <c r="M385" i="25"/>
  <c r="M386" i="25"/>
  <c r="M389" i="25"/>
  <c r="M390" i="25"/>
  <c r="M393" i="25"/>
  <c r="M394" i="25"/>
  <c r="M397" i="25"/>
  <c r="M398" i="25"/>
  <c r="M401" i="25"/>
  <c r="M402" i="25"/>
  <c r="M405" i="25"/>
  <c r="M406" i="25"/>
  <c r="M409" i="25"/>
  <c r="M410" i="25"/>
  <c r="M413" i="25"/>
  <c r="M414" i="25"/>
  <c r="M417" i="25"/>
  <c r="M418" i="25"/>
  <c r="M421" i="25"/>
  <c r="M422" i="25"/>
  <c r="M425" i="25"/>
  <c r="M426" i="25"/>
  <c r="M429" i="25"/>
  <c r="M430" i="25"/>
  <c r="M433" i="25"/>
  <c r="M434" i="25"/>
  <c r="M437" i="25"/>
  <c r="M438" i="25"/>
  <c r="M441" i="25"/>
  <c r="M442" i="25"/>
  <c r="M445" i="25"/>
  <c r="M446" i="25"/>
  <c r="M449" i="25"/>
  <c r="M450" i="25"/>
  <c r="M453" i="25"/>
  <c r="M454" i="25"/>
  <c r="M457" i="25"/>
  <c r="M458" i="25"/>
  <c r="M461" i="25"/>
  <c r="M462" i="25"/>
  <c r="M465" i="25"/>
  <c r="M466" i="25"/>
  <c r="M469" i="25"/>
  <c r="M470" i="25"/>
  <c r="M473" i="25"/>
  <c r="M474" i="25"/>
  <c r="M477" i="25"/>
  <c r="M478" i="25"/>
  <c r="M481" i="25"/>
  <c r="M482" i="25"/>
  <c r="M485" i="25"/>
  <c r="M486" i="25"/>
  <c r="M489" i="25"/>
  <c r="M490" i="25"/>
  <c r="M491" i="25"/>
  <c r="M493" i="25"/>
  <c r="M494" i="25"/>
  <c r="M497" i="25"/>
  <c r="M498" i="25"/>
  <c r="M73" i="24"/>
  <c r="M76" i="24"/>
  <c r="M77" i="24"/>
  <c r="M80" i="24"/>
  <c r="M81" i="24"/>
  <c r="M84" i="24"/>
  <c r="M85" i="24"/>
  <c r="M88" i="24"/>
  <c r="M89" i="24"/>
  <c r="M92" i="24"/>
  <c r="M93" i="24"/>
  <c r="M96" i="24"/>
  <c r="M97" i="24"/>
  <c r="M100" i="24"/>
  <c r="M101" i="24"/>
  <c r="M104" i="24"/>
  <c r="M105" i="24"/>
  <c r="M108" i="24"/>
  <c r="M109" i="24"/>
  <c r="M112" i="24"/>
  <c r="M113" i="24"/>
  <c r="M116" i="24"/>
  <c r="M117" i="24"/>
  <c r="M120" i="24"/>
  <c r="M121" i="24"/>
  <c r="M124" i="24"/>
  <c r="M125" i="24"/>
  <c r="M128" i="24"/>
  <c r="M129" i="24"/>
  <c r="M132" i="24"/>
  <c r="M133" i="24"/>
  <c r="M136" i="24"/>
  <c r="M137" i="24"/>
  <c r="M140" i="24"/>
  <c r="M141" i="24"/>
  <c r="M144" i="24"/>
  <c r="M145" i="24"/>
  <c r="M148" i="24"/>
  <c r="M149" i="24"/>
  <c r="M152" i="24"/>
  <c r="M153" i="24"/>
  <c r="M156" i="24"/>
  <c r="M157" i="24"/>
  <c r="M160" i="24"/>
  <c r="M161" i="24"/>
  <c r="M164" i="24"/>
  <c r="M165" i="24"/>
  <c r="M168" i="24"/>
  <c r="M169" i="24"/>
  <c r="M172" i="24"/>
  <c r="M173" i="24"/>
  <c r="M176" i="24"/>
  <c r="M177" i="24"/>
  <c r="M180" i="24"/>
  <c r="M181" i="24"/>
  <c r="M184" i="24"/>
  <c r="M185" i="24"/>
  <c r="M188" i="24"/>
  <c r="M189" i="24"/>
  <c r="M192" i="24"/>
  <c r="M193" i="24"/>
  <c r="M196" i="24"/>
  <c r="M197" i="24"/>
  <c r="M200" i="24"/>
  <c r="M201" i="24"/>
  <c r="M204" i="24"/>
  <c r="M205" i="24"/>
  <c r="M208" i="24"/>
  <c r="M209" i="24"/>
  <c r="M212" i="24"/>
  <c r="M213" i="24"/>
  <c r="M216" i="24"/>
  <c r="M217" i="24"/>
  <c r="M220" i="24"/>
  <c r="M221" i="24"/>
  <c r="M224" i="24"/>
  <c r="M225" i="24"/>
  <c r="M228" i="24"/>
  <c r="M229" i="24"/>
  <c r="M232" i="24"/>
  <c r="M233" i="24"/>
  <c r="M236" i="24"/>
  <c r="M237" i="24"/>
  <c r="M240" i="24"/>
  <c r="M241" i="24"/>
  <c r="M244" i="24"/>
  <c r="M245" i="24"/>
  <c r="M248" i="24"/>
  <c r="M249" i="24"/>
  <c r="M252" i="24"/>
  <c r="M253" i="24"/>
  <c r="M256" i="24"/>
  <c r="M257" i="24"/>
  <c r="M260" i="24"/>
  <c r="M261" i="24"/>
  <c r="M264" i="24"/>
  <c r="M265" i="24"/>
  <c r="M268" i="24"/>
  <c r="M269" i="24"/>
  <c r="M272" i="24"/>
  <c r="M273" i="24"/>
  <c r="M276" i="24"/>
  <c r="M277" i="24"/>
  <c r="M280" i="24"/>
  <c r="M281" i="24"/>
  <c r="M284" i="24"/>
  <c r="M285" i="24"/>
  <c r="M288" i="24"/>
  <c r="M289" i="24"/>
  <c r="M292" i="24"/>
  <c r="M293" i="24"/>
  <c r="M296" i="24"/>
  <c r="M297" i="24"/>
  <c r="M300" i="24"/>
  <c r="M301" i="24"/>
  <c r="M304" i="24"/>
  <c r="M305" i="24"/>
  <c r="M308" i="24"/>
  <c r="M309" i="24"/>
  <c r="M312" i="24"/>
  <c r="M313" i="24"/>
  <c r="M316" i="24"/>
  <c r="M317" i="24"/>
  <c r="M320" i="24"/>
  <c r="M321" i="24"/>
  <c r="M324" i="24"/>
  <c r="M325" i="24"/>
  <c r="M328" i="24"/>
  <c r="M329" i="24"/>
  <c r="M332" i="24"/>
  <c r="M333" i="24"/>
  <c r="M336" i="24"/>
  <c r="M337" i="24"/>
  <c r="M340" i="24"/>
  <c r="M341" i="24"/>
  <c r="M344" i="24"/>
  <c r="M345" i="24"/>
  <c r="M348" i="24"/>
  <c r="M349" i="24"/>
  <c r="M352" i="24"/>
  <c r="M353" i="24"/>
  <c r="M356" i="24"/>
  <c r="M357" i="24"/>
  <c r="M360" i="24"/>
  <c r="M361" i="24"/>
  <c r="M364" i="24"/>
  <c r="M365" i="24"/>
  <c r="M368" i="24"/>
  <c r="M369" i="24"/>
  <c r="M372" i="24"/>
  <c r="M373" i="24"/>
  <c r="M376" i="24"/>
  <c r="M377" i="24"/>
  <c r="M380" i="24"/>
  <c r="M381" i="24"/>
  <c r="M384" i="24"/>
  <c r="M385" i="24"/>
  <c r="M388" i="24"/>
  <c r="M389" i="24"/>
  <c r="M392" i="24"/>
  <c r="M393" i="24"/>
  <c r="M396" i="24"/>
  <c r="M397" i="24"/>
  <c r="M400" i="24"/>
  <c r="M401" i="24"/>
  <c r="M404" i="24"/>
  <c r="M405" i="24"/>
  <c r="M408" i="24"/>
  <c r="M409" i="24"/>
  <c r="M412" i="24"/>
  <c r="M413" i="24"/>
  <c r="M416" i="24"/>
  <c r="M417" i="24"/>
  <c r="M420" i="24"/>
  <c r="M421" i="24"/>
  <c r="M424" i="24"/>
  <c r="M425" i="24"/>
  <c r="M428" i="24"/>
  <c r="M429" i="24"/>
  <c r="M432" i="24"/>
  <c r="M433" i="24"/>
  <c r="M436" i="24"/>
  <c r="M437" i="24"/>
  <c r="M440" i="24"/>
  <c r="M441" i="24"/>
  <c r="M444" i="24"/>
  <c r="M445" i="24"/>
  <c r="M448" i="24"/>
  <c r="M449" i="24"/>
  <c r="M452" i="24"/>
  <c r="M453" i="24"/>
  <c r="M456" i="24"/>
  <c r="M457" i="24"/>
  <c r="M460" i="24"/>
  <c r="M461" i="24"/>
  <c r="M464" i="24"/>
  <c r="M465" i="24"/>
  <c r="M468" i="24"/>
  <c r="M469" i="24"/>
  <c r="M472" i="24"/>
  <c r="M473" i="24"/>
  <c r="M476" i="24"/>
  <c r="M477" i="24"/>
  <c r="M480" i="24"/>
  <c r="M481" i="24"/>
  <c r="M484" i="24"/>
  <c r="M485" i="24"/>
  <c r="M488" i="24"/>
  <c r="M489" i="24"/>
  <c r="M492" i="24"/>
  <c r="M493" i="24"/>
  <c r="M494" i="24"/>
  <c r="M496" i="24"/>
  <c r="M497" i="24"/>
  <c r="M71" i="23"/>
  <c r="M76" i="23"/>
  <c r="M79" i="23"/>
  <c r="M83" i="23"/>
  <c r="M84" i="23"/>
  <c r="M87" i="23"/>
  <c r="M88" i="23"/>
  <c r="M91" i="23"/>
  <c r="M92" i="23"/>
  <c r="M95" i="23"/>
  <c r="M96" i="23"/>
  <c r="M99" i="23"/>
  <c r="M100" i="23"/>
  <c r="M103" i="23"/>
  <c r="M104" i="23"/>
  <c r="M107" i="23"/>
  <c r="M108" i="23"/>
  <c r="M111" i="23"/>
  <c r="M112" i="23"/>
  <c r="M115" i="23"/>
  <c r="M116" i="23"/>
  <c r="M119" i="23"/>
  <c r="M120" i="23"/>
  <c r="M123" i="23"/>
  <c r="M124" i="23"/>
  <c r="M127" i="23"/>
  <c r="M128" i="23"/>
  <c r="M131" i="23"/>
  <c r="M132" i="23"/>
  <c r="M135" i="23"/>
  <c r="M136" i="23"/>
  <c r="M139" i="23"/>
  <c r="M140" i="23"/>
  <c r="M143" i="23"/>
  <c r="M144" i="23"/>
  <c r="M147" i="23"/>
  <c r="M148" i="23"/>
  <c r="M151" i="23"/>
  <c r="M152" i="23"/>
  <c r="M155" i="23"/>
  <c r="M156" i="23"/>
  <c r="M159" i="23"/>
  <c r="M160" i="23"/>
  <c r="M163" i="23"/>
  <c r="M164" i="23"/>
  <c r="M167" i="23"/>
  <c r="M168" i="23"/>
  <c r="M171" i="23"/>
  <c r="M172" i="23"/>
  <c r="M175" i="23"/>
  <c r="M176" i="23"/>
  <c r="M179" i="23"/>
  <c r="M180" i="23"/>
  <c r="M183" i="23"/>
  <c r="M184" i="23"/>
  <c r="M187" i="23"/>
  <c r="M188" i="23"/>
  <c r="M191" i="23"/>
  <c r="M192" i="23"/>
  <c r="M195" i="23"/>
  <c r="M196" i="23"/>
  <c r="M199" i="23"/>
  <c r="M200" i="23"/>
  <c r="M203" i="23"/>
  <c r="M204" i="23"/>
  <c r="M207" i="23"/>
  <c r="M208" i="23"/>
  <c r="M211" i="23"/>
  <c r="M212" i="23"/>
  <c r="M215" i="23"/>
  <c r="M216" i="23"/>
  <c r="M219" i="23"/>
  <c r="M220" i="23"/>
  <c r="M223" i="23"/>
  <c r="M224" i="23"/>
  <c r="M227" i="23"/>
  <c r="M228" i="23"/>
  <c r="M231" i="23"/>
  <c r="M232" i="23"/>
  <c r="M235" i="23"/>
  <c r="M236" i="23"/>
  <c r="M239" i="23"/>
  <c r="M240" i="23"/>
  <c r="M243" i="23"/>
  <c r="M244" i="23"/>
  <c r="M247" i="23"/>
  <c r="M248" i="23"/>
  <c r="M251" i="23"/>
  <c r="M252" i="23"/>
  <c r="M255" i="23"/>
  <c r="M256" i="23"/>
  <c r="M259" i="23"/>
  <c r="M260" i="23"/>
  <c r="M263" i="23"/>
  <c r="M264" i="23"/>
  <c r="M267" i="23"/>
  <c r="M268" i="23"/>
  <c r="M271" i="23"/>
  <c r="M272" i="23"/>
  <c r="M275" i="23"/>
  <c r="M276" i="23"/>
  <c r="M279" i="23"/>
  <c r="M280" i="23"/>
  <c r="M283" i="23"/>
  <c r="M284" i="23"/>
  <c r="M287" i="23"/>
  <c r="M288" i="23"/>
  <c r="M291" i="23"/>
  <c r="M292" i="23"/>
  <c r="M295" i="23"/>
  <c r="M296" i="23"/>
  <c r="M299" i="23"/>
  <c r="M300" i="23"/>
  <c r="M303" i="23"/>
  <c r="M304" i="23"/>
  <c r="M307" i="23"/>
  <c r="M308" i="23"/>
  <c r="M311" i="23"/>
  <c r="M312" i="23"/>
  <c r="M315" i="23"/>
  <c r="M316" i="23"/>
  <c r="M319" i="23"/>
  <c r="M320" i="23"/>
  <c r="M323" i="23"/>
  <c r="M324" i="23"/>
  <c r="M327" i="23"/>
  <c r="M328" i="23"/>
  <c r="M331" i="23"/>
  <c r="M332" i="23"/>
  <c r="M335" i="23"/>
  <c r="M336" i="23"/>
  <c r="M339" i="23"/>
  <c r="M340" i="23"/>
  <c r="M343" i="23"/>
  <c r="M344" i="23"/>
  <c r="M347" i="23"/>
  <c r="M348" i="23"/>
  <c r="M351" i="23"/>
  <c r="M352" i="23"/>
  <c r="M355" i="23"/>
  <c r="M356" i="23"/>
  <c r="M359" i="23"/>
  <c r="M360" i="23"/>
  <c r="M363" i="23"/>
  <c r="M364" i="23"/>
  <c r="M367" i="23"/>
  <c r="M368" i="23"/>
  <c r="M371" i="23"/>
  <c r="M372" i="23"/>
  <c r="M375" i="23"/>
  <c r="M376" i="23"/>
  <c r="M379" i="23"/>
  <c r="M380" i="23"/>
  <c r="M383" i="23"/>
  <c r="M384" i="23"/>
  <c r="M387" i="23"/>
  <c r="M388" i="23"/>
  <c r="M391" i="23"/>
  <c r="M392" i="23"/>
  <c r="M395" i="23"/>
  <c r="M396" i="23"/>
  <c r="M399" i="23"/>
  <c r="M400" i="23"/>
  <c r="M403" i="23"/>
  <c r="M404" i="23"/>
  <c r="M407" i="23"/>
  <c r="M408" i="23"/>
  <c r="M411" i="23"/>
  <c r="M412" i="23"/>
  <c r="M415" i="23"/>
  <c r="M416" i="23"/>
  <c r="M419" i="23"/>
  <c r="M420" i="23"/>
  <c r="M423" i="23"/>
  <c r="M424" i="23"/>
  <c r="M427" i="23"/>
  <c r="M428" i="23"/>
  <c r="M431" i="23"/>
  <c r="M432" i="23"/>
  <c r="M435" i="23"/>
  <c r="M436" i="23"/>
  <c r="M439" i="23"/>
  <c r="M440" i="23"/>
  <c r="M443" i="23"/>
  <c r="M444" i="23"/>
  <c r="M447" i="23"/>
  <c r="M448" i="23"/>
  <c r="M451" i="23"/>
  <c r="M452" i="23"/>
  <c r="M455" i="23"/>
  <c r="M456" i="23"/>
  <c r="M459" i="23"/>
  <c r="M460" i="23"/>
  <c r="M463" i="23"/>
  <c r="M464" i="23"/>
  <c r="M467" i="23"/>
  <c r="M468" i="23"/>
  <c r="M471" i="23"/>
  <c r="M472" i="23"/>
  <c r="M475" i="23"/>
  <c r="M476" i="23"/>
  <c r="M479" i="23"/>
  <c r="M480" i="23"/>
  <c r="M483" i="23"/>
  <c r="M484" i="23"/>
  <c r="M487" i="23"/>
  <c r="M488" i="23"/>
  <c r="M489" i="23"/>
  <c r="M490" i="23"/>
  <c r="M491" i="23"/>
  <c r="M492" i="23"/>
  <c r="M495" i="23"/>
  <c r="M498" i="23"/>
  <c r="M491" i="21"/>
  <c r="M492" i="21"/>
  <c r="M493" i="21"/>
  <c r="M494" i="21"/>
  <c r="G532" i="5"/>
  <c r="I532" i="5"/>
  <c r="F532" i="5"/>
  <c r="H532" i="5"/>
  <c r="J532" i="5"/>
  <c r="F533" i="5"/>
  <c r="H533" i="5"/>
  <c r="J533" i="5"/>
  <c r="G533" i="5"/>
  <c r="I533" i="5"/>
  <c r="F534" i="5"/>
  <c r="H534" i="5"/>
  <c r="J534" i="5"/>
  <c r="G534" i="5"/>
  <c r="I534" i="5"/>
  <c r="F530" i="5"/>
  <c r="H530" i="5"/>
  <c r="J530" i="5"/>
  <c r="G530" i="5"/>
  <c r="I530" i="5"/>
  <c r="F528" i="5"/>
  <c r="H528" i="5"/>
  <c r="J528" i="5"/>
  <c r="G528" i="5"/>
  <c r="I528" i="5"/>
  <c r="G531" i="5"/>
  <c r="I531" i="5"/>
  <c r="F531" i="5"/>
  <c r="H531" i="5"/>
  <c r="J531" i="5"/>
  <c r="G529" i="5"/>
  <c r="I529" i="5"/>
  <c r="F529" i="5"/>
  <c r="H529" i="5"/>
  <c r="J529" i="5"/>
  <c r="G527" i="5"/>
  <c r="I527" i="5"/>
  <c r="F527" i="5"/>
  <c r="H527" i="5"/>
  <c r="J527" i="5"/>
  <c r="J517" i="5"/>
  <c r="I517" i="5"/>
  <c r="H517" i="5"/>
  <c r="G517" i="5"/>
  <c r="F517" i="5"/>
  <c r="C526" i="5"/>
  <c r="F526" i="5" s="1"/>
  <c r="K14" i="4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5" i="1"/>
  <c r="H57" i="4"/>
  <c r="I57" i="4" s="1"/>
  <c r="H53" i="4"/>
  <c r="H31" i="4"/>
  <c r="H29" i="4"/>
  <c r="H24" i="4"/>
  <c r="A57" i="4"/>
  <c r="A53" i="4"/>
  <c r="H25" i="4"/>
  <c r="B6" i="4"/>
  <c r="C523" i="5"/>
  <c r="G523" i="5" s="1"/>
  <c r="C521" i="5"/>
  <c r="H521" i="5" s="1"/>
  <c r="C522" i="5"/>
  <c r="G522" i="5" s="1"/>
  <c r="K532" i="31"/>
  <c r="K518" i="20"/>
  <c r="K529" i="63"/>
  <c r="K517" i="33"/>
  <c r="K518" i="41"/>
  <c r="K517" i="63"/>
  <c r="K530" i="59"/>
  <c r="K531" i="59"/>
  <c r="K518" i="31"/>
  <c r="K517" i="21"/>
  <c r="K517" i="25"/>
  <c r="K532" i="39"/>
  <c r="K517" i="67"/>
  <c r="K529" i="59"/>
  <c r="K527" i="55"/>
  <c r="I536" i="41"/>
  <c r="K532" i="43"/>
  <c r="K521" i="33"/>
  <c r="K533" i="29"/>
  <c r="K532" i="24"/>
  <c r="K520" i="33"/>
  <c r="K523" i="39"/>
  <c r="I535" i="67"/>
  <c r="K524" i="24"/>
  <c r="F535" i="33"/>
  <c r="K530" i="41"/>
  <c r="K521" i="41"/>
  <c r="K522" i="41"/>
  <c r="K524" i="41"/>
  <c r="K526" i="41"/>
  <c r="K525" i="25"/>
  <c r="K533" i="27"/>
  <c r="K523" i="27"/>
  <c r="K522" i="27"/>
  <c r="K521" i="27"/>
  <c r="K520" i="27"/>
  <c r="K534" i="29"/>
  <c r="K524" i="29"/>
  <c r="K535" i="31"/>
  <c r="K534" i="31"/>
  <c r="K533" i="33"/>
  <c r="K525" i="33"/>
  <c r="K523" i="33"/>
  <c r="K535" i="35"/>
  <c r="K524" i="35"/>
  <c r="K522" i="35"/>
  <c r="K521" i="35"/>
  <c r="K534" i="37"/>
  <c r="K530" i="39"/>
  <c r="K533" i="41"/>
  <c r="K531" i="41"/>
  <c r="K531" i="51"/>
  <c r="K533" i="21"/>
  <c r="K533" i="23"/>
  <c r="K531" i="24"/>
  <c r="K533" i="24"/>
  <c r="K529" i="24"/>
  <c r="K525" i="24"/>
  <c r="K524" i="25"/>
  <c r="K522" i="25"/>
  <c r="K521" i="25"/>
  <c r="K520" i="25"/>
  <c r="K532" i="27"/>
  <c r="K525" i="31"/>
  <c r="K527" i="31"/>
  <c r="K533" i="39"/>
  <c r="K525" i="39"/>
  <c r="K530" i="43"/>
  <c r="K534" i="55"/>
  <c r="K527" i="43"/>
  <c r="K523" i="43"/>
  <c r="K520" i="43"/>
  <c r="K533" i="51"/>
  <c r="K529" i="55"/>
  <c r="K532" i="55"/>
  <c r="K534" i="59"/>
  <c r="K533" i="63"/>
  <c r="K527" i="63"/>
  <c r="K533" i="67"/>
  <c r="K523" i="67"/>
  <c r="K522" i="67"/>
  <c r="K520" i="67"/>
  <c r="K522" i="24"/>
  <c r="K523" i="24"/>
  <c r="K530" i="25"/>
  <c r="K523" i="55"/>
  <c r="K524" i="55"/>
  <c r="K525" i="55"/>
  <c r="K529" i="67"/>
  <c r="K526" i="23"/>
  <c r="I535" i="39"/>
  <c r="K529" i="39"/>
  <c r="K531" i="39"/>
  <c r="K532" i="59"/>
  <c r="K534" i="65"/>
  <c r="K533" i="65"/>
  <c r="K534" i="24"/>
  <c r="K530" i="24"/>
  <c r="K524" i="27"/>
  <c r="K527" i="29"/>
  <c r="K525" i="43"/>
  <c r="K534" i="25"/>
  <c r="K521" i="31"/>
  <c r="K531" i="31"/>
  <c r="K522" i="33"/>
  <c r="K532" i="67"/>
  <c r="K530" i="55"/>
  <c r="K533" i="55"/>
  <c r="K531" i="55"/>
  <c r="G520" i="65"/>
  <c r="J520" i="65"/>
  <c r="H520" i="65"/>
  <c r="I520" i="65"/>
  <c r="F520" i="65"/>
  <c r="I524" i="65"/>
  <c r="F524" i="65"/>
  <c r="G524" i="65"/>
  <c r="J524" i="65"/>
  <c r="H524" i="65"/>
  <c r="G522" i="65"/>
  <c r="F522" i="65"/>
  <c r="J526" i="59"/>
  <c r="K528" i="59"/>
  <c r="F526" i="59"/>
  <c r="K524" i="43"/>
  <c r="I521" i="43"/>
  <c r="F521" i="43"/>
  <c r="J521" i="43"/>
  <c r="J535" i="43" s="1"/>
  <c r="K525" i="41"/>
  <c r="K529" i="41"/>
  <c r="K521" i="39"/>
  <c r="K527" i="39"/>
  <c r="K528" i="39"/>
  <c r="K530" i="37"/>
  <c r="K535" i="29"/>
  <c r="K529" i="27"/>
  <c r="K526" i="25"/>
  <c r="K531" i="23"/>
  <c r="K532" i="21"/>
  <c r="K531" i="21"/>
  <c r="I522" i="21"/>
  <c r="G522" i="21"/>
  <c r="H522" i="21"/>
  <c r="F522" i="21"/>
  <c r="J522" i="21"/>
  <c r="J521" i="21"/>
  <c r="I521" i="21"/>
  <c r="H521" i="21"/>
  <c r="G521" i="21"/>
  <c r="F521" i="21"/>
  <c r="J525" i="21"/>
  <c r="I525" i="21"/>
  <c r="G525" i="21"/>
  <c r="H525" i="21"/>
  <c r="F525" i="21"/>
  <c r="G520" i="21"/>
  <c r="G524" i="21"/>
  <c r="H524" i="21"/>
  <c r="I524" i="21"/>
  <c r="K523" i="21"/>
  <c r="H520" i="21"/>
  <c r="I520" i="21"/>
  <c r="K512" i="20"/>
  <c r="K526" i="24"/>
  <c r="I535" i="24"/>
  <c r="F535" i="24"/>
  <c r="K529" i="21"/>
  <c r="K528" i="24"/>
  <c r="J536" i="29"/>
  <c r="J523" i="25"/>
  <c r="G523" i="25"/>
  <c r="K534" i="27"/>
  <c r="K523" i="35"/>
  <c r="K529" i="43"/>
  <c r="K517" i="55"/>
  <c r="I521" i="65"/>
  <c r="H521" i="65"/>
  <c r="F521" i="65"/>
  <c r="K531" i="65"/>
  <c r="K532" i="65"/>
  <c r="I522" i="43"/>
  <c r="F522" i="43"/>
  <c r="F535" i="43" s="1"/>
  <c r="K527" i="25"/>
  <c r="J535" i="27"/>
  <c r="K528" i="33"/>
  <c r="K528" i="41"/>
  <c r="K517" i="24"/>
  <c r="K526" i="37"/>
  <c r="K528" i="63"/>
  <c r="K518" i="35"/>
  <c r="I526" i="51"/>
  <c r="F526" i="51"/>
  <c r="J526" i="51"/>
  <c r="H526" i="51"/>
  <c r="F521" i="67"/>
  <c r="J521" i="67"/>
  <c r="G521" i="67"/>
  <c r="H521" i="67"/>
  <c r="H536" i="35"/>
  <c r="K524" i="39"/>
  <c r="K528" i="29"/>
  <c r="K517" i="39"/>
  <c r="H523" i="65"/>
  <c r="I523" i="65"/>
  <c r="J523" i="65"/>
  <c r="G523" i="65"/>
  <c r="F525" i="67"/>
  <c r="J525" i="67"/>
  <c r="G525" i="67"/>
  <c r="H525" i="67"/>
  <c r="K526" i="63"/>
  <c r="G526" i="65"/>
  <c r="J524" i="67"/>
  <c r="K517" i="43"/>
  <c r="J13" i="12"/>
  <c r="J16" i="12"/>
  <c r="J20" i="12" s="1"/>
  <c r="K528" i="55"/>
  <c r="F526" i="65"/>
  <c r="I526" i="65"/>
  <c r="K522" i="65"/>
  <c r="G524" i="67"/>
  <c r="K517" i="59"/>
  <c r="K528" i="49"/>
  <c r="K527" i="59"/>
  <c r="K517" i="65"/>
  <c r="H13" i="12"/>
  <c r="H16" i="12"/>
  <c r="H20" i="12" s="1"/>
  <c r="K511" i="51"/>
  <c r="K512" i="21"/>
  <c r="K514" i="20"/>
  <c r="K510" i="59"/>
  <c r="K512" i="39"/>
  <c r="K511" i="25"/>
  <c r="K512" i="24"/>
  <c r="K515" i="20"/>
  <c r="K511" i="20"/>
  <c r="K507" i="20"/>
  <c r="K515" i="49"/>
  <c r="K511" i="49"/>
  <c r="K513" i="43"/>
  <c r="K515" i="41"/>
  <c r="K511" i="41"/>
  <c r="K511" i="39"/>
  <c r="K512" i="37"/>
  <c r="H5" i="4"/>
  <c r="K512" i="59"/>
  <c r="K510" i="55"/>
  <c r="K512" i="51"/>
  <c r="K514" i="49"/>
  <c r="K512" i="43"/>
  <c r="K514" i="41"/>
  <c r="K510" i="39"/>
  <c r="K513" i="20"/>
  <c r="B5" i="4"/>
  <c r="A26" i="4"/>
  <c r="D27" i="4"/>
  <c r="A44" i="4"/>
  <c r="A51" i="4"/>
  <c r="A55" i="4"/>
  <c r="A27" i="4"/>
  <c r="D26" i="4"/>
  <c r="H28" i="4"/>
  <c r="H30" i="4"/>
  <c r="H32" i="4"/>
  <c r="H51" i="4"/>
  <c r="H55" i="4"/>
  <c r="I55" i="4" s="1"/>
  <c r="A41" i="4"/>
  <c r="A39" i="4"/>
  <c r="A36" i="4"/>
  <c r="E9" i="4"/>
  <c r="E8" i="4"/>
  <c r="A28" i="4"/>
  <c r="D25" i="4"/>
  <c r="H27" i="4"/>
  <c r="A30" i="4"/>
  <c r="A32" i="4"/>
  <c r="A52" i="4"/>
  <c r="A56" i="4"/>
  <c r="D22" i="4"/>
  <c r="H26" i="4"/>
  <c r="D29" i="4"/>
  <c r="D31" i="4"/>
  <c r="H52" i="4"/>
  <c r="H56" i="4"/>
  <c r="I56" i="4" s="1"/>
  <c r="A22" i="4"/>
  <c r="A29" i="4"/>
  <c r="A31" i="4"/>
  <c r="A43" i="4"/>
  <c r="A54" i="4"/>
  <c r="A25" i="4"/>
  <c r="D28" i="4"/>
  <c r="D30" i="4"/>
  <c r="D32" i="4"/>
  <c r="H54" i="4"/>
  <c r="I54" i="4" s="1"/>
  <c r="B4" i="4"/>
  <c r="G536" i="29"/>
  <c r="H535" i="39"/>
  <c r="K528" i="21"/>
  <c r="K529" i="65"/>
  <c r="I535" i="25"/>
  <c r="I536" i="31"/>
  <c r="K527" i="21"/>
  <c r="G535" i="27"/>
  <c r="K526" i="27"/>
  <c r="H526" i="55"/>
  <c r="H535" i="55" s="1"/>
  <c r="K507" i="59"/>
  <c r="K509" i="49"/>
  <c r="K509" i="41"/>
  <c r="K510" i="20"/>
  <c r="F535" i="25"/>
  <c r="G526" i="21"/>
  <c r="G535" i="21" s="1"/>
  <c r="K527" i="41"/>
  <c r="I535" i="55"/>
  <c r="G526" i="55"/>
  <c r="K526" i="43"/>
  <c r="K527" i="49"/>
  <c r="K527" i="65"/>
  <c r="K508" i="39"/>
  <c r="K507" i="25"/>
  <c r="K508" i="24"/>
  <c r="F526" i="21"/>
  <c r="H536" i="29"/>
  <c r="K526" i="39"/>
  <c r="F526" i="55"/>
  <c r="F535" i="55" s="1"/>
  <c r="K509" i="59"/>
  <c r="K509" i="51"/>
  <c r="K507" i="49"/>
  <c r="K509" i="43"/>
  <c r="K507" i="41"/>
  <c r="K506" i="21"/>
  <c r="K509" i="57"/>
  <c r="K510" i="49"/>
  <c r="K508" i="43"/>
  <c r="K510" i="41"/>
  <c r="K506" i="39"/>
  <c r="K509" i="25"/>
  <c r="K507" i="23"/>
  <c r="K509" i="20"/>
  <c r="J535" i="21"/>
  <c r="K522" i="39"/>
  <c r="K523" i="41"/>
  <c r="K530" i="65"/>
  <c r="I523" i="5"/>
  <c r="K528" i="65"/>
  <c r="G525" i="65"/>
  <c r="J525" i="65"/>
  <c r="I525" i="65"/>
  <c r="I535" i="65" s="1"/>
  <c r="H525" i="5"/>
  <c r="F525" i="5"/>
  <c r="H526" i="5"/>
  <c r="J522" i="5"/>
  <c r="G520" i="5"/>
  <c r="J520" i="5"/>
  <c r="H520" i="5"/>
  <c r="H524" i="5"/>
  <c r="I524" i="5"/>
  <c r="F524" i="5"/>
  <c r="J524" i="5"/>
  <c r="I525" i="5"/>
  <c r="F521" i="5"/>
  <c r="H522" i="5"/>
  <c r="I522" i="5"/>
  <c r="F522" i="5"/>
  <c r="J525" i="5"/>
  <c r="G525" i="5"/>
  <c r="K532" i="5"/>
  <c r="I521" i="5"/>
  <c r="K528" i="5"/>
  <c r="K517" i="5"/>
  <c r="K529" i="5"/>
  <c r="I520" i="5"/>
  <c r="F520" i="5"/>
  <c r="J521" i="5"/>
  <c r="G521" i="5"/>
  <c r="G526" i="5"/>
  <c r="K533" i="5"/>
  <c r="K531" i="5"/>
  <c r="K530" i="5"/>
  <c r="K534" i="5"/>
  <c r="K527" i="5"/>
  <c r="F13" i="12"/>
  <c r="F16" i="12"/>
  <c r="F20" i="12" s="1"/>
  <c r="F27" i="12" s="1"/>
  <c r="F32" i="12" s="1"/>
  <c r="F35" i="12" s="1"/>
  <c r="E101" i="62"/>
  <c r="I14" i="62" s="1"/>
  <c r="E101" i="58"/>
  <c r="I14" i="58" s="1"/>
  <c r="E101" i="66"/>
  <c r="I14" i="66" s="1"/>
  <c r="E101" i="64"/>
  <c r="I14" i="64" s="1"/>
  <c r="J521" i="37"/>
  <c r="F521" i="37"/>
  <c r="G521" i="37"/>
  <c r="H521" i="37"/>
  <c r="I521" i="37"/>
  <c r="J523" i="37"/>
  <c r="F523" i="37"/>
  <c r="G523" i="37"/>
  <c r="H523" i="37"/>
  <c r="I523" i="37"/>
  <c r="J525" i="37"/>
  <c r="F525" i="37"/>
  <c r="G525" i="37"/>
  <c r="H525" i="37"/>
  <c r="I525" i="37"/>
  <c r="G520" i="37"/>
  <c r="H520" i="37"/>
  <c r="I520" i="37"/>
  <c r="J520" i="37"/>
  <c r="F520" i="37"/>
  <c r="K520" i="37" s="1"/>
  <c r="G522" i="37"/>
  <c r="H522" i="37"/>
  <c r="I522" i="37"/>
  <c r="J522" i="37"/>
  <c r="F522" i="37"/>
  <c r="G524" i="37"/>
  <c r="H524" i="37"/>
  <c r="I524" i="37"/>
  <c r="J524" i="37"/>
  <c r="F524" i="37"/>
  <c r="F24" i="12"/>
  <c r="F25" i="12"/>
  <c r="H501" i="21"/>
  <c r="J501" i="21"/>
  <c r="I501" i="21"/>
  <c r="H505" i="21"/>
  <c r="J505" i="21"/>
  <c r="I505" i="21"/>
  <c r="H500" i="23"/>
  <c r="J500" i="23"/>
  <c r="I500" i="23"/>
  <c r="K500" i="23" s="1"/>
  <c r="H501" i="23"/>
  <c r="J501" i="23"/>
  <c r="I501" i="23"/>
  <c r="H502" i="23"/>
  <c r="J502" i="23"/>
  <c r="I502" i="23"/>
  <c r="H504" i="23"/>
  <c r="J504" i="23"/>
  <c r="I504" i="23"/>
  <c r="H505" i="23"/>
  <c r="J505" i="23"/>
  <c r="I505" i="23"/>
  <c r="H501" i="24"/>
  <c r="J501" i="24"/>
  <c r="I501" i="24"/>
  <c r="H500" i="27"/>
  <c r="J500" i="27"/>
  <c r="I500" i="27"/>
  <c r="H501" i="27"/>
  <c r="J501" i="27"/>
  <c r="I501" i="27"/>
  <c r="H502" i="27"/>
  <c r="J502" i="27"/>
  <c r="I502" i="27"/>
  <c r="I504" i="27"/>
  <c r="H504" i="27"/>
  <c r="J504" i="27"/>
  <c r="I505" i="27"/>
  <c r="J505" i="27"/>
  <c r="H505" i="27"/>
  <c r="I501" i="29"/>
  <c r="H501" i="29"/>
  <c r="J501" i="29"/>
  <c r="I502" i="29"/>
  <c r="J502" i="29"/>
  <c r="H502" i="29"/>
  <c r="I503" i="29"/>
  <c r="H503" i="29"/>
  <c r="J503" i="29"/>
  <c r="I505" i="29"/>
  <c r="H505" i="29"/>
  <c r="J505" i="29"/>
  <c r="I506" i="29"/>
  <c r="J506" i="29"/>
  <c r="H506" i="29"/>
  <c r="I502" i="31"/>
  <c r="J502" i="31"/>
  <c r="H502" i="31"/>
  <c r="I506" i="31"/>
  <c r="J506" i="31"/>
  <c r="H506" i="31"/>
  <c r="I500" i="33"/>
  <c r="H500" i="33"/>
  <c r="J500" i="33"/>
  <c r="I501" i="33"/>
  <c r="J501" i="33"/>
  <c r="H501" i="33"/>
  <c r="I502" i="33"/>
  <c r="H502" i="33"/>
  <c r="J502" i="33"/>
  <c r="I504" i="33"/>
  <c r="H504" i="33"/>
  <c r="J504" i="33"/>
  <c r="I505" i="33"/>
  <c r="J505" i="33"/>
  <c r="H505" i="33"/>
  <c r="I501" i="35"/>
  <c r="H501" i="35"/>
  <c r="J501" i="35"/>
  <c r="K501" i="35" s="1"/>
  <c r="I502" i="35"/>
  <c r="J502" i="35"/>
  <c r="H502" i="35"/>
  <c r="I503" i="35"/>
  <c r="H503" i="35"/>
  <c r="J503" i="35"/>
  <c r="I505" i="35"/>
  <c r="H505" i="35"/>
  <c r="J505" i="35"/>
  <c r="I506" i="35"/>
  <c r="J506" i="35"/>
  <c r="H506" i="35"/>
  <c r="H516" i="35" s="1"/>
  <c r="H500" i="39"/>
  <c r="J500" i="39"/>
  <c r="I500" i="39"/>
  <c r="H502" i="39"/>
  <c r="J502" i="39"/>
  <c r="I502" i="39"/>
  <c r="H504" i="39"/>
  <c r="J504" i="39"/>
  <c r="I504" i="39"/>
  <c r="H501" i="41"/>
  <c r="J501" i="41"/>
  <c r="I501" i="41"/>
  <c r="H503" i="41"/>
  <c r="J503" i="41"/>
  <c r="I503" i="41"/>
  <c r="H505" i="41"/>
  <c r="J505" i="41"/>
  <c r="I505" i="41"/>
  <c r="H501" i="49"/>
  <c r="J501" i="49"/>
  <c r="I501" i="49"/>
  <c r="K501" i="49" s="1"/>
  <c r="H502" i="49"/>
  <c r="J502" i="49"/>
  <c r="I502" i="49"/>
  <c r="H503" i="49"/>
  <c r="J503" i="49"/>
  <c r="I503" i="49"/>
  <c r="H505" i="49"/>
  <c r="J505" i="49"/>
  <c r="I505" i="49"/>
  <c r="H506" i="49"/>
  <c r="J506" i="49"/>
  <c r="I506" i="49"/>
  <c r="K506" i="49" s="1"/>
  <c r="H500" i="51"/>
  <c r="J500" i="51"/>
  <c r="I500" i="51"/>
  <c r="H501" i="51"/>
  <c r="J501" i="51"/>
  <c r="I501" i="51"/>
  <c r="H502" i="51"/>
  <c r="J502" i="51"/>
  <c r="I502" i="51"/>
  <c r="H504" i="51"/>
  <c r="J504" i="51"/>
  <c r="I504" i="51"/>
  <c r="H505" i="51"/>
  <c r="J505" i="51"/>
  <c r="I505" i="51"/>
  <c r="H501" i="55"/>
  <c r="J501" i="55"/>
  <c r="I501" i="55"/>
  <c r="H505" i="55"/>
  <c r="J505" i="55"/>
  <c r="I505" i="55"/>
  <c r="H500" i="57"/>
  <c r="J500" i="57"/>
  <c r="I500" i="57"/>
  <c r="H501" i="57"/>
  <c r="J501" i="57"/>
  <c r="I501" i="57"/>
  <c r="H502" i="57"/>
  <c r="J502" i="57"/>
  <c r="I502" i="57"/>
  <c r="H504" i="57"/>
  <c r="J504" i="57"/>
  <c r="I504" i="57"/>
  <c r="H505" i="57"/>
  <c r="J505" i="57"/>
  <c r="I505" i="57"/>
  <c r="H500" i="59"/>
  <c r="J500" i="59"/>
  <c r="I500" i="59"/>
  <c r="H501" i="59"/>
  <c r="J501" i="59"/>
  <c r="I501" i="59"/>
  <c r="H502" i="59"/>
  <c r="J502" i="59"/>
  <c r="I502" i="59"/>
  <c r="H504" i="59"/>
  <c r="J504" i="59"/>
  <c r="I504" i="59"/>
  <c r="H505" i="59"/>
  <c r="J505" i="59"/>
  <c r="I505" i="59"/>
  <c r="I500" i="63"/>
  <c r="H500" i="63"/>
  <c r="J500" i="63"/>
  <c r="I501" i="63"/>
  <c r="J501" i="63"/>
  <c r="H501" i="63"/>
  <c r="I502" i="63"/>
  <c r="H502" i="63"/>
  <c r="J502" i="63"/>
  <c r="I504" i="63"/>
  <c r="H504" i="63"/>
  <c r="J504" i="63"/>
  <c r="I505" i="63"/>
  <c r="J505" i="63"/>
  <c r="H505" i="63"/>
  <c r="I501" i="5"/>
  <c r="J501" i="5"/>
  <c r="H501" i="5"/>
  <c r="H505" i="20"/>
  <c r="J505" i="20"/>
  <c r="I505" i="20"/>
  <c r="H503" i="20"/>
  <c r="J503" i="20"/>
  <c r="I503" i="20"/>
  <c r="H501" i="20"/>
  <c r="J501" i="20"/>
  <c r="I501" i="20"/>
  <c r="J523" i="5"/>
  <c r="F523" i="5"/>
  <c r="I526" i="5"/>
  <c r="J526" i="5"/>
  <c r="G524" i="5"/>
  <c r="H500" i="21"/>
  <c r="J500" i="21"/>
  <c r="I500" i="21"/>
  <c r="H502" i="21"/>
  <c r="J502" i="21"/>
  <c r="I502" i="21"/>
  <c r="H504" i="21"/>
  <c r="J504" i="21"/>
  <c r="I504" i="21"/>
  <c r="H500" i="24"/>
  <c r="J500" i="24"/>
  <c r="I500" i="24"/>
  <c r="H502" i="24"/>
  <c r="J502" i="24"/>
  <c r="I502" i="24"/>
  <c r="H504" i="24"/>
  <c r="J504" i="24"/>
  <c r="I504" i="24"/>
  <c r="K504" i="24" s="1"/>
  <c r="H505" i="24"/>
  <c r="J505" i="24"/>
  <c r="I505" i="24"/>
  <c r="H500" i="25"/>
  <c r="J500" i="25"/>
  <c r="I500" i="25"/>
  <c r="H501" i="25"/>
  <c r="J501" i="25"/>
  <c r="I501" i="25"/>
  <c r="H502" i="25"/>
  <c r="J502" i="25"/>
  <c r="I502" i="25"/>
  <c r="H504" i="25"/>
  <c r="J504" i="25"/>
  <c r="I504" i="25"/>
  <c r="H505" i="25"/>
  <c r="J505" i="25"/>
  <c r="I505" i="25"/>
  <c r="I501" i="31"/>
  <c r="H501" i="31"/>
  <c r="J501" i="31"/>
  <c r="I503" i="31"/>
  <c r="H503" i="31"/>
  <c r="J503" i="31"/>
  <c r="I505" i="31"/>
  <c r="H505" i="31"/>
  <c r="J505" i="31"/>
  <c r="I500" i="37"/>
  <c r="H500" i="37"/>
  <c r="J500" i="37"/>
  <c r="I501" i="37"/>
  <c r="J501" i="37"/>
  <c r="H501" i="37"/>
  <c r="I502" i="37"/>
  <c r="H502" i="37"/>
  <c r="J502" i="37"/>
  <c r="I504" i="37"/>
  <c r="H504" i="37"/>
  <c r="J504" i="37"/>
  <c r="H505" i="37"/>
  <c r="J505" i="37"/>
  <c r="I505" i="37"/>
  <c r="H501" i="39"/>
  <c r="J501" i="39"/>
  <c r="I501" i="39"/>
  <c r="H505" i="39"/>
  <c r="J505" i="39"/>
  <c r="I505" i="39"/>
  <c r="H502" i="41"/>
  <c r="J502" i="41"/>
  <c r="I502" i="41"/>
  <c r="H506" i="41"/>
  <c r="J506" i="41"/>
  <c r="I506" i="41"/>
  <c r="H500" i="43"/>
  <c r="J500" i="43"/>
  <c r="I500" i="43"/>
  <c r="H501" i="43"/>
  <c r="J501" i="43"/>
  <c r="I501" i="43"/>
  <c r="H502" i="43"/>
  <c r="J502" i="43"/>
  <c r="I502" i="43"/>
  <c r="H504" i="43"/>
  <c r="J504" i="43"/>
  <c r="I504" i="43"/>
  <c r="K504" i="43" s="1"/>
  <c r="H505" i="43"/>
  <c r="J505" i="43"/>
  <c r="I505" i="43"/>
  <c r="H500" i="55"/>
  <c r="J500" i="55"/>
  <c r="I500" i="55"/>
  <c r="K500" i="55" s="1"/>
  <c r="H502" i="55"/>
  <c r="J502" i="55"/>
  <c r="I502" i="55"/>
  <c r="H504" i="55"/>
  <c r="J504" i="55"/>
  <c r="I504" i="55"/>
  <c r="I500" i="65"/>
  <c r="H500" i="65"/>
  <c r="J500" i="65"/>
  <c r="I501" i="65"/>
  <c r="J501" i="65"/>
  <c r="H501" i="65"/>
  <c r="I502" i="65"/>
  <c r="H502" i="65"/>
  <c r="J502" i="65"/>
  <c r="I504" i="65"/>
  <c r="H504" i="65"/>
  <c r="J504" i="65"/>
  <c r="I505" i="65"/>
  <c r="J505" i="65"/>
  <c r="H505" i="65"/>
  <c r="I500" i="67"/>
  <c r="H500" i="67"/>
  <c r="J500" i="67"/>
  <c r="I501" i="67"/>
  <c r="J501" i="67"/>
  <c r="H501" i="67"/>
  <c r="I502" i="67"/>
  <c r="H502" i="67"/>
  <c r="J502" i="67"/>
  <c r="I504" i="67"/>
  <c r="H504" i="67"/>
  <c r="J504" i="67"/>
  <c r="I505" i="67"/>
  <c r="J505" i="67"/>
  <c r="H505" i="67"/>
  <c r="I500" i="5"/>
  <c r="H500" i="5"/>
  <c r="J500" i="5"/>
  <c r="H506" i="20"/>
  <c r="J506" i="20"/>
  <c r="I506" i="20"/>
  <c r="K506" i="20" s="1"/>
  <c r="H502" i="20"/>
  <c r="J502" i="20"/>
  <c r="I502" i="20"/>
  <c r="K502" i="20" s="1"/>
  <c r="K514" i="5"/>
  <c r="K514" i="65"/>
  <c r="K510" i="65"/>
  <c r="K506" i="65"/>
  <c r="K514" i="63"/>
  <c r="K512" i="63"/>
  <c r="K510" i="63"/>
  <c r="K508" i="63"/>
  <c r="K506" i="63"/>
  <c r="K513" i="67"/>
  <c r="K511" i="67"/>
  <c r="K509" i="67"/>
  <c r="K511" i="65"/>
  <c r="K507" i="65"/>
  <c r="K507" i="63"/>
  <c r="K513" i="35"/>
  <c r="K509" i="35"/>
  <c r="K507" i="35"/>
  <c r="K514" i="33"/>
  <c r="K512" i="33"/>
  <c r="K510" i="33"/>
  <c r="K506" i="33"/>
  <c r="K513" i="31"/>
  <c r="K511" i="31"/>
  <c r="K509" i="31"/>
  <c r="K507" i="31"/>
  <c r="K513" i="29"/>
  <c r="K509" i="29"/>
  <c r="K514" i="27"/>
  <c r="K512" i="27"/>
  <c r="K510" i="27"/>
  <c r="K508" i="27"/>
  <c r="K506" i="27"/>
  <c r="K512" i="35"/>
  <c r="K508" i="35"/>
  <c r="K511" i="33"/>
  <c r="K507" i="33"/>
  <c r="K512" i="31"/>
  <c r="K508" i="31"/>
  <c r="K512" i="29"/>
  <c r="K508" i="29"/>
  <c r="I13" i="19"/>
  <c r="F13" i="19"/>
  <c r="I11" i="19"/>
  <c r="I12" i="19"/>
  <c r="F12" i="19"/>
  <c r="I11" i="62"/>
  <c r="I12" i="62"/>
  <c r="I13" i="62"/>
  <c r="F13" i="62" s="1"/>
  <c r="I13" i="28"/>
  <c r="F13" i="28"/>
  <c r="I11" i="28"/>
  <c r="I12" i="28"/>
  <c r="I12" i="64"/>
  <c r="F12" i="64" s="1"/>
  <c r="I13" i="64"/>
  <c r="F13" i="64"/>
  <c r="I11" i="64"/>
  <c r="I11" i="66"/>
  <c r="I13" i="66"/>
  <c r="F13" i="66"/>
  <c r="I12" i="66"/>
  <c r="F12" i="66" s="1"/>
  <c r="I12" i="58"/>
  <c r="F12" i="58"/>
  <c r="I11" i="58"/>
  <c r="I13" i="58"/>
  <c r="F13" i="58"/>
  <c r="I13" i="54"/>
  <c r="F13" i="54"/>
  <c r="I11" i="54"/>
  <c r="I12" i="54"/>
  <c r="I12" i="36"/>
  <c r="I13" i="36"/>
  <c r="F13" i="36"/>
  <c r="I11" i="36"/>
  <c r="K522" i="21"/>
  <c r="K500" i="5"/>
  <c r="H535" i="21"/>
  <c r="K524" i="65"/>
  <c r="H535" i="65"/>
  <c r="K524" i="21"/>
  <c r="I12" i="14"/>
  <c r="F12" i="14"/>
  <c r="I13" i="14"/>
  <c r="F13" i="14"/>
  <c r="I11" i="14"/>
  <c r="J535" i="65"/>
  <c r="G535" i="65"/>
  <c r="K520" i="65"/>
  <c r="K526" i="65"/>
  <c r="K521" i="43"/>
  <c r="G535" i="67"/>
  <c r="I535" i="21"/>
  <c r="K526" i="59"/>
  <c r="J535" i="67"/>
  <c r="H535" i="67"/>
  <c r="K524" i="67"/>
  <c r="F535" i="65"/>
  <c r="K521" i="21"/>
  <c r="K520" i="21"/>
  <c r="K525" i="21"/>
  <c r="I11" i="15"/>
  <c r="I12" i="15"/>
  <c r="F12" i="15"/>
  <c r="I13" i="15"/>
  <c r="F13" i="15" s="1"/>
  <c r="M506" i="5"/>
  <c r="K525" i="67"/>
  <c r="K526" i="51"/>
  <c r="K502" i="65"/>
  <c r="K523" i="65"/>
  <c r="F535" i="67"/>
  <c r="K521" i="67"/>
  <c r="K521" i="65"/>
  <c r="K523" i="25"/>
  <c r="K526" i="55"/>
  <c r="K526" i="21"/>
  <c r="F535" i="21"/>
  <c r="K502" i="37"/>
  <c r="K505" i="31"/>
  <c r="K525" i="65"/>
  <c r="M510" i="5"/>
  <c r="K520" i="5"/>
  <c r="K525" i="5"/>
  <c r="M511" i="5"/>
  <c r="K524" i="5"/>
  <c r="M503" i="5"/>
  <c r="M512" i="5"/>
  <c r="M509" i="5"/>
  <c r="M504" i="5"/>
  <c r="M508" i="5"/>
  <c r="M501" i="5"/>
  <c r="M505" i="5"/>
  <c r="M513" i="5"/>
  <c r="M502" i="5"/>
  <c r="J535" i="5"/>
  <c r="M507" i="5"/>
  <c r="M514" i="5"/>
  <c r="I515" i="5"/>
  <c r="F29" i="12"/>
  <c r="K505" i="67"/>
  <c r="K501" i="67"/>
  <c r="J525" i="63"/>
  <c r="F525" i="63"/>
  <c r="G525" i="63"/>
  <c r="H525" i="63"/>
  <c r="I525" i="63"/>
  <c r="J523" i="63"/>
  <c r="F523" i="63"/>
  <c r="G523" i="63"/>
  <c r="H523" i="63"/>
  <c r="I523" i="63"/>
  <c r="J521" i="63"/>
  <c r="F521" i="63"/>
  <c r="G521" i="63"/>
  <c r="H521" i="63"/>
  <c r="I521" i="63"/>
  <c r="J525" i="59"/>
  <c r="F525" i="59"/>
  <c r="G525" i="59"/>
  <c r="H525" i="59"/>
  <c r="I525" i="59"/>
  <c r="H523" i="59"/>
  <c r="I523" i="59"/>
  <c r="J523" i="59"/>
  <c r="F523" i="59"/>
  <c r="G523" i="59"/>
  <c r="J521" i="59"/>
  <c r="F521" i="59"/>
  <c r="G521" i="59"/>
  <c r="H521" i="59"/>
  <c r="I521" i="59"/>
  <c r="F525" i="57"/>
  <c r="H523" i="57"/>
  <c r="I523" i="57"/>
  <c r="J523" i="57"/>
  <c r="F523" i="57"/>
  <c r="G523" i="57"/>
  <c r="J521" i="57"/>
  <c r="F521" i="57"/>
  <c r="G521" i="57"/>
  <c r="H521" i="57"/>
  <c r="I521" i="57"/>
  <c r="J525" i="51"/>
  <c r="F525" i="51"/>
  <c r="G525" i="51"/>
  <c r="H525" i="51"/>
  <c r="I525" i="51"/>
  <c r="H523" i="51"/>
  <c r="I523" i="51"/>
  <c r="J523" i="51"/>
  <c r="F523" i="51"/>
  <c r="G523" i="51"/>
  <c r="J521" i="51"/>
  <c r="F521" i="51"/>
  <c r="G521" i="51"/>
  <c r="H521" i="51"/>
  <c r="I521" i="51"/>
  <c r="K521" i="51" s="1"/>
  <c r="I525" i="49"/>
  <c r="J525" i="49"/>
  <c r="F525" i="49"/>
  <c r="G525" i="49"/>
  <c r="H525" i="49"/>
  <c r="G523" i="49"/>
  <c r="H523" i="49"/>
  <c r="I523" i="49"/>
  <c r="J523" i="49"/>
  <c r="F523" i="49"/>
  <c r="G521" i="49"/>
  <c r="H521" i="49"/>
  <c r="I521" i="49"/>
  <c r="J521" i="49"/>
  <c r="F521" i="49"/>
  <c r="K503" i="31"/>
  <c r="H516" i="31"/>
  <c r="H525" i="23"/>
  <c r="I525" i="23"/>
  <c r="J525" i="23"/>
  <c r="F525" i="23"/>
  <c r="G525" i="23"/>
  <c r="H523" i="23"/>
  <c r="I523" i="23"/>
  <c r="J523" i="23"/>
  <c r="F523" i="23"/>
  <c r="G523" i="23"/>
  <c r="H521" i="23"/>
  <c r="I521" i="23"/>
  <c r="J521" i="23"/>
  <c r="F521" i="23"/>
  <c r="G521" i="23"/>
  <c r="E22" i="4"/>
  <c r="G22" i="4" s="1"/>
  <c r="K502" i="59"/>
  <c r="K502" i="49"/>
  <c r="I516" i="41"/>
  <c r="K502" i="39"/>
  <c r="K502" i="27"/>
  <c r="H535" i="37"/>
  <c r="H515" i="67"/>
  <c r="H515" i="65"/>
  <c r="G524" i="63"/>
  <c r="H524" i="63"/>
  <c r="I524" i="63"/>
  <c r="J524" i="63"/>
  <c r="F524" i="63"/>
  <c r="G522" i="63"/>
  <c r="H522" i="63"/>
  <c r="I522" i="63"/>
  <c r="J522" i="63"/>
  <c r="F522" i="63"/>
  <c r="G520" i="63"/>
  <c r="G535" i="63" s="1"/>
  <c r="H520" i="63"/>
  <c r="I520" i="63"/>
  <c r="J520" i="63"/>
  <c r="F520" i="63"/>
  <c r="K520" i="63" s="1"/>
  <c r="I524" i="59"/>
  <c r="J524" i="59"/>
  <c r="F524" i="59"/>
  <c r="G524" i="59"/>
  <c r="H524" i="59"/>
  <c r="G522" i="59"/>
  <c r="H522" i="59"/>
  <c r="I522" i="59"/>
  <c r="J522" i="59"/>
  <c r="F522" i="59"/>
  <c r="G520" i="59"/>
  <c r="H520" i="59"/>
  <c r="I520" i="59"/>
  <c r="J520" i="59"/>
  <c r="F520" i="59"/>
  <c r="F535" i="59" s="1"/>
  <c r="I524" i="57"/>
  <c r="J524" i="57"/>
  <c r="F524" i="57"/>
  <c r="G524" i="57"/>
  <c r="H524" i="57"/>
  <c r="H520" i="57"/>
  <c r="I524" i="51"/>
  <c r="J524" i="51"/>
  <c r="F524" i="51"/>
  <c r="G524" i="51"/>
  <c r="H524" i="51"/>
  <c r="G522" i="51"/>
  <c r="H522" i="51"/>
  <c r="I522" i="51"/>
  <c r="J522" i="51"/>
  <c r="F522" i="51"/>
  <c r="G520" i="51"/>
  <c r="H520" i="51"/>
  <c r="I520" i="51"/>
  <c r="J520" i="51"/>
  <c r="F520" i="51"/>
  <c r="J526" i="49"/>
  <c r="F526" i="49"/>
  <c r="G526" i="49"/>
  <c r="H526" i="49"/>
  <c r="I526" i="49"/>
  <c r="H524" i="49"/>
  <c r="I524" i="49"/>
  <c r="J524" i="49"/>
  <c r="F524" i="49"/>
  <c r="G524" i="49"/>
  <c r="J522" i="49"/>
  <c r="F522" i="49"/>
  <c r="G522" i="49"/>
  <c r="H522" i="49"/>
  <c r="H536" i="49" s="1"/>
  <c r="I522" i="49"/>
  <c r="I524" i="23"/>
  <c r="J524" i="23"/>
  <c r="F524" i="23"/>
  <c r="G524" i="23"/>
  <c r="H524" i="23"/>
  <c r="I522" i="23"/>
  <c r="J522" i="23"/>
  <c r="F522" i="23"/>
  <c r="G522" i="23"/>
  <c r="H522" i="23"/>
  <c r="I520" i="23"/>
  <c r="J520" i="23"/>
  <c r="F520" i="23"/>
  <c r="G520" i="23"/>
  <c r="H520" i="23"/>
  <c r="K501" i="20"/>
  <c r="K503" i="20"/>
  <c r="K505" i="20"/>
  <c r="K504" i="63"/>
  <c r="K500" i="63"/>
  <c r="K501" i="59"/>
  <c r="H515" i="59"/>
  <c r="K504" i="51"/>
  <c r="K503" i="49"/>
  <c r="K503" i="41"/>
  <c r="I515" i="39"/>
  <c r="K501" i="29"/>
  <c r="K504" i="23"/>
  <c r="K501" i="21"/>
  <c r="I535" i="37"/>
  <c r="F11" i="28"/>
  <c r="I79" i="28"/>
  <c r="F11" i="19"/>
  <c r="F14" i="19"/>
  <c r="I79" i="19"/>
  <c r="F12" i="36"/>
  <c r="F12" i="54"/>
  <c r="F11" i="58"/>
  <c r="F14" i="58"/>
  <c r="I79" i="58"/>
  <c r="F11" i="64"/>
  <c r="I79" i="64"/>
  <c r="F12" i="62"/>
  <c r="F11" i="54"/>
  <c r="F14" i="54" s="1"/>
  <c r="I79" i="54"/>
  <c r="F11" i="62"/>
  <c r="F14" i="62" s="1"/>
  <c r="I79" i="62"/>
  <c r="F11" i="36"/>
  <c r="F14" i="36" s="1"/>
  <c r="I79" i="36"/>
  <c r="F11" i="66"/>
  <c r="F14" i="66"/>
  <c r="I79" i="66"/>
  <c r="F12" i="28"/>
  <c r="F11" i="14"/>
  <c r="F14" i="14"/>
  <c r="I79" i="14"/>
  <c r="K535" i="67"/>
  <c r="K535" i="65"/>
  <c r="F11" i="15"/>
  <c r="F14" i="15" s="1"/>
  <c r="I79" i="15"/>
  <c r="H535" i="59"/>
  <c r="I535" i="63"/>
  <c r="K524" i="63"/>
  <c r="J535" i="59"/>
  <c r="K522" i="59"/>
  <c r="K523" i="51"/>
  <c r="K523" i="59"/>
  <c r="F535" i="63"/>
  <c r="K521" i="49"/>
  <c r="I536" i="49"/>
  <c r="K525" i="51"/>
  <c r="K521" i="59"/>
  <c r="K525" i="59"/>
  <c r="K521" i="63"/>
  <c r="K525" i="63"/>
  <c r="K520" i="59"/>
  <c r="I535" i="59"/>
  <c r="G535" i="59"/>
  <c r="K524" i="59"/>
  <c r="J535" i="63"/>
  <c r="H535" i="63"/>
  <c r="K522" i="63"/>
  <c r="J536" i="49"/>
  <c r="K523" i="63"/>
  <c r="F33" i="12"/>
  <c r="F14" i="28"/>
  <c r="J14" i="85"/>
  <c r="J14" i="95"/>
  <c r="J14" i="62"/>
  <c r="J14" i="36"/>
  <c r="V9" i="13"/>
  <c r="V23" i="13"/>
  <c r="V12" i="13"/>
  <c r="V11" i="13"/>
  <c r="V25" i="13"/>
  <c r="V14" i="13"/>
  <c r="V27" i="13"/>
  <c r="K535" i="59"/>
  <c r="G16" i="36"/>
  <c r="J11" i="95"/>
  <c r="I9" i="1"/>
  <c r="E82" i="17" s="1"/>
  <c r="I26" i="1"/>
  <c r="E82" i="54"/>
  <c r="I82" i="54" s="1"/>
  <c r="I16" i="1"/>
  <c r="E82" i="34" s="1"/>
  <c r="I19" i="1"/>
  <c r="E82" i="40" s="1"/>
  <c r="I7" i="1"/>
  <c r="E82" i="15" s="1"/>
  <c r="I6" i="1"/>
  <c r="E82" i="14"/>
  <c r="I13" i="1"/>
  <c r="E82" i="28" s="1"/>
  <c r="I10" i="1"/>
  <c r="E82" i="18"/>
  <c r="I82" i="18" s="1"/>
  <c r="I14" i="1"/>
  <c r="E82" i="30" s="1"/>
  <c r="I20" i="1"/>
  <c r="E82" i="42"/>
  <c r="I24" i="1"/>
  <c r="E82" i="50" s="1"/>
  <c r="I82" i="50" s="1"/>
  <c r="I5" i="1"/>
  <c r="E82" i="4"/>
  <c r="I22" i="1"/>
  <c r="I15" i="1"/>
  <c r="E82" i="32" s="1"/>
  <c r="I23" i="1"/>
  <c r="E82" i="48"/>
  <c r="I12" i="1"/>
  <c r="E82" i="26" s="1"/>
  <c r="I18" i="1"/>
  <c r="E82" i="38"/>
  <c r="I17" i="1"/>
  <c r="E82" i="36" s="1"/>
  <c r="I82" i="36" s="1"/>
  <c r="I8" i="1"/>
  <c r="I11" i="1"/>
  <c r="E82" i="19" s="1"/>
  <c r="H507" i="45"/>
  <c r="I507" i="45"/>
  <c r="J507" i="45"/>
  <c r="H509" i="45"/>
  <c r="I509" i="45"/>
  <c r="J509" i="45"/>
  <c r="H510" i="45"/>
  <c r="I510" i="45"/>
  <c r="J510" i="45"/>
  <c r="H511" i="45"/>
  <c r="I511" i="45"/>
  <c r="J511" i="45"/>
  <c r="H512" i="45"/>
  <c r="I512" i="45"/>
  <c r="J512" i="45"/>
  <c r="H513" i="45"/>
  <c r="I513" i="45"/>
  <c r="J513" i="45"/>
  <c r="H514" i="45"/>
  <c r="I514" i="45"/>
  <c r="J514" i="45"/>
  <c r="H515" i="45"/>
  <c r="I515" i="45"/>
  <c r="J515" i="45"/>
  <c r="J518" i="45"/>
  <c r="I518" i="45"/>
  <c r="H518" i="45"/>
  <c r="G518" i="45"/>
  <c r="I527" i="45"/>
  <c r="G527" i="45"/>
  <c r="J527" i="45"/>
  <c r="H527" i="45"/>
  <c r="J534" i="45"/>
  <c r="H534" i="45"/>
  <c r="I534" i="45"/>
  <c r="G534" i="45"/>
  <c r="I535" i="45"/>
  <c r="G535" i="45"/>
  <c r="J535" i="45"/>
  <c r="H535" i="45"/>
  <c r="I533" i="45"/>
  <c r="G533" i="45"/>
  <c r="J533" i="45"/>
  <c r="H533" i="45"/>
  <c r="J532" i="45"/>
  <c r="H532" i="45"/>
  <c r="I532" i="45"/>
  <c r="G532" i="45"/>
  <c r="I531" i="45"/>
  <c r="G531" i="45"/>
  <c r="J531" i="45"/>
  <c r="H531" i="45"/>
  <c r="J530" i="45"/>
  <c r="H530" i="45"/>
  <c r="I530" i="45"/>
  <c r="G530" i="45"/>
  <c r="I529" i="45"/>
  <c r="G529" i="45"/>
  <c r="J529" i="45"/>
  <c r="H529" i="45"/>
  <c r="I522" i="45"/>
  <c r="J522" i="45"/>
  <c r="G522" i="45"/>
  <c r="H522" i="45"/>
  <c r="H526" i="45"/>
  <c r="I526" i="45"/>
  <c r="J526" i="45"/>
  <c r="G526" i="45"/>
  <c r="G523" i="45"/>
  <c r="J523" i="45"/>
  <c r="H523" i="45"/>
  <c r="I523" i="45"/>
  <c r="J524" i="45"/>
  <c r="G524" i="45"/>
  <c r="H524" i="45"/>
  <c r="I524" i="45"/>
  <c r="H525" i="45"/>
  <c r="I525" i="45"/>
  <c r="G525" i="45"/>
  <c r="J525" i="45"/>
  <c r="H502" i="45"/>
  <c r="J502" i="45"/>
  <c r="I502" i="45"/>
  <c r="H503" i="45"/>
  <c r="J503" i="45"/>
  <c r="I503" i="45"/>
  <c r="H505" i="45"/>
  <c r="J505" i="45"/>
  <c r="I505" i="45"/>
  <c r="H506" i="45"/>
  <c r="J506" i="45"/>
  <c r="I506" i="45"/>
  <c r="J521" i="45"/>
  <c r="H521" i="45"/>
  <c r="I521" i="45"/>
  <c r="G521" i="45"/>
  <c r="I501" i="45"/>
  <c r="J501" i="45"/>
  <c r="H501" i="45"/>
  <c r="F515" i="45"/>
  <c r="I21" i="1"/>
  <c r="E82" i="44"/>
  <c r="F501" i="45"/>
  <c r="F502" i="45"/>
  <c r="F503" i="45"/>
  <c r="F505" i="45"/>
  <c r="F506" i="45"/>
  <c r="F507" i="45"/>
  <c r="F509" i="45"/>
  <c r="K509" i="45" s="1"/>
  <c r="F510" i="45"/>
  <c r="F511" i="45"/>
  <c r="F512" i="45"/>
  <c r="F513" i="45"/>
  <c r="F514" i="45"/>
  <c r="F521" i="45"/>
  <c r="K521" i="45"/>
  <c r="F522" i="45"/>
  <c r="K522" i="45" s="1"/>
  <c r="F523" i="45"/>
  <c r="K523" i="45"/>
  <c r="F524" i="45"/>
  <c r="K524" i="45" s="1"/>
  <c r="F525" i="45"/>
  <c r="K525" i="45"/>
  <c r="F526" i="45"/>
  <c r="K526" i="45" s="1"/>
  <c r="F527" i="45"/>
  <c r="K527" i="45"/>
  <c r="F529" i="45"/>
  <c r="K529" i="45" s="1"/>
  <c r="F530" i="45"/>
  <c r="K530" i="45"/>
  <c r="F531" i="45"/>
  <c r="K531" i="45" s="1"/>
  <c r="F532" i="45"/>
  <c r="K532" i="45"/>
  <c r="F533" i="45"/>
  <c r="K533" i="45" s="1"/>
  <c r="F534" i="45"/>
  <c r="K534" i="45"/>
  <c r="F535" i="45"/>
  <c r="K535" i="45" s="1"/>
  <c r="F518" i="45"/>
  <c r="K518" i="45"/>
  <c r="I67" i="4" l="1"/>
  <c r="I67" i="14"/>
  <c r="I67" i="15"/>
  <c r="I67" i="85"/>
  <c r="I67" i="87"/>
  <c r="I67" i="50"/>
  <c r="E101" i="56"/>
  <c r="I14" i="56" s="1"/>
  <c r="I57" i="14"/>
  <c r="I55" i="14"/>
  <c r="I44" i="14"/>
  <c r="I44" i="93"/>
  <c r="I44" i="85"/>
  <c r="I56" i="54"/>
  <c r="I54" i="54"/>
  <c r="E101" i="50"/>
  <c r="I14" i="50" s="1"/>
  <c r="I57" i="50"/>
  <c r="I55" i="50"/>
  <c r="I57" i="44"/>
  <c r="I56" i="44"/>
  <c r="I55" i="44"/>
  <c r="I54" i="44"/>
  <c r="I56" i="42"/>
  <c r="I54" i="42"/>
  <c r="E101" i="40"/>
  <c r="I14" i="40" s="1"/>
  <c r="I54" i="40"/>
  <c r="BY18" i="13" s="1"/>
  <c r="E101" i="38"/>
  <c r="I14" i="38" s="1"/>
  <c r="I57" i="38"/>
  <c r="I55" i="38"/>
  <c r="I54" i="38"/>
  <c r="I57" i="36"/>
  <c r="I56" i="36"/>
  <c r="I54" i="36"/>
  <c r="I56" i="34"/>
  <c r="I55" i="34"/>
  <c r="I54" i="34"/>
  <c r="I56" i="32"/>
  <c r="I55" i="32"/>
  <c r="I57" i="30"/>
  <c r="I55" i="30"/>
  <c r="I55" i="28"/>
  <c r="I54" i="28"/>
  <c r="I57" i="26"/>
  <c r="I55" i="26"/>
  <c r="I55" i="19"/>
  <c r="I56" i="18"/>
  <c r="I55" i="18"/>
  <c r="I54" i="18"/>
  <c r="I57" i="17"/>
  <c r="I55" i="17"/>
  <c r="I54" i="17"/>
  <c r="I56" i="15"/>
  <c r="I54" i="15"/>
  <c r="L110" i="51"/>
  <c r="M110" i="51" s="1"/>
  <c r="L101" i="51"/>
  <c r="M101" i="51" s="1"/>
  <c r="L100" i="51"/>
  <c r="M100" i="51" s="1"/>
  <c r="L99" i="51"/>
  <c r="M99" i="51" s="1"/>
  <c r="L98" i="51"/>
  <c r="M98" i="51" s="1"/>
  <c r="L95" i="51"/>
  <c r="M95" i="51" s="1"/>
  <c r="L94" i="51"/>
  <c r="M94" i="51" s="1"/>
  <c r="L93" i="51"/>
  <c r="M93" i="51" s="1"/>
  <c r="L92" i="51"/>
  <c r="M92" i="51" s="1"/>
  <c r="L78" i="51"/>
  <c r="M78" i="51" s="1"/>
  <c r="L77" i="51"/>
  <c r="M77" i="51" s="1"/>
  <c r="L75" i="51"/>
  <c r="M75" i="51" s="1"/>
  <c r="L73" i="51"/>
  <c r="M73" i="51" s="1"/>
  <c r="L72" i="51"/>
  <c r="M72" i="51" s="1"/>
  <c r="L71" i="51"/>
  <c r="M71" i="51" s="1"/>
  <c r="L70" i="51"/>
  <c r="M70" i="51" s="1"/>
  <c r="L61" i="51"/>
  <c r="M61" i="51" s="1"/>
  <c r="L108" i="51"/>
  <c r="M108" i="51" s="1"/>
  <c r="L91" i="51"/>
  <c r="M91" i="51" s="1"/>
  <c r="L86" i="51"/>
  <c r="M86" i="51" s="1"/>
  <c r="L85" i="51"/>
  <c r="M85" i="51" s="1"/>
  <c r="L83" i="51"/>
  <c r="M83" i="51" s="1"/>
  <c r="L82" i="51"/>
  <c r="M82" i="51" s="1"/>
  <c r="L81" i="51"/>
  <c r="M81" i="51" s="1"/>
  <c r="L57" i="51"/>
  <c r="M57" i="51" s="1"/>
  <c r="L56" i="51"/>
  <c r="M56" i="51" s="1"/>
  <c r="L55" i="51"/>
  <c r="M55" i="51" s="1"/>
  <c r="L54" i="51"/>
  <c r="M54" i="51" s="1"/>
  <c r="L53" i="51"/>
  <c r="M53" i="51" s="1"/>
  <c r="L52" i="51"/>
  <c r="M52" i="51" s="1"/>
  <c r="L51" i="51"/>
  <c r="M51" i="51" s="1"/>
  <c r="L50" i="51"/>
  <c r="M50" i="51" s="1"/>
  <c r="L49" i="51"/>
  <c r="M49" i="51" s="1"/>
  <c r="L44" i="51"/>
  <c r="M44" i="51" s="1"/>
  <c r="L43" i="51"/>
  <c r="M43" i="51" s="1"/>
  <c r="L42" i="51"/>
  <c r="M42" i="51" s="1"/>
  <c r="L90" i="51"/>
  <c r="M90" i="51" s="1"/>
  <c r="L84" i="51"/>
  <c r="M84" i="51" s="1"/>
  <c r="L80" i="51"/>
  <c r="M80" i="51" s="1"/>
  <c r="L79" i="51"/>
  <c r="M79" i="51" s="1"/>
  <c r="L68" i="51"/>
  <c r="M68" i="51" s="1"/>
  <c r="L67" i="51"/>
  <c r="M67" i="51" s="1"/>
  <c r="L62" i="51"/>
  <c r="M62" i="51" s="1"/>
  <c r="L58" i="51"/>
  <c r="M58" i="51" s="1"/>
  <c r="L48" i="51"/>
  <c r="M48" i="51" s="1"/>
  <c r="L106" i="51"/>
  <c r="M106" i="51" s="1"/>
  <c r="L96" i="51"/>
  <c r="M96" i="51" s="1"/>
  <c r="L88" i="51"/>
  <c r="M88" i="51" s="1"/>
  <c r="L87" i="51"/>
  <c r="M87" i="51" s="1"/>
  <c r="L74" i="51"/>
  <c r="M74" i="51" s="1"/>
  <c r="L69" i="51"/>
  <c r="M69" i="51" s="1"/>
  <c r="L47" i="51"/>
  <c r="M47" i="51" s="1"/>
  <c r="L46" i="51"/>
  <c r="M46" i="51" s="1"/>
  <c r="L45" i="51"/>
  <c r="M45" i="51" s="1"/>
  <c r="L60" i="51"/>
  <c r="M60" i="51" s="1"/>
  <c r="L59" i="51"/>
  <c r="M59" i="51" s="1"/>
  <c r="L38" i="59"/>
  <c r="M38" i="59" s="1"/>
  <c r="L34" i="59"/>
  <c r="M34" i="59" s="1"/>
  <c r="L33" i="59"/>
  <c r="M33" i="59" s="1"/>
  <c r="L27" i="59"/>
  <c r="M27" i="59" s="1"/>
  <c r="L26" i="59"/>
  <c r="M26" i="59" s="1"/>
  <c r="L24" i="59"/>
  <c r="M24" i="59" s="1"/>
  <c r="L17" i="59"/>
  <c r="M17" i="59" s="1"/>
  <c r="L16" i="59"/>
  <c r="M16" i="59" s="1"/>
  <c r="L15" i="59"/>
  <c r="M15" i="59" s="1"/>
  <c r="L14" i="59"/>
  <c r="M14" i="59" s="1"/>
  <c r="L9" i="59"/>
  <c r="M9" i="59" s="1"/>
  <c r="L8" i="59"/>
  <c r="M8" i="59" s="1"/>
  <c r="L5" i="59"/>
  <c r="M5" i="59" s="1"/>
  <c r="L36" i="59"/>
  <c r="M36" i="59" s="1"/>
  <c r="L35" i="59"/>
  <c r="M35" i="59" s="1"/>
  <c r="L48" i="59"/>
  <c r="M48" i="59" s="1"/>
  <c r="L45" i="59"/>
  <c r="M45" i="59" s="1"/>
  <c r="L39" i="59"/>
  <c r="M39" i="59" s="1"/>
  <c r="L29" i="59"/>
  <c r="M29" i="59" s="1"/>
  <c r="L28" i="59"/>
  <c r="M28" i="59" s="1"/>
  <c r="L23" i="59"/>
  <c r="M23" i="59" s="1"/>
  <c r="L22" i="59"/>
  <c r="M22" i="59" s="1"/>
  <c r="L11" i="59"/>
  <c r="M11" i="59" s="1"/>
  <c r="L47" i="59"/>
  <c r="M47" i="59" s="1"/>
  <c r="L46" i="59"/>
  <c r="M46" i="59" s="1"/>
  <c r="L37" i="59"/>
  <c r="M37" i="59" s="1"/>
  <c r="L32" i="59"/>
  <c r="M32" i="59" s="1"/>
  <c r="L31" i="59"/>
  <c r="M31" i="59" s="1"/>
  <c r="L30" i="59"/>
  <c r="M30" i="59" s="1"/>
  <c r="L21" i="59"/>
  <c r="M21" i="59" s="1"/>
  <c r="L20" i="59"/>
  <c r="M20" i="59" s="1"/>
  <c r="L19" i="59"/>
  <c r="M19" i="59" s="1"/>
  <c r="L13" i="59"/>
  <c r="M13" i="59" s="1"/>
  <c r="L12" i="59"/>
  <c r="M12" i="59" s="1"/>
  <c r="L7" i="59"/>
  <c r="M7" i="59" s="1"/>
  <c r="L6" i="59"/>
  <c r="M6" i="59" s="1"/>
  <c r="L78" i="63"/>
  <c r="M78" i="63" s="1"/>
  <c r="L76" i="63"/>
  <c r="M76" i="63" s="1"/>
  <c r="L75" i="63"/>
  <c r="M75" i="63" s="1"/>
  <c r="L74" i="63"/>
  <c r="M74" i="63" s="1"/>
  <c r="L72" i="63"/>
  <c r="M72" i="63" s="1"/>
  <c r="L71" i="63"/>
  <c r="M71" i="63" s="1"/>
  <c r="L69" i="63"/>
  <c r="M69" i="63" s="1"/>
  <c r="L38" i="63"/>
  <c r="M38" i="63" s="1"/>
  <c r="L35" i="63"/>
  <c r="M35" i="63" s="1"/>
  <c r="L32" i="63"/>
  <c r="M32" i="63" s="1"/>
  <c r="L29" i="63"/>
  <c r="M29" i="63" s="1"/>
  <c r="L28" i="63"/>
  <c r="M28" i="63" s="1"/>
  <c r="L26" i="63"/>
  <c r="M26" i="63" s="1"/>
  <c r="L23" i="63"/>
  <c r="M23" i="63" s="1"/>
  <c r="L21" i="63"/>
  <c r="M21" i="63" s="1"/>
  <c r="L17" i="63"/>
  <c r="M17" i="63" s="1"/>
  <c r="L14" i="63"/>
  <c r="M14" i="63" s="1"/>
  <c r="L11" i="63"/>
  <c r="M11" i="63" s="1"/>
  <c r="L10" i="63"/>
  <c r="M10" i="63" s="1"/>
  <c r="L9" i="63"/>
  <c r="M9" i="63" s="1"/>
  <c r="L8" i="63"/>
  <c r="M8" i="63" s="1"/>
  <c r="L79" i="63"/>
  <c r="M79" i="63" s="1"/>
  <c r="L67" i="63"/>
  <c r="M67" i="63" s="1"/>
  <c r="L27" i="63"/>
  <c r="M27" i="63" s="1"/>
  <c r="L81" i="63"/>
  <c r="M81" i="63" s="1"/>
  <c r="L80" i="63"/>
  <c r="M80" i="63" s="1"/>
  <c r="L68" i="63"/>
  <c r="M68" i="63" s="1"/>
  <c r="L34" i="63"/>
  <c r="M34" i="63" s="1"/>
  <c r="L33" i="63"/>
  <c r="M33" i="63" s="1"/>
  <c r="L22" i="63"/>
  <c r="M22" i="63" s="1"/>
  <c r="L18" i="63"/>
  <c r="M18" i="63" s="1"/>
  <c r="L16" i="63"/>
  <c r="M16" i="63" s="1"/>
  <c r="L15" i="63"/>
  <c r="M15" i="63" s="1"/>
  <c r="L12" i="63"/>
  <c r="M12" i="63" s="1"/>
  <c r="L7" i="63"/>
  <c r="M7" i="63" s="1"/>
  <c r="L6" i="63"/>
  <c r="M6" i="63" s="1"/>
  <c r="L5" i="63"/>
  <c r="M5" i="63" s="1"/>
  <c r="L73" i="63"/>
  <c r="M73" i="63" s="1"/>
  <c r="L70" i="63"/>
  <c r="M70" i="63" s="1"/>
  <c r="L20" i="63"/>
  <c r="M20" i="63" s="1"/>
  <c r="L19" i="63"/>
  <c r="M19" i="63" s="1"/>
  <c r="L13" i="63"/>
  <c r="M13" i="63" s="1"/>
  <c r="L43" i="65"/>
  <c r="M43" i="65" s="1"/>
  <c r="L42" i="65"/>
  <c r="M42" i="65" s="1"/>
  <c r="L41" i="65"/>
  <c r="M41" i="65" s="1"/>
  <c r="L40" i="65"/>
  <c r="M40" i="65" s="1"/>
  <c r="L26" i="65"/>
  <c r="M26" i="65" s="1"/>
  <c r="L25" i="65"/>
  <c r="M25" i="65" s="1"/>
  <c r="L19" i="65"/>
  <c r="M19" i="65" s="1"/>
  <c r="L18" i="65"/>
  <c r="M18" i="65" s="1"/>
  <c r="L17" i="65"/>
  <c r="M17" i="65" s="1"/>
  <c r="L12" i="65"/>
  <c r="M12" i="65" s="1"/>
  <c r="L10" i="65"/>
  <c r="M10" i="65" s="1"/>
  <c r="L6" i="65"/>
  <c r="M6" i="65" s="1"/>
  <c r="L45" i="65"/>
  <c r="M45" i="65" s="1"/>
  <c r="L34" i="65"/>
  <c r="M34" i="65" s="1"/>
  <c r="L27" i="65"/>
  <c r="M27" i="65" s="1"/>
  <c r="L39" i="65"/>
  <c r="M39" i="65" s="1"/>
  <c r="L38" i="65"/>
  <c r="M38" i="65" s="1"/>
  <c r="L20" i="65"/>
  <c r="M20" i="65" s="1"/>
  <c r="L13" i="65"/>
  <c r="M13" i="65" s="1"/>
  <c r="L11" i="65"/>
  <c r="M11" i="65" s="1"/>
  <c r="L9" i="65"/>
  <c r="M9" i="65" s="1"/>
  <c r="L5" i="65"/>
  <c r="M5" i="65" s="1"/>
  <c r="L44" i="65"/>
  <c r="M44" i="65" s="1"/>
  <c r="L32" i="65"/>
  <c r="M32" i="65" s="1"/>
  <c r="L28" i="65"/>
  <c r="M28" i="65" s="1"/>
  <c r="L22" i="65"/>
  <c r="M22" i="65" s="1"/>
  <c r="L21" i="65"/>
  <c r="M21" i="65" s="1"/>
  <c r="L15" i="65"/>
  <c r="M15" i="65" s="1"/>
  <c r="L14" i="65"/>
  <c r="M14" i="65" s="1"/>
  <c r="L8" i="65"/>
  <c r="M8" i="65" s="1"/>
  <c r="L7" i="65"/>
  <c r="M7" i="65" s="1"/>
  <c r="L31" i="65"/>
  <c r="M31" i="65" s="1"/>
  <c r="L30" i="65"/>
  <c r="M30" i="65" s="1"/>
  <c r="L27" i="67"/>
  <c r="M27" i="67" s="1"/>
  <c r="L19" i="67"/>
  <c r="M19" i="67" s="1"/>
  <c r="L15" i="67"/>
  <c r="M15" i="67" s="1"/>
  <c r="L14" i="67"/>
  <c r="M14" i="67" s="1"/>
  <c r="L5" i="67"/>
  <c r="M5" i="67" s="1"/>
  <c r="L28" i="67"/>
  <c r="M28" i="67" s="1"/>
  <c r="L25" i="67"/>
  <c r="M25" i="67" s="1"/>
  <c r="L21" i="67"/>
  <c r="M21" i="67" s="1"/>
  <c r="L20" i="67"/>
  <c r="M20" i="67" s="1"/>
  <c r="L17" i="67"/>
  <c r="M17" i="67" s="1"/>
  <c r="L16" i="67"/>
  <c r="M16" i="67" s="1"/>
  <c r="L13" i="67"/>
  <c r="M13" i="67" s="1"/>
  <c r="L12" i="67"/>
  <c r="M12" i="67" s="1"/>
  <c r="L8" i="67"/>
  <c r="M8" i="67" s="1"/>
  <c r="L7" i="67"/>
  <c r="M7" i="67" s="1"/>
  <c r="L24" i="67"/>
  <c r="M24" i="67" s="1"/>
  <c r="L23" i="67"/>
  <c r="M23" i="67" s="1"/>
  <c r="L22" i="67"/>
  <c r="M22" i="67" s="1"/>
  <c r="L11" i="67"/>
  <c r="M11" i="67" s="1"/>
  <c r="L10" i="67"/>
  <c r="M10" i="67" s="1"/>
  <c r="L9" i="67"/>
  <c r="M9" i="67" s="1"/>
  <c r="L6" i="67"/>
  <c r="M6" i="67" s="1"/>
  <c r="L36" i="82"/>
  <c r="M36" i="82" s="1"/>
  <c r="L35" i="82"/>
  <c r="M35" i="82" s="1"/>
  <c r="L31" i="82"/>
  <c r="M31" i="82" s="1"/>
  <c r="L30" i="82"/>
  <c r="M30" i="82" s="1"/>
  <c r="L26" i="82"/>
  <c r="M26" i="82" s="1"/>
  <c r="L25" i="82"/>
  <c r="M25" i="82" s="1"/>
  <c r="L21" i="82"/>
  <c r="M21" i="82" s="1"/>
  <c r="L20" i="82"/>
  <c r="M20" i="82" s="1"/>
  <c r="L19" i="82"/>
  <c r="M19" i="82" s="1"/>
  <c r="L18" i="82"/>
  <c r="M18" i="82" s="1"/>
  <c r="L38" i="82"/>
  <c r="M38" i="82" s="1"/>
  <c r="L32" i="82"/>
  <c r="M32" i="82" s="1"/>
  <c r="L34" i="82"/>
  <c r="M34" i="82" s="1"/>
  <c r="L27" i="82"/>
  <c r="M27" i="82" s="1"/>
  <c r="L22" i="82"/>
  <c r="M22" i="82" s="1"/>
  <c r="L6" i="82"/>
  <c r="M6" i="82" s="1"/>
  <c r="L5" i="82"/>
  <c r="M5" i="82" s="1"/>
  <c r="L39" i="82"/>
  <c r="M39" i="82" s="1"/>
  <c r="L29" i="82"/>
  <c r="M29" i="82" s="1"/>
  <c r="L28" i="82"/>
  <c r="M28" i="82" s="1"/>
  <c r="L24" i="82"/>
  <c r="M24" i="82" s="1"/>
  <c r="L23" i="82"/>
  <c r="M23" i="82" s="1"/>
  <c r="L16" i="82"/>
  <c r="M16" i="82" s="1"/>
  <c r="L10" i="82"/>
  <c r="M10" i="82" s="1"/>
  <c r="L7" i="82"/>
  <c r="M7" i="82" s="1"/>
  <c r="L52" i="86"/>
  <c r="M52" i="86" s="1"/>
  <c r="L51" i="86"/>
  <c r="M51" i="86" s="1"/>
  <c r="L50" i="86"/>
  <c r="M50" i="86" s="1"/>
  <c r="L47" i="86"/>
  <c r="M47" i="86" s="1"/>
  <c r="L30" i="86"/>
  <c r="M30" i="86" s="1"/>
  <c r="L28" i="86"/>
  <c r="M28" i="86" s="1"/>
  <c r="L27" i="86"/>
  <c r="M27" i="86" s="1"/>
  <c r="L25" i="86"/>
  <c r="M25" i="86" s="1"/>
  <c r="L12" i="86"/>
  <c r="M12" i="86" s="1"/>
  <c r="L8" i="86"/>
  <c r="M8" i="86" s="1"/>
  <c r="L7" i="86"/>
  <c r="L59" i="86"/>
  <c r="M59" i="86" s="1"/>
  <c r="L53" i="86"/>
  <c r="M53" i="86" s="1"/>
  <c r="L48" i="86"/>
  <c r="M48" i="86" s="1"/>
  <c r="L34" i="86"/>
  <c r="M34" i="86" s="1"/>
  <c r="L49" i="86"/>
  <c r="M49" i="86" s="1"/>
  <c r="L46" i="86"/>
  <c r="M46" i="86" s="1"/>
  <c r="L45" i="86"/>
  <c r="M45" i="86" s="1"/>
  <c r="L44" i="86"/>
  <c r="M44" i="86" s="1"/>
  <c r="L31" i="86"/>
  <c r="M31" i="86" s="1"/>
  <c r="L24" i="86"/>
  <c r="M24" i="86" s="1"/>
  <c r="L17" i="86"/>
  <c r="M17" i="86" s="1"/>
  <c r="L6" i="86"/>
  <c r="M6" i="86" s="1"/>
  <c r="L5" i="86"/>
  <c r="M5" i="86" s="1"/>
  <c r="L60" i="86"/>
  <c r="M60" i="86" s="1"/>
  <c r="L58" i="86"/>
  <c r="M58" i="86" s="1"/>
  <c r="L57" i="86"/>
  <c r="M57" i="86" s="1"/>
  <c r="L56" i="86"/>
  <c r="M56" i="86" s="1"/>
  <c r="L43" i="86"/>
  <c r="M43" i="86" s="1"/>
  <c r="L42" i="86"/>
  <c r="M42" i="86" s="1"/>
  <c r="L41" i="86"/>
  <c r="M41" i="86" s="1"/>
  <c r="L40" i="86"/>
  <c r="M40" i="86" s="1"/>
  <c r="L39" i="86"/>
  <c r="M39" i="86" s="1"/>
  <c r="L38" i="86"/>
  <c r="M38" i="86" s="1"/>
  <c r="L37" i="86"/>
  <c r="M37" i="86" s="1"/>
  <c r="L36" i="86"/>
  <c r="M36" i="86" s="1"/>
  <c r="L35" i="86"/>
  <c r="M35" i="86" s="1"/>
  <c r="L21" i="86"/>
  <c r="M21" i="86" s="1"/>
  <c r="L20" i="86"/>
  <c r="M20" i="86" s="1"/>
  <c r="L19" i="86"/>
  <c r="M19" i="86" s="1"/>
  <c r="L18" i="86"/>
  <c r="M18" i="86" s="1"/>
  <c r="L16" i="86"/>
  <c r="M16" i="86" s="1"/>
  <c r="L11" i="86"/>
  <c r="M11" i="86" s="1"/>
  <c r="L10" i="86"/>
  <c r="M10" i="86" s="1"/>
  <c r="L9" i="86"/>
  <c r="M9" i="86" s="1"/>
  <c r="L15" i="86"/>
  <c r="M15" i="86" s="1"/>
  <c r="L14" i="86"/>
  <c r="M14" i="86" s="1"/>
  <c r="L73" i="88"/>
  <c r="M73" i="88" s="1"/>
  <c r="L72" i="88"/>
  <c r="M72" i="88" s="1"/>
  <c r="L69" i="88"/>
  <c r="M69" i="88" s="1"/>
  <c r="L68" i="88"/>
  <c r="M68" i="88" s="1"/>
  <c r="L65" i="88"/>
  <c r="M65" i="88" s="1"/>
  <c r="L64" i="88"/>
  <c r="M64" i="88" s="1"/>
  <c r="L63" i="88"/>
  <c r="M63" i="88" s="1"/>
  <c r="L55" i="88"/>
  <c r="M55" i="88" s="1"/>
  <c r="L43" i="88"/>
  <c r="M43" i="88" s="1"/>
  <c r="L36" i="88"/>
  <c r="M36" i="88" s="1"/>
  <c r="L35" i="88"/>
  <c r="M35" i="88" s="1"/>
  <c r="L32" i="88"/>
  <c r="M32" i="88" s="1"/>
  <c r="L31" i="88"/>
  <c r="M31" i="88" s="1"/>
  <c r="L30" i="88"/>
  <c r="M30" i="88" s="1"/>
  <c r="L24" i="88"/>
  <c r="M24" i="88" s="1"/>
  <c r="L22" i="88"/>
  <c r="M22" i="88" s="1"/>
  <c r="L21" i="88"/>
  <c r="M21" i="88" s="1"/>
  <c r="L19" i="88"/>
  <c r="M19" i="88" s="1"/>
  <c r="L15" i="88"/>
  <c r="M15" i="88" s="1"/>
  <c r="L12" i="88"/>
  <c r="M12" i="88" s="1"/>
  <c r="L11" i="88"/>
  <c r="M11" i="88" s="1"/>
  <c r="L9" i="88"/>
  <c r="M9" i="88" s="1"/>
  <c r="L70" i="88"/>
  <c r="M70" i="88" s="1"/>
  <c r="L44" i="88"/>
  <c r="M44" i="88" s="1"/>
  <c r="L10" i="88"/>
  <c r="M10" i="88" s="1"/>
  <c r="L67" i="88"/>
  <c r="M67" i="88" s="1"/>
  <c r="L66" i="88"/>
  <c r="M66" i="88" s="1"/>
  <c r="L59" i="88"/>
  <c r="M59" i="88" s="1"/>
  <c r="L57" i="88"/>
  <c r="M57" i="88" s="1"/>
  <c r="L51" i="88"/>
  <c r="M51" i="88" s="1"/>
  <c r="L50" i="88"/>
  <c r="M50" i="88" s="1"/>
  <c r="L49" i="88"/>
  <c r="M49" i="88" s="1"/>
  <c r="L48" i="88"/>
  <c r="M48" i="88" s="1"/>
  <c r="L40" i="88"/>
  <c r="M40" i="88" s="1"/>
  <c r="L38" i="88"/>
  <c r="M38" i="88" s="1"/>
  <c r="L37" i="88"/>
  <c r="M37" i="88" s="1"/>
  <c r="L34" i="88"/>
  <c r="M34" i="88" s="1"/>
  <c r="L28" i="88"/>
  <c r="M28" i="88" s="1"/>
  <c r="L26" i="88"/>
  <c r="M26" i="88" s="1"/>
  <c r="L16" i="88"/>
  <c r="M16" i="88" s="1"/>
  <c r="L14" i="88"/>
  <c r="M14" i="88" s="1"/>
  <c r="L13" i="88"/>
  <c r="M13" i="88" s="1"/>
  <c r="L8" i="88"/>
  <c r="M8" i="88" s="1"/>
  <c r="L7" i="88"/>
  <c r="M7" i="88" s="1"/>
  <c r="L5" i="88"/>
  <c r="M5" i="88" s="1"/>
  <c r="L61" i="88"/>
  <c r="M61" i="88" s="1"/>
  <c r="L60" i="88"/>
  <c r="M60" i="88" s="1"/>
  <c r="L54" i="88"/>
  <c r="M54" i="88" s="1"/>
  <c r="L53" i="88"/>
  <c r="M53" i="88" s="1"/>
  <c r="L33" i="88"/>
  <c r="M33" i="88" s="1"/>
  <c r="L29" i="88"/>
  <c r="M29" i="88" s="1"/>
  <c r="L20" i="88"/>
  <c r="M20" i="88" s="1"/>
  <c r="L18" i="88"/>
  <c r="M18" i="88" s="1"/>
  <c r="L17" i="88"/>
  <c r="M17" i="88" s="1"/>
  <c r="L27" i="88"/>
  <c r="M27" i="88" s="1"/>
  <c r="L25" i="88"/>
  <c r="M25" i="88" s="1"/>
  <c r="L98" i="90"/>
  <c r="M98" i="90" s="1"/>
  <c r="L94" i="90"/>
  <c r="M94" i="90" s="1"/>
  <c r="L93" i="90"/>
  <c r="M93" i="90" s="1"/>
  <c r="L91" i="90"/>
  <c r="M91" i="90" s="1"/>
  <c r="L90" i="90"/>
  <c r="M90" i="90" s="1"/>
  <c r="L88" i="90"/>
  <c r="M88" i="90" s="1"/>
  <c r="L87" i="90"/>
  <c r="M87" i="90" s="1"/>
  <c r="L84" i="90"/>
  <c r="M84" i="90" s="1"/>
  <c r="L83" i="90"/>
  <c r="M83" i="90" s="1"/>
  <c r="L82" i="90"/>
  <c r="M82" i="90" s="1"/>
  <c r="L80" i="90"/>
  <c r="M80" i="90" s="1"/>
  <c r="L78" i="90"/>
  <c r="M78" i="90" s="1"/>
  <c r="L77" i="90"/>
  <c r="M77" i="90" s="1"/>
  <c r="L75" i="90"/>
  <c r="M75" i="90" s="1"/>
  <c r="L72" i="90"/>
  <c r="M72" i="90" s="1"/>
  <c r="L70" i="90"/>
  <c r="M70" i="90" s="1"/>
  <c r="L21" i="90"/>
  <c r="M21" i="90" s="1"/>
  <c r="L18" i="90"/>
  <c r="M18" i="90" s="1"/>
  <c r="L17" i="90"/>
  <c r="L15" i="90"/>
  <c r="M15" i="90" s="1"/>
  <c r="L14" i="90"/>
  <c r="M14" i="90" s="1"/>
  <c r="L12" i="90"/>
  <c r="M12" i="90" s="1"/>
  <c r="L11" i="90"/>
  <c r="M11" i="90" s="1"/>
  <c r="L100" i="90"/>
  <c r="M100" i="90" s="1"/>
  <c r="L99" i="90"/>
  <c r="M99" i="90" s="1"/>
  <c r="L71" i="90"/>
  <c r="M71" i="90" s="1"/>
  <c r="L69" i="90"/>
  <c r="M69" i="90" s="1"/>
  <c r="L68" i="90"/>
  <c r="M68" i="90" s="1"/>
  <c r="L39" i="90"/>
  <c r="M39" i="90" s="1"/>
  <c r="L29" i="90"/>
  <c r="M29" i="90" s="1"/>
  <c r="L26" i="90"/>
  <c r="M26" i="90" s="1"/>
  <c r="L25" i="90"/>
  <c r="M25" i="90" s="1"/>
  <c r="L24" i="90"/>
  <c r="M24" i="90" s="1"/>
  <c r="L23" i="90"/>
  <c r="M23" i="90" s="1"/>
  <c r="L22" i="90"/>
  <c r="M22" i="90" s="1"/>
  <c r="L85" i="90"/>
  <c r="M85" i="90" s="1"/>
  <c r="L81" i="90"/>
  <c r="M81" i="90" s="1"/>
  <c r="L67" i="90"/>
  <c r="M67" i="90" s="1"/>
  <c r="L47" i="90"/>
  <c r="M47" i="90" s="1"/>
  <c r="L46" i="90"/>
  <c r="M46" i="90" s="1"/>
  <c r="L28" i="90"/>
  <c r="M28" i="90" s="1"/>
  <c r="L9" i="90"/>
  <c r="M9" i="90" s="1"/>
  <c r="L6" i="90"/>
  <c r="M6" i="90" s="1"/>
  <c r="L5" i="90"/>
  <c r="L97" i="90"/>
  <c r="M97" i="90" s="1"/>
  <c r="L92" i="90"/>
  <c r="M92" i="90" s="1"/>
  <c r="L89" i="90"/>
  <c r="L79" i="90"/>
  <c r="M79" i="90" s="1"/>
  <c r="L76" i="90"/>
  <c r="M76" i="90" s="1"/>
  <c r="L45" i="90"/>
  <c r="M45" i="90" s="1"/>
  <c r="L44" i="90"/>
  <c r="M44" i="90" s="1"/>
  <c r="L38" i="90"/>
  <c r="M38" i="90" s="1"/>
  <c r="L37" i="90"/>
  <c r="M37" i="90" s="1"/>
  <c r="L19" i="90"/>
  <c r="M19" i="90" s="1"/>
  <c r="L16" i="90"/>
  <c r="M16" i="90" s="1"/>
  <c r="L13" i="90"/>
  <c r="M13" i="90" s="1"/>
  <c r="L43" i="90"/>
  <c r="M43" i="90" s="1"/>
  <c r="L42" i="90"/>
  <c r="M42" i="90" s="1"/>
  <c r="L41" i="90"/>
  <c r="M41" i="90" s="1"/>
  <c r="L40" i="90"/>
  <c r="M40" i="90" s="1"/>
  <c r="L7" i="90"/>
  <c r="M7" i="90" s="1"/>
  <c r="L22" i="92"/>
  <c r="M22" i="92" s="1"/>
  <c r="L19" i="92"/>
  <c r="M19" i="92" s="1"/>
  <c r="L15" i="92"/>
  <c r="M15" i="92" s="1"/>
  <c r="L24" i="92"/>
  <c r="M24" i="92" s="1"/>
  <c r="L23" i="92"/>
  <c r="M23" i="92" s="1"/>
  <c r="L18" i="92"/>
  <c r="M18" i="92" s="1"/>
  <c r="L17" i="92"/>
  <c r="M17" i="92" s="1"/>
  <c r="L14" i="92"/>
  <c r="M14" i="92" s="1"/>
  <c r="L13" i="92"/>
  <c r="L25" i="92"/>
  <c r="M25" i="92" s="1"/>
  <c r="L20" i="92"/>
  <c r="M20" i="92" s="1"/>
  <c r="L27" i="92"/>
  <c r="M27" i="92" s="1"/>
  <c r="L21" i="92"/>
  <c r="M21" i="92" s="1"/>
  <c r="L16" i="92"/>
  <c r="L10" i="92"/>
  <c r="M10" i="92" s="1"/>
  <c r="L7" i="92"/>
  <c r="M7" i="92" s="1"/>
  <c r="L6" i="92"/>
  <c r="M6" i="92" s="1"/>
  <c r="L29" i="92"/>
  <c r="M29" i="92" s="1"/>
  <c r="L28" i="92"/>
  <c r="L41" i="49"/>
  <c r="M41" i="49" s="1"/>
  <c r="L40" i="49"/>
  <c r="M40" i="49" s="1"/>
  <c r="L39" i="49"/>
  <c r="M39" i="49" s="1"/>
  <c r="L28" i="94"/>
  <c r="M28" i="94" s="1"/>
  <c r="L27" i="94"/>
  <c r="M27" i="94" s="1"/>
  <c r="L25" i="94"/>
  <c r="M25" i="94" s="1"/>
  <c r="L24" i="94"/>
  <c r="M24" i="94" s="1"/>
  <c r="L23" i="94"/>
  <c r="M23" i="94" s="1"/>
  <c r="L17" i="94"/>
  <c r="M17" i="94" s="1"/>
  <c r="L16" i="94"/>
  <c r="M16" i="94" s="1"/>
  <c r="L15" i="94"/>
  <c r="M15" i="94" s="1"/>
  <c r="L14" i="94"/>
  <c r="M14" i="94" s="1"/>
  <c r="L13" i="94"/>
  <c r="M13" i="94" s="1"/>
  <c r="L12" i="94"/>
  <c r="M12" i="94" s="1"/>
  <c r="L11" i="94"/>
  <c r="M11" i="94" s="1"/>
  <c r="L10" i="94"/>
  <c r="M10" i="94" s="1"/>
  <c r="L9" i="94"/>
  <c r="M9" i="94" s="1"/>
  <c r="L6" i="94"/>
  <c r="M6" i="94" s="1"/>
  <c r="L30" i="55"/>
  <c r="L40" i="51"/>
  <c r="M40" i="51" s="1"/>
  <c r="L37" i="51"/>
  <c r="M37" i="51" s="1"/>
  <c r="L36" i="51"/>
  <c r="M36" i="51" s="1"/>
  <c r="L34" i="51"/>
  <c r="M34" i="51" s="1"/>
  <c r="L28" i="51"/>
  <c r="M28" i="51" s="1"/>
  <c r="L27" i="51"/>
  <c r="M27" i="51" s="1"/>
  <c r="L15" i="51"/>
  <c r="M15" i="51" s="1"/>
  <c r="L14" i="51"/>
  <c r="M14" i="51" s="1"/>
  <c r="L13" i="51"/>
  <c r="M13" i="51" s="1"/>
  <c r="L12" i="51"/>
  <c r="M12" i="51" s="1"/>
  <c r="I54" i="91"/>
  <c r="I57" i="87"/>
  <c r="I56" i="85"/>
  <c r="I54" i="85"/>
  <c r="I55" i="81"/>
  <c r="F14" i="64"/>
  <c r="E101" i="81"/>
  <c r="I14" i="81" s="1"/>
  <c r="M115" i="94"/>
  <c r="M123" i="94"/>
  <c r="M131" i="94"/>
  <c r="M139" i="94"/>
  <c r="M143" i="94"/>
  <c r="M151" i="94"/>
  <c r="M155" i="94"/>
  <c r="M159" i="94"/>
  <c r="M175" i="94"/>
  <c r="M191" i="94"/>
  <c r="M203" i="94"/>
  <c r="M207" i="94"/>
  <c r="M211" i="94"/>
  <c r="M219" i="94"/>
  <c r="M227" i="94"/>
  <c r="M231" i="94"/>
  <c r="M235" i="94"/>
  <c r="M247" i="94"/>
  <c r="M251" i="94"/>
  <c r="M255" i="94"/>
  <c r="M267" i="94"/>
  <c r="M271" i="94"/>
  <c r="M275" i="94"/>
  <c r="M283" i="94"/>
  <c r="M291" i="94"/>
  <c r="M295" i="94"/>
  <c r="M299" i="94"/>
  <c r="M311" i="94"/>
  <c r="M315" i="94"/>
  <c r="M319" i="94"/>
  <c r="M331" i="94"/>
  <c r="M335" i="94"/>
  <c r="M339" i="94"/>
  <c r="M347" i="94"/>
  <c r="M355" i="94"/>
  <c r="M359" i="94"/>
  <c r="M363" i="94"/>
  <c r="M375" i="94"/>
  <c r="M379" i="94"/>
  <c r="M383" i="94"/>
  <c r="M395" i="94"/>
  <c r="M423" i="94"/>
  <c r="M427" i="94"/>
  <c r="M443" i="94"/>
  <c r="M455" i="94"/>
  <c r="M487" i="94"/>
  <c r="M495" i="94"/>
  <c r="M112" i="92"/>
  <c r="M116" i="92"/>
  <c r="M128" i="92"/>
  <c r="M136" i="92"/>
  <c r="M144" i="92"/>
  <c r="M148" i="92"/>
  <c r="M152" i="92"/>
  <c r="M160" i="92"/>
  <c r="M164" i="92"/>
  <c r="M192" i="92"/>
  <c r="M196" i="92"/>
  <c r="M224" i="92"/>
  <c r="M240" i="92"/>
  <c r="M244" i="92"/>
  <c r="M256" i="92"/>
  <c r="M272" i="92"/>
  <c r="M276" i="92"/>
  <c r="M280" i="92"/>
  <c r="M288" i="92"/>
  <c r="M292" i="92"/>
  <c r="M320" i="92"/>
  <c r="M324" i="92"/>
  <c r="M352" i="92"/>
  <c r="M368" i="92"/>
  <c r="M372" i="92"/>
  <c r="M384" i="92"/>
  <c r="M392" i="92"/>
  <c r="M400" i="92"/>
  <c r="M404" i="92"/>
  <c r="M420" i="92"/>
  <c r="M436" i="92"/>
  <c r="M448" i="92"/>
  <c r="M464" i="92"/>
  <c r="M468" i="92"/>
  <c r="M109" i="90"/>
  <c r="M117" i="90"/>
  <c r="M129" i="90"/>
  <c r="M145" i="90"/>
  <c r="M149" i="90"/>
  <c r="M157" i="90"/>
  <c r="M161" i="90"/>
  <c r="M177" i="90"/>
  <c r="M181" i="90"/>
  <c r="M189" i="90"/>
  <c r="M213" i="90"/>
  <c r="M221" i="90"/>
  <c r="M225" i="90"/>
  <c r="M237" i="90"/>
  <c r="M245" i="90"/>
  <c r="M269" i="90"/>
  <c r="M273" i="90"/>
  <c r="M277" i="90"/>
  <c r="M289" i="90"/>
  <c r="M305" i="90"/>
  <c r="M309" i="90"/>
  <c r="M321" i="90"/>
  <c r="M341" i="90"/>
  <c r="M373" i="90"/>
  <c r="M381" i="90"/>
  <c r="M385" i="90"/>
  <c r="M405" i="90"/>
  <c r="M409" i="90"/>
  <c r="M421" i="90"/>
  <c r="M437" i="90"/>
  <c r="M469" i="90"/>
  <c r="M473" i="90"/>
  <c r="M485" i="90"/>
  <c r="M493" i="90"/>
  <c r="M94" i="88"/>
  <c r="M98" i="88"/>
  <c r="M106" i="88"/>
  <c r="M110" i="88"/>
  <c r="M114" i="88"/>
  <c r="M122" i="88"/>
  <c r="M126" i="88"/>
  <c r="M154" i="88"/>
  <c r="M158" i="88"/>
  <c r="M162" i="88"/>
  <c r="M166" i="88"/>
  <c r="M170" i="88"/>
  <c r="M174" i="88"/>
  <c r="M178" i="88"/>
  <c r="M186" i="88"/>
  <c r="M190" i="88"/>
  <c r="M202" i="88"/>
  <c r="M210" i="88"/>
  <c r="M222" i="88"/>
  <c r="M226" i="88"/>
  <c r="M230" i="88"/>
  <c r="M234" i="88"/>
  <c r="M238" i="88"/>
  <c r="M242" i="88"/>
  <c r="M250" i="88"/>
  <c r="M254" i="88"/>
  <c r="M274" i="88"/>
  <c r="M282" i="88"/>
  <c r="M286" i="88"/>
  <c r="M290" i="88"/>
  <c r="M294" i="88"/>
  <c r="M302" i="88"/>
  <c r="M314" i="88"/>
  <c r="M318" i="88"/>
  <c r="M322" i="88"/>
  <c r="M326" i="88"/>
  <c r="M330" i="88"/>
  <c r="M334" i="88"/>
  <c r="M350" i="88"/>
  <c r="M354" i="88"/>
  <c r="M358" i="88"/>
  <c r="M366" i="88"/>
  <c r="M382" i="88"/>
  <c r="M386" i="88"/>
  <c r="M390" i="88"/>
  <c r="M394" i="88"/>
  <c r="M398" i="88"/>
  <c r="M402" i="88"/>
  <c r="M414" i="88"/>
  <c r="M418" i="88"/>
  <c r="M422" i="88"/>
  <c r="M426" i="88"/>
  <c r="M430" i="88"/>
  <c r="M434" i="88"/>
  <c r="M446" i="88"/>
  <c r="M450" i="88"/>
  <c r="M454" i="88"/>
  <c r="M458" i="88"/>
  <c r="M462" i="88"/>
  <c r="M466" i="88"/>
  <c r="M478" i="88"/>
  <c r="M482" i="88"/>
  <c r="M486" i="88"/>
  <c r="M490" i="88"/>
  <c r="M494" i="88"/>
  <c r="M67" i="86"/>
  <c r="M75" i="86"/>
  <c r="M79" i="86"/>
  <c r="M83" i="86"/>
  <c r="M99" i="86"/>
  <c r="M111" i="86"/>
  <c r="M115" i="86"/>
  <c r="M127" i="86"/>
  <c r="M131" i="86"/>
  <c r="M156" i="86"/>
  <c r="M159" i="86"/>
  <c r="M179" i="86"/>
  <c r="M183" i="86"/>
  <c r="M187" i="86"/>
  <c r="M215" i="86"/>
  <c r="M219" i="86"/>
  <c r="M223" i="86"/>
  <c r="M227" i="86"/>
  <c r="M235" i="86"/>
  <c r="M243" i="86"/>
  <c r="M247" i="86"/>
  <c r="M251" i="86"/>
  <c r="M263" i="86"/>
  <c r="M275" i="86"/>
  <c r="M283" i="86"/>
  <c r="M291" i="86"/>
  <c r="M295" i="86"/>
  <c r="M299" i="86"/>
  <c r="M307" i="86"/>
  <c r="M311" i="86"/>
  <c r="M319" i="86"/>
  <c r="M327" i="86"/>
  <c r="M332" i="86"/>
  <c r="M375" i="86"/>
  <c r="M415" i="86"/>
  <c r="M416" i="86"/>
  <c r="M432" i="86"/>
  <c r="M459" i="86"/>
  <c r="M468" i="86"/>
  <c r="M488" i="86"/>
  <c r="M49" i="82"/>
  <c r="M69" i="82"/>
  <c r="M77" i="82"/>
  <c r="M93" i="82"/>
  <c r="M109" i="82"/>
  <c r="M125" i="82"/>
  <c r="M129" i="82"/>
  <c r="M137" i="82"/>
  <c r="M157" i="82"/>
  <c r="M165" i="82"/>
  <c r="M173" i="82"/>
  <c r="M185" i="82"/>
  <c r="M201" i="82"/>
  <c r="M229" i="82"/>
  <c r="M230" i="82"/>
  <c r="M241" i="82"/>
  <c r="M246" i="82"/>
  <c r="M249" i="82"/>
  <c r="M261" i="82"/>
  <c r="M293" i="82"/>
  <c r="M294" i="82"/>
  <c r="M310" i="82"/>
  <c r="M345" i="82"/>
  <c r="M358" i="82"/>
  <c r="M361" i="82"/>
  <c r="M365" i="82"/>
  <c r="M374" i="82"/>
  <c r="M381" i="82"/>
  <c r="M389" i="82"/>
  <c r="M393" i="82"/>
  <c r="M405" i="82"/>
  <c r="M421" i="82"/>
  <c r="M430" i="82"/>
  <c r="M437" i="82"/>
  <c r="M453" i="82"/>
  <c r="M469" i="82"/>
  <c r="M477" i="82"/>
  <c r="K522" i="51"/>
  <c r="K524" i="51"/>
  <c r="K535" i="63"/>
  <c r="G536" i="49"/>
  <c r="K523" i="49"/>
  <c r="K525" i="49"/>
  <c r="K501" i="51"/>
  <c r="K500" i="51"/>
  <c r="K505" i="49"/>
  <c r="H516" i="49"/>
  <c r="K530" i="49"/>
  <c r="K531" i="49"/>
  <c r="K532" i="49"/>
  <c r="K528" i="51"/>
  <c r="K530" i="51"/>
  <c r="K532" i="51"/>
  <c r="K521" i="55"/>
  <c r="M500" i="59"/>
  <c r="K535" i="49"/>
  <c r="K534" i="51"/>
  <c r="M500" i="63"/>
  <c r="M500" i="67"/>
  <c r="M500" i="65"/>
  <c r="K514" i="51"/>
  <c r="K533" i="82"/>
  <c r="K531" i="82"/>
  <c r="K526" i="88"/>
  <c r="K525" i="88"/>
  <c r="K525" i="90"/>
  <c r="K528" i="90"/>
  <c r="K521" i="90"/>
  <c r="K529" i="90"/>
  <c r="K527" i="92"/>
  <c r="K525" i="92"/>
  <c r="K522" i="92"/>
  <c r="K526" i="92"/>
  <c r="K521" i="94"/>
  <c r="K533" i="94"/>
  <c r="K524" i="96"/>
  <c r="G535" i="96"/>
  <c r="H535" i="98"/>
  <c r="K527" i="94"/>
  <c r="K513" i="82"/>
  <c r="K509" i="82"/>
  <c r="K532" i="82"/>
  <c r="K534" i="82"/>
  <c r="K526" i="82"/>
  <c r="K521" i="86"/>
  <c r="K534" i="86"/>
  <c r="K500" i="88"/>
  <c r="K534" i="90"/>
  <c r="K522" i="90"/>
  <c r="K501" i="92"/>
  <c r="K530" i="82"/>
  <c r="K509" i="86"/>
  <c r="K532" i="90"/>
  <c r="K530" i="94"/>
  <c r="K522" i="94"/>
  <c r="K530" i="86"/>
  <c r="L66" i="33"/>
  <c r="M66" i="33" s="1"/>
  <c r="L60" i="33"/>
  <c r="M60" i="33" s="1"/>
  <c r="L58" i="33"/>
  <c r="M58" i="33" s="1"/>
  <c r="L57" i="33"/>
  <c r="M57" i="33" s="1"/>
  <c r="L52" i="33"/>
  <c r="M52" i="33" s="1"/>
  <c r="L59" i="33"/>
  <c r="M59" i="33" s="1"/>
  <c r="L51" i="33"/>
  <c r="M51" i="33" s="1"/>
  <c r="L63" i="33"/>
  <c r="M63" i="33" s="1"/>
  <c r="L62" i="33"/>
  <c r="M62" i="33" s="1"/>
  <c r="L61" i="33"/>
  <c r="M61" i="33" s="1"/>
  <c r="L56" i="33"/>
  <c r="M56" i="33" s="1"/>
  <c r="L55" i="33"/>
  <c r="M55" i="33" s="1"/>
  <c r="L54" i="33"/>
  <c r="M54" i="33" s="1"/>
  <c r="L53" i="33"/>
  <c r="M53" i="33" s="1"/>
  <c r="L80" i="23"/>
  <c r="M80" i="23" s="1"/>
  <c r="L74" i="23"/>
  <c r="M74" i="23" s="1"/>
  <c r="L72" i="23"/>
  <c r="M72" i="23" s="1"/>
  <c r="L68" i="23"/>
  <c r="M68" i="23" s="1"/>
  <c r="L67" i="23"/>
  <c r="M67" i="23" s="1"/>
  <c r="L81" i="23"/>
  <c r="M81" i="23" s="1"/>
  <c r="L75" i="23"/>
  <c r="M75" i="23" s="1"/>
  <c r="L73" i="23"/>
  <c r="M73" i="23" s="1"/>
  <c r="L79" i="21"/>
  <c r="M79" i="21" s="1"/>
  <c r="L78" i="21"/>
  <c r="M78" i="21" s="1"/>
  <c r="L75" i="21"/>
  <c r="M75" i="21" s="1"/>
  <c r="L73" i="21"/>
  <c r="M73" i="21" s="1"/>
  <c r="CT37" i="1"/>
  <c r="AH37" i="1" s="1"/>
  <c r="K503" i="82"/>
  <c r="CT36" i="1" s="1"/>
  <c r="AH36" i="1" s="1"/>
  <c r="E22" i="81" s="1"/>
  <c r="G22" i="81" s="1"/>
  <c r="F503" i="25"/>
  <c r="H503" i="25"/>
  <c r="M73" i="55"/>
  <c r="M76" i="55"/>
  <c r="M77" i="55"/>
  <c r="M82" i="55"/>
  <c r="M85" i="55"/>
  <c r="M86" i="55"/>
  <c r="M90" i="55"/>
  <c r="M93" i="55"/>
  <c r="M94" i="55"/>
  <c r="M98" i="55"/>
  <c r="M101" i="55"/>
  <c r="M102" i="55"/>
  <c r="M106" i="55"/>
  <c r="M110" i="55"/>
  <c r="M114" i="55"/>
  <c r="M118" i="55"/>
  <c r="M122" i="55"/>
  <c r="M126" i="55"/>
  <c r="M130" i="55"/>
  <c r="M134" i="55"/>
  <c r="M138" i="55"/>
  <c r="M142" i="55"/>
  <c r="M146" i="55"/>
  <c r="M150" i="55"/>
  <c r="M154" i="55"/>
  <c r="M158" i="55"/>
  <c r="M162" i="55"/>
  <c r="M166" i="55"/>
  <c r="M170" i="55"/>
  <c r="M174" i="55"/>
  <c r="M178" i="55"/>
  <c r="M182" i="55"/>
  <c r="M186" i="55"/>
  <c r="M190" i="55"/>
  <c r="M194" i="55"/>
  <c r="M198" i="55"/>
  <c r="M202" i="55"/>
  <c r="M206" i="55"/>
  <c r="M210" i="55"/>
  <c r="M213" i="55"/>
  <c r="M217" i="55"/>
  <c r="M220" i="55"/>
  <c r="M221" i="55"/>
  <c r="M228" i="55"/>
  <c r="M230" i="55"/>
  <c r="M233" i="55"/>
  <c r="M237" i="55"/>
  <c r="M240" i="55"/>
  <c r="M242" i="55"/>
  <c r="M244" i="55"/>
  <c r="M245" i="55"/>
  <c r="M246" i="55"/>
  <c r="M250" i="55"/>
  <c r="M253" i="55"/>
  <c r="M256" i="55"/>
  <c r="M258" i="55"/>
  <c r="M261" i="55"/>
  <c r="M262" i="55"/>
  <c r="M266" i="55"/>
  <c r="M269" i="55"/>
  <c r="M278" i="55"/>
  <c r="M281" i="55"/>
  <c r="M284" i="55"/>
  <c r="M285" i="55"/>
  <c r="M292" i="55"/>
  <c r="M294" i="55"/>
  <c r="M297" i="55"/>
  <c r="M300" i="55"/>
  <c r="M301" i="55"/>
  <c r="M304" i="55"/>
  <c r="M306" i="55"/>
  <c r="M308" i="55"/>
  <c r="M309" i="55"/>
  <c r="M310" i="55"/>
  <c r="M314" i="55"/>
  <c r="M317" i="55"/>
  <c r="M320" i="55"/>
  <c r="M322" i="55"/>
  <c r="M325" i="55"/>
  <c r="M326" i="55"/>
  <c r="M330" i="55"/>
  <c r="M333" i="55"/>
  <c r="M342" i="55"/>
  <c r="M345" i="55"/>
  <c r="M348" i="55"/>
  <c r="M349" i="55"/>
  <c r="M356" i="55"/>
  <c r="M358" i="55"/>
  <c r="M365" i="55"/>
  <c r="M370" i="55"/>
  <c r="M373" i="55"/>
  <c r="M374" i="55"/>
  <c r="M380" i="55"/>
  <c r="M381" i="55"/>
  <c r="M384" i="55"/>
  <c r="M386" i="55"/>
  <c r="M389" i="55"/>
  <c r="M390" i="55"/>
  <c r="M396" i="55"/>
  <c r="M397" i="55"/>
  <c r="M400" i="55"/>
  <c r="M402" i="55"/>
  <c r="M405" i="55"/>
  <c r="M406" i="55"/>
  <c r="M412" i="55"/>
  <c r="M413" i="55"/>
  <c r="M416" i="55"/>
  <c r="M418" i="55"/>
  <c r="M421" i="55"/>
  <c r="M422" i="55"/>
  <c r="M428" i="55"/>
  <c r="M429" i="55"/>
  <c r="M432" i="55"/>
  <c r="M434" i="55"/>
  <c r="M437" i="55"/>
  <c r="M438" i="55"/>
  <c r="M444" i="55"/>
  <c r="M445" i="55"/>
  <c r="M448" i="55"/>
  <c r="M450" i="55"/>
  <c r="M453" i="55"/>
  <c r="M454" i="55"/>
  <c r="M460" i="55"/>
  <c r="M461" i="55"/>
  <c r="M464" i="55"/>
  <c r="M466" i="55"/>
  <c r="M469" i="55"/>
  <c r="M470" i="55"/>
  <c r="M476" i="55"/>
  <c r="M477" i="55"/>
  <c r="M480" i="55"/>
  <c r="M482" i="55"/>
  <c r="M485" i="55"/>
  <c r="M486" i="55"/>
  <c r="M492" i="55"/>
  <c r="M493" i="55"/>
  <c r="F506" i="55"/>
  <c r="K506" i="55" s="1"/>
  <c r="M497" i="23"/>
  <c r="I515" i="43"/>
  <c r="J515" i="43"/>
  <c r="K500" i="43"/>
  <c r="I535" i="43"/>
  <c r="K528" i="43"/>
  <c r="K531" i="43"/>
  <c r="K534" i="43"/>
  <c r="G535" i="43"/>
  <c r="K506" i="41"/>
  <c r="J516" i="41"/>
  <c r="K502" i="41"/>
  <c r="K534" i="41"/>
  <c r="K535" i="41"/>
  <c r="G536" i="41"/>
  <c r="J536" i="41"/>
  <c r="K505" i="39"/>
  <c r="H515" i="39"/>
  <c r="J515" i="39"/>
  <c r="K534" i="39"/>
  <c r="J535" i="39"/>
  <c r="K520" i="39"/>
  <c r="K535" i="39" s="1"/>
  <c r="K504" i="37"/>
  <c r="H515" i="37"/>
  <c r="I515" i="37"/>
  <c r="K524" i="37"/>
  <c r="K522" i="37"/>
  <c r="J535" i="37"/>
  <c r="K525" i="37"/>
  <c r="K523" i="37"/>
  <c r="G535" i="37"/>
  <c r="K531" i="37"/>
  <c r="K532" i="37"/>
  <c r="K533" i="37"/>
  <c r="K513" i="37"/>
  <c r="K510" i="37"/>
  <c r="K505" i="35"/>
  <c r="K503" i="35"/>
  <c r="K529" i="35"/>
  <c r="K531" i="35"/>
  <c r="K532" i="35"/>
  <c r="K533" i="35"/>
  <c r="I536" i="35"/>
  <c r="K534" i="35"/>
  <c r="K528" i="35"/>
  <c r="K527" i="35"/>
  <c r="J536" i="35"/>
  <c r="K525" i="35"/>
  <c r="F536" i="35"/>
  <c r="J515" i="33"/>
  <c r="K502" i="33"/>
  <c r="I515" i="33"/>
  <c r="K529" i="33"/>
  <c r="K531" i="33"/>
  <c r="K534" i="33"/>
  <c r="K527" i="33"/>
  <c r="K535" i="33" s="1"/>
  <c r="I535" i="33"/>
  <c r="H535" i="33"/>
  <c r="J535" i="33"/>
  <c r="J516" i="31"/>
  <c r="K501" i="31"/>
  <c r="I516" i="31"/>
  <c r="K522" i="31"/>
  <c r="J536" i="31"/>
  <c r="H536" i="31"/>
  <c r="K523" i="31"/>
  <c r="K526" i="31"/>
  <c r="K528" i="31"/>
  <c r="H516" i="29"/>
  <c r="J516" i="29"/>
  <c r="I516" i="29"/>
  <c r="K532" i="29"/>
  <c r="K530" i="29"/>
  <c r="F536" i="29"/>
  <c r="K526" i="29"/>
  <c r="K522" i="29"/>
  <c r="I536" i="29"/>
  <c r="K518" i="29"/>
  <c r="K504" i="27"/>
  <c r="I515" i="27"/>
  <c r="I535" i="27"/>
  <c r="K531" i="27"/>
  <c r="F535" i="27"/>
  <c r="H535" i="27"/>
  <c r="K505" i="25"/>
  <c r="K501" i="25"/>
  <c r="H515" i="25"/>
  <c r="G535" i="25"/>
  <c r="K529" i="25"/>
  <c r="K532" i="25"/>
  <c r="H535" i="25"/>
  <c r="H535" i="24"/>
  <c r="H535" i="23"/>
  <c r="K521" i="23"/>
  <c r="K523" i="23"/>
  <c r="K525" i="23"/>
  <c r="H515" i="23"/>
  <c r="K530" i="23"/>
  <c r="K534" i="23"/>
  <c r="K534" i="21"/>
  <c r="K521" i="20"/>
  <c r="M515" i="5"/>
  <c r="I535" i="5"/>
  <c r="I82" i="34"/>
  <c r="I82" i="26"/>
  <c r="I82" i="42"/>
  <c r="F505" i="55"/>
  <c r="K505" i="55" s="1"/>
  <c r="F513" i="55"/>
  <c r="K513" i="55" s="1"/>
  <c r="F508" i="55"/>
  <c r="K508" i="55" s="1"/>
  <c r="K520" i="55"/>
  <c r="K535" i="55" s="1"/>
  <c r="F512" i="55"/>
  <c r="K512" i="55" s="1"/>
  <c r="F501" i="55"/>
  <c r="K501" i="55" s="1"/>
  <c r="G535" i="55"/>
  <c r="K520" i="51"/>
  <c r="J516" i="49"/>
  <c r="I516" i="49"/>
  <c r="K526" i="49"/>
  <c r="K522" i="49"/>
  <c r="K524" i="49"/>
  <c r="I54" i="97"/>
  <c r="K522" i="43"/>
  <c r="K535" i="43" s="1"/>
  <c r="H535" i="43"/>
  <c r="H536" i="41"/>
  <c r="F536" i="41"/>
  <c r="H516" i="41"/>
  <c r="K500" i="39"/>
  <c r="G535" i="39"/>
  <c r="K521" i="37"/>
  <c r="K535" i="37" s="1"/>
  <c r="F535" i="37"/>
  <c r="I82" i="15"/>
  <c r="K536" i="35"/>
  <c r="J516" i="35"/>
  <c r="G536" i="35"/>
  <c r="K504" i="33"/>
  <c r="F536" i="31"/>
  <c r="K504" i="31"/>
  <c r="K505" i="29"/>
  <c r="I56" i="87"/>
  <c r="K531" i="29"/>
  <c r="K536" i="29" s="1"/>
  <c r="K504" i="29"/>
  <c r="K500" i="27"/>
  <c r="K527" i="27"/>
  <c r="K535" i="27"/>
  <c r="J535" i="25"/>
  <c r="K520" i="24"/>
  <c r="K535" i="24" s="1"/>
  <c r="I535" i="23"/>
  <c r="J535" i="23"/>
  <c r="K524" i="23"/>
  <c r="I30" i="30"/>
  <c r="K530" i="21"/>
  <c r="K535" i="21" s="1"/>
  <c r="K504" i="20"/>
  <c r="I22" i="58"/>
  <c r="K510" i="5"/>
  <c r="K502" i="5"/>
  <c r="I82" i="19"/>
  <c r="I82" i="32"/>
  <c r="I30" i="95"/>
  <c r="I28" i="95"/>
  <c r="I26" i="89"/>
  <c r="I29" i="81"/>
  <c r="I23" i="44"/>
  <c r="I82" i="48"/>
  <c r="I82" i="4"/>
  <c r="I82" i="40"/>
  <c r="I24" i="66"/>
  <c r="I56" i="19"/>
  <c r="I32" i="18"/>
  <c r="I29" i="17"/>
  <c r="I44" i="30"/>
  <c r="I29" i="66"/>
  <c r="I29" i="34"/>
  <c r="I30" i="32"/>
  <c r="I23" i="95"/>
  <c r="I31" i="89"/>
  <c r="I31" i="87"/>
  <c r="I26" i="81"/>
  <c r="I31" i="40"/>
  <c r="AS18" i="13" s="1"/>
  <c r="I29" i="40"/>
  <c r="AO18" i="13" s="1"/>
  <c r="I27" i="40"/>
  <c r="AK18" i="13" s="1"/>
  <c r="I25" i="40"/>
  <c r="AG18" i="13" s="1"/>
  <c r="I23" i="40"/>
  <c r="AC18" i="13" s="1"/>
  <c r="I31" i="18"/>
  <c r="I27" i="18"/>
  <c r="I25" i="18"/>
  <c r="I23" i="18"/>
  <c r="I32" i="15"/>
  <c r="I24" i="15"/>
  <c r="I25" i="62"/>
  <c r="I28" i="56"/>
  <c r="I27" i="26"/>
  <c r="I82" i="30"/>
  <c r="I82" i="14"/>
  <c r="I54" i="64"/>
  <c r="I27" i="50"/>
  <c r="I25" i="50"/>
  <c r="I32" i="40"/>
  <c r="AU18" i="13" s="1"/>
  <c r="I30" i="40"/>
  <c r="AQ18" i="13" s="1"/>
  <c r="I28" i="40"/>
  <c r="AM18" i="13" s="1"/>
  <c r="I26" i="40"/>
  <c r="AI18" i="13" s="1"/>
  <c r="I24" i="40"/>
  <c r="AE18" i="13" s="1"/>
  <c r="I22" i="40"/>
  <c r="AA18" i="13" s="1"/>
  <c r="I23" i="30"/>
  <c r="I27" i="15"/>
  <c r="I23" i="15"/>
  <c r="I31" i="14"/>
  <c r="I29" i="14"/>
  <c r="I27" i="14"/>
  <c r="I25" i="14"/>
  <c r="I23" i="14"/>
  <c r="I32" i="97"/>
  <c r="I30" i="97"/>
  <c r="I28" i="97"/>
  <c r="I26" i="97"/>
  <c r="I24" i="97"/>
  <c r="I22" i="50"/>
  <c r="I42" i="97"/>
  <c r="I55" i="66"/>
  <c r="I23" i="56"/>
  <c r="I30" i="50"/>
  <c r="I25" i="44"/>
  <c r="I22" i="42"/>
  <c r="I29" i="32"/>
  <c r="I31" i="30"/>
  <c r="I25" i="17"/>
  <c r="I22" i="17"/>
  <c r="I44" i="64"/>
  <c r="I30" i="87"/>
  <c r="I27" i="64"/>
  <c r="I22" i="64"/>
  <c r="I31" i="56"/>
  <c r="I23" i="50"/>
  <c r="I29" i="44"/>
  <c r="I27" i="44"/>
  <c r="I29" i="36"/>
  <c r="I23" i="36"/>
  <c r="I24" i="26"/>
  <c r="I24" i="87"/>
  <c r="I27" i="95"/>
  <c r="I30" i="89"/>
  <c r="I25" i="89"/>
  <c r="I23" i="89"/>
  <c r="I25" i="81"/>
  <c r="I26" i="50"/>
  <c r="I24" i="50"/>
  <c r="I22" i="26"/>
  <c r="I30" i="17"/>
  <c r="I28" i="17"/>
  <c r="I31" i="15"/>
  <c r="I44" i="26"/>
  <c r="I32" i="95"/>
  <c r="I30" i="81"/>
  <c r="I30" i="66"/>
  <c r="I29" i="50"/>
  <c r="I32" i="44"/>
  <c r="I30" i="44"/>
  <c r="I24" i="42"/>
  <c r="I30" i="36"/>
  <c r="I26" i="34"/>
  <c r="I27" i="30"/>
  <c r="I30" i="26"/>
  <c r="I28" i="26"/>
  <c r="H11" i="95"/>
  <c r="G11" i="95"/>
  <c r="F16" i="95"/>
  <c r="J12" i="95"/>
  <c r="J13" i="95"/>
  <c r="G16" i="95"/>
  <c r="J14" i="89"/>
  <c r="J14" i="81"/>
  <c r="J14" i="19"/>
  <c r="J14" i="15"/>
  <c r="J14" i="38"/>
  <c r="J14" i="66"/>
  <c r="V13" i="13"/>
  <c r="V26" i="13"/>
  <c r="V16" i="13"/>
  <c r="V15" i="13"/>
  <c r="V28" i="13"/>
  <c r="J14" i="87"/>
  <c r="J14" i="93"/>
  <c r="J14" i="28"/>
  <c r="J14" i="64"/>
  <c r="J14" i="54"/>
  <c r="V17" i="13"/>
  <c r="V20" i="13"/>
  <c r="V5" i="13"/>
  <c r="V19" i="13"/>
  <c r="V7" i="13"/>
  <c r="V21" i="13"/>
  <c r="J14" i="97"/>
  <c r="J14" i="91"/>
  <c r="J14" i="50"/>
  <c r="J14" i="58"/>
  <c r="J14" i="14"/>
  <c r="V6" i="13"/>
  <c r="V8" i="13"/>
  <c r="V22" i="13"/>
  <c r="V10" i="13"/>
  <c r="V24" i="13"/>
  <c r="J27" i="12"/>
  <c r="J32" i="12" s="1"/>
  <c r="J35" i="12" s="1"/>
  <c r="G47" i="12" s="1"/>
  <c r="C46" i="12"/>
  <c r="G16" i="85"/>
  <c r="J13" i="85"/>
  <c r="J12" i="85"/>
  <c r="K522" i="5"/>
  <c r="G535" i="5"/>
  <c r="F16" i="62"/>
  <c r="J11" i="62"/>
  <c r="G16" i="62"/>
  <c r="J12" i="62"/>
  <c r="K520" i="23"/>
  <c r="F535" i="23"/>
  <c r="G535" i="23"/>
  <c r="K522" i="23"/>
  <c r="K521" i="5"/>
  <c r="K526" i="5"/>
  <c r="F535" i="5"/>
  <c r="J11" i="85"/>
  <c r="J13" i="62"/>
  <c r="J13" i="36"/>
  <c r="J11" i="36"/>
  <c r="F16" i="36"/>
  <c r="J12" i="36"/>
  <c r="H27" i="12"/>
  <c r="H32" i="12" s="1"/>
  <c r="H35" i="12" s="1"/>
  <c r="J42" i="12" s="1"/>
  <c r="F41" i="12"/>
  <c r="I41" i="12"/>
  <c r="D41" i="12"/>
  <c r="C42" i="12"/>
  <c r="I42" i="12"/>
  <c r="G40" i="12"/>
  <c r="H523" i="5"/>
  <c r="H535" i="5" s="1"/>
  <c r="K517" i="23"/>
  <c r="F536" i="49"/>
  <c r="K527" i="57"/>
  <c r="K518" i="49"/>
  <c r="K528" i="57"/>
  <c r="K529" i="57"/>
  <c r="K531" i="57"/>
  <c r="K532" i="57"/>
  <c r="D2" i="33"/>
  <c r="D2" i="41"/>
  <c r="J535" i="88"/>
  <c r="J535" i="94"/>
  <c r="K524" i="94"/>
  <c r="M504" i="94"/>
  <c r="M505" i="94"/>
  <c r="M503" i="94"/>
  <c r="M507" i="94"/>
  <c r="M506" i="94"/>
  <c r="M510" i="94"/>
  <c r="M508" i="94"/>
  <c r="M511" i="94"/>
  <c r="M509" i="94"/>
  <c r="M500" i="94"/>
  <c r="M502" i="94"/>
  <c r="M512" i="94"/>
  <c r="M514" i="94"/>
  <c r="M513" i="94"/>
  <c r="M501" i="94"/>
  <c r="E41" i="4"/>
  <c r="G41" i="4" s="1"/>
  <c r="H37" i="4"/>
  <c r="H41" i="4"/>
  <c r="H39" i="4"/>
  <c r="H36" i="4"/>
  <c r="H40" i="4"/>
  <c r="E31" i="4"/>
  <c r="G31" i="4" s="1"/>
  <c r="I31" i="4" s="1"/>
  <c r="E26" i="4"/>
  <c r="G26" i="4" s="1"/>
  <c r="I26" i="4" s="1"/>
  <c r="E27" i="4"/>
  <c r="G27" i="4" s="1"/>
  <c r="I27" i="4" s="1"/>
  <c r="E30" i="4"/>
  <c r="G30" i="4" s="1"/>
  <c r="I30" i="4" s="1"/>
  <c r="E25" i="4"/>
  <c r="G25" i="4" s="1"/>
  <c r="I25" i="4" s="1"/>
  <c r="H44" i="4"/>
  <c r="I44" i="4" s="1"/>
  <c r="E28" i="4"/>
  <c r="G28" i="4" s="1"/>
  <c r="I28" i="4" s="1"/>
  <c r="H22" i="4"/>
  <c r="I22" i="4" s="1"/>
  <c r="E24" i="4"/>
  <c r="G24" i="4" s="1"/>
  <c r="I24" i="4" s="1"/>
  <c r="E32" i="4"/>
  <c r="G32" i="4" s="1"/>
  <c r="I32" i="4" s="1"/>
  <c r="E23" i="4"/>
  <c r="G23" i="4" s="1"/>
  <c r="E29" i="4"/>
  <c r="G29" i="4" s="1"/>
  <c r="I29" i="4" s="1"/>
  <c r="A24" i="4"/>
  <c r="D23" i="4"/>
  <c r="H23" i="4"/>
  <c r="K521" i="82"/>
  <c r="G535" i="88"/>
  <c r="K520" i="88"/>
  <c r="K531" i="90"/>
  <c r="I11" i="81"/>
  <c r="I13" i="81"/>
  <c r="F13" i="81" s="1"/>
  <c r="I12" i="81"/>
  <c r="I11" i="85"/>
  <c r="I13" i="85"/>
  <c r="F13" i="85" s="1"/>
  <c r="I12" i="85"/>
  <c r="I11" i="95"/>
  <c r="I12" i="95"/>
  <c r="I13" i="95"/>
  <c r="F13" i="95" s="1"/>
  <c r="I12" i="97"/>
  <c r="I13" i="97"/>
  <c r="F13" i="97" s="1"/>
  <c r="I11" i="97"/>
  <c r="H11" i="36"/>
  <c r="D2" i="65"/>
  <c r="D2" i="45"/>
  <c r="D2" i="51"/>
  <c r="D1" i="51"/>
  <c r="D24" i="4"/>
  <c r="A1" i="5"/>
  <c r="M500" i="88"/>
  <c r="M507" i="88"/>
  <c r="M506" i="88"/>
  <c r="M503" i="88"/>
  <c r="M509" i="88"/>
  <c r="M505" i="88"/>
  <c r="M508" i="88"/>
  <c r="M513" i="88"/>
  <c r="M504" i="88"/>
  <c r="M512" i="88"/>
  <c r="M501" i="88"/>
  <c r="M510" i="88"/>
  <c r="M514" i="88"/>
  <c r="M502" i="88"/>
  <c r="F16" i="50"/>
  <c r="D1" i="55"/>
  <c r="D2" i="55"/>
  <c r="I529" i="88"/>
  <c r="K529" i="88" s="1"/>
  <c r="H532" i="88"/>
  <c r="F522" i="88"/>
  <c r="G526" i="90"/>
  <c r="F530" i="92"/>
  <c r="K530" i="92" s="1"/>
  <c r="H528" i="92"/>
  <c r="K528" i="92" s="1"/>
  <c r="I529" i="92"/>
  <c r="K529" i="92" s="1"/>
  <c r="H520" i="92"/>
  <c r="K520" i="92" s="1"/>
  <c r="I528" i="94"/>
  <c r="I534" i="96"/>
  <c r="I535" i="96" s="1"/>
  <c r="F522" i="96"/>
  <c r="G526" i="98"/>
  <c r="G530" i="98"/>
  <c r="J534" i="98"/>
  <c r="K534" i="98" s="1"/>
  <c r="J530" i="98"/>
  <c r="J526" i="98"/>
  <c r="J535" i="98" s="1"/>
  <c r="M285" i="82"/>
  <c r="M425" i="82"/>
  <c r="M429" i="82"/>
  <c r="M465" i="82"/>
  <c r="M473" i="82"/>
  <c r="M7" i="86"/>
  <c r="M71" i="86"/>
  <c r="M135" i="86"/>
  <c r="M331" i="86"/>
  <c r="M343" i="86"/>
  <c r="M355" i="86"/>
  <c r="M359" i="86"/>
  <c r="M363" i="86"/>
  <c r="M371" i="86"/>
  <c r="M379" i="86"/>
  <c r="M383" i="86"/>
  <c r="M387" i="86"/>
  <c r="M399" i="86"/>
  <c r="M403" i="86"/>
  <c r="M407" i="86"/>
  <c r="M419" i="86"/>
  <c r="M423" i="86"/>
  <c r="M427" i="86"/>
  <c r="M435" i="86"/>
  <c r="M443" i="86"/>
  <c r="M447" i="86"/>
  <c r="M451" i="86"/>
  <c r="M463" i="86"/>
  <c r="M467" i="86"/>
  <c r="M471" i="86"/>
  <c r="M483" i="86"/>
  <c r="M487" i="86"/>
  <c r="M491" i="86"/>
  <c r="F16" i="87"/>
  <c r="M477" i="90"/>
  <c r="M489" i="90"/>
  <c r="M496" i="92"/>
  <c r="F534" i="96"/>
  <c r="J533" i="92"/>
  <c r="M149" i="82"/>
  <c r="M321" i="82"/>
  <c r="M481" i="82"/>
  <c r="M23" i="86"/>
  <c r="M87" i="86"/>
  <c r="M151" i="86"/>
  <c r="M155" i="86"/>
  <c r="M163" i="86"/>
  <c r="M167" i="86"/>
  <c r="M17" i="90"/>
  <c r="M57" i="90"/>
  <c r="M89" i="90"/>
  <c r="M121" i="90"/>
  <c r="M153" i="90"/>
  <c r="M185" i="90"/>
  <c r="M217" i="90"/>
  <c r="M249" i="90"/>
  <c r="M281" i="90"/>
  <c r="M313" i="90"/>
  <c r="M345" i="90"/>
  <c r="M377" i="90"/>
  <c r="M413" i="90"/>
  <c r="M425" i="90"/>
  <c r="M497" i="90"/>
  <c r="M452" i="92"/>
  <c r="F16" i="85"/>
  <c r="K517" i="88"/>
  <c r="M337" i="82"/>
  <c r="M449" i="82"/>
  <c r="M417" i="90"/>
  <c r="M481" i="90"/>
  <c r="M28" i="92"/>
  <c r="M64" i="92"/>
  <c r="M92" i="92"/>
  <c r="M124" i="92"/>
  <c r="M156" i="92"/>
  <c r="M188" i="92"/>
  <c r="M220" i="92"/>
  <c r="M252" i="92"/>
  <c r="M284" i="92"/>
  <c r="M316" i="92"/>
  <c r="M348" i="92"/>
  <c r="M380" i="92"/>
  <c r="M416" i="92"/>
  <c r="M444" i="92"/>
  <c r="M112" i="57"/>
  <c r="M124" i="57"/>
  <c r="M128" i="57"/>
  <c r="M140" i="57"/>
  <c r="M144" i="57"/>
  <c r="M156" i="57"/>
  <c r="M160" i="57"/>
  <c r="M172" i="57"/>
  <c r="M176" i="57"/>
  <c r="M188" i="57"/>
  <c r="M192" i="57"/>
  <c r="M204" i="57"/>
  <c r="M208" i="57"/>
  <c r="M220" i="57"/>
  <c r="M224" i="57"/>
  <c r="M236" i="57"/>
  <c r="M240" i="57"/>
  <c r="M252" i="57"/>
  <c r="M256" i="57"/>
  <c r="M268" i="57"/>
  <c r="M272" i="57"/>
  <c r="M284" i="57"/>
  <c r="M288" i="57"/>
  <c r="M300" i="57"/>
  <c r="M304" i="57"/>
  <c r="M316" i="57"/>
  <c r="M320" i="57"/>
  <c r="M332" i="57"/>
  <c r="M336" i="57"/>
  <c r="M348" i="57"/>
  <c r="M352" i="57"/>
  <c r="M364" i="57"/>
  <c r="M368" i="57"/>
  <c r="M380" i="57"/>
  <c r="M384" i="57"/>
  <c r="M396" i="57"/>
  <c r="M400" i="57"/>
  <c r="M412" i="57"/>
  <c r="M416" i="57"/>
  <c r="M428" i="57"/>
  <c r="M432" i="57"/>
  <c r="M444" i="57"/>
  <c r="M448" i="57"/>
  <c r="M460" i="57"/>
  <c r="M464" i="57"/>
  <c r="M476" i="57"/>
  <c r="M480" i="57"/>
  <c r="M492" i="57"/>
  <c r="M496" i="57"/>
  <c r="K512" i="5"/>
  <c r="F507" i="5"/>
  <c r="H507" i="5"/>
  <c r="K504" i="5"/>
  <c r="G514" i="98"/>
  <c r="F514" i="98"/>
  <c r="K514" i="98" s="1"/>
  <c r="G509" i="98"/>
  <c r="F509" i="98"/>
  <c r="F503" i="98"/>
  <c r="J503" i="98"/>
  <c r="H503" i="98"/>
  <c r="H515" i="98" s="1"/>
  <c r="G503" i="98"/>
  <c r="I503" i="98"/>
  <c r="I515" i="98" s="1"/>
  <c r="F505" i="96"/>
  <c r="G505" i="96"/>
  <c r="G514" i="94"/>
  <c r="F514" i="94"/>
  <c r="K514" i="94" s="1"/>
  <c r="F510" i="92"/>
  <c r="G510" i="92"/>
  <c r="F504" i="92"/>
  <c r="G504" i="92"/>
  <c r="F511" i="90"/>
  <c r="G511" i="90"/>
  <c r="I26" i="87"/>
  <c r="G510" i="88"/>
  <c r="F510" i="88"/>
  <c r="K510" i="88" s="1"/>
  <c r="G506" i="88"/>
  <c r="H506" i="88"/>
  <c r="G510" i="86"/>
  <c r="H510" i="86"/>
  <c r="H515" i="86" s="1"/>
  <c r="G513" i="65"/>
  <c r="F513" i="65"/>
  <c r="G505" i="65"/>
  <c r="F505" i="65"/>
  <c r="K505" i="65" s="1"/>
  <c r="I57" i="62"/>
  <c r="M193" i="82"/>
  <c r="M273" i="82"/>
  <c r="M433" i="82"/>
  <c r="M497" i="82"/>
  <c r="M323" i="86"/>
  <c r="M5" i="90"/>
  <c r="M401" i="90"/>
  <c r="M465" i="90"/>
  <c r="M16" i="92"/>
  <c r="M480" i="92"/>
  <c r="J513" i="5"/>
  <c r="J505" i="5"/>
  <c r="E101" i="44"/>
  <c r="I14" i="44" s="1"/>
  <c r="F509" i="5"/>
  <c r="G509" i="5"/>
  <c r="H509" i="5"/>
  <c r="K506" i="5"/>
  <c r="F501" i="5"/>
  <c r="G501" i="5"/>
  <c r="H534" i="20"/>
  <c r="F534" i="20"/>
  <c r="J534" i="20"/>
  <c r="G534" i="20"/>
  <c r="F511" i="98"/>
  <c r="J511" i="98"/>
  <c r="G511" i="98"/>
  <c r="F509" i="96"/>
  <c r="G509" i="96"/>
  <c r="G504" i="96"/>
  <c r="F504" i="96"/>
  <c r="K504" i="96" s="1"/>
  <c r="G500" i="96"/>
  <c r="F500" i="96"/>
  <c r="G509" i="94"/>
  <c r="F509" i="94"/>
  <c r="H509" i="94"/>
  <c r="F512" i="92"/>
  <c r="G512" i="92"/>
  <c r="I54" i="89"/>
  <c r="G510" i="90"/>
  <c r="F510" i="90"/>
  <c r="K510" i="90" s="1"/>
  <c r="I54" i="87"/>
  <c r="F503" i="88"/>
  <c r="H503" i="88"/>
  <c r="G503" i="88"/>
  <c r="J503" i="88"/>
  <c r="J515" i="88" s="1"/>
  <c r="I503" i="88"/>
  <c r="I515" i="88" s="1"/>
  <c r="F510" i="86"/>
  <c r="K510" i="86" s="1"/>
  <c r="G513" i="86"/>
  <c r="F513" i="86"/>
  <c r="K513" i="86" s="1"/>
  <c r="F507" i="86"/>
  <c r="G507" i="86"/>
  <c r="I44" i="81"/>
  <c r="F507" i="82"/>
  <c r="G507" i="82"/>
  <c r="G501" i="82"/>
  <c r="F501" i="82"/>
  <c r="G512" i="67"/>
  <c r="F512" i="67"/>
  <c r="K512" i="67" s="1"/>
  <c r="G504" i="67"/>
  <c r="F504" i="67"/>
  <c r="K504" i="67" s="1"/>
  <c r="M171" i="86"/>
  <c r="M449" i="90"/>
  <c r="M13" i="92"/>
  <c r="M48" i="92"/>
  <c r="M76" i="92"/>
  <c r="M108" i="92"/>
  <c r="M140" i="92"/>
  <c r="M172" i="92"/>
  <c r="M204" i="92"/>
  <c r="M236" i="92"/>
  <c r="M268" i="92"/>
  <c r="M300" i="92"/>
  <c r="M332" i="92"/>
  <c r="M364" i="92"/>
  <c r="M396" i="92"/>
  <c r="M432" i="92"/>
  <c r="M275" i="96"/>
  <c r="M339" i="96"/>
  <c r="M403" i="96"/>
  <c r="M447" i="96"/>
  <c r="M483" i="96"/>
  <c r="M426" i="98"/>
  <c r="E101" i="4"/>
  <c r="I14" i="4" s="1"/>
  <c r="G507" i="5"/>
  <c r="F511" i="5"/>
  <c r="H511" i="5"/>
  <c r="K508" i="5"/>
  <c r="F503" i="5"/>
  <c r="H503" i="5"/>
  <c r="H530" i="20"/>
  <c r="F530" i="20"/>
  <c r="J530" i="20"/>
  <c r="G530" i="20"/>
  <c r="H526" i="20"/>
  <c r="F526" i="20"/>
  <c r="J526" i="20"/>
  <c r="G526" i="20"/>
  <c r="G504" i="98"/>
  <c r="F504" i="98"/>
  <c r="J504" i="98"/>
  <c r="F513" i="96"/>
  <c r="G513" i="96"/>
  <c r="G506" i="94"/>
  <c r="F506" i="94"/>
  <c r="F503" i="90"/>
  <c r="H503" i="90"/>
  <c r="H515" i="90" s="1"/>
  <c r="G503" i="90"/>
  <c r="I503" i="90"/>
  <c r="I515" i="90" s="1"/>
  <c r="J503" i="90"/>
  <c r="J515" i="90" s="1"/>
  <c r="G514" i="88"/>
  <c r="F514" i="88"/>
  <c r="H514" i="88"/>
  <c r="F507" i="88"/>
  <c r="G507" i="88"/>
  <c r="G502" i="88"/>
  <c r="F502" i="88"/>
  <c r="K502" i="88" s="1"/>
  <c r="I55" i="85"/>
  <c r="G500" i="86"/>
  <c r="J500" i="86"/>
  <c r="F504" i="82"/>
  <c r="G504" i="82"/>
  <c r="C524" i="82"/>
  <c r="G509" i="65"/>
  <c r="F509" i="65"/>
  <c r="K509" i="65" s="1"/>
  <c r="G501" i="65"/>
  <c r="F501" i="65"/>
  <c r="G502" i="63"/>
  <c r="F502" i="63"/>
  <c r="K502" i="63" s="1"/>
  <c r="G508" i="57"/>
  <c r="F508" i="57"/>
  <c r="F513" i="5"/>
  <c r="G513" i="5"/>
  <c r="H513" i="5"/>
  <c r="F505" i="5"/>
  <c r="G505" i="5"/>
  <c r="H505" i="5"/>
  <c r="F512" i="98"/>
  <c r="G512" i="98"/>
  <c r="G506" i="98"/>
  <c r="F506" i="98"/>
  <c r="J506" i="98"/>
  <c r="F501" i="98"/>
  <c r="G501" i="98"/>
  <c r="G515" i="98" s="1"/>
  <c r="G508" i="96"/>
  <c r="F508" i="96"/>
  <c r="F501" i="96"/>
  <c r="G501" i="96"/>
  <c r="I55" i="93"/>
  <c r="G510" i="94"/>
  <c r="F510" i="94"/>
  <c r="K510" i="94" s="1"/>
  <c r="G505" i="94"/>
  <c r="F505" i="94"/>
  <c r="K505" i="94" s="1"/>
  <c r="G501" i="94"/>
  <c r="F501" i="94"/>
  <c r="H501" i="94"/>
  <c r="H515" i="94" s="1"/>
  <c r="G513" i="92"/>
  <c r="F513" i="92"/>
  <c r="K513" i="92" s="1"/>
  <c r="G507" i="92"/>
  <c r="F507" i="92"/>
  <c r="K507" i="92" s="1"/>
  <c r="F502" i="92"/>
  <c r="G502" i="92"/>
  <c r="H502" i="92"/>
  <c r="H515" i="92" s="1"/>
  <c r="G514" i="90"/>
  <c r="F514" i="90"/>
  <c r="F507" i="90"/>
  <c r="G507" i="90"/>
  <c r="G502" i="90"/>
  <c r="G515" i="90" s="1"/>
  <c r="F502" i="90"/>
  <c r="F511" i="88"/>
  <c r="G511" i="88"/>
  <c r="I57" i="85"/>
  <c r="G508" i="86"/>
  <c r="F508" i="86"/>
  <c r="K508" i="86" s="1"/>
  <c r="G502" i="86"/>
  <c r="F502" i="86"/>
  <c r="K502" i="86" s="1"/>
  <c r="C522" i="86"/>
  <c r="F512" i="82"/>
  <c r="G512" i="82"/>
  <c r="J512" i="82"/>
  <c r="J515" i="82" s="1"/>
  <c r="G506" i="82"/>
  <c r="F506" i="82"/>
  <c r="K506" i="82" s="1"/>
  <c r="G508" i="67"/>
  <c r="F508" i="67"/>
  <c r="K508" i="67" s="1"/>
  <c r="G500" i="67"/>
  <c r="F500" i="67"/>
  <c r="C37" i="99"/>
  <c r="M501" i="29"/>
  <c r="I54" i="14"/>
  <c r="H535" i="20"/>
  <c r="K535" i="20" s="1"/>
  <c r="J533" i="20"/>
  <c r="K533" i="20" s="1"/>
  <c r="H531" i="20"/>
  <c r="K531" i="20" s="1"/>
  <c r="J529" i="20"/>
  <c r="K529" i="20" s="1"/>
  <c r="H527" i="20"/>
  <c r="K527" i="20" s="1"/>
  <c r="J525" i="20"/>
  <c r="K525" i="20" s="1"/>
  <c r="I524" i="20"/>
  <c r="I55" i="97"/>
  <c r="F510" i="98"/>
  <c r="K510" i="98" s="1"/>
  <c r="I31" i="95"/>
  <c r="I56" i="95"/>
  <c r="I41" i="95"/>
  <c r="G503" i="96"/>
  <c r="K503" i="96" s="1"/>
  <c r="CT43" i="1" s="1"/>
  <c r="AH43" i="1" s="1"/>
  <c r="E22" i="95" s="1"/>
  <c r="G22" i="95" s="1"/>
  <c r="I22" i="95" s="1"/>
  <c r="I57" i="93"/>
  <c r="G512" i="94"/>
  <c r="K512" i="94" s="1"/>
  <c r="G504" i="94"/>
  <c r="K504" i="94" s="1"/>
  <c r="J503" i="92"/>
  <c r="J515" i="92" s="1"/>
  <c r="F503" i="92"/>
  <c r="I56" i="89"/>
  <c r="F509" i="90"/>
  <c r="K509" i="90" s="1"/>
  <c r="F504" i="90"/>
  <c r="K504" i="90" s="1"/>
  <c r="I28" i="87"/>
  <c r="I25" i="87"/>
  <c r="F509" i="88"/>
  <c r="K509" i="88" s="1"/>
  <c r="F504" i="88"/>
  <c r="K504" i="88" s="1"/>
  <c r="J503" i="86"/>
  <c r="I28" i="66"/>
  <c r="I503" i="67"/>
  <c r="I515" i="67" s="1"/>
  <c r="I56" i="66"/>
  <c r="F507" i="67"/>
  <c r="K507" i="67" s="1"/>
  <c r="G514" i="67"/>
  <c r="K514" i="67" s="1"/>
  <c r="G510" i="67"/>
  <c r="K510" i="67" s="1"/>
  <c r="G506" i="67"/>
  <c r="K506" i="67" s="1"/>
  <c r="G502" i="67"/>
  <c r="K502" i="67" s="1"/>
  <c r="I30" i="64"/>
  <c r="J503" i="63"/>
  <c r="J515" i="63" s="1"/>
  <c r="F511" i="63"/>
  <c r="K511" i="63" s="1"/>
  <c r="G513" i="63"/>
  <c r="K513" i="63" s="1"/>
  <c r="G509" i="63"/>
  <c r="K509" i="63" s="1"/>
  <c r="G505" i="63"/>
  <c r="K505" i="63" s="1"/>
  <c r="G501" i="63"/>
  <c r="F501" i="63"/>
  <c r="F514" i="59"/>
  <c r="K514" i="59" s="1"/>
  <c r="F513" i="59"/>
  <c r="G513" i="59"/>
  <c r="G504" i="59"/>
  <c r="F504" i="59"/>
  <c r="K504" i="59" s="1"/>
  <c r="G506" i="57"/>
  <c r="F506" i="57"/>
  <c r="G501" i="57"/>
  <c r="F501" i="57"/>
  <c r="K501" i="57" s="1"/>
  <c r="G508" i="37"/>
  <c r="F508" i="37"/>
  <c r="G524" i="20"/>
  <c r="F522" i="20"/>
  <c r="J522" i="20"/>
  <c r="I41" i="97"/>
  <c r="I24" i="95"/>
  <c r="I55" i="95"/>
  <c r="J503" i="94"/>
  <c r="J515" i="94" s="1"/>
  <c r="I56" i="93"/>
  <c r="F503" i="94"/>
  <c r="I55" i="91"/>
  <c r="I44" i="91"/>
  <c r="I27" i="89"/>
  <c r="I55" i="89"/>
  <c r="I44" i="89"/>
  <c r="I32" i="87"/>
  <c r="I55" i="87"/>
  <c r="I44" i="87"/>
  <c r="I503" i="86"/>
  <c r="I515" i="86" s="1"/>
  <c r="F506" i="86"/>
  <c r="K506" i="86" s="1"/>
  <c r="I32" i="81"/>
  <c r="F505" i="82"/>
  <c r="K505" i="82" s="1"/>
  <c r="I503" i="65"/>
  <c r="J503" i="65"/>
  <c r="J515" i="65" s="1"/>
  <c r="I54" i="62"/>
  <c r="H503" i="63"/>
  <c r="H515" i="63" s="1"/>
  <c r="G503" i="63"/>
  <c r="I503" i="63"/>
  <c r="I515" i="63" s="1"/>
  <c r="I503" i="59"/>
  <c r="I515" i="59" s="1"/>
  <c r="I56" i="58"/>
  <c r="G506" i="59"/>
  <c r="F506" i="59"/>
  <c r="K506" i="59" s="1"/>
  <c r="G500" i="59"/>
  <c r="F500" i="59"/>
  <c r="F503" i="57"/>
  <c r="G503" i="57"/>
  <c r="H503" i="57"/>
  <c r="J503" i="57"/>
  <c r="F503" i="55"/>
  <c r="I503" i="55"/>
  <c r="I515" i="55" s="1"/>
  <c r="G503" i="55"/>
  <c r="H503" i="55"/>
  <c r="H515" i="55" s="1"/>
  <c r="J503" i="55"/>
  <c r="J515" i="55" s="1"/>
  <c r="F505" i="51"/>
  <c r="K505" i="51" s="1"/>
  <c r="G508" i="51"/>
  <c r="F508" i="51"/>
  <c r="G502" i="51"/>
  <c r="F502" i="51"/>
  <c r="G514" i="39"/>
  <c r="F514" i="39"/>
  <c r="K514" i="39" s="1"/>
  <c r="I55" i="58"/>
  <c r="I44" i="58"/>
  <c r="G503" i="59"/>
  <c r="J503" i="59"/>
  <c r="J515" i="59" s="1"/>
  <c r="G513" i="57"/>
  <c r="F513" i="57"/>
  <c r="G505" i="57"/>
  <c r="F505" i="57"/>
  <c r="G514" i="55"/>
  <c r="F514" i="55"/>
  <c r="F507" i="55"/>
  <c r="G507" i="55"/>
  <c r="G502" i="55"/>
  <c r="F502" i="55"/>
  <c r="E101" i="48"/>
  <c r="I14" i="48" s="1"/>
  <c r="G505" i="43"/>
  <c r="F505" i="43"/>
  <c r="K505" i="43" s="1"/>
  <c r="G501" i="43"/>
  <c r="F501" i="43"/>
  <c r="E101" i="26"/>
  <c r="I14" i="26" s="1"/>
  <c r="I32" i="14"/>
  <c r="I30" i="14"/>
  <c r="I28" i="14"/>
  <c r="I26" i="14"/>
  <c r="I24" i="14"/>
  <c r="I22" i="14"/>
  <c r="I56" i="14"/>
  <c r="K523" i="20"/>
  <c r="I56" i="97"/>
  <c r="I53" i="97"/>
  <c r="I40" i="97"/>
  <c r="I53" i="95"/>
  <c r="I42" i="95"/>
  <c r="I54" i="93"/>
  <c r="I57" i="91"/>
  <c r="G503" i="92"/>
  <c r="I503" i="92"/>
  <c r="I515" i="92" s="1"/>
  <c r="I57" i="89"/>
  <c r="F515" i="90"/>
  <c r="F515" i="88"/>
  <c r="K503" i="86"/>
  <c r="CT38" i="1" s="1"/>
  <c r="AH38" i="1" s="1"/>
  <c r="E22" i="85" s="1"/>
  <c r="G22" i="85" s="1"/>
  <c r="I22" i="85" s="1"/>
  <c r="I57" i="81"/>
  <c r="I54" i="81"/>
  <c r="G515" i="82"/>
  <c r="CT35" i="1"/>
  <c r="AH35" i="1" s="1"/>
  <c r="CT33" i="1"/>
  <c r="AH33" i="1" s="1"/>
  <c r="J503" i="67"/>
  <c r="J515" i="67" s="1"/>
  <c r="G503" i="67"/>
  <c r="K503" i="67" s="1"/>
  <c r="CT32" i="1" s="1"/>
  <c r="AH32" i="1" s="1"/>
  <c r="E22" i="66" s="1"/>
  <c r="G22" i="66" s="1"/>
  <c r="I22" i="66" s="1"/>
  <c r="I55" i="64"/>
  <c r="F512" i="65"/>
  <c r="G512" i="65"/>
  <c r="F508" i="65"/>
  <c r="G508" i="65"/>
  <c r="F504" i="65"/>
  <c r="G504" i="65"/>
  <c r="F500" i="65"/>
  <c r="G500" i="65"/>
  <c r="G515" i="65" s="1"/>
  <c r="F508" i="59"/>
  <c r="K508" i="59" s="1"/>
  <c r="G511" i="59"/>
  <c r="F511" i="59"/>
  <c r="F505" i="59"/>
  <c r="G505" i="59"/>
  <c r="I57" i="56"/>
  <c r="F502" i="57"/>
  <c r="K511" i="57"/>
  <c r="F507" i="57"/>
  <c r="G507" i="57"/>
  <c r="G504" i="57"/>
  <c r="F504" i="57"/>
  <c r="F511" i="55"/>
  <c r="G511" i="55"/>
  <c r="F510" i="51"/>
  <c r="K510" i="51" s="1"/>
  <c r="G513" i="51"/>
  <c r="F513" i="51"/>
  <c r="L32" i="51"/>
  <c r="M32" i="51" s="1"/>
  <c r="L30" i="51"/>
  <c r="L26" i="51"/>
  <c r="M26" i="51" s="1"/>
  <c r="L24" i="51"/>
  <c r="M24" i="51" s="1"/>
  <c r="L22" i="51"/>
  <c r="M22" i="51" s="1"/>
  <c r="L20" i="51"/>
  <c r="M20" i="51" s="1"/>
  <c r="L18" i="51"/>
  <c r="L16" i="51"/>
  <c r="M16" i="51" s="1"/>
  <c r="L10" i="51"/>
  <c r="M10" i="51" s="1"/>
  <c r="L8" i="51"/>
  <c r="M8" i="51" s="1"/>
  <c r="L6" i="51"/>
  <c r="M6" i="51" s="1"/>
  <c r="L4" i="51"/>
  <c r="M4" i="51" s="1"/>
  <c r="L33" i="51"/>
  <c r="M33" i="51" s="1"/>
  <c r="L31" i="51"/>
  <c r="M31" i="51" s="1"/>
  <c r="L29" i="51"/>
  <c r="M29" i="51" s="1"/>
  <c r="L25" i="51"/>
  <c r="M25" i="51" s="1"/>
  <c r="L23" i="51"/>
  <c r="M23" i="51" s="1"/>
  <c r="L21" i="51"/>
  <c r="M21" i="51" s="1"/>
  <c r="L19" i="51"/>
  <c r="M19" i="51" s="1"/>
  <c r="L17" i="51"/>
  <c r="M17" i="51" s="1"/>
  <c r="L11" i="51"/>
  <c r="M11" i="51" s="1"/>
  <c r="L9" i="51"/>
  <c r="M9" i="51" s="1"/>
  <c r="L7" i="51"/>
  <c r="M7" i="51" s="1"/>
  <c r="L5" i="51"/>
  <c r="M5" i="51" s="1"/>
  <c r="C507" i="51"/>
  <c r="I31" i="97"/>
  <c r="I29" i="97"/>
  <c r="I27" i="97"/>
  <c r="I25" i="97"/>
  <c r="I23" i="97"/>
  <c r="I43" i="97"/>
  <c r="I26" i="95"/>
  <c r="I54" i="95"/>
  <c r="I43" i="95"/>
  <c r="I40" i="95"/>
  <c r="I56" i="91"/>
  <c r="I29" i="89"/>
  <c r="I27" i="87"/>
  <c r="I23" i="87"/>
  <c r="I28" i="81"/>
  <c r="I23" i="81"/>
  <c r="I56" i="81"/>
  <c r="I27" i="66"/>
  <c r="I44" i="66"/>
  <c r="I26" i="64"/>
  <c r="I57" i="64"/>
  <c r="I29" i="62"/>
  <c r="I22" i="62"/>
  <c r="I56" i="62"/>
  <c r="I28" i="54"/>
  <c r="I25" i="54"/>
  <c r="F509" i="55"/>
  <c r="K509" i="55" s="1"/>
  <c r="F504" i="55"/>
  <c r="K504" i="55" s="1"/>
  <c r="I32" i="50"/>
  <c r="I57" i="48"/>
  <c r="I55" i="48"/>
  <c r="F513" i="49"/>
  <c r="K513" i="49" s="1"/>
  <c r="G512" i="49"/>
  <c r="F512" i="49"/>
  <c r="G508" i="49"/>
  <c r="F508" i="49"/>
  <c r="K508" i="49" s="1"/>
  <c r="G504" i="49"/>
  <c r="G516" i="49" s="1"/>
  <c r="F504" i="49"/>
  <c r="E101" i="42"/>
  <c r="I14" i="42" s="1"/>
  <c r="I44" i="42"/>
  <c r="F514" i="43"/>
  <c r="G514" i="43"/>
  <c r="G502" i="43"/>
  <c r="F502" i="43"/>
  <c r="F501" i="39"/>
  <c r="K501" i="39" s="1"/>
  <c r="G509" i="39"/>
  <c r="F509" i="39"/>
  <c r="G504" i="39"/>
  <c r="F504" i="39"/>
  <c r="K504" i="39" s="1"/>
  <c r="I25" i="66"/>
  <c r="I57" i="66"/>
  <c r="I54" i="66"/>
  <c r="I56" i="64"/>
  <c r="I55" i="62"/>
  <c r="I44" i="62"/>
  <c r="I57" i="58"/>
  <c r="I44" i="56"/>
  <c r="M513" i="57"/>
  <c r="I44" i="54"/>
  <c r="F506" i="51"/>
  <c r="K506" i="51" s="1"/>
  <c r="I31" i="44"/>
  <c r="I24" i="44"/>
  <c r="I44" i="44"/>
  <c r="G511" i="43"/>
  <c r="F511" i="43"/>
  <c r="K511" i="43" s="1"/>
  <c r="G506" i="43"/>
  <c r="F506" i="43"/>
  <c r="G505" i="37"/>
  <c r="F505" i="37"/>
  <c r="K505" i="37" s="1"/>
  <c r="G514" i="35"/>
  <c r="F514" i="35"/>
  <c r="G510" i="35"/>
  <c r="F510" i="35"/>
  <c r="K510" i="35" s="1"/>
  <c r="G506" i="35"/>
  <c r="F506" i="35"/>
  <c r="G502" i="35"/>
  <c r="F502" i="35"/>
  <c r="K502" i="35" s="1"/>
  <c r="L69" i="55"/>
  <c r="M69" i="55" s="1"/>
  <c r="L67" i="55"/>
  <c r="M67" i="55" s="1"/>
  <c r="L65" i="55"/>
  <c r="M65" i="55" s="1"/>
  <c r="L63" i="55"/>
  <c r="M63" i="55" s="1"/>
  <c r="L61" i="55"/>
  <c r="M61" i="55" s="1"/>
  <c r="L59" i="55"/>
  <c r="M59" i="55" s="1"/>
  <c r="L57" i="55"/>
  <c r="M57" i="55" s="1"/>
  <c r="L55" i="55"/>
  <c r="M55" i="55" s="1"/>
  <c r="L53" i="55"/>
  <c r="M53" i="55" s="1"/>
  <c r="L51" i="55"/>
  <c r="M51" i="55" s="1"/>
  <c r="L49" i="55"/>
  <c r="M49" i="55" s="1"/>
  <c r="L47" i="55"/>
  <c r="M47" i="55" s="1"/>
  <c r="L43" i="55"/>
  <c r="M43" i="55" s="1"/>
  <c r="L41" i="55"/>
  <c r="M41" i="55" s="1"/>
  <c r="L29" i="55"/>
  <c r="M29" i="55" s="1"/>
  <c r="L27" i="55"/>
  <c r="M27" i="55" s="1"/>
  <c r="L25" i="55"/>
  <c r="M25" i="55" s="1"/>
  <c r="L21" i="55"/>
  <c r="M21" i="55" s="1"/>
  <c r="L19" i="55"/>
  <c r="M19" i="55" s="1"/>
  <c r="L17" i="55"/>
  <c r="M17" i="55" s="1"/>
  <c r="L15" i="55"/>
  <c r="L13" i="55"/>
  <c r="M13" i="55" s="1"/>
  <c r="L11" i="55"/>
  <c r="L9" i="55"/>
  <c r="M9" i="55" s="1"/>
  <c r="L7" i="55"/>
  <c r="L5" i="55"/>
  <c r="M5" i="55" s="1"/>
  <c r="L68" i="55"/>
  <c r="M68" i="55" s="1"/>
  <c r="L60" i="55"/>
  <c r="M60" i="55" s="1"/>
  <c r="L52" i="55"/>
  <c r="M52" i="55" s="1"/>
  <c r="L40" i="55"/>
  <c r="M40" i="55" s="1"/>
  <c r="L18" i="55"/>
  <c r="L10" i="55"/>
  <c r="M10" i="55" s="1"/>
  <c r="L64" i="55"/>
  <c r="M64" i="55" s="1"/>
  <c r="L56" i="55"/>
  <c r="M56" i="55" s="1"/>
  <c r="L48" i="55"/>
  <c r="M48" i="55" s="1"/>
  <c r="L28" i="55"/>
  <c r="M28" i="55" s="1"/>
  <c r="L22" i="55"/>
  <c r="L6" i="55"/>
  <c r="L70" i="55"/>
  <c r="M70" i="55" s="1"/>
  <c r="L62" i="55"/>
  <c r="M62" i="55" s="1"/>
  <c r="L54" i="55"/>
  <c r="M54" i="55" s="1"/>
  <c r="L46" i="55"/>
  <c r="M46" i="55" s="1"/>
  <c r="L42" i="55"/>
  <c r="M42" i="55" s="1"/>
  <c r="L26" i="55"/>
  <c r="M26" i="55" s="1"/>
  <c r="L20" i="55"/>
  <c r="M20" i="55" s="1"/>
  <c r="L12" i="55"/>
  <c r="M12" i="55" s="1"/>
  <c r="L50" i="55"/>
  <c r="M50" i="55" s="1"/>
  <c r="L66" i="55"/>
  <c r="M66" i="55" s="1"/>
  <c r="L16" i="55"/>
  <c r="M16" i="55" s="1"/>
  <c r="L8" i="55"/>
  <c r="M8" i="55" s="1"/>
  <c r="I31" i="50"/>
  <c r="K503" i="51"/>
  <c r="I44" i="48"/>
  <c r="F510" i="43"/>
  <c r="G510" i="43"/>
  <c r="I44" i="40"/>
  <c r="G513" i="41"/>
  <c r="F513" i="41"/>
  <c r="K513" i="41" s="1"/>
  <c r="G505" i="41"/>
  <c r="F505" i="41"/>
  <c r="K505" i="41" s="1"/>
  <c r="G501" i="41"/>
  <c r="F501" i="41"/>
  <c r="F507" i="39"/>
  <c r="G507" i="39"/>
  <c r="G515" i="39" s="1"/>
  <c r="G514" i="37"/>
  <c r="F514" i="37"/>
  <c r="K514" i="37" s="1"/>
  <c r="I44" i="34"/>
  <c r="G508" i="33"/>
  <c r="F508" i="33"/>
  <c r="K508" i="33" s="1"/>
  <c r="F501" i="33"/>
  <c r="G501" i="33"/>
  <c r="I22" i="44"/>
  <c r="I27" i="42"/>
  <c r="H503" i="43"/>
  <c r="H515" i="43" s="1"/>
  <c r="F507" i="43"/>
  <c r="K507" i="43" s="1"/>
  <c r="K503" i="39"/>
  <c r="I24" i="36"/>
  <c r="G509" i="37"/>
  <c r="F509" i="37"/>
  <c r="K509" i="37" s="1"/>
  <c r="G506" i="37"/>
  <c r="K506" i="37" s="1"/>
  <c r="G503" i="37"/>
  <c r="J503" i="37"/>
  <c r="J515" i="37" s="1"/>
  <c r="G500" i="37"/>
  <c r="G504" i="35"/>
  <c r="I504" i="35"/>
  <c r="I516" i="35" s="1"/>
  <c r="F504" i="35"/>
  <c r="F509" i="33"/>
  <c r="G509" i="33"/>
  <c r="G500" i="33"/>
  <c r="F500" i="33"/>
  <c r="F507" i="29"/>
  <c r="K507" i="29" s="1"/>
  <c r="G514" i="29"/>
  <c r="F514" i="29"/>
  <c r="F507" i="24"/>
  <c r="G507" i="24"/>
  <c r="G502" i="24"/>
  <c r="F502" i="24"/>
  <c r="K502" i="24" s="1"/>
  <c r="G500" i="24"/>
  <c r="F500" i="24"/>
  <c r="I54" i="58"/>
  <c r="I32" i="54"/>
  <c r="I29" i="54"/>
  <c r="I24" i="54"/>
  <c r="I57" i="54"/>
  <c r="I55" i="54"/>
  <c r="I28" i="50"/>
  <c r="I56" i="50"/>
  <c r="I54" i="50"/>
  <c r="I44" i="50"/>
  <c r="I56" i="48"/>
  <c r="I54" i="48"/>
  <c r="I28" i="44"/>
  <c r="I26" i="44"/>
  <c r="I25" i="42"/>
  <c r="I23" i="42"/>
  <c r="I44" i="38"/>
  <c r="F513" i="39"/>
  <c r="K513" i="39" s="1"/>
  <c r="G511" i="37"/>
  <c r="F511" i="37"/>
  <c r="G515" i="35"/>
  <c r="F515" i="35"/>
  <c r="F505" i="33"/>
  <c r="G505" i="33"/>
  <c r="G511" i="27"/>
  <c r="F511" i="27"/>
  <c r="K511" i="27" s="1"/>
  <c r="G503" i="27"/>
  <c r="J503" i="27"/>
  <c r="J515" i="27" s="1"/>
  <c r="H503" i="27"/>
  <c r="H515" i="27" s="1"/>
  <c r="I57" i="42"/>
  <c r="I55" i="42"/>
  <c r="I57" i="40"/>
  <c r="K18" i="13" s="1"/>
  <c r="I55" i="40"/>
  <c r="CA18" i="13" s="1"/>
  <c r="G512" i="41"/>
  <c r="F512" i="41"/>
  <c r="G508" i="41"/>
  <c r="F508" i="41"/>
  <c r="K508" i="41" s="1"/>
  <c r="G504" i="41"/>
  <c r="F504" i="41"/>
  <c r="I55" i="36"/>
  <c r="I44" i="36"/>
  <c r="G501" i="37"/>
  <c r="F501" i="37"/>
  <c r="K501" i="37" s="1"/>
  <c r="E101" i="34"/>
  <c r="I14" i="34" s="1"/>
  <c r="F511" i="35"/>
  <c r="K511" i="35" s="1"/>
  <c r="E101" i="32"/>
  <c r="I14" i="32" s="1"/>
  <c r="F513" i="33"/>
  <c r="G513" i="33"/>
  <c r="I26" i="30"/>
  <c r="G515" i="29"/>
  <c r="F515" i="29"/>
  <c r="G511" i="29"/>
  <c r="F511" i="29"/>
  <c r="G503" i="29"/>
  <c r="F503" i="29"/>
  <c r="G513" i="25"/>
  <c r="F513" i="25"/>
  <c r="G508" i="25"/>
  <c r="F508" i="25"/>
  <c r="G506" i="25"/>
  <c r="F506" i="25"/>
  <c r="G510" i="31"/>
  <c r="F510" i="31"/>
  <c r="G506" i="31"/>
  <c r="F506" i="31"/>
  <c r="K506" i="31" s="1"/>
  <c r="G502" i="31"/>
  <c r="F502" i="31"/>
  <c r="I44" i="28"/>
  <c r="G514" i="25"/>
  <c r="F514" i="25"/>
  <c r="K514" i="25" s="1"/>
  <c r="G500" i="25"/>
  <c r="F500" i="25"/>
  <c r="E101" i="18"/>
  <c r="I14" i="18" s="1"/>
  <c r="I44" i="18"/>
  <c r="G510" i="24"/>
  <c r="F510" i="24"/>
  <c r="E101" i="17"/>
  <c r="I14" i="17" s="1"/>
  <c r="F514" i="23"/>
  <c r="G514" i="23"/>
  <c r="G509" i="23"/>
  <c r="F509" i="23"/>
  <c r="G514" i="21"/>
  <c r="F514" i="21"/>
  <c r="F507" i="21"/>
  <c r="G507" i="21"/>
  <c r="G502" i="21"/>
  <c r="F502" i="21"/>
  <c r="M500" i="27"/>
  <c r="I56" i="40"/>
  <c r="CC18" i="13" s="1"/>
  <c r="I56" i="38"/>
  <c r="I26" i="36"/>
  <c r="I30" i="34"/>
  <c r="I22" i="34"/>
  <c r="G516" i="35"/>
  <c r="H503" i="33"/>
  <c r="H515" i="33" s="1"/>
  <c r="I25" i="30"/>
  <c r="I56" i="30"/>
  <c r="I54" i="30"/>
  <c r="F515" i="31"/>
  <c r="I32" i="26"/>
  <c r="G509" i="27"/>
  <c r="F509" i="27"/>
  <c r="K509" i="27" s="1"/>
  <c r="G501" i="27"/>
  <c r="F501" i="27"/>
  <c r="G504" i="25"/>
  <c r="F504" i="25"/>
  <c r="K504" i="25" s="1"/>
  <c r="G502" i="25"/>
  <c r="F502" i="25"/>
  <c r="K502" i="25" s="1"/>
  <c r="I24" i="18"/>
  <c r="G514" i="24"/>
  <c r="F514" i="24"/>
  <c r="K514" i="24" s="1"/>
  <c r="F503" i="24"/>
  <c r="J503" i="24"/>
  <c r="J515" i="24" s="1"/>
  <c r="H503" i="24"/>
  <c r="H515" i="24" s="1"/>
  <c r="G503" i="24"/>
  <c r="I503" i="24"/>
  <c r="I515" i="24" s="1"/>
  <c r="I44" i="17"/>
  <c r="G513" i="23"/>
  <c r="F513" i="23"/>
  <c r="K513" i="23" s="1"/>
  <c r="G511" i="23"/>
  <c r="K511" i="23" s="1"/>
  <c r="G508" i="23"/>
  <c r="K508" i="23" s="1"/>
  <c r="F502" i="23"/>
  <c r="G502" i="23"/>
  <c r="F511" i="21"/>
  <c r="G511" i="21"/>
  <c r="G514" i="31"/>
  <c r="K514" i="31" s="1"/>
  <c r="G512" i="23"/>
  <c r="K512" i="23" s="1"/>
  <c r="F506" i="23"/>
  <c r="G506" i="23"/>
  <c r="G501" i="23"/>
  <c r="F501" i="23"/>
  <c r="G510" i="21"/>
  <c r="F510" i="21"/>
  <c r="K510" i="21" s="1"/>
  <c r="F501" i="24"/>
  <c r="K501" i="24" s="1"/>
  <c r="F505" i="24"/>
  <c r="K505" i="24" s="1"/>
  <c r="F509" i="24"/>
  <c r="K509" i="24" s="1"/>
  <c r="F513" i="24"/>
  <c r="K513" i="24" s="1"/>
  <c r="DE11" i="1"/>
  <c r="E41" i="19" s="1"/>
  <c r="G41" i="19" s="1"/>
  <c r="J503" i="25"/>
  <c r="J515" i="25" s="1"/>
  <c r="G515" i="45"/>
  <c r="K515" i="45" s="1"/>
  <c r="G513" i="45"/>
  <c r="K513" i="45" s="1"/>
  <c r="G511" i="45"/>
  <c r="K511" i="45" s="1"/>
  <c r="G501" i="45"/>
  <c r="K501" i="45" s="1"/>
  <c r="C508" i="45"/>
  <c r="I32" i="32"/>
  <c r="I54" i="32"/>
  <c r="E101" i="30"/>
  <c r="I14" i="30" s="1"/>
  <c r="I32" i="28"/>
  <c r="I30" i="28"/>
  <c r="I28" i="28"/>
  <c r="I26" i="28"/>
  <c r="I24" i="28"/>
  <c r="I22" i="28"/>
  <c r="I56" i="28"/>
  <c r="G510" i="29"/>
  <c r="F510" i="29"/>
  <c r="K510" i="29" s="1"/>
  <c r="G506" i="29"/>
  <c r="F506" i="29"/>
  <c r="G502" i="29"/>
  <c r="F502" i="29"/>
  <c r="K502" i="29" s="1"/>
  <c r="F507" i="27"/>
  <c r="K507" i="27" s="1"/>
  <c r="G513" i="27"/>
  <c r="F513" i="27"/>
  <c r="K513" i="27" s="1"/>
  <c r="G505" i="27"/>
  <c r="F505" i="27"/>
  <c r="K505" i="27" s="1"/>
  <c r="G512" i="25"/>
  <c r="F512" i="25"/>
  <c r="G510" i="25"/>
  <c r="F510" i="25"/>
  <c r="F511" i="24"/>
  <c r="G511" i="24"/>
  <c r="G506" i="24"/>
  <c r="F506" i="24"/>
  <c r="F510" i="23"/>
  <c r="G510" i="23"/>
  <c r="G505" i="23"/>
  <c r="F505" i="23"/>
  <c r="G503" i="23"/>
  <c r="I503" i="23"/>
  <c r="I515" i="23" s="1"/>
  <c r="J503" i="23"/>
  <c r="J515" i="23" s="1"/>
  <c r="F503" i="21"/>
  <c r="H503" i="21"/>
  <c r="H515" i="21" s="1"/>
  <c r="G503" i="21"/>
  <c r="G515" i="21" s="1"/>
  <c r="J503" i="21"/>
  <c r="J515" i="21" s="1"/>
  <c r="I503" i="21"/>
  <c r="I515" i="21" s="1"/>
  <c r="F500" i="21"/>
  <c r="F505" i="21"/>
  <c r="K505" i="21" s="1"/>
  <c r="F508" i="21"/>
  <c r="K508" i="21" s="1"/>
  <c r="F513" i="21"/>
  <c r="K513" i="21" s="1"/>
  <c r="I31" i="34"/>
  <c r="I23" i="34"/>
  <c r="I57" i="34"/>
  <c r="I31" i="32"/>
  <c r="I26" i="32"/>
  <c r="I57" i="32"/>
  <c r="I44" i="32"/>
  <c r="I29" i="30"/>
  <c r="I57" i="28"/>
  <c r="I26" i="26"/>
  <c r="I503" i="25"/>
  <c r="I515" i="25" s="1"/>
  <c r="I57" i="19"/>
  <c r="I54" i="19"/>
  <c r="I44" i="19"/>
  <c r="I28" i="18"/>
  <c r="I26" i="18"/>
  <c r="I57" i="18"/>
  <c r="I26" i="17"/>
  <c r="I56" i="17"/>
  <c r="I26" i="15"/>
  <c r="F509" i="21"/>
  <c r="K509" i="21" s="1"/>
  <c r="F504" i="21"/>
  <c r="K504" i="21" s="1"/>
  <c r="C508" i="20"/>
  <c r="I22" i="18"/>
  <c r="I32" i="17"/>
  <c r="I24" i="17"/>
  <c r="I44" i="15"/>
  <c r="G507" i="45"/>
  <c r="K507" i="45" s="1"/>
  <c r="G505" i="45"/>
  <c r="K505" i="45" s="1"/>
  <c r="I31" i="26"/>
  <c r="I23" i="26"/>
  <c r="I56" i="26"/>
  <c r="I54" i="26"/>
  <c r="I28" i="15"/>
  <c r="I57" i="15"/>
  <c r="I55" i="15"/>
  <c r="G506" i="45"/>
  <c r="K506" i="45" s="1"/>
  <c r="G503" i="45"/>
  <c r="K503" i="45" s="1"/>
  <c r="I30" i="15"/>
  <c r="I22" i="15"/>
  <c r="DE7" i="1"/>
  <c r="E41" i="15" s="1"/>
  <c r="G41" i="15" s="1"/>
  <c r="DE12" i="1"/>
  <c r="E41" i="26" s="1"/>
  <c r="G41" i="26" s="1"/>
  <c r="G504" i="45"/>
  <c r="K504" i="45" s="1"/>
  <c r="M15" i="55"/>
  <c r="M11" i="55"/>
  <c r="M7" i="55"/>
  <c r="M236" i="55"/>
  <c r="M30" i="51"/>
  <c r="M18" i="51"/>
  <c r="M34" i="55"/>
  <c r="M30" i="55"/>
  <c r="M22" i="55"/>
  <c r="M18" i="55"/>
  <c r="M14" i="55"/>
  <c r="M6" i="55"/>
  <c r="M109" i="55"/>
  <c r="M117" i="55"/>
  <c r="M125" i="55"/>
  <c r="M133" i="55"/>
  <c r="M141" i="55"/>
  <c r="M149" i="55"/>
  <c r="M157" i="55"/>
  <c r="M165" i="55"/>
  <c r="M173" i="55"/>
  <c r="M181" i="55"/>
  <c r="M189" i="55"/>
  <c r="M197" i="55"/>
  <c r="M205" i="55"/>
  <c r="M216" i="55"/>
  <c r="G514" i="45"/>
  <c r="K514" i="45" s="1"/>
  <c r="G512" i="45"/>
  <c r="K512" i="45" s="1"/>
  <c r="G510" i="45"/>
  <c r="K510" i="45" s="1"/>
  <c r="G502" i="45"/>
  <c r="K502" i="45" s="1"/>
  <c r="M501" i="20"/>
  <c r="M72" i="55"/>
  <c r="M81" i="55"/>
  <c r="M89" i="55"/>
  <c r="M97" i="55"/>
  <c r="M105" i="55"/>
  <c r="M113" i="55"/>
  <c r="M121" i="55"/>
  <c r="M129" i="55"/>
  <c r="M137" i="55"/>
  <c r="M145" i="55"/>
  <c r="M153" i="55"/>
  <c r="M161" i="55"/>
  <c r="M169" i="55"/>
  <c r="M177" i="55"/>
  <c r="M185" i="55"/>
  <c r="M193" i="55"/>
  <c r="M201" i="55"/>
  <c r="M209" i="55"/>
  <c r="M249" i="55"/>
  <c r="M272" i="55"/>
  <c r="M277" i="55"/>
  <c r="M313" i="55"/>
  <c r="M336" i="55"/>
  <c r="M341" i="55"/>
  <c r="M368" i="55"/>
  <c r="DE22" i="1"/>
  <c r="DE15" i="1"/>
  <c r="E41" i="32" s="1"/>
  <c r="G41" i="32" s="1"/>
  <c r="DE17" i="1"/>
  <c r="E41" i="36" s="1"/>
  <c r="G41" i="36" s="1"/>
  <c r="DE20" i="1"/>
  <c r="E41" i="42" s="1"/>
  <c r="G41" i="42" s="1"/>
  <c r="DE21" i="1"/>
  <c r="E41" i="44" s="1"/>
  <c r="G41" i="44" s="1"/>
  <c r="M224" i="55"/>
  <c r="M229" i="55"/>
  <c r="M265" i="55"/>
  <c r="M288" i="55"/>
  <c r="M293" i="55"/>
  <c r="M329" i="55"/>
  <c r="M352" i="55"/>
  <c r="M357" i="55"/>
  <c r="M361" i="55"/>
  <c r="M377" i="55"/>
  <c r="M393" i="55"/>
  <c r="M409" i="55"/>
  <c r="M425" i="55"/>
  <c r="M441" i="55"/>
  <c r="M457" i="55"/>
  <c r="M473" i="55"/>
  <c r="M489" i="55"/>
  <c r="M225" i="55"/>
  <c r="M241" i="55"/>
  <c r="M257" i="55"/>
  <c r="M273" i="55"/>
  <c r="M289" i="55"/>
  <c r="M305" i="55"/>
  <c r="M321" i="55"/>
  <c r="M337" i="55"/>
  <c r="M353" i="55"/>
  <c r="M369" i="55"/>
  <c r="M385" i="55"/>
  <c r="M401" i="55"/>
  <c r="M417" i="55"/>
  <c r="M433" i="55"/>
  <c r="M449" i="55"/>
  <c r="M465" i="55"/>
  <c r="M481" i="55"/>
  <c r="M71" i="55"/>
  <c r="I55" i="56"/>
  <c r="I54" i="56"/>
  <c r="I56" i="56"/>
  <c r="I13" i="56"/>
  <c r="F13" i="56" s="1"/>
  <c r="I11" i="56"/>
  <c r="I12" i="56"/>
  <c r="J14" i="56"/>
  <c r="I32" i="56"/>
  <c r="I27" i="56"/>
  <c r="I24" i="56"/>
  <c r="F16" i="56"/>
  <c r="M506" i="57"/>
  <c r="M501" i="57"/>
  <c r="M508" i="57"/>
  <c r="K502" i="57"/>
  <c r="F520" i="57"/>
  <c r="G520" i="57"/>
  <c r="K524" i="57"/>
  <c r="K523" i="57"/>
  <c r="I525" i="57"/>
  <c r="J525" i="57"/>
  <c r="H515" i="57"/>
  <c r="F530" i="57"/>
  <c r="I530" i="57"/>
  <c r="K533" i="57"/>
  <c r="K517" i="57"/>
  <c r="C526" i="57"/>
  <c r="J520" i="57"/>
  <c r="K521" i="57"/>
  <c r="H525" i="57"/>
  <c r="K505" i="57"/>
  <c r="H530" i="57"/>
  <c r="J514" i="57"/>
  <c r="J510" i="57"/>
  <c r="J506" i="57"/>
  <c r="C522" i="57"/>
  <c r="K512" i="57"/>
  <c r="K508" i="57"/>
  <c r="K504" i="57"/>
  <c r="I514" i="57"/>
  <c r="K514" i="57" s="1"/>
  <c r="I510" i="57"/>
  <c r="K510" i="57" s="1"/>
  <c r="I506" i="57"/>
  <c r="C534" i="57"/>
  <c r="I503" i="57"/>
  <c r="K500" i="57"/>
  <c r="I82" i="44"/>
  <c r="I82" i="38"/>
  <c r="I82" i="17"/>
  <c r="F16" i="19"/>
  <c r="I31" i="93"/>
  <c r="I29" i="93"/>
  <c r="I27" i="93"/>
  <c r="I25" i="93"/>
  <c r="I23" i="93"/>
  <c r="I31" i="85"/>
  <c r="I29" i="85"/>
  <c r="I27" i="85"/>
  <c r="I25" i="85"/>
  <c r="I23" i="85"/>
  <c r="I23" i="66"/>
  <c r="I32" i="64"/>
  <c r="I23" i="64"/>
  <c r="I32" i="62"/>
  <c r="I28" i="62"/>
  <c r="I24" i="62"/>
  <c r="I32" i="58"/>
  <c r="I30" i="58"/>
  <c r="I28" i="58"/>
  <c r="I26" i="58"/>
  <c r="I24" i="58"/>
  <c r="I22" i="81"/>
  <c r="I32" i="93"/>
  <c r="I30" i="93"/>
  <c r="I28" i="93"/>
  <c r="I26" i="93"/>
  <c r="I24" i="93"/>
  <c r="I31" i="66"/>
  <c r="I31" i="64"/>
  <c r="I24" i="64"/>
  <c r="I30" i="62"/>
  <c r="I26" i="62"/>
  <c r="I31" i="58"/>
  <c r="I29" i="58"/>
  <c r="I27" i="58"/>
  <c r="I25" i="58"/>
  <c r="I23" i="58"/>
  <c r="I82" i="28"/>
  <c r="I29" i="95"/>
  <c r="I25" i="95"/>
  <c r="I32" i="89"/>
  <c r="I28" i="89"/>
  <c r="I24" i="89"/>
  <c r="I29" i="87"/>
  <c r="I31" i="81"/>
  <c r="I27" i="81"/>
  <c r="I24" i="81"/>
  <c r="I32" i="66"/>
  <c r="I26" i="66"/>
  <c r="I28" i="64"/>
  <c r="I31" i="62"/>
  <c r="I27" i="62"/>
  <c r="I23" i="62"/>
  <c r="I29" i="64"/>
  <c r="I25" i="64"/>
  <c r="I29" i="56"/>
  <c r="I25" i="56"/>
  <c r="I30" i="54"/>
  <c r="I26" i="54"/>
  <c r="I22" i="54"/>
  <c r="I30" i="56"/>
  <c r="I26" i="56"/>
  <c r="I22" i="56"/>
  <c r="I31" i="54"/>
  <c r="I27" i="54"/>
  <c r="I23" i="54"/>
  <c r="I22" i="48"/>
  <c r="I31" i="48"/>
  <c r="I29" i="48"/>
  <c r="I27" i="48"/>
  <c r="I25" i="48"/>
  <c r="I23" i="48"/>
  <c r="I32" i="36"/>
  <c r="I27" i="36"/>
  <c r="I27" i="34"/>
  <c r="I25" i="34"/>
  <c r="I27" i="32"/>
  <c r="I24" i="32"/>
  <c r="I22" i="32"/>
  <c r="I29" i="18"/>
  <c r="I30" i="42"/>
  <c r="I26" i="42"/>
  <c r="I25" i="36"/>
  <c r="I22" i="36"/>
  <c r="I28" i="32"/>
  <c r="I25" i="32"/>
  <c r="I32" i="30"/>
  <c r="I28" i="30"/>
  <c r="I24" i="30"/>
  <c r="I29" i="26"/>
  <c r="I25" i="26"/>
  <c r="I31" i="17"/>
  <c r="I27" i="17"/>
  <c r="I23" i="17"/>
  <c r="I29" i="15"/>
  <c r="I25" i="15"/>
  <c r="I31" i="42"/>
  <c r="I32" i="38"/>
  <c r="I30" i="38"/>
  <c r="I28" i="38"/>
  <c r="I26" i="38"/>
  <c r="I24" i="38"/>
  <c r="I22" i="38"/>
  <c r="I31" i="36"/>
  <c r="I28" i="36"/>
  <c r="I28" i="34"/>
  <c r="I23" i="32"/>
  <c r="I31" i="19"/>
  <c r="I29" i="19"/>
  <c r="I27" i="19"/>
  <c r="I25" i="19"/>
  <c r="I23" i="19"/>
  <c r="I30" i="18"/>
  <c r="I31" i="91"/>
  <c r="I29" i="91"/>
  <c r="I27" i="91"/>
  <c r="I25" i="91"/>
  <c r="I32" i="91"/>
  <c r="I30" i="91"/>
  <c r="I28" i="91"/>
  <c r="I26" i="91"/>
  <c r="H11" i="85"/>
  <c r="I23" i="91"/>
  <c r="I24" i="91"/>
  <c r="I32" i="85"/>
  <c r="I30" i="85"/>
  <c r="I28" i="85"/>
  <c r="I26" i="85"/>
  <c r="I24" i="85"/>
  <c r="I32" i="34"/>
  <c r="I24" i="34"/>
  <c r="I32" i="48"/>
  <c r="I30" i="48"/>
  <c r="I28" i="48"/>
  <c r="I26" i="48"/>
  <c r="I24" i="48"/>
  <c r="I32" i="42"/>
  <c r="I28" i="42"/>
  <c r="I31" i="28"/>
  <c r="I29" i="28"/>
  <c r="I27" i="28"/>
  <c r="I25" i="28"/>
  <c r="I23" i="28"/>
  <c r="I32" i="19"/>
  <c r="I30" i="19"/>
  <c r="I28" i="19"/>
  <c r="I26" i="19"/>
  <c r="I24" i="19"/>
  <c r="I22" i="19"/>
  <c r="I29" i="42"/>
  <c r="I31" i="38"/>
  <c r="I29" i="38"/>
  <c r="I27" i="38"/>
  <c r="I25" i="38"/>
  <c r="I23" i="38"/>
  <c r="I25" i="1"/>
  <c r="CZ24" i="1"/>
  <c r="CV36" i="1"/>
  <c r="CX37" i="1"/>
  <c r="K20" i="42"/>
  <c r="K25" i="93"/>
  <c r="K20" i="28"/>
  <c r="K19" i="62"/>
  <c r="H32" i="13"/>
  <c r="K31" i="19"/>
  <c r="L11" i="13"/>
  <c r="BH9" i="13"/>
  <c r="AV23" i="13"/>
  <c r="F16" i="13"/>
  <c r="CU15" i="13"/>
  <c r="AZ24" i="13"/>
  <c r="BD24" i="13"/>
  <c r="BD25" i="13"/>
  <c r="D28" i="13"/>
  <c r="DJ22" i="13"/>
  <c r="AD24" i="13"/>
  <c r="BL23" i="13"/>
  <c r="CR5" i="13"/>
  <c r="CU30" i="1"/>
  <c r="CU26" i="1"/>
  <c r="K32" i="50"/>
  <c r="K28" i="48"/>
  <c r="K22" i="14"/>
  <c r="K26" i="48"/>
  <c r="K20" i="14"/>
  <c r="K28" i="85"/>
  <c r="G33" i="13"/>
  <c r="B26" i="13"/>
  <c r="AT13" i="13"/>
  <c r="CX8" i="13"/>
  <c r="DJ12" i="13"/>
  <c r="CR12" i="13"/>
  <c r="AL28" i="13"/>
  <c r="CX10" i="13"/>
  <c r="BZ12" i="13"/>
  <c r="BD11" i="13"/>
  <c r="CT19" i="13"/>
  <c r="AN28" i="13"/>
  <c r="CD28" i="13"/>
  <c r="CQ28" i="13"/>
  <c r="CD16" i="13"/>
  <c r="DA13" i="13"/>
  <c r="AH5" i="13"/>
  <c r="BN16" i="13"/>
  <c r="DJ10" i="13"/>
  <c r="AL9" i="13"/>
  <c r="AB8" i="13"/>
  <c r="CL27" i="13"/>
  <c r="CX23" i="1"/>
  <c r="CU28" i="1"/>
  <c r="CY21" i="1"/>
  <c r="K22" i="30"/>
  <c r="K21" i="64"/>
  <c r="B31" i="13"/>
  <c r="K27" i="42"/>
  <c r="K20" i="17"/>
  <c r="K19" i="54"/>
  <c r="K33" i="97"/>
  <c r="D34" i="13"/>
  <c r="K19" i="95"/>
  <c r="CS9" i="13"/>
  <c r="CC17" i="13"/>
  <c r="CW10" i="13"/>
  <c r="CI7" i="13"/>
  <c r="BV14" i="13"/>
  <c r="CW14" i="13"/>
  <c r="CW16" i="1"/>
  <c r="CZ33" i="1"/>
  <c r="K33" i="48"/>
  <c r="K28" i="15"/>
  <c r="K28" i="44"/>
  <c r="K28" i="54"/>
  <c r="K27" i="32"/>
  <c r="AB14" i="13"/>
  <c r="CO5" i="13"/>
  <c r="AF22" i="13"/>
  <c r="DK11" i="13"/>
  <c r="AT11" i="13"/>
  <c r="AV14" i="13"/>
  <c r="BD16" i="13"/>
  <c r="CX16" i="1"/>
  <c r="CW23" i="1"/>
  <c r="K30" i="93"/>
  <c r="K23" i="26"/>
  <c r="K22" i="4"/>
  <c r="K31" i="38"/>
  <c r="K24" i="93"/>
  <c r="K30" i="58"/>
  <c r="C12" i="13"/>
  <c r="CT25" i="13"/>
  <c r="G10" i="13"/>
  <c r="CN10" i="13"/>
  <c r="CV8" i="13"/>
  <c r="CD13" i="13"/>
  <c r="G28" i="13"/>
  <c r="CQ20" i="13"/>
  <c r="CW13" i="13"/>
  <c r="AV20" i="13"/>
  <c r="BB27" i="13"/>
  <c r="CV6" i="13"/>
  <c r="CW12" i="1"/>
  <c r="CY32" i="1"/>
  <c r="K33" i="15"/>
  <c r="K26" i="62"/>
  <c r="CV44" i="1"/>
  <c r="K23" i="58"/>
  <c r="CW40" i="1"/>
  <c r="K21" i="58"/>
  <c r="K21" i="36"/>
  <c r="L31" i="13"/>
  <c r="D26" i="13"/>
  <c r="DH24" i="13"/>
  <c r="BT17" i="13"/>
  <c r="BV28" i="13"/>
  <c r="CI21" i="13"/>
  <c r="AX19" i="13"/>
  <c r="DF16" i="13"/>
  <c r="DF28" i="13"/>
  <c r="CO13" i="13"/>
  <c r="DG23" i="13"/>
  <c r="DI21" i="13"/>
  <c r="BX20" i="13"/>
  <c r="CO23" i="13"/>
  <c r="BB19" i="13"/>
  <c r="DK16" i="13"/>
  <c r="BF25" i="13"/>
  <c r="BV22" i="13"/>
  <c r="DF10" i="13"/>
  <c r="BP9" i="13"/>
  <c r="CY23" i="13"/>
  <c r="CV16" i="1"/>
  <c r="CW32" i="1"/>
  <c r="CV39" i="1"/>
  <c r="CW27" i="1"/>
  <c r="K33" i="40"/>
  <c r="K32" i="81"/>
  <c r="K24" i="15"/>
  <c r="K23" i="50"/>
  <c r="K22" i="91"/>
  <c r="K31" i="30"/>
  <c r="K30" i="64"/>
  <c r="H34" i="13"/>
  <c r="K26" i="34"/>
  <c r="BF11" i="13"/>
  <c r="F26" i="13"/>
  <c r="BT9" i="13"/>
  <c r="CW25" i="13"/>
  <c r="AH6" i="13"/>
  <c r="AP17" i="13"/>
  <c r="CM9" i="13"/>
  <c r="DE11" i="13"/>
  <c r="CX16" i="13"/>
  <c r="AH25" i="13"/>
  <c r="CY27" i="1"/>
  <c r="CY22" i="1"/>
  <c r="K25" i="64"/>
  <c r="K21" i="30"/>
  <c r="K23" i="97"/>
  <c r="B29" i="13"/>
  <c r="K33" i="91"/>
  <c r="DB10" i="13"/>
  <c r="CX22" i="13"/>
  <c r="AT24" i="13"/>
  <c r="CM12" i="13"/>
  <c r="CY13" i="13"/>
  <c r="AR14" i="13"/>
  <c r="BL8" i="13"/>
  <c r="DI12" i="13"/>
  <c r="BD7" i="13"/>
  <c r="AD6" i="13"/>
  <c r="CJ9" i="13"/>
  <c r="DG28" i="13"/>
  <c r="AV12" i="13"/>
  <c r="BL21" i="13"/>
  <c r="CW17" i="13"/>
  <c r="CV21" i="1"/>
  <c r="CY40" i="1"/>
  <c r="K22" i="62"/>
  <c r="CY9" i="1"/>
  <c r="CZ37" i="1"/>
  <c r="K19" i="34"/>
  <c r="K33" i="17"/>
  <c r="K26" i="87"/>
  <c r="K25" i="44"/>
  <c r="BF13" i="13"/>
  <c r="C17" i="13"/>
  <c r="BL15" i="13"/>
  <c r="CT5" i="13"/>
  <c r="CY10" i="1"/>
  <c r="K27" i="28"/>
  <c r="K24" i="19"/>
  <c r="K22" i="19"/>
  <c r="K27" i="95"/>
  <c r="H28" i="13"/>
  <c r="BJ20" i="13"/>
  <c r="AJ12" i="13"/>
  <c r="CU16" i="13"/>
  <c r="CW9" i="13"/>
  <c r="AT8" i="13"/>
  <c r="DK21" i="13"/>
  <c r="BJ15" i="13"/>
  <c r="CK24" i="13"/>
  <c r="B14" i="13"/>
  <c r="CX25" i="1"/>
  <c r="CW41" i="1"/>
  <c r="K28" i="89"/>
  <c r="K19" i="58"/>
  <c r="K27" i="38"/>
  <c r="K31" i="48"/>
  <c r="AH10" i="13"/>
  <c r="CD24" i="13"/>
  <c r="CR20" i="13"/>
  <c r="CW24" i="1"/>
  <c r="K33" i="87"/>
  <c r="K26" i="15"/>
  <c r="BH16" i="13"/>
  <c r="CT14" i="13"/>
  <c r="CH14" i="13"/>
  <c r="BN28" i="13"/>
  <c r="DB28" i="13"/>
  <c r="CJ6" i="13"/>
  <c r="CW11" i="13"/>
  <c r="CB26" i="13"/>
  <c r="DD6" i="13"/>
  <c r="CY12" i="1"/>
  <c r="CU35" i="1"/>
  <c r="K32" i="42"/>
  <c r="E31" i="13"/>
  <c r="CZ44" i="1"/>
  <c r="K28" i="18"/>
  <c r="K32" i="30"/>
  <c r="L17" i="13"/>
  <c r="AP22" i="13"/>
  <c r="DD13" i="13"/>
  <c r="AL16" i="13"/>
  <c r="AF7" i="13"/>
  <c r="CD21" i="13"/>
  <c r="AN16" i="13"/>
  <c r="AJ22" i="13"/>
  <c r="BH5" i="13"/>
  <c r="BL24" i="13"/>
  <c r="AX12" i="13"/>
  <c r="DD27" i="13"/>
  <c r="CW21" i="1"/>
  <c r="CY39" i="1"/>
  <c r="CX35" i="1"/>
  <c r="K28" i="42"/>
  <c r="K33" i="18"/>
  <c r="K32" i="56"/>
  <c r="K31" i="97"/>
  <c r="K25" i="34"/>
  <c r="D31" i="13"/>
  <c r="K19" i="64"/>
  <c r="K25" i="36"/>
  <c r="L14" i="13"/>
  <c r="CY21" i="13"/>
  <c r="DA14" i="13"/>
  <c r="C10" i="13"/>
  <c r="CV22" i="13"/>
  <c r="CW7" i="13"/>
  <c r="CY22" i="13"/>
  <c r="DA22" i="13"/>
  <c r="DG13" i="13"/>
  <c r="CX25" i="13"/>
  <c r="CI14" i="13"/>
  <c r="BP12" i="13"/>
  <c r="CV24" i="1"/>
  <c r="CV37" i="1"/>
  <c r="CX36" i="1"/>
  <c r="K24" i="42"/>
  <c r="K29" i="93"/>
  <c r="K24" i="28"/>
  <c r="K23" i="62"/>
  <c r="C31" i="13"/>
  <c r="CY17" i="1"/>
  <c r="CZ28" i="1"/>
  <c r="K30" i="44"/>
  <c r="K24" i="17"/>
  <c r="K22" i="95"/>
  <c r="K24" i="85"/>
  <c r="G23" i="13"/>
  <c r="AN19" i="13"/>
  <c r="AT17" i="13"/>
  <c r="L6" i="13"/>
  <c r="CK28" i="13"/>
  <c r="CZ31" i="1"/>
  <c r="K22" i="38"/>
  <c r="K33" i="38"/>
  <c r="K32" i="36"/>
  <c r="K33" i="36"/>
  <c r="BR11" i="13"/>
  <c r="F28" i="13"/>
  <c r="BF22" i="13"/>
  <c r="DF26" i="13"/>
  <c r="CA7" i="13"/>
  <c r="B16" i="13"/>
  <c r="CD9" i="13"/>
  <c r="CZ21" i="13"/>
  <c r="BN24" i="13"/>
  <c r="DE7" i="13"/>
  <c r="CZ10" i="1"/>
  <c r="K26" i="18"/>
  <c r="K24" i="97"/>
  <c r="K30" i="89"/>
  <c r="AN14" i="13"/>
  <c r="AF28" i="13"/>
  <c r="CM10" i="13"/>
  <c r="AA13" i="13"/>
  <c r="BH22" i="13"/>
  <c r="CY33" i="1"/>
  <c r="K27" i="14"/>
  <c r="K19" i="30"/>
  <c r="K32" i="62"/>
  <c r="BL16" i="13"/>
  <c r="AD22" i="13"/>
  <c r="AF21" i="13"/>
  <c r="B17" i="13"/>
  <c r="Y6" i="13"/>
  <c r="BZ5" i="13"/>
  <c r="DH10" i="13"/>
  <c r="CZ16" i="1"/>
  <c r="CW17" i="1"/>
  <c r="K32" i="64"/>
  <c r="K29" i="66"/>
  <c r="K23" i="64"/>
  <c r="K23" i="87"/>
  <c r="L12" i="13"/>
  <c r="CS26" i="13"/>
  <c r="AB7" i="13"/>
  <c r="CS28" i="13"/>
  <c r="DG5" i="13"/>
  <c r="AT21" i="13"/>
  <c r="DA7" i="13"/>
  <c r="AZ6" i="13"/>
  <c r="BD26" i="13"/>
  <c r="AL26" i="13"/>
  <c r="CL22" i="13"/>
  <c r="CI20" i="13"/>
  <c r="BL12" i="13"/>
  <c r="CZ14" i="1"/>
  <c r="CV18" i="1"/>
  <c r="CU25" i="1"/>
  <c r="K25" i="15"/>
  <c r="K24" i="50"/>
  <c r="K23" i="91"/>
  <c r="K29" i="30"/>
  <c r="K28" i="64"/>
  <c r="DD6" i="1"/>
  <c r="K21" i="42"/>
  <c r="K30" i="50"/>
  <c r="K20" i="18"/>
  <c r="C28" i="13"/>
  <c r="CT27" i="13"/>
  <c r="CU10" i="13"/>
  <c r="DC26" i="13"/>
  <c r="AB25" i="13"/>
  <c r="BZ9" i="13"/>
  <c r="BR12" i="13"/>
  <c r="CX15" i="1"/>
  <c r="CY18" i="1"/>
  <c r="CV23" i="1"/>
  <c r="K21" i="15"/>
  <c r="K20" i="50"/>
  <c r="K19" i="91"/>
  <c r="K27" i="26"/>
  <c r="K26" i="4"/>
  <c r="K20" i="36"/>
  <c r="K22" i="34"/>
  <c r="K25" i="91"/>
  <c r="K27" i="64"/>
  <c r="CB27" i="13"/>
  <c r="E16" i="13"/>
  <c r="CI17" i="13"/>
  <c r="BY12" i="13"/>
  <c r="AR23" i="13"/>
  <c r="AL24" i="13"/>
  <c r="CN22" i="13"/>
  <c r="CU28" i="13"/>
  <c r="CP24" i="13"/>
  <c r="AH13" i="13"/>
  <c r="CR8" i="13"/>
  <c r="DC5" i="13"/>
  <c r="AH7" i="13"/>
  <c r="DA12" i="13"/>
  <c r="BD8" i="13"/>
  <c r="DH14" i="13"/>
  <c r="AF13" i="13"/>
  <c r="DE19" i="13"/>
  <c r="BL25" i="13"/>
  <c r="CL7" i="13"/>
  <c r="CB6" i="13"/>
  <c r="BP8" i="13"/>
  <c r="BV25" i="13"/>
  <c r="DE13" i="13"/>
  <c r="CP7" i="13"/>
  <c r="CR25" i="13"/>
  <c r="L7" i="13"/>
  <c r="CN24" i="13"/>
  <c r="K28" i="26"/>
  <c r="K31" i="87"/>
  <c r="DG7" i="13"/>
  <c r="AF25" i="13"/>
  <c r="CX19" i="13"/>
  <c r="BY20" i="13"/>
  <c r="B20" i="13"/>
  <c r="CT20" i="13"/>
  <c r="BP17" i="13"/>
  <c r="CQ17" i="13"/>
  <c r="BX22" i="13"/>
  <c r="BF7" i="13"/>
  <c r="CZ26" i="13"/>
  <c r="CV28" i="1"/>
  <c r="K20" i="19"/>
  <c r="AX22" i="13"/>
  <c r="B22" i="13"/>
  <c r="L24" i="13"/>
  <c r="AH16" i="13"/>
  <c r="BR28" i="13"/>
  <c r="BP15" i="13"/>
  <c r="AH22" i="13"/>
  <c r="BH23" i="13"/>
  <c r="CX34" i="1"/>
  <c r="K33" i="30"/>
  <c r="K30" i="32"/>
  <c r="L29" i="13"/>
  <c r="G25" i="13"/>
  <c r="CJ19" i="13"/>
  <c r="AR10" i="13"/>
  <c r="BH17" i="13"/>
  <c r="AL8" i="13"/>
  <c r="BY15" i="13"/>
  <c r="BB12" i="13"/>
  <c r="CO25" i="13"/>
  <c r="CW14" i="1"/>
  <c r="CZ39" i="1"/>
  <c r="K20" i="58"/>
  <c r="K25" i="38"/>
  <c r="K31" i="93"/>
  <c r="K19" i="56"/>
  <c r="CO7" i="13"/>
  <c r="B5" i="13"/>
  <c r="AB16" i="13"/>
  <c r="CZ7" i="1"/>
  <c r="CZ34" i="1"/>
  <c r="K23" i="34"/>
  <c r="K30" i="87"/>
  <c r="K26" i="50"/>
  <c r="E34" i="13"/>
  <c r="CQ13" i="13"/>
  <c r="B19" i="13"/>
  <c r="F27" i="13"/>
  <c r="D16" i="13"/>
  <c r="AJ6" i="13"/>
  <c r="CW15" i="13"/>
  <c r="DI11" i="13"/>
  <c r="CL12" i="13"/>
  <c r="AZ26" i="13"/>
  <c r="AX24" i="13"/>
  <c r="CL10" i="13"/>
  <c r="CJ22" i="13"/>
  <c r="DE6" i="13"/>
  <c r="CH13" i="13"/>
  <c r="DB8" i="13"/>
  <c r="DI14" i="13"/>
  <c r="CO10" i="13"/>
  <c r="AZ12" i="13"/>
  <c r="C16" i="13"/>
  <c r="BB7" i="13"/>
  <c r="CX8" i="1"/>
  <c r="K21" i="40"/>
  <c r="K22" i="28"/>
  <c r="K29" i="17"/>
  <c r="K22" i="81"/>
  <c r="B25" i="13"/>
  <c r="H10" i="13"/>
  <c r="AX16" i="13"/>
  <c r="CL17" i="13"/>
  <c r="BB15" i="13"/>
  <c r="CV14" i="13"/>
  <c r="AT27" i="13"/>
  <c r="AH15" i="13"/>
  <c r="AT14" i="13"/>
  <c r="AN21" i="13"/>
  <c r="BJ9" i="13"/>
  <c r="CZ8" i="13"/>
  <c r="BP27" i="13"/>
  <c r="DD19" i="1"/>
  <c r="CW30" i="1"/>
  <c r="K32" i="32"/>
  <c r="K19" i="97"/>
  <c r="K31" i="62"/>
  <c r="K25" i="17"/>
  <c r="AB19" i="13"/>
  <c r="CL11" i="13"/>
  <c r="BR17" i="13"/>
  <c r="CZ17" i="1"/>
  <c r="K30" i="54"/>
  <c r="K32" i="40"/>
  <c r="K21" i="26"/>
  <c r="K24" i="62"/>
  <c r="CA9" i="13"/>
  <c r="BP21" i="13"/>
  <c r="CA23" i="13"/>
  <c r="CV17" i="13"/>
  <c r="DK25" i="13"/>
  <c r="BB26" i="13"/>
  <c r="BV24" i="13"/>
  <c r="DJ26" i="13"/>
  <c r="CQ19" i="13"/>
  <c r="AV5" i="13"/>
  <c r="CZ19" i="13"/>
  <c r="CM11" i="13"/>
  <c r="CU27" i="1"/>
  <c r="CX38" i="1"/>
  <c r="K29" i="38"/>
  <c r="K31" i="15"/>
  <c r="K32" i="38"/>
  <c r="D32" i="13"/>
  <c r="AP25" i="13"/>
  <c r="DA17" i="13"/>
  <c r="DK20" i="13"/>
  <c r="DG17" i="13"/>
  <c r="CB24" i="13"/>
  <c r="CB7" i="13"/>
  <c r="CW7" i="1"/>
  <c r="CY23" i="1"/>
  <c r="CX24" i="1"/>
  <c r="K27" i="44"/>
  <c r="K21" i="95"/>
  <c r="K22" i="44"/>
  <c r="K30" i="14"/>
  <c r="K28" i="14"/>
  <c r="K30" i="81"/>
  <c r="K31" i="95"/>
  <c r="CR22" i="13"/>
  <c r="BB6" i="13"/>
  <c r="L26" i="13"/>
  <c r="BT28" i="13"/>
  <c r="CY17" i="13"/>
  <c r="K24" i="34"/>
  <c r="K29" i="85"/>
  <c r="C34" i="13"/>
  <c r="DH6" i="13"/>
  <c r="AP12" i="13"/>
  <c r="CJ21" i="13"/>
  <c r="BV23" i="13"/>
  <c r="BT23" i="13"/>
  <c r="K31" i="91"/>
  <c r="K25" i="89"/>
  <c r="CQ9" i="13"/>
  <c r="BP23" i="13"/>
  <c r="BT11" i="13"/>
  <c r="DA27" i="13"/>
  <c r="CL24" i="13"/>
  <c r="DD21" i="13"/>
  <c r="CU39" i="1"/>
  <c r="K31" i="34"/>
  <c r="K22" i="87"/>
  <c r="C23" i="13"/>
  <c r="DB27" i="13"/>
  <c r="DI25" i="13"/>
  <c r="CP12" i="13"/>
  <c r="K21" i="62"/>
  <c r="F6" i="13"/>
  <c r="BP24" i="13"/>
  <c r="CC16" i="13"/>
  <c r="CJ10" i="13"/>
  <c r="CK16" i="13"/>
  <c r="CV8" i="1"/>
  <c r="K23" i="28"/>
  <c r="K28" i="40"/>
  <c r="K25" i="42"/>
  <c r="K24" i="54"/>
  <c r="AJ25" i="13"/>
  <c r="Y7" i="13"/>
  <c r="CJ8" i="13"/>
  <c r="BJ28" i="13"/>
  <c r="DK27" i="13"/>
  <c r="CB20" i="13"/>
  <c r="CW18" i="1"/>
  <c r="CW26" i="1"/>
  <c r="K29" i="26"/>
  <c r="K28" i="4"/>
  <c r="K33" i="14"/>
  <c r="H12" i="13"/>
  <c r="AN5" i="13"/>
  <c r="DF8" i="13"/>
  <c r="DB15" i="13"/>
  <c r="CW8" i="1"/>
  <c r="CZ42" i="1"/>
  <c r="K19" i="42"/>
  <c r="K28" i="17"/>
  <c r="K26" i="95"/>
  <c r="K26" i="42"/>
  <c r="L10" i="13"/>
  <c r="BB20" i="13"/>
  <c r="DF23" i="13"/>
  <c r="CB11" i="13"/>
  <c r="AP26" i="13"/>
  <c r="BV12" i="13"/>
  <c r="DB16" i="13"/>
  <c r="CB28" i="13"/>
  <c r="AH24" i="13"/>
  <c r="CP21" i="13"/>
  <c r="BH19" i="13"/>
  <c r="BF27" i="13"/>
  <c r="AZ28" i="13"/>
  <c r="AR17" i="13"/>
  <c r="AX10" i="13"/>
  <c r="CM28" i="13"/>
  <c r="BD6" i="13"/>
  <c r="AZ16" i="13"/>
  <c r="AZ17" i="13"/>
  <c r="CQ26" i="13"/>
  <c r="D7" i="13"/>
  <c r="CK26" i="13"/>
  <c r="CV40" i="1"/>
  <c r="K28" i="58"/>
  <c r="K27" i="50"/>
  <c r="K30" i="40"/>
  <c r="G31" i="13"/>
  <c r="G12" i="13"/>
  <c r="BN9" i="13"/>
  <c r="DD11" i="13"/>
  <c r="CV11" i="13"/>
  <c r="CU6" i="13"/>
  <c r="BF14" i="13"/>
  <c r="BJ14" i="13"/>
  <c r="AR25" i="13"/>
  <c r="DI8" i="13"/>
  <c r="AL25" i="13"/>
  <c r="CW20" i="13"/>
  <c r="CJ20" i="13"/>
  <c r="CZ15" i="1"/>
  <c r="K29" i="15"/>
  <c r="K30" i="85"/>
  <c r="K22" i="15"/>
  <c r="K23" i="85"/>
  <c r="L9" i="13"/>
  <c r="E26" i="13"/>
  <c r="CU36" i="1"/>
  <c r="K24" i="56"/>
  <c r="K25" i="50"/>
  <c r="K29" i="44"/>
  <c r="C22" i="13"/>
  <c r="BP26" i="13"/>
  <c r="AL15" i="13"/>
  <c r="BV9" i="13"/>
  <c r="AJ8" i="13"/>
  <c r="AN10" i="13"/>
  <c r="CV5" i="13"/>
  <c r="CM26" i="13"/>
  <c r="DG6" i="13"/>
  <c r="BN20" i="13"/>
  <c r="CP5" i="13"/>
  <c r="CR16" i="13"/>
  <c r="CV14" i="1"/>
  <c r="CZ32" i="1"/>
  <c r="K25" i="19"/>
  <c r="K27" i="91"/>
  <c r="K21" i="54"/>
  <c r="K33" i="26"/>
  <c r="K20" i="91"/>
  <c r="K28" i="38"/>
  <c r="G26" i="13"/>
  <c r="F12" i="13"/>
  <c r="CS22" i="13"/>
  <c r="CO28" i="13"/>
  <c r="BX16" i="13"/>
  <c r="AV19" i="13"/>
  <c r="AT20" i="13"/>
  <c r="AD11" i="13"/>
  <c r="DD9" i="13"/>
  <c r="AX20" i="13"/>
  <c r="DH12" i="13"/>
  <c r="CZ9" i="1"/>
  <c r="CX22" i="1"/>
  <c r="CX39" i="1"/>
  <c r="K22" i="54"/>
  <c r="D33" i="13"/>
  <c r="K31" i="58"/>
  <c r="K29" i="58"/>
  <c r="K27" i="19"/>
  <c r="K27" i="40"/>
  <c r="H31" i="13"/>
  <c r="BF26" i="13"/>
  <c r="BJ23" i="13"/>
  <c r="DG15" i="13"/>
  <c r="BL7" i="13"/>
  <c r="AP9" i="13"/>
  <c r="CX15" i="13"/>
  <c r="CD17" i="13"/>
  <c r="CV27" i="1"/>
  <c r="CV31" i="1"/>
  <c r="K29" i="32"/>
  <c r="K22" i="85"/>
  <c r="K25" i="30"/>
  <c r="K19" i="81"/>
  <c r="K23" i="30"/>
  <c r="K29" i="4"/>
  <c r="K24" i="38"/>
  <c r="D23" i="13"/>
  <c r="CL16" i="13"/>
  <c r="CV30" i="1"/>
  <c r="E32" i="13"/>
  <c r="K24" i="91"/>
  <c r="BP19" i="13"/>
  <c r="CH11" i="13"/>
  <c r="E12" i="13"/>
  <c r="DB14" i="13"/>
  <c r="AP11" i="13"/>
  <c r="DB22" i="13"/>
  <c r="DI16" i="13"/>
  <c r="DI10" i="13"/>
  <c r="CZ40" i="1"/>
  <c r="K22" i="17"/>
  <c r="K21" i="50"/>
  <c r="BL9" i="13"/>
  <c r="CL8" i="13"/>
  <c r="CH24" i="13"/>
  <c r="AR9" i="13"/>
  <c r="BX21" i="13"/>
  <c r="CN5" i="13"/>
  <c r="AZ9" i="13"/>
  <c r="CV13" i="1"/>
  <c r="CY28" i="1"/>
  <c r="K24" i="40"/>
  <c r="K27" i="15"/>
  <c r="K27" i="48"/>
  <c r="CX23" i="13"/>
  <c r="CI27" i="13"/>
  <c r="BR5" i="13"/>
  <c r="AX14" i="13"/>
  <c r="BX28" i="13"/>
  <c r="CY11" i="1"/>
  <c r="CV33" i="1"/>
  <c r="K30" i="30"/>
  <c r="K31" i="14"/>
  <c r="K27" i="58"/>
  <c r="K25" i="26"/>
  <c r="K25" i="97"/>
  <c r="K22" i="50"/>
  <c r="G27" i="13"/>
  <c r="DE15" i="13"/>
  <c r="CB14" i="13"/>
  <c r="DD15" i="13"/>
  <c r="CK6" i="13"/>
  <c r="CZ5" i="13"/>
  <c r="DF13" i="13"/>
  <c r="CU20" i="13"/>
  <c r="BZ13" i="13"/>
  <c r="CU17" i="13"/>
  <c r="DB25" i="13"/>
  <c r="CU29" i="1"/>
  <c r="K23" i="54"/>
  <c r="CS5" i="13"/>
  <c r="CU40" i="1"/>
  <c r="K19" i="48"/>
  <c r="BF28" i="13"/>
  <c r="DJ24" i="13"/>
  <c r="K25" i="56"/>
  <c r="K20" i="54"/>
  <c r="K25" i="32"/>
  <c r="AN7" i="13"/>
  <c r="DF15" i="13"/>
  <c r="BX5" i="13"/>
  <c r="CZ20" i="1"/>
  <c r="K21" i="93"/>
  <c r="K32" i="93"/>
  <c r="CL20" i="13"/>
  <c r="CO27" i="13"/>
  <c r="DD12" i="13"/>
  <c r="K32" i="34"/>
  <c r="K20" i="87"/>
  <c r="K20" i="30"/>
  <c r="DG12" i="13"/>
  <c r="CY25" i="1"/>
  <c r="K27" i="54"/>
  <c r="K28" i="30"/>
  <c r="CQ21" i="13"/>
  <c r="CB21" i="13"/>
  <c r="DF12" i="13"/>
  <c r="B9" i="13"/>
  <c r="CO6" i="13"/>
  <c r="AT22" i="13"/>
  <c r="CJ23" i="13"/>
  <c r="BV17" i="13"/>
  <c r="BD13" i="13"/>
  <c r="BY22" i="13"/>
  <c r="CZ22" i="1"/>
  <c r="F33" i="13"/>
  <c r="K27" i="85"/>
  <c r="CV9" i="13"/>
  <c r="BH21" i="13"/>
  <c r="BD28" i="13"/>
  <c r="AP28" i="13"/>
  <c r="CZ36" i="1"/>
  <c r="CY44" i="1"/>
  <c r="K22" i="48"/>
  <c r="CP15" i="13"/>
  <c r="CZ18" i="1"/>
  <c r="K26" i="17"/>
  <c r="K23" i="93"/>
  <c r="CZ12" i="13"/>
  <c r="AX21" i="13"/>
  <c r="BT7" i="13"/>
  <c r="BB9" i="13"/>
  <c r="AH20" i="13"/>
  <c r="CU43" i="1"/>
  <c r="K21" i="18"/>
  <c r="K33" i="58"/>
  <c r="AP6" i="13"/>
  <c r="BH28" i="13"/>
  <c r="BY14" i="13"/>
  <c r="CZ35" i="1"/>
  <c r="K26" i="85"/>
  <c r="K21" i="85"/>
  <c r="K33" i="89"/>
  <c r="K21" i="44"/>
  <c r="BP11" i="13"/>
  <c r="CT21" i="13"/>
  <c r="AB6" i="13"/>
  <c r="BN6" i="13"/>
  <c r="DG21" i="13"/>
  <c r="CY19" i="1"/>
  <c r="CU41" i="1"/>
  <c r="K33" i="56"/>
  <c r="K30" i="17"/>
  <c r="K28" i="95"/>
  <c r="K19" i="87"/>
  <c r="CI5" i="13"/>
  <c r="H23" i="13"/>
  <c r="CX31" i="1"/>
  <c r="CU44" i="1"/>
  <c r="E10" i="13"/>
  <c r="DJ16" i="13"/>
  <c r="CN20" i="13"/>
  <c r="CP11" i="13"/>
  <c r="CQ5" i="13"/>
  <c r="CW29" i="1"/>
  <c r="K24" i="48"/>
  <c r="E7" i="13"/>
  <c r="CI28" i="13"/>
  <c r="AL6" i="13"/>
  <c r="CX7" i="13"/>
  <c r="AX6" i="13"/>
  <c r="CX21" i="1"/>
  <c r="K22" i="18"/>
  <c r="F32" i="13"/>
  <c r="K33" i="93"/>
  <c r="K30" i="95"/>
  <c r="L32" i="13"/>
  <c r="F23" i="13"/>
  <c r="CK17" i="13"/>
  <c r="DF20" i="13"/>
  <c r="CY10" i="13"/>
  <c r="CZ21" i="1"/>
  <c r="CZ6" i="1"/>
  <c r="CW42" i="1"/>
  <c r="K27" i="97"/>
  <c r="K33" i="81"/>
  <c r="K32" i="18"/>
  <c r="DC25" i="13"/>
  <c r="G16" i="13"/>
  <c r="BL13" i="13"/>
  <c r="CA19" i="13"/>
  <c r="BN15" i="13"/>
  <c r="CN15" i="13"/>
  <c r="BJ22" i="13"/>
  <c r="CH10" i="13"/>
  <c r="CU12" i="13"/>
  <c r="CS25" i="13"/>
  <c r="DF6" i="13"/>
  <c r="CZ41" i="1"/>
  <c r="K23" i="18"/>
  <c r="BL5" i="13"/>
  <c r="BJ26" i="13"/>
  <c r="BV10" i="13"/>
  <c r="BJ27" i="13"/>
  <c r="CY31" i="1"/>
  <c r="K20" i="56"/>
  <c r="K21" i="28"/>
  <c r="AV28" i="13"/>
  <c r="BP7" i="13"/>
  <c r="BY8" i="13"/>
  <c r="DK17" i="13"/>
  <c r="BN25" i="13"/>
  <c r="CX29" i="1"/>
  <c r="K20" i="26"/>
  <c r="K20" i="15"/>
  <c r="CW39" i="1"/>
  <c r="K29" i="97"/>
  <c r="K29" i="28"/>
  <c r="CV10" i="1"/>
  <c r="K26" i="91"/>
  <c r="BJ19" i="13"/>
  <c r="CU14" i="13"/>
  <c r="BF20" i="13"/>
  <c r="DH17" i="13"/>
  <c r="CV35" i="1"/>
  <c r="K30" i="36"/>
  <c r="K20" i="38"/>
  <c r="AN13" i="13"/>
  <c r="BZ26" i="13"/>
  <c r="K23" i="4"/>
  <c r="K29" i="14"/>
  <c r="CI6" i="13"/>
  <c r="CP19" i="13"/>
  <c r="CN23" i="13"/>
  <c r="CV19" i="13"/>
  <c r="DK9" i="13"/>
  <c r="CY13" i="1"/>
  <c r="K19" i="14"/>
  <c r="DB6" i="13"/>
  <c r="CV20" i="13"/>
  <c r="CO14" i="13"/>
  <c r="DK7" i="13"/>
  <c r="AR6" i="13"/>
  <c r="B21" i="13"/>
  <c r="CJ28" i="13"/>
  <c r="CY29" i="1"/>
  <c r="K31" i="4"/>
  <c r="AL27" i="13"/>
  <c r="K32" i="26"/>
  <c r="L15" i="13"/>
  <c r="AR20" i="13"/>
  <c r="DD5" i="13"/>
  <c r="CV28" i="13"/>
  <c r="CN12" i="13"/>
  <c r="AV8" i="13"/>
  <c r="AZ7" i="13"/>
  <c r="AD16" i="13"/>
  <c r="DK23" i="13"/>
  <c r="DE24" i="13"/>
  <c r="CX20" i="1"/>
  <c r="K19" i="66"/>
  <c r="K25" i="4"/>
  <c r="E27" i="13"/>
  <c r="BZ20" i="13"/>
  <c r="BD23" i="13"/>
  <c r="CY12" i="13"/>
  <c r="CV11" i="1"/>
  <c r="K21" i="32"/>
  <c r="K33" i="62"/>
  <c r="K32" i="4"/>
  <c r="AH17" i="13"/>
  <c r="CX41" i="1"/>
  <c r="K28" i="87"/>
  <c r="K29" i="36"/>
  <c r="BZ8" i="13"/>
  <c r="CY26" i="13"/>
  <c r="CX5" i="13"/>
  <c r="CM14" i="13"/>
  <c r="CI22" i="13"/>
  <c r="CW26" i="13"/>
  <c r="CW20" i="1"/>
  <c r="K19" i="36"/>
  <c r="K24" i="30"/>
  <c r="D25" i="13"/>
  <c r="DG10" i="13"/>
  <c r="BX13" i="13"/>
  <c r="DG11" i="13"/>
  <c r="BJ7" i="13"/>
  <c r="Y28" i="13"/>
  <c r="CX14" i="1"/>
  <c r="K23" i="17"/>
  <c r="K32" i="19"/>
  <c r="K30" i="19"/>
  <c r="K22" i="66"/>
  <c r="L25" i="13"/>
  <c r="L28" i="13"/>
  <c r="CD11" i="13"/>
  <c r="DJ5" i="13"/>
  <c r="DC7" i="13"/>
  <c r="CV26" i="1"/>
  <c r="CX40" i="1"/>
  <c r="K28" i="66"/>
  <c r="K20" i="40"/>
  <c r="CV6" i="1"/>
  <c r="K22" i="64"/>
  <c r="K22" i="58"/>
  <c r="L23" i="13"/>
  <c r="G6" i="13"/>
  <c r="K29" i="19"/>
  <c r="K29" i="42"/>
  <c r="D12" i="13"/>
  <c r="DJ27" i="13"/>
  <c r="BF21" i="13"/>
  <c r="BD22" i="13"/>
  <c r="K27" i="17"/>
  <c r="K24" i="87"/>
  <c r="K23" i="95"/>
  <c r="BB16" i="13"/>
  <c r="DE5" i="13"/>
  <c r="DD14" i="13"/>
  <c r="CT11" i="13"/>
  <c r="AF14" i="13"/>
  <c r="AD8" i="13"/>
  <c r="CZ29" i="1"/>
  <c r="K30" i="38"/>
  <c r="K31" i="26"/>
  <c r="K28" i="28"/>
  <c r="F34" i="13"/>
  <c r="K28" i="62"/>
  <c r="AB22" i="13"/>
  <c r="CZ23" i="13"/>
  <c r="CY26" i="1"/>
  <c r="CY41" i="1"/>
  <c r="E25" i="13"/>
  <c r="CV10" i="13"/>
  <c r="K27" i="87"/>
  <c r="K31" i="17"/>
  <c r="DJ7" i="13"/>
  <c r="CV29" i="1"/>
  <c r="K22" i="42"/>
  <c r="CR27" i="13"/>
  <c r="CS23" i="13"/>
  <c r="DE12" i="13"/>
  <c r="K27" i="4"/>
  <c r="BJ5" i="13"/>
  <c r="CN17" i="13"/>
  <c r="AF17" i="13"/>
  <c r="CL23" i="13"/>
  <c r="DJ19" i="13"/>
  <c r="K32" i="89"/>
  <c r="CM20" i="13"/>
  <c r="CW22" i="13"/>
  <c r="BH14" i="13"/>
  <c r="AX28" i="13"/>
  <c r="CY36" i="1"/>
  <c r="K29" i="34"/>
  <c r="K28" i="97"/>
  <c r="CO8" i="13"/>
  <c r="AZ23" i="13"/>
  <c r="DI7" i="13"/>
  <c r="CW15" i="1"/>
  <c r="K26" i="40"/>
  <c r="Y26" i="13"/>
  <c r="AT26" i="13"/>
  <c r="CV42" i="1"/>
  <c r="K22" i="89"/>
  <c r="AF8" i="13"/>
  <c r="CO17" i="13"/>
  <c r="CX10" i="1"/>
  <c r="K23" i="44"/>
  <c r="K24" i="64"/>
  <c r="AN17" i="13"/>
  <c r="DE9" i="13"/>
  <c r="L34" i="13"/>
  <c r="CK20" i="13"/>
  <c r="DK10" i="13"/>
  <c r="CW25" i="1"/>
  <c r="K21" i="89"/>
  <c r="BX9" i="13"/>
  <c r="AN24" i="13"/>
  <c r="Y24" i="13"/>
  <c r="CU42" i="1"/>
  <c r="K31" i="32"/>
  <c r="H6" i="13"/>
  <c r="AR13" i="13"/>
  <c r="AD9" i="13"/>
  <c r="CX28" i="1"/>
  <c r="K30" i="62"/>
  <c r="K26" i="26"/>
  <c r="L5" i="13"/>
  <c r="F25" i="13"/>
  <c r="CQ25" i="13"/>
  <c r="AV25" i="13"/>
  <c r="AR22" i="13"/>
  <c r="CN16" i="13"/>
  <c r="DH25" i="13"/>
  <c r="CM23" i="13"/>
  <c r="L27" i="13"/>
  <c r="AV10" i="13"/>
  <c r="AL12" i="13"/>
  <c r="BL10" i="13"/>
  <c r="K20" i="66"/>
  <c r="K32" i="14"/>
  <c r="CX17" i="13"/>
  <c r="BX15" i="13"/>
  <c r="BX6" i="13"/>
  <c r="CU19" i="13"/>
  <c r="B8" i="13"/>
  <c r="CZ25" i="1"/>
  <c r="K26" i="36"/>
  <c r="K33" i="50"/>
  <c r="K23" i="48"/>
  <c r="CM6" i="13"/>
  <c r="K20" i="81"/>
  <c r="DE22" i="13"/>
  <c r="CS20" i="13"/>
  <c r="CN8" i="13"/>
  <c r="K31" i="44"/>
  <c r="AB21" i="13"/>
  <c r="Y16" i="13"/>
  <c r="DA28" i="13"/>
  <c r="CY27" i="13"/>
  <c r="CV38" i="1"/>
  <c r="K21" i="56"/>
  <c r="K20" i="48"/>
  <c r="K23" i="38"/>
  <c r="K25" i="14"/>
  <c r="L19" i="13"/>
  <c r="B13" i="13"/>
  <c r="DD17" i="13"/>
  <c r="CB12" i="13"/>
  <c r="CV41" i="1"/>
  <c r="K32" i="58"/>
  <c r="K32" i="48"/>
  <c r="K21" i="34"/>
  <c r="K20" i="4"/>
  <c r="D10" i="13"/>
  <c r="AT19" i="13"/>
  <c r="CW27" i="13"/>
  <c r="CW44" i="1"/>
  <c r="AF11" i="13"/>
  <c r="AP14" i="13"/>
  <c r="CY7" i="13"/>
  <c r="CY35" i="1"/>
  <c r="K23" i="42"/>
  <c r="K26" i="58"/>
  <c r="CI11" i="13"/>
  <c r="CH6" i="13"/>
  <c r="CW33" i="1"/>
  <c r="K24" i="32"/>
  <c r="K30" i="48"/>
  <c r="K19" i="32"/>
  <c r="H16" i="13"/>
  <c r="BJ17" i="13"/>
  <c r="K33" i="28"/>
  <c r="CV7" i="1"/>
  <c r="BH20" i="13"/>
  <c r="CU38" i="1"/>
  <c r="K29" i="62"/>
  <c r="K23" i="56"/>
  <c r="CH16" i="13"/>
  <c r="CV21" i="13"/>
  <c r="CY14" i="13"/>
  <c r="CY15" i="1"/>
  <c r="K31" i="28"/>
  <c r="K21" i="38"/>
  <c r="K26" i="56"/>
  <c r="BF19" i="13"/>
  <c r="CP23" i="13"/>
  <c r="BN7" i="13"/>
  <c r="BZ6" i="13"/>
  <c r="DC14" i="13"/>
  <c r="BT22" i="13"/>
  <c r="BX27" i="13"/>
  <c r="AV16" i="13"/>
  <c r="DI23" i="13"/>
  <c r="CS12" i="13"/>
  <c r="CT26" i="13"/>
  <c r="AH12" i="13"/>
  <c r="CZ6" i="13"/>
  <c r="CN14" i="13"/>
  <c r="AR28" i="13"/>
  <c r="CY20" i="13"/>
  <c r="DI17" i="13"/>
  <c r="BP5" i="13"/>
  <c r="AN12" i="13"/>
  <c r="CZ17" i="13"/>
  <c r="CI9" i="13"/>
  <c r="B27" i="13"/>
  <c r="BX10" i="13"/>
  <c r="CK15" i="13"/>
  <c r="CR14" i="13"/>
  <c r="BR15" i="13"/>
  <c r="DK15" i="13"/>
  <c r="CT13" i="13"/>
  <c r="BV5" i="13"/>
  <c r="AD20" i="13"/>
  <c r="AD21" i="13"/>
  <c r="DA6" i="13"/>
  <c r="AD15" i="13"/>
  <c r="CU9" i="13"/>
  <c r="K23" i="36"/>
  <c r="CX42" i="1"/>
  <c r="CR24" i="13"/>
  <c r="K31" i="18"/>
  <c r="AN25" i="13"/>
  <c r="AT25" i="13"/>
  <c r="K29" i="64"/>
  <c r="K29" i="89"/>
  <c r="BH8" i="13"/>
  <c r="BV19" i="13"/>
  <c r="CB9" i="13"/>
  <c r="BZ7" i="13"/>
  <c r="CT10" i="13"/>
  <c r="AB20" i="13"/>
  <c r="CS15" i="13"/>
  <c r="AX11" i="13"/>
  <c r="BJ16" i="13"/>
  <c r="CH23" i="13"/>
  <c r="AR7" i="13"/>
  <c r="BZ27" i="13"/>
  <c r="CM15" i="13"/>
  <c r="DC24" i="13"/>
  <c r="CJ11" i="13"/>
  <c r="CB10" i="13"/>
  <c r="CT6" i="13"/>
  <c r="CM25" i="13"/>
  <c r="DK6" i="13"/>
  <c r="BT15" i="13"/>
  <c r="BP20" i="13"/>
  <c r="AH26" i="13"/>
  <c r="AX13" i="13"/>
  <c r="CP26" i="13"/>
  <c r="BR22" i="13"/>
  <c r="BX24" i="13"/>
  <c r="AP27" i="13"/>
  <c r="CA16" i="13"/>
  <c r="K27" i="89"/>
  <c r="DI28" i="13"/>
  <c r="CX9" i="1"/>
  <c r="K21" i="97"/>
  <c r="BL27" i="13"/>
  <c r="K26" i="93"/>
  <c r="G7" i="13"/>
  <c r="CV32" i="1"/>
  <c r="CS16" i="13"/>
  <c r="K33" i="85"/>
  <c r="H25" i="13"/>
  <c r="CM19" i="13"/>
  <c r="AD10" i="13"/>
  <c r="CQ12" i="13"/>
  <c r="BZ14" i="13"/>
  <c r="K24" i="95"/>
  <c r="AB17" i="13"/>
  <c r="DA5" i="13"/>
  <c r="DF7" i="13"/>
  <c r="K27" i="56"/>
  <c r="BB14" i="13"/>
  <c r="CX6" i="1"/>
  <c r="CB5" i="13"/>
  <c r="AL20" i="13"/>
  <c r="DG26" i="13"/>
  <c r="K26" i="54"/>
  <c r="K26" i="97"/>
  <c r="CZ15" i="13"/>
  <c r="CT24" i="13"/>
  <c r="K33" i="32"/>
  <c r="K24" i="36"/>
  <c r="C7" i="13"/>
  <c r="CV17" i="1"/>
  <c r="K32" i="97"/>
  <c r="K19" i="19"/>
  <c r="CO26" i="13"/>
  <c r="K24" i="66"/>
  <c r="CT9" i="13"/>
  <c r="CP17" i="13"/>
  <c r="K28" i="50"/>
  <c r="AR8" i="13"/>
  <c r="K22" i="40"/>
  <c r="AZ19" i="13"/>
  <c r="AF5" i="13"/>
  <c r="BF16" i="13"/>
  <c r="CZ26" i="1"/>
  <c r="K24" i="81"/>
  <c r="CW36" i="1"/>
  <c r="K28" i="93"/>
  <c r="BH15" i="13"/>
  <c r="CW6" i="13"/>
  <c r="AZ10" i="13"/>
  <c r="AD23" i="13"/>
  <c r="DJ6" i="13"/>
  <c r="AD5" i="13"/>
  <c r="AV6" i="13"/>
  <c r="DA23" i="13"/>
  <c r="DC15" i="13"/>
  <c r="CC8" i="13"/>
  <c r="K20" i="64"/>
  <c r="BH25" i="13"/>
  <c r="CA15" i="13"/>
  <c r="BH6" i="13"/>
  <c r="CV9" i="1"/>
  <c r="CW34" i="1"/>
  <c r="K30" i="26"/>
  <c r="AP7" i="13"/>
  <c r="BJ6" i="13"/>
  <c r="DH11" i="13"/>
  <c r="CY7" i="1"/>
  <c r="K25" i="66"/>
  <c r="L16" i="13"/>
  <c r="K20" i="32"/>
  <c r="BD15" i="13"/>
  <c r="AZ8" i="13"/>
  <c r="DD20" i="13"/>
  <c r="BT21" i="13"/>
  <c r="CA20" i="13"/>
  <c r="K25" i="95"/>
  <c r="K31" i="64"/>
  <c r="CW5" i="13"/>
  <c r="AP8" i="13"/>
  <c r="CZ12" i="1"/>
  <c r="CZ43" i="1"/>
  <c r="K28" i="81"/>
  <c r="K27" i="66"/>
  <c r="K27" i="62"/>
  <c r="K26" i="89"/>
  <c r="DK22" i="13"/>
  <c r="CZ28" i="13"/>
  <c r="AD13" i="13"/>
  <c r="CX7" i="1"/>
  <c r="CZ38" i="1"/>
  <c r="K21" i="87"/>
  <c r="K23" i="66"/>
  <c r="CV22" i="1"/>
  <c r="CB16" i="13"/>
  <c r="CC6" i="13"/>
  <c r="CZ30" i="1"/>
  <c r="CZ5" i="1"/>
  <c r="CJ25" i="13"/>
  <c r="BV11" i="13"/>
  <c r="CX43" i="1"/>
  <c r="K19" i="89"/>
  <c r="K30" i="66"/>
  <c r="CX26" i="13"/>
  <c r="DE20" i="13"/>
  <c r="CY16" i="1"/>
  <c r="K25" i="40"/>
  <c r="K28" i="56"/>
  <c r="K21" i="66"/>
  <c r="K30" i="34"/>
  <c r="BJ10" i="13"/>
  <c r="CX33" i="1"/>
  <c r="CO19" i="13"/>
  <c r="CR19" i="13"/>
  <c r="CX27" i="13"/>
  <c r="CV25" i="1"/>
  <c r="K20" i="62"/>
  <c r="Y22" i="13"/>
  <c r="AD28" i="13"/>
  <c r="BZ19" i="13"/>
  <c r="K19" i="28"/>
  <c r="CY6" i="1"/>
  <c r="K32" i="54"/>
  <c r="CN27" i="13"/>
  <c r="CT8" i="13"/>
  <c r="CZ13" i="1"/>
  <c r="K31" i="85"/>
  <c r="K21" i="91"/>
  <c r="C6" i="13"/>
  <c r="CY25" i="13"/>
  <c r="DB17" i="13"/>
  <c r="CZ22" i="13"/>
  <c r="BT5" i="13"/>
  <c r="BL22" i="13"/>
  <c r="CZ13" i="13"/>
  <c r="CT28" i="13"/>
  <c r="BY11" i="13"/>
  <c r="CH5" i="13"/>
  <c r="DB12" i="13"/>
  <c r="CU25" i="13"/>
  <c r="CQ7" i="13"/>
  <c r="DA9" i="13"/>
  <c r="CB23" i="13"/>
  <c r="CM22" i="13"/>
  <c r="DD19" i="13"/>
  <c r="DK8" i="13"/>
  <c r="DG24" i="13"/>
  <c r="BT6" i="13"/>
  <c r="CZ16" i="13"/>
  <c r="AN27" i="13"/>
  <c r="CP28" i="13"/>
  <c r="CJ7" i="13"/>
  <c r="DF9" i="13"/>
  <c r="CT15" i="13"/>
  <c r="B11" i="13"/>
  <c r="BD17" i="13"/>
  <c r="DH27" i="13"/>
  <c r="CO15" i="13"/>
  <c r="BD10" i="13"/>
  <c r="BF9" i="13"/>
  <c r="CH19" i="13"/>
  <c r="K33" i="66"/>
  <c r="BR26" i="13"/>
  <c r="K20" i="95"/>
  <c r="CM24" i="13"/>
  <c r="CW31" i="1"/>
  <c r="K23" i="32"/>
  <c r="E23" i="13"/>
  <c r="CS17" i="13"/>
  <c r="K29" i="18"/>
  <c r="K23" i="19"/>
  <c r="CQ15" i="13"/>
  <c r="CJ5" i="13"/>
  <c r="DJ11" i="13"/>
  <c r="CD23" i="13"/>
  <c r="CV15" i="13"/>
  <c r="DH5" i="13"/>
  <c r="AN9" i="13"/>
  <c r="CP8" i="13"/>
  <c r="DC19" i="13"/>
  <c r="CB15" i="13"/>
  <c r="AJ17" i="13"/>
  <c r="CC11" i="13"/>
  <c r="DK14" i="13"/>
  <c r="AF24" i="13"/>
  <c r="CA14" i="13"/>
  <c r="CD25" i="13"/>
  <c r="CR17" i="13"/>
  <c r="CD14" i="13"/>
  <c r="CX28" i="13"/>
  <c r="CV13" i="13"/>
  <c r="AX23" i="13"/>
  <c r="B24" i="13"/>
  <c r="CT12" i="13"/>
  <c r="K29" i="95"/>
  <c r="CK27" i="13"/>
  <c r="K24" i="58"/>
  <c r="AF19" i="13"/>
  <c r="DD22" i="13"/>
  <c r="K20" i="44"/>
  <c r="AR27" i="13"/>
  <c r="AJ14" i="13"/>
  <c r="K24" i="14"/>
  <c r="CR7" i="13"/>
  <c r="CY19" i="13"/>
  <c r="BT12" i="13"/>
  <c r="BR7" i="13"/>
  <c r="AV7" i="13"/>
  <c r="CX20" i="13"/>
  <c r="CU13" i="13"/>
  <c r="DE23" i="13"/>
  <c r="AZ21" i="13"/>
  <c r="BR8" i="13"/>
  <c r="C26" i="13"/>
  <c r="CU11" i="13"/>
  <c r="AZ20" i="13"/>
  <c r="BY6" i="13"/>
  <c r="AF9" i="13"/>
  <c r="B10" i="13"/>
  <c r="BX12" i="13"/>
  <c r="DG27" i="13"/>
  <c r="DH15" i="13"/>
  <c r="BD20" i="13"/>
  <c r="BN26" i="13"/>
  <c r="CZ14" i="13"/>
  <c r="DC27" i="13"/>
  <c r="AV11" i="13"/>
  <c r="CD12" i="13"/>
  <c r="AP15" i="13"/>
  <c r="BY17" i="13"/>
  <c r="AF26" i="13"/>
  <c r="DK26" i="13"/>
  <c r="BB17" i="13"/>
  <c r="CY30" i="1"/>
  <c r="BR16" i="13"/>
  <c r="K23" i="81"/>
  <c r="CO16" i="13"/>
  <c r="K27" i="36"/>
  <c r="CD15" i="13"/>
  <c r="CC13" i="13"/>
  <c r="CP25" i="13"/>
  <c r="CD19" i="13"/>
  <c r="DE10" i="13"/>
  <c r="BJ13" i="13"/>
  <c r="DB21" i="13"/>
  <c r="BY10" i="13"/>
  <c r="DH22" i="13"/>
  <c r="CD22" i="13"/>
  <c r="CR10" i="13"/>
  <c r="CH26" i="13"/>
  <c r="AP16" i="13"/>
  <c r="AV24" i="13"/>
  <c r="AX7" i="13"/>
  <c r="BH11" i="13"/>
  <c r="CS6" i="13"/>
  <c r="BR9" i="13"/>
  <c r="CX21" i="13"/>
  <c r="DJ17" i="13"/>
  <c r="DA20" i="13"/>
  <c r="BX14" i="13"/>
  <c r="AV15" i="13"/>
  <c r="DJ20" i="13"/>
  <c r="AD27" i="13"/>
  <c r="DC28" i="13"/>
  <c r="DI6" i="13"/>
  <c r="DA16" i="13"/>
  <c r="CL13" i="13"/>
  <c r="DD25" i="13"/>
  <c r="AN6" i="13"/>
  <c r="AJ11" i="13"/>
  <c r="B34" i="13"/>
  <c r="CL9" i="13"/>
  <c r="C33" i="13"/>
  <c r="CU31" i="1"/>
  <c r="K25" i="62"/>
  <c r="C27" i="13"/>
  <c r="BN23" i="13"/>
  <c r="DH23" i="13"/>
  <c r="DC11" i="13"/>
  <c r="CD10" i="13"/>
  <c r="CQ16" i="13"/>
  <c r="DE14" i="13"/>
  <c r="BR25" i="13"/>
  <c r="BB13" i="13"/>
  <c r="AD26" i="13"/>
  <c r="AP20" i="13"/>
  <c r="AX26" i="13"/>
  <c r="DA10" i="13"/>
  <c r="CN19" i="13"/>
  <c r="CH28" i="13"/>
  <c r="CM17" i="13"/>
  <c r="DI9" i="13"/>
  <c r="BB28" i="13"/>
  <c r="BF5" i="13"/>
  <c r="CL26" i="13"/>
  <c r="CX11" i="13"/>
  <c r="DI27" i="13"/>
  <c r="AT6" i="13"/>
  <c r="CK12" i="13"/>
  <c r="BJ21" i="13"/>
  <c r="Y10" i="13"/>
  <c r="CZ11" i="13"/>
  <c r="AN26" i="13"/>
  <c r="K21" i="19"/>
  <c r="BL11" i="13"/>
  <c r="AJ28" i="13"/>
  <c r="CN28" i="13"/>
  <c r="K22" i="56"/>
  <c r="BX17" i="13"/>
  <c r="AL13" i="13"/>
  <c r="BF17" i="13"/>
  <c r="CQ14" i="13"/>
  <c r="B33" i="13"/>
  <c r="BX26" i="13"/>
  <c r="K32" i="66"/>
  <c r="DB7" i="13"/>
  <c r="L33" i="13"/>
  <c r="K25" i="54"/>
  <c r="BX8" i="13"/>
  <c r="K29" i="87"/>
  <c r="CM8" i="13"/>
  <c r="CZ8" i="1"/>
  <c r="K30" i="56"/>
  <c r="DG19" i="13"/>
  <c r="DG25" i="13"/>
  <c r="K26" i="28"/>
  <c r="CN9" i="13"/>
  <c r="CY6" i="13"/>
  <c r="DG16" i="13"/>
  <c r="CL19" i="13"/>
  <c r="CX9" i="13"/>
  <c r="CW38" i="1"/>
  <c r="BN17" i="13"/>
  <c r="AT23" i="13"/>
  <c r="CU21" i="13"/>
  <c r="AZ15" i="13"/>
  <c r="K20" i="93"/>
  <c r="BR21" i="13"/>
  <c r="CX18" i="1"/>
  <c r="K23" i="40"/>
  <c r="CW28" i="1"/>
  <c r="AR16" i="13"/>
  <c r="CR13" i="13"/>
  <c r="K27" i="34"/>
  <c r="CY8" i="1"/>
  <c r="K29" i="54"/>
  <c r="L22" i="13"/>
  <c r="K22" i="26"/>
  <c r="AR11" i="13"/>
  <c r="K19" i="18"/>
  <c r="CY43" i="1"/>
  <c r="CI13" i="13"/>
  <c r="CX11" i="1"/>
  <c r="K30" i="97"/>
  <c r="DD7" i="13"/>
  <c r="DC22" i="13"/>
  <c r="BD27" i="13"/>
  <c r="K19" i="44"/>
  <c r="AX8" i="13"/>
  <c r="AH28" i="13"/>
  <c r="K24" i="26"/>
  <c r="BF6" i="13"/>
  <c r="BF24" i="13"/>
  <c r="K22" i="93"/>
  <c r="K31" i="40"/>
  <c r="CW37" i="1"/>
  <c r="BX11" i="13"/>
  <c r="CP6" i="13"/>
  <c r="CZ23" i="1"/>
  <c r="CH12" i="13"/>
  <c r="AP19" i="13"/>
  <c r="CZ27" i="1"/>
  <c r="K30" i="28"/>
  <c r="C32" i="13"/>
  <c r="BT27" i="13"/>
  <c r="BV7" i="13"/>
  <c r="K26" i="38"/>
  <c r="K30" i="15"/>
  <c r="BH24" i="13"/>
  <c r="Y25" i="13"/>
  <c r="CI25" i="13"/>
  <c r="K20" i="97"/>
  <c r="DK28" i="13"/>
  <c r="CU33" i="1"/>
  <c r="K27" i="18"/>
  <c r="L13" i="13"/>
  <c r="K33" i="34"/>
  <c r="AJ20" i="13"/>
  <c r="K31" i="66"/>
  <c r="CW19" i="1"/>
  <c r="E33" i="13"/>
  <c r="DC13" i="13"/>
  <c r="K32" i="15"/>
  <c r="K32" i="85"/>
  <c r="BT24" i="13"/>
  <c r="DB20" i="13"/>
  <c r="DH20" i="13"/>
  <c r="CW24" i="13"/>
  <c r="AD14" i="13"/>
  <c r="CV23" i="13"/>
  <c r="AH21" i="13"/>
  <c r="AF27" i="13"/>
  <c r="DC10" i="13"/>
  <c r="BR10" i="13"/>
  <c r="AR26" i="13"/>
  <c r="BD14" i="13"/>
  <c r="DA11" i="13"/>
  <c r="CO20" i="13"/>
  <c r="K28" i="32"/>
  <c r="CK10" i="13"/>
  <c r="K19" i="38"/>
  <c r="CJ16" i="13"/>
  <c r="BT20" i="13"/>
  <c r="BJ24" i="13"/>
  <c r="BP16" i="13"/>
  <c r="CP10" i="13"/>
  <c r="CN21" i="13"/>
  <c r="DJ21" i="13"/>
  <c r="CU7" i="13"/>
  <c r="BJ11" i="13"/>
  <c r="BX25" i="13"/>
  <c r="AL21" i="13"/>
  <c r="CI23" i="13"/>
  <c r="K21" i="17"/>
  <c r="BN11" i="13"/>
  <c r="DJ8" i="13"/>
  <c r="DK13" i="13"/>
  <c r="BF15" i="13"/>
  <c r="BH12" i="13"/>
  <c r="B30" i="13"/>
  <c r="BL20" i="13"/>
  <c r="K33" i="19"/>
  <c r="K30" i="42"/>
  <c r="BZ23" i="13"/>
  <c r="CJ14" i="13"/>
  <c r="CP9" i="13"/>
  <c r="BZ16" i="13"/>
  <c r="DB26" i="13"/>
  <c r="CC5" i="13"/>
  <c r="DI15" i="13"/>
  <c r="BX23" i="13"/>
  <c r="BH7" i="13"/>
  <c r="CL5" i="13"/>
  <c r="CD5" i="13"/>
  <c r="AT15" i="13"/>
  <c r="AD12" i="13"/>
  <c r="CH15" i="13"/>
  <c r="BJ25" i="13"/>
  <c r="BR6" i="13"/>
  <c r="CS7" i="13"/>
  <c r="K31" i="42"/>
  <c r="CV16" i="13"/>
  <c r="CM21" i="13"/>
  <c r="CZ11" i="1"/>
  <c r="K22" i="97"/>
  <c r="K33" i="95"/>
  <c r="K21" i="14"/>
  <c r="AF16" i="13"/>
  <c r="AJ27" i="13"/>
  <c r="CC22" i="13"/>
  <c r="CR21" i="13"/>
  <c r="CI19" i="13"/>
  <c r="BV16" i="13"/>
  <c r="BN21" i="13"/>
  <c r="DE17" i="13"/>
  <c r="AX15" i="13"/>
  <c r="AV17" i="13"/>
  <c r="AD17" i="13"/>
  <c r="AJ16" i="13"/>
  <c r="Y17" i="13"/>
  <c r="CN26" i="13"/>
  <c r="AN20" i="13"/>
  <c r="CJ15" i="13"/>
  <c r="CZ7" i="13"/>
  <c r="CU8" i="13"/>
  <c r="BR23" i="13"/>
  <c r="CR6" i="13"/>
  <c r="DI5" i="13"/>
  <c r="CA5" i="13"/>
  <c r="AB24" i="13"/>
  <c r="AJ5" i="13"/>
  <c r="CY37" i="1"/>
  <c r="BP13" i="13"/>
  <c r="CM13" i="13"/>
  <c r="DH9" i="13"/>
  <c r="K32" i="91"/>
  <c r="BJ8" i="13"/>
  <c r="K21" i="48"/>
  <c r="CO22" i="13"/>
  <c r="AL22" i="13"/>
  <c r="BN5" i="13"/>
  <c r="CJ12" i="13"/>
  <c r="AT10" i="13"/>
  <c r="Y23" i="13"/>
  <c r="DG8" i="13"/>
  <c r="CU27" i="13"/>
  <c r="CU26" i="13"/>
  <c r="DA24" i="13"/>
  <c r="AX9" i="13"/>
  <c r="DF24" i="13"/>
  <c r="CL14" i="13"/>
  <c r="BV8" i="13"/>
  <c r="AB5" i="13"/>
  <c r="BV26" i="13"/>
  <c r="CR15" i="13"/>
  <c r="CH8" i="13"/>
  <c r="DJ14" i="13"/>
  <c r="DD21" i="1"/>
  <c r="AR21" i="13"/>
  <c r="DI22" i="13"/>
  <c r="AX5" i="13"/>
  <c r="CW16" i="13"/>
  <c r="AX27" i="13"/>
  <c r="DH13" i="13"/>
  <c r="BN8" i="13"/>
  <c r="AB27" i="13"/>
  <c r="BV13" i="13"/>
  <c r="BR14" i="13"/>
  <c r="L20" i="13"/>
  <c r="CW12" i="13"/>
  <c r="K19" i="93"/>
  <c r="F31" i="13"/>
  <c r="K28" i="34"/>
  <c r="AH11" i="13"/>
  <c r="AB10" i="13"/>
  <c r="K30" i="18"/>
  <c r="DB24" i="13"/>
  <c r="CH27" i="13"/>
  <c r="K25" i="85"/>
  <c r="K26" i="30"/>
  <c r="AF10" i="13"/>
  <c r="AZ11" i="13"/>
  <c r="K23" i="89"/>
  <c r="DK12" i="13"/>
  <c r="CX26" i="1"/>
  <c r="K24" i="18"/>
  <c r="CY28" i="13"/>
  <c r="K19" i="17"/>
  <c r="K27" i="93"/>
  <c r="BR13" i="13"/>
  <c r="DB23" i="13"/>
  <c r="CU22" i="13"/>
  <c r="K33" i="54"/>
  <c r="CY11" i="13"/>
  <c r="K25" i="58"/>
  <c r="DJ9" i="13"/>
  <c r="CK7" i="13"/>
  <c r="DB9" i="13"/>
  <c r="DD8" i="13"/>
  <c r="BZ24" i="13"/>
  <c r="K24" i="44"/>
  <c r="AB13" i="13"/>
  <c r="CU34" i="1"/>
  <c r="K27" i="30"/>
  <c r="BT16" i="13"/>
  <c r="K25" i="28"/>
  <c r="AL5" i="13"/>
  <c r="K32" i="28"/>
  <c r="CX24" i="13"/>
  <c r="CB17" i="13"/>
  <c r="CD7" i="13"/>
  <c r="K31" i="36"/>
  <c r="K32" i="17"/>
  <c r="K20" i="85"/>
  <c r="DJ25" i="13"/>
  <c r="CI16" i="13"/>
  <c r="CX17" i="1"/>
  <c r="K28" i="19"/>
  <c r="K31" i="81"/>
  <c r="AF12" i="13"/>
  <c r="K19" i="26"/>
  <c r="DF25" i="13"/>
  <c r="CW11" i="1"/>
  <c r="K21" i="81"/>
  <c r="CH20" i="13"/>
  <c r="CH21" i="13"/>
  <c r="CV5" i="1"/>
  <c r="K33" i="44"/>
  <c r="B15" i="13"/>
  <c r="DJ28" i="13"/>
  <c r="H26" i="13"/>
  <c r="CP20" i="13"/>
  <c r="CY24" i="1"/>
  <c r="K22" i="32"/>
  <c r="AB26" i="13"/>
  <c r="BZ25" i="13"/>
  <c r="DK24" i="13"/>
  <c r="CK21" i="13"/>
  <c r="DK5" i="13"/>
  <c r="DJ15" i="13"/>
  <c r="CP16" i="13"/>
  <c r="BT25" i="13"/>
  <c r="CP13" i="13"/>
  <c r="AH27" i="13"/>
  <c r="AJ10" i="13"/>
  <c r="CY8" i="13"/>
  <c r="CR23" i="13"/>
  <c r="BN22" i="13"/>
  <c r="CV27" i="13"/>
  <c r="AZ22" i="13"/>
  <c r="CX27" i="1"/>
  <c r="DD16" i="13"/>
  <c r="CS24" i="13"/>
  <c r="CQ27" i="13"/>
  <c r="BP14" i="13"/>
  <c r="BH27" i="13"/>
  <c r="DA19" i="13"/>
  <c r="AT5" i="13"/>
  <c r="BP22" i="13"/>
  <c r="BR24" i="13"/>
  <c r="AF6" i="13"/>
  <c r="AT28" i="13"/>
  <c r="CI10" i="13"/>
  <c r="AD7" i="13"/>
  <c r="AJ13" i="13"/>
  <c r="DD26" i="13"/>
  <c r="AB9" i="13"/>
  <c r="CX13" i="1"/>
  <c r="K26" i="14"/>
  <c r="F7" i="13"/>
  <c r="DH26" i="13"/>
  <c r="CQ11" i="13"/>
  <c r="AD25" i="13"/>
  <c r="AN22" i="13"/>
  <c r="CO12" i="13"/>
  <c r="DH19" i="13"/>
  <c r="CP27" i="13"/>
  <c r="DF27" i="13"/>
  <c r="DF21" i="13"/>
  <c r="DE25" i="13"/>
  <c r="CD6" i="13"/>
  <c r="BZ28" i="13"/>
  <c r="CK11" i="13"/>
  <c r="BL17" i="13"/>
  <c r="BN10" i="13"/>
  <c r="CO9" i="13"/>
  <c r="CZ24" i="13"/>
  <c r="BV20" i="13"/>
  <c r="AH19" i="13"/>
  <c r="CQ6" i="13"/>
  <c r="CB8" i="13"/>
  <c r="BT19" i="13"/>
  <c r="CN7" i="13"/>
  <c r="CS27" i="13"/>
  <c r="B12" i="13"/>
  <c r="K19" i="4"/>
  <c r="CL15" i="13"/>
  <c r="K25" i="87"/>
  <c r="CK9" i="13"/>
  <c r="CY14" i="1"/>
  <c r="K23" i="15"/>
  <c r="BF23" i="13"/>
  <c r="CN11" i="13"/>
  <c r="AT16" i="13"/>
  <c r="CO21" i="13"/>
  <c r="AF23" i="13"/>
  <c r="AB12" i="13"/>
  <c r="AP21" i="13"/>
  <c r="BH13" i="13"/>
  <c r="AP24" i="13"/>
  <c r="AZ13" i="13"/>
  <c r="AP10" i="13"/>
  <c r="BN19" i="13"/>
  <c r="CR28" i="13"/>
  <c r="BB22" i="13"/>
  <c r="BD12" i="13"/>
  <c r="CQ10" i="13"/>
  <c r="CV43" i="1"/>
  <c r="CW6" i="1"/>
  <c r="C25" i="13"/>
  <c r="K26" i="19"/>
  <c r="BB5" i="13"/>
  <c r="BN12" i="13"/>
  <c r="DG22" i="13"/>
  <c r="DC6" i="13"/>
  <c r="BN27" i="13"/>
  <c r="BT8" i="13"/>
  <c r="BR27" i="13"/>
  <c r="DE28" i="13"/>
  <c r="BD9" i="13"/>
  <c r="CL6" i="13"/>
  <c r="AJ26" i="13"/>
  <c r="CK19" i="13"/>
  <c r="BB24" i="13"/>
  <c r="CU23" i="13"/>
  <c r="AL23" i="13"/>
  <c r="DA26" i="13"/>
  <c r="DC21" i="13"/>
  <c r="CB22" i="13"/>
  <c r="CD26" i="13"/>
  <c r="CB13" i="13"/>
  <c r="CH25" i="13"/>
  <c r="DE8" i="13"/>
  <c r="CW9" i="1"/>
  <c r="BZ17" i="13"/>
  <c r="CV12" i="13"/>
  <c r="CW22" i="1"/>
  <c r="DB13" i="13"/>
  <c r="CL28" i="13"/>
  <c r="K33" i="64"/>
  <c r="K19" i="40"/>
  <c r="AN15" i="13"/>
  <c r="CW13" i="1"/>
  <c r="DF19" i="13"/>
  <c r="AL14" i="13"/>
  <c r="CV15" i="1"/>
  <c r="CY5" i="1"/>
  <c r="K19" i="85"/>
  <c r="AL7" i="13"/>
  <c r="F10" i="13"/>
  <c r="K30" i="91"/>
  <c r="D27" i="13"/>
  <c r="CZ9" i="13"/>
  <c r="K33" i="4"/>
  <c r="K25" i="48"/>
  <c r="L21" i="13"/>
  <c r="DH7" i="13"/>
  <c r="DD23" i="1"/>
  <c r="K31" i="89"/>
  <c r="CX5" i="1"/>
  <c r="K29" i="48"/>
  <c r="BP10" i="13"/>
  <c r="K27" i="81"/>
  <c r="CW19" i="13"/>
  <c r="K29" i="91"/>
  <c r="CX32" i="1"/>
  <c r="CX13" i="13"/>
  <c r="CX6" i="13"/>
  <c r="CY9" i="13"/>
  <c r="CI15" i="13"/>
  <c r="DB19" i="13"/>
  <c r="K23" i="14"/>
  <c r="CX12" i="1"/>
  <c r="CK14" i="13"/>
  <c r="H33" i="13"/>
  <c r="CV26" i="13"/>
  <c r="BX19" i="13"/>
  <c r="CY38" i="1"/>
  <c r="K33" i="42"/>
  <c r="AH23" i="13"/>
  <c r="BF8" i="13"/>
  <c r="K24" i="89"/>
  <c r="DG9" i="13"/>
  <c r="CV20" i="1"/>
  <c r="K32" i="44"/>
  <c r="CR9" i="13"/>
  <c r="DE16" i="13"/>
  <c r="CZ20" i="13"/>
  <c r="CT16" i="13"/>
  <c r="BZ21" i="13"/>
  <c r="K29" i="81"/>
  <c r="DK19" i="13"/>
  <c r="CJ17" i="13"/>
  <c r="CW35" i="1"/>
  <c r="BZ10" i="13"/>
  <c r="CV34" i="1"/>
  <c r="E6" i="13"/>
  <c r="AV22" i="13"/>
  <c r="AL10" i="13"/>
  <c r="BR19" i="13"/>
  <c r="CX44" i="1"/>
  <c r="K32" i="95"/>
  <c r="K26" i="81"/>
  <c r="H7" i="13"/>
  <c r="AN23" i="13"/>
  <c r="CZ19" i="1"/>
  <c r="B32" i="13"/>
  <c r="K29" i="56"/>
  <c r="K20" i="34"/>
  <c r="DA25" i="13"/>
  <c r="BB21" i="13"/>
  <c r="K26" i="32"/>
  <c r="DC16" i="13"/>
  <c r="K28" i="91"/>
  <c r="BT14" i="13"/>
  <c r="B6" i="13"/>
  <c r="CO24" i="13"/>
  <c r="DB5" i="13"/>
  <c r="CH17" i="13"/>
  <c r="CY34" i="1"/>
  <c r="CW43" i="1"/>
  <c r="CO11" i="13"/>
  <c r="DJ23" i="13"/>
  <c r="AV21" i="13"/>
  <c r="DJ13" i="13"/>
  <c r="CU5" i="13"/>
  <c r="DI24" i="13"/>
  <c r="CS10" i="13"/>
  <c r="AB11" i="13"/>
  <c r="DI26" i="13"/>
  <c r="AJ24" i="13"/>
  <c r="DH28" i="13"/>
  <c r="AZ14" i="13"/>
  <c r="BN14" i="13"/>
  <c r="CH7" i="13"/>
  <c r="CJ26" i="13"/>
  <c r="AV27" i="13"/>
  <c r="BB23" i="13"/>
  <c r="AL11" i="13"/>
  <c r="BV27" i="13"/>
  <c r="CW5" i="1"/>
  <c r="CX19" i="1"/>
  <c r="K21" i="4"/>
  <c r="AB15" i="13"/>
  <c r="DG14" i="13"/>
  <c r="CM5" i="13"/>
  <c r="CC20" i="13"/>
  <c r="CV25" i="13"/>
  <c r="CV24" i="13"/>
  <c r="Y27" i="13"/>
  <c r="AJ15" i="13"/>
  <c r="CY5" i="13"/>
  <c r="DI20" i="13"/>
  <c r="BF12" i="13"/>
  <c r="AX17" i="13"/>
  <c r="AB23" i="13"/>
  <c r="CI24" i="13"/>
  <c r="CY20" i="1"/>
  <c r="L30" i="13"/>
  <c r="CI8" i="13"/>
  <c r="K22" i="36"/>
  <c r="K31" i="56"/>
  <c r="AZ5" i="13"/>
  <c r="DI19" i="13"/>
  <c r="DH8" i="13"/>
  <c r="BZ11" i="13"/>
  <c r="AP5" i="13"/>
  <c r="BY13" i="13"/>
  <c r="AH14" i="13"/>
  <c r="BR20" i="13"/>
  <c r="CY15" i="13"/>
  <c r="BB10" i="13"/>
  <c r="AF20" i="13"/>
  <c r="DA15" i="13"/>
  <c r="BL28" i="13"/>
  <c r="AR15" i="13"/>
  <c r="CQ22" i="13"/>
  <c r="BP28" i="13"/>
  <c r="DE27" i="13"/>
  <c r="CT17" i="13"/>
  <c r="CK25" i="13"/>
  <c r="AJ23" i="13"/>
  <c r="CR11" i="13"/>
  <c r="DE26" i="13"/>
  <c r="K26" i="66"/>
  <c r="B23" i="13"/>
  <c r="CX30" i="1"/>
  <c r="BV6" i="13"/>
  <c r="K31" i="50"/>
  <c r="CL25" i="13"/>
  <c r="AF15" i="13"/>
  <c r="BN13" i="13"/>
  <c r="CW28" i="13"/>
  <c r="DF17" i="13"/>
  <c r="CU24" i="13"/>
  <c r="D6" i="13"/>
  <c r="DA8" i="13"/>
  <c r="DF5" i="13"/>
  <c r="CQ23" i="13"/>
  <c r="AR19" i="13"/>
  <c r="CJ24" i="13"/>
  <c r="CB19" i="13"/>
  <c r="CS8" i="13"/>
  <c r="CR26" i="13"/>
  <c r="CZ27" i="13"/>
  <c r="BX7" i="13"/>
  <c r="BV21" i="13"/>
  <c r="BJ12" i="13"/>
  <c r="CN25" i="13"/>
  <c r="DD23" i="13"/>
  <c r="B7" i="13"/>
  <c r="K19" i="15"/>
  <c r="DD24" i="13"/>
  <c r="CH9" i="13"/>
  <c r="CV19" i="1"/>
  <c r="BP25" i="13"/>
  <c r="L8" i="13"/>
  <c r="BP6" i="13"/>
  <c r="DC23" i="13"/>
  <c r="BL14" i="13"/>
  <c r="CX14" i="13"/>
  <c r="DE21" i="13"/>
  <c r="AB28" i="13"/>
  <c r="CK22" i="13"/>
  <c r="DD28" i="13"/>
  <c r="AR12" i="13"/>
  <c r="DF22" i="13"/>
  <c r="DC12" i="13"/>
  <c r="CI26" i="13"/>
  <c r="CK13" i="13"/>
  <c r="K25" i="18"/>
  <c r="CW10" i="1"/>
  <c r="K20" i="89"/>
  <c r="AH9" i="13"/>
  <c r="BZ15" i="13"/>
  <c r="BF10" i="13"/>
  <c r="AV13" i="13"/>
  <c r="AJ7" i="13"/>
  <c r="E28" i="13"/>
  <c r="K32" i="87"/>
  <c r="AX25" i="13"/>
  <c r="AZ27" i="13"/>
  <c r="CQ24" i="13"/>
  <c r="AP23" i="13"/>
  <c r="CN6" i="13"/>
  <c r="CB25" i="13"/>
  <c r="CS14" i="13"/>
  <c r="BC5" i="13"/>
  <c r="AN11" i="13"/>
  <c r="AR5" i="13"/>
  <c r="CV7" i="13"/>
  <c r="AN8" i="13"/>
  <c r="G34" i="13"/>
  <c r="CP14" i="13"/>
  <c r="BB11" i="13"/>
  <c r="B28" i="13"/>
  <c r="CL21" i="13"/>
  <c r="CY16" i="13"/>
  <c r="AJ9" i="13"/>
  <c r="AZ25" i="13"/>
  <c r="BL6" i="13"/>
  <c r="BD5" i="13"/>
  <c r="DB11" i="13"/>
  <c r="BB8" i="13"/>
  <c r="AV26" i="13"/>
  <c r="BL26" i="13"/>
  <c r="BT13" i="13"/>
  <c r="DA21" i="13"/>
  <c r="AJ19" i="13"/>
  <c r="G32" i="13"/>
  <c r="DC17" i="13"/>
  <c r="DH16" i="13"/>
  <c r="K28" i="36"/>
  <c r="CU32" i="1"/>
  <c r="AT7" i="13"/>
  <c r="BY9" i="13"/>
  <c r="CX12" i="13"/>
  <c r="K26" i="64"/>
  <c r="CJ27" i="13"/>
  <c r="AT12" i="13"/>
  <c r="BB25" i="13"/>
  <c r="K26" i="44"/>
  <c r="BT10" i="13"/>
  <c r="CN13" i="13"/>
  <c r="CJ13" i="13"/>
  <c r="CS13" i="13"/>
  <c r="CD20" i="13"/>
  <c r="CD8" i="13"/>
  <c r="DC20" i="13"/>
  <c r="DC8" i="13"/>
  <c r="CW21" i="13"/>
  <c r="CZ25" i="13"/>
  <c r="AT9" i="13"/>
  <c r="AL19" i="13"/>
  <c r="CI12" i="13"/>
  <c r="CP22" i="13"/>
  <c r="K29" i="50"/>
  <c r="BL19" i="13"/>
  <c r="CM27" i="13"/>
  <c r="CK8" i="13"/>
  <c r="CK5" i="13"/>
  <c r="AH8" i="13"/>
  <c r="AJ21" i="13"/>
  <c r="CD27" i="13"/>
  <c r="CY24" i="13"/>
  <c r="CS21" i="13"/>
  <c r="BT26" i="13"/>
  <c r="BH26" i="13"/>
  <c r="BV15" i="13"/>
  <c r="CT22" i="13"/>
  <c r="CV12" i="1"/>
  <c r="Y12" i="13"/>
  <c r="DH21" i="13"/>
  <c r="AR24" i="13"/>
  <c r="CT7" i="13"/>
  <c r="K19" i="50"/>
  <c r="H27" i="13"/>
  <c r="CZ10" i="13"/>
  <c r="DI13" i="13"/>
  <c r="K25" i="81"/>
  <c r="AP13" i="13"/>
  <c r="CH22" i="13"/>
  <c r="BH10" i="13"/>
  <c r="K30" i="4"/>
  <c r="CM16" i="13"/>
  <c r="DD10" i="13"/>
  <c r="DF14" i="13"/>
  <c r="BD21" i="13"/>
  <c r="K31" i="54"/>
  <c r="K24" i="4"/>
  <c r="CQ8" i="13"/>
  <c r="DG20" i="13"/>
  <c r="BZ22" i="13"/>
  <c r="BY5" i="13"/>
  <c r="CU37" i="1"/>
  <c r="K29" i="40"/>
  <c r="DF11" i="13"/>
  <c r="AV9" i="13"/>
  <c r="AL17" i="13"/>
  <c r="BD19" i="13"/>
  <c r="CS11" i="13"/>
  <c r="CT23" i="13"/>
  <c r="CW8" i="13"/>
  <c r="CK23" i="13"/>
  <c r="CS19" i="13"/>
  <c r="DC9" i="13"/>
  <c r="CY42" i="1"/>
  <c r="CM7" i="13"/>
  <c r="AD19" i="13"/>
  <c r="CW23" i="13"/>
  <c r="BE23" i="13"/>
  <c r="AA27" i="13"/>
  <c r="CC28" i="13"/>
  <c r="BE25" i="13"/>
  <c r="G30" i="13"/>
  <c r="AA20" i="13"/>
  <c r="CC14" i="13"/>
  <c r="AA5" i="13"/>
  <c r="AK7" i="13"/>
  <c r="AG6" i="13"/>
  <c r="AO16" i="13"/>
  <c r="AO20" i="13"/>
  <c r="AM28" i="13"/>
  <c r="AI13" i="13"/>
  <c r="AS11" i="13"/>
  <c r="BY26" i="13"/>
  <c r="CA11" i="13"/>
  <c r="DA35" i="1"/>
  <c r="DF35" i="1" s="1"/>
  <c r="CC27" i="13"/>
  <c r="AU8" i="13"/>
  <c r="Y9" i="13"/>
  <c r="AO5" i="13"/>
  <c r="AO6" i="13"/>
  <c r="AE22" i="13"/>
  <c r="AE11" i="13"/>
  <c r="N30" i="13"/>
  <c r="CA27" i="13"/>
  <c r="CC25" i="13"/>
  <c r="Y5" i="13"/>
  <c r="CA26" i="13"/>
  <c r="DA18" i="1"/>
  <c r="DF18" i="1" s="1"/>
  <c r="AC11" i="13"/>
  <c r="DD16" i="1"/>
  <c r="AU19" i="13"/>
  <c r="P30" i="13"/>
  <c r="AE16" i="13"/>
  <c r="Y8" i="13"/>
  <c r="AM25" i="13"/>
  <c r="AK21" i="13"/>
  <c r="AK12" i="13"/>
  <c r="AU17" i="13"/>
  <c r="AC7" i="13"/>
  <c r="P24" i="13"/>
  <c r="AM23" i="13"/>
  <c r="Y15" i="13"/>
  <c r="AO11" i="13"/>
  <c r="AK26" i="13"/>
  <c r="AE25" i="13"/>
  <c r="AA28" i="13"/>
  <c r="AI6" i="13"/>
  <c r="AE8" i="13"/>
  <c r="AC17" i="13"/>
  <c r="DA40" i="1"/>
  <c r="DF40" i="1" s="1"/>
  <c r="AC28" i="13"/>
  <c r="AG23" i="13"/>
  <c r="AU27" i="13"/>
  <c r="AI7" i="13"/>
  <c r="AA22" i="13"/>
  <c r="AI27" i="13"/>
  <c r="AK15" i="13"/>
  <c r="AE9" i="13"/>
  <c r="AK25" i="13"/>
  <c r="AM12" i="13"/>
  <c r="AM21" i="13"/>
  <c r="AC21" i="13"/>
  <c r="AG21" i="13"/>
  <c r="BE20" i="13"/>
  <c r="AQ23" i="13"/>
  <c r="AI19" i="13"/>
  <c r="CC19" i="13"/>
  <c r="AM11" i="13"/>
  <c r="BY19" i="13"/>
  <c r="H29" i="13"/>
  <c r="AG10" i="13"/>
  <c r="AC19" i="13"/>
  <c r="AC26" i="13"/>
  <c r="AQ21" i="13"/>
  <c r="AO7" i="13"/>
  <c r="AE15" i="13"/>
  <c r="AE14" i="13"/>
  <c r="AU22" i="13"/>
  <c r="H24" i="13"/>
  <c r="DA7" i="1"/>
  <c r="DF7" i="1" s="1"/>
  <c r="AS14" i="13"/>
  <c r="AQ17" i="13"/>
  <c r="E24" i="13"/>
  <c r="AQ19" i="13"/>
  <c r="CA24" i="13"/>
  <c r="AK16" i="13"/>
  <c r="BE11" i="13"/>
  <c r="AE26" i="13"/>
  <c r="AU28" i="13"/>
  <c r="AM13" i="13"/>
  <c r="BE17" i="13"/>
  <c r="AC25" i="13"/>
  <c r="AK19" i="13"/>
  <c r="AU9" i="13"/>
  <c r="AU7" i="13"/>
  <c r="AA8" i="13"/>
  <c r="BY28" i="13"/>
  <c r="BE6" i="13"/>
  <c r="AU20" i="13"/>
  <c r="M30" i="13"/>
  <c r="AQ6" i="13"/>
  <c r="AA15" i="13"/>
  <c r="CC7" i="13"/>
  <c r="AU23" i="13"/>
  <c r="AA21" i="13"/>
  <c r="AM19" i="13"/>
  <c r="Y20" i="13"/>
  <c r="AE20" i="13"/>
  <c r="AO15" i="13"/>
  <c r="AM24" i="13"/>
  <c r="AI15" i="13"/>
  <c r="M16" i="13"/>
  <c r="AA6" i="13"/>
  <c r="AQ7" i="13"/>
  <c r="AO27" i="13"/>
  <c r="BY23" i="13"/>
  <c r="AS19" i="13"/>
  <c r="BE15" i="13"/>
  <c r="AA7" i="13"/>
  <c r="AI28" i="13"/>
  <c r="AU6" i="13"/>
  <c r="AK23" i="13"/>
  <c r="AE28" i="13"/>
  <c r="AG22" i="13"/>
  <c r="AE19" i="13"/>
  <c r="DD40" i="1"/>
  <c r="DD14" i="1"/>
  <c r="AG16" i="13"/>
  <c r="AM22" i="13"/>
  <c r="AO25" i="13"/>
  <c r="N26" i="13"/>
  <c r="AG13" i="13"/>
  <c r="AK24" i="13"/>
  <c r="AG15" i="13"/>
  <c r="O30" i="13"/>
  <c r="AE6" i="13"/>
  <c r="AO23" i="13"/>
  <c r="BY24" i="13"/>
  <c r="AU16" i="13"/>
  <c r="AU25" i="13"/>
  <c r="AG12" i="13"/>
  <c r="AQ5" i="13"/>
  <c r="AO10" i="13"/>
  <c r="DA37" i="1"/>
  <c r="DF37" i="1" s="1"/>
  <c r="AA23" i="13"/>
  <c r="Y14" i="13"/>
  <c r="AS16" i="13"/>
  <c r="Y13" i="13"/>
  <c r="AA16" i="13"/>
  <c r="BE19" i="13"/>
  <c r="AS28" i="13"/>
  <c r="AU10" i="13"/>
  <c r="AG5" i="13"/>
  <c r="AO24" i="13"/>
  <c r="AI5" i="13"/>
  <c r="AQ15" i="13"/>
  <c r="AO17" i="13"/>
  <c r="BE28" i="13"/>
  <c r="AO28" i="13"/>
  <c r="O26" i="13"/>
  <c r="AS23" i="13"/>
  <c r="BE21" i="13"/>
  <c r="BE12" i="13"/>
  <c r="AG17" i="13"/>
  <c r="AQ10" i="13"/>
  <c r="AO21" i="13"/>
  <c r="AE10" i="13"/>
  <c r="AI11" i="13"/>
  <c r="AG9" i="13"/>
  <c r="AI23" i="13"/>
  <c r="AS27" i="13"/>
  <c r="AA9" i="13"/>
  <c r="CA6" i="13"/>
  <c r="CC24" i="13"/>
  <c r="CA25" i="13"/>
  <c r="CA17" i="13"/>
  <c r="AE5" i="13"/>
  <c r="AG14" i="13"/>
  <c r="AC9" i="13"/>
  <c r="AK20" i="13"/>
  <c r="DA36" i="1"/>
  <c r="DF36" i="1" s="1"/>
  <c r="AI12" i="13"/>
  <c r="AE27" i="13"/>
  <c r="AQ27" i="13"/>
  <c r="AI16" i="13"/>
  <c r="AC22" i="13"/>
  <c r="AE17" i="13"/>
  <c r="CA12" i="13"/>
  <c r="AK11" i="13"/>
  <c r="AC6" i="13"/>
  <c r="AQ8" i="13"/>
  <c r="BY27" i="13"/>
  <c r="AI14" i="13"/>
  <c r="AM14" i="13"/>
  <c r="AM6" i="13"/>
  <c r="AE12" i="13"/>
  <c r="AM20" i="13"/>
  <c r="AS25" i="13"/>
  <c r="AC10" i="13"/>
  <c r="AK8" i="13"/>
  <c r="AO8" i="13"/>
  <c r="BE26" i="13"/>
  <c r="BE22" i="13"/>
  <c r="CA13" i="13"/>
  <c r="BY25" i="13"/>
  <c r="CA22" i="13"/>
  <c r="AA11" i="13"/>
  <c r="AS10" i="13"/>
  <c r="AQ12" i="13"/>
  <c r="AE21" i="13"/>
  <c r="AU21" i="13"/>
  <c r="AS9" i="13"/>
  <c r="AQ28" i="13"/>
  <c r="CC10" i="13"/>
  <c r="AS7" i="13"/>
  <c r="DD39" i="1"/>
  <c r="P16" i="13"/>
  <c r="AI26" i="13"/>
  <c r="AG20" i="13"/>
  <c r="AQ20" i="13"/>
  <c r="AI9" i="13"/>
  <c r="DA16" i="1"/>
  <c r="DF16" i="1" s="1"/>
  <c r="AK28" i="13"/>
  <c r="E30" i="13"/>
  <c r="AS21" i="13"/>
  <c r="AK9" i="13"/>
  <c r="AQ16" i="13"/>
  <c r="P31" i="13"/>
  <c r="AI20" i="13"/>
  <c r="Y19" i="13"/>
  <c r="AU5" i="13"/>
  <c r="P22" i="13"/>
  <c r="CC23" i="13"/>
  <c r="G29" i="13"/>
  <c r="AM9" i="13"/>
  <c r="P10" i="13"/>
  <c r="AS24" i="13"/>
  <c r="CA21" i="13"/>
  <c r="AU24" i="13"/>
  <c r="BE14" i="13"/>
  <c r="AC12" i="13"/>
  <c r="AA10" i="13"/>
  <c r="BE16" i="13"/>
  <c r="AM8" i="13"/>
  <c r="CC9" i="13"/>
  <c r="AS26" i="13"/>
  <c r="DA23" i="1"/>
  <c r="DF23" i="1" s="1"/>
  <c r="H30" i="13"/>
  <c r="G24" i="13"/>
  <c r="CC26" i="13"/>
  <c r="AI17" i="13"/>
  <c r="AI10" i="13"/>
  <c r="BY16" i="13"/>
  <c r="AG8" i="13"/>
  <c r="CC15" i="13"/>
  <c r="DA44" i="1"/>
  <c r="DF44" i="1" s="1"/>
  <c r="BE8" i="13"/>
  <c r="BE9" i="13"/>
  <c r="BE13" i="13"/>
  <c r="AA12" i="13"/>
  <c r="AS17" i="13"/>
  <c r="CC12" i="13"/>
  <c r="AO9" i="13"/>
  <c r="BE10" i="13"/>
  <c r="AA17" i="13"/>
  <c r="AQ9" i="13"/>
  <c r="AO26" i="13"/>
  <c r="AK10" i="13"/>
  <c r="AM16" i="13"/>
  <c r="AG7" i="13"/>
  <c r="AG11" i="13"/>
  <c r="AQ24" i="13"/>
  <c r="AA25" i="13"/>
  <c r="AC24" i="13"/>
  <c r="AA26" i="13"/>
  <c r="AK27" i="13"/>
  <c r="AU14" i="13"/>
  <c r="AO22" i="13"/>
  <c r="DA25" i="1"/>
  <c r="DF25" i="1" s="1"/>
  <c r="AS5" i="13"/>
  <c r="AO13" i="13"/>
  <c r="AG26" i="13"/>
  <c r="AK13" i="13"/>
  <c r="AU11" i="13"/>
  <c r="DA31" i="1"/>
  <c r="DF31" i="1" s="1"/>
  <c r="AA14" i="13"/>
  <c r="AS22" i="13"/>
  <c r="AS13" i="13"/>
  <c r="AG28" i="13"/>
  <c r="DD13" i="1"/>
  <c r="AC14" i="13"/>
  <c r="AK14" i="13"/>
  <c r="AC20" i="13"/>
  <c r="BY21" i="13"/>
  <c r="AO12" i="13"/>
  <c r="CA28" i="13"/>
  <c r="AI24" i="13"/>
  <c r="AU13" i="13"/>
  <c r="AI25" i="13"/>
  <c r="AK6" i="13"/>
  <c r="AQ13" i="13"/>
  <c r="CA10" i="13"/>
  <c r="AE23" i="13"/>
  <c r="P26" i="13"/>
  <c r="AS12" i="13"/>
  <c r="AM10" i="13"/>
  <c r="AA19" i="13"/>
  <c r="AM5" i="13"/>
  <c r="M26" i="13"/>
  <c r="BE7" i="13"/>
  <c r="AO19" i="13"/>
  <c r="AS8" i="13"/>
  <c r="BE24" i="13"/>
  <c r="AC8" i="13"/>
  <c r="BY7" i="13"/>
  <c r="AE7" i="13"/>
  <c r="AI22" i="13"/>
  <c r="AC15" i="13"/>
  <c r="AG19" i="13"/>
  <c r="Y11" i="13"/>
  <c r="Y21" i="13"/>
  <c r="O16" i="13"/>
  <c r="AM26" i="13"/>
  <c r="AQ22" i="13"/>
  <c r="E29" i="13"/>
  <c r="AS20" i="13"/>
  <c r="AG25" i="13"/>
  <c r="AU26" i="13"/>
  <c r="AQ11" i="13"/>
  <c r="CA8" i="13"/>
  <c r="AE24" i="13"/>
  <c r="BE27" i="13"/>
  <c r="AU15" i="13"/>
  <c r="AC13" i="13"/>
  <c r="AS15" i="13"/>
  <c r="AQ14" i="13"/>
  <c r="AK22" i="13"/>
  <c r="AE13" i="13"/>
  <c r="CC21" i="13"/>
  <c r="AO14" i="13"/>
  <c r="AG24" i="13"/>
  <c r="AK5" i="13"/>
  <c r="AM27" i="13"/>
  <c r="AC23" i="13"/>
  <c r="AA24" i="13"/>
  <c r="AI8" i="13"/>
  <c r="AQ25" i="13"/>
  <c r="AS6" i="13"/>
  <c r="AC27" i="13"/>
  <c r="AU12" i="13"/>
  <c r="AC16" i="13"/>
  <c r="AI21" i="13"/>
  <c r="AM15" i="13"/>
  <c r="AG27" i="13"/>
  <c r="AQ26" i="13"/>
  <c r="AK17" i="13"/>
  <c r="AM17" i="13"/>
  <c r="N16" i="13"/>
  <c r="AM7" i="13"/>
  <c r="I11" i="38" l="1"/>
  <c r="I12" i="38"/>
  <c r="I13" i="38"/>
  <c r="F13" i="38" s="1"/>
  <c r="H17" i="13" s="1"/>
  <c r="I12" i="40"/>
  <c r="I13" i="40"/>
  <c r="F13" i="40" s="1"/>
  <c r="I11" i="40"/>
  <c r="J14" i="40"/>
  <c r="I13" i="50"/>
  <c r="F13" i="50" s="1"/>
  <c r="H22" i="13" s="1"/>
  <c r="I11" i="50"/>
  <c r="I12" i="50"/>
  <c r="M514" i="67"/>
  <c r="M504" i="67"/>
  <c r="M509" i="67"/>
  <c r="M503" i="67"/>
  <c r="M507" i="67"/>
  <c r="M510" i="67"/>
  <c r="M502" i="67"/>
  <c r="M512" i="67"/>
  <c r="M513" i="67"/>
  <c r="M506" i="67"/>
  <c r="M501" i="67"/>
  <c r="M511" i="67"/>
  <c r="M508" i="67"/>
  <c r="M505" i="67"/>
  <c r="M503" i="65"/>
  <c r="M514" i="65"/>
  <c r="M512" i="65"/>
  <c r="M506" i="65"/>
  <c r="M511" i="65"/>
  <c r="M510" i="65"/>
  <c r="M502" i="65"/>
  <c r="M513" i="65"/>
  <c r="M501" i="65"/>
  <c r="M508" i="65"/>
  <c r="M505" i="65"/>
  <c r="M509" i="65"/>
  <c r="M504" i="65"/>
  <c r="M507" i="65"/>
  <c r="M512" i="63"/>
  <c r="M509" i="63"/>
  <c r="M511" i="63"/>
  <c r="M508" i="63"/>
  <c r="M514" i="63"/>
  <c r="M503" i="63"/>
  <c r="M501" i="63"/>
  <c r="M513" i="63"/>
  <c r="M510" i="63"/>
  <c r="M506" i="63"/>
  <c r="M502" i="63"/>
  <c r="M504" i="63"/>
  <c r="M505" i="63"/>
  <c r="M507" i="63"/>
  <c r="M511" i="59"/>
  <c r="M514" i="59"/>
  <c r="M501" i="59"/>
  <c r="M512" i="59"/>
  <c r="M513" i="59"/>
  <c r="M509" i="59"/>
  <c r="M508" i="59"/>
  <c r="M502" i="59"/>
  <c r="M510" i="59"/>
  <c r="M503" i="59"/>
  <c r="M505" i="59"/>
  <c r="M506" i="59"/>
  <c r="M504" i="59"/>
  <c r="M507" i="59"/>
  <c r="M511" i="88"/>
  <c r="DA8" i="1"/>
  <c r="DF8" i="1" s="1"/>
  <c r="K511" i="55"/>
  <c r="K504" i="65"/>
  <c r="K512" i="65"/>
  <c r="CT34" i="1"/>
  <c r="AH34" i="1" s="1"/>
  <c r="G515" i="55"/>
  <c r="DA26" i="1" s="1"/>
  <c r="DF26" i="1" s="1"/>
  <c r="K503" i="63"/>
  <c r="CT30" i="1" s="1"/>
  <c r="K512" i="82"/>
  <c r="G515" i="92"/>
  <c r="DA41" i="1" s="1"/>
  <c r="DF41" i="1" s="1"/>
  <c r="G515" i="94"/>
  <c r="DA42" i="1" s="1"/>
  <c r="DF42" i="1" s="1"/>
  <c r="K512" i="98"/>
  <c r="F515" i="57"/>
  <c r="DD27" i="1" s="1"/>
  <c r="G515" i="88"/>
  <c r="DA39" i="1" s="1"/>
  <c r="DF39" i="1" s="1"/>
  <c r="K504" i="98"/>
  <c r="M502" i="98"/>
  <c r="M500" i="98"/>
  <c r="M513" i="96"/>
  <c r="M509" i="96"/>
  <c r="M513" i="92"/>
  <c r="M504" i="92"/>
  <c r="K509" i="94"/>
  <c r="K509" i="96"/>
  <c r="K506" i="88"/>
  <c r="K504" i="92"/>
  <c r="K505" i="96"/>
  <c r="M506" i="82"/>
  <c r="K530" i="98"/>
  <c r="G535" i="98"/>
  <c r="K526" i="90"/>
  <c r="K535" i="90" s="1"/>
  <c r="G535" i="90"/>
  <c r="H535" i="88"/>
  <c r="K532" i="88"/>
  <c r="K536" i="49"/>
  <c r="K536" i="41"/>
  <c r="K513" i="33"/>
  <c r="K536" i="31"/>
  <c r="G515" i="27"/>
  <c r="DA12" i="1" s="1"/>
  <c r="DF12" i="1" s="1"/>
  <c r="K535" i="25"/>
  <c r="G515" i="23"/>
  <c r="DA9" i="1" s="1"/>
  <c r="DF9" i="1" s="1"/>
  <c r="E52" i="93"/>
  <c r="G52" i="93" s="1"/>
  <c r="I52" i="93" s="1"/>
  <c r="A96" i="40"/>
  <c r="D96" i="40" s="1"/>
  <c r="A91" i="4"/>
  <c r="D91" i="4" s="1"/>
  <c r="A98" i="54"/>
  <c r="D98" i="54" s="1"/>
  <c r="A97" i="4"/>
  <c r="D97" i="4" s="1"/>
  <c r="A92" i="81"/>
  <c r="D92" i="81" s="1"/>
  <c r="A86" i="50"/>
  <c r="A96" i="50"/>
  <c r="D96" i="50" s="1"/>
  <c r="A93" i="44"/>
  <c r="D93" i="44" s="1"/>
  <c r="A93" i="64"/>
  <c r="D93" i="64" s="1"/>
  <c r="A95" i="36"/>
  <c r="D95" i="36" s="1"/>
  <c r="A99" i="87"/>
  <c r="D99" i="87" s="1"/>
  <c r="A87" i="89"/>
  <c r="A92" i="18"/>
  <c r="D92" i="18" s="1"/>
  <c r="A86" i="15"/>
  <c r="A98" i="50"/>
  <c r="D98" i="50" s="1"/>
  <c r="E51" i="62"/>
  <c r="G51" i="62" s="1"/>
  <c r="I51" i="62" s="1"/>
  <c r="A93" i="66"/>
  <c r="D93" i="66" s="1"/>
  <c r="A98" i="56"/>
  <c r="D98" i="56" s="1"/>
  <c r="A89" i="36"/>
  <c r="E52" i="42"/>
  <c r="G52" i="42" s="1"/>
  <c r="I52" i="42" s="1"/>
  <c r="A88" i="4"/>
  <c r="E51" i="40"/>
  <c r="G51" i="40" s="1"/>
  <c r="I51" i="40" s="1"/>
  <c r="BS18" i="13" s="1"/>
  <c r="E49" i="95"/>
  <c r="G49" i="95" s="1"/>
  <c r="I49" i="95" s="1"/>
  <c r="A95" i="91"/>
  <c r="D95" i="91" s="1"/>
  <c r="A93" i="32"/>
  <c r="D93" i="32" s="1"/>
  <c r="A87" i="34"/>
  <c r="A96" i="56"/>
  <c r="D96" i="56" s="1"/>
  <c r="E53" i="40"/>
  <c r="G53" i="40" s="1"/>
  <c r="I53" i="40" s="1"/>
  <c r="BW18" i="13" s="1"/>
  <c r="A93" i="81"/>
  <c r="D93" i="81" s="1"/>
  <c r="A98" i="95"/>
  <c r="D98" i="95" s="1"/>
  <c r="E50" i="97"/>
  <c r="G50" i="97" s="1"/>
  <c r="I50" i="97" s="1"/>
  <c r="A96" i="81"/>
  <c r="D96" i="81" s="1"/>
  <c r="A99" i="44"/>
  <c r="D99" i="44" s="1"/>
  <c r="A91" i="89"/>
  <c r="D91" i="89" s="1"/>
  <c r="A100" i="42"/>
  <c r="D100" i="42" s="1"/>
  <c r="E52" i="85"/>
  <c r="G52" i="85" s="1"/>
  <c r="I52" i="85" s="1"/>
  <c r="E51" i="26"/>
  <c r="G51" i="26" s="1"/>
  <c r="I51" i="26" s="1"/>
  <c r="A90" i="14"/>
  <c r="E51" i="66"/>
  <c r="G51" i="66" s="1"/>
  <c r="I51" i="66" s="1"/>
  <c r="A96" i="91"/>
  <c r="D96" i="91" s="1"/>
  <c r="A94" i="81"/>
  <c r="D94" i="81" s="1"/>
  <c r="A96" i="48"/>
  <c r="D96" i="48" s="1"/>
  <c r="E51" i="4"/>
  <c r="G51" i="4" s="1"/>
  <c r="I51" i="4" s="1"/>
  <c r="A98" i="89"/>
  <c r="D98" i="89" s="1"/>
  <c r="E40" i="48"/>
  <c r="G40" i="48" s="1"/>
  <c r="A92" i="48"/>
  <c r="D92" i="48" s="1"/>
  <c r="A100" i="4"/>
  <c r="D100" i="4" s="1"/>
  <c r="A97" i="91"/>
  <c r="D97" i="91" s="1"/>
  <c r="A86" i="85"/>
  <c r="E52" i="4"/>
  <c r="G52" i="4" s="1"/>
  <c r="I52" i="4" s="1"/>
  <c r="A86" i="40"/>
  <c r="A100" i="64"/>
  <c r="D100" i="64" s="1"/>
  <c r="A93" i="19"/>
  <c r="D93" i="19" s="1"/>
  <c r="E47" i="95"/>
  <c r="G47" i="95" s="1"/>
  <c r="I47" i="95" s="1"/>
  <c r="A90" i="15"/>
  <c r="E52" i="30"/>
  <c r="G52" i="30" s="1"/>
  <c r="I52" i="30" s="1"/>
  <c r="A92" i="87"/>
  <c r="D92" i="87" s="1"/>
  <c r="A86" i="4"/>
  <c r="A93" i="14"/>
  <c r="D93" i="14" s="1"/>
  <c r="E51" i="28"/>
  <c r="G51" i="28" s="1"/>
  <c r="I51" i="28" s="1"/>
  <c r="E51" i="56"/>
  <c r="G51" i="56" s="1"/>
  <c r="I51" i="56" s="1"/>
  <c r="A89" i="32"/>
  <c r="E52" i="50"/>
  <c r="G52" i="50" s="1"/>
  <c r="I52" i="50" s="1"/>
  <c r="A100" i="44"/>
  <c r="D100" i="44" s="1"/>
  <c r="A88" i="81"/>
  <c r="A86" i="26"/>
  <c r="A98" i="81"/>
  <c r="D98" i="81" s="1"/>
  <c r="A95" i="19"/>
  <c r="D95" i="19" s="1"/>
  <c r="E51" i="36"/>
  <c r="G51" i="36" s="1"/>
  <c r="I51" i="36" s="1"/>
  <c r="A87" i="85"/>
  <c r="A99" i="17"/>
  <c r="D99" i="17" s="1"/>
  <c r="A98" i="36"/>
  <c r="D98" i="36" s="1"/>
  <c r="A99" i="28"/>
  <c r="D99" i="28" s="1"/>
  <c r="A92" i="28"/>
  <c r="D92" i="28" s="1"/>
  <c r="A94" i="30"/>
  <c r="D94" i="30" s="1"/>
  <c r="A91" i="44"/>
  <c r="A92" i="58"/>
  <c r="D92" i="58" s="1"/>
  <c r="A100" i="54"/>
  <c r="D100" i="54" s="1"/>
  <c r="A94" i="93"/>
  <c r="D94" i="93" s="1"/>
  <c r="A86" i="17"/>
  <c r="A91" i="18"/>
  <c r="D91" i="18" s="1"/>
  <c r="E51" i="54"/>
  <c r="G51" i="54" s="1"/>
  <c r="I51" i="54" s="1"/>
  <c r="A90" i="89"/>
  <c r="A93" i="30"/>
  <c r="D93" i="30" s="1"/>
  <c r="A92" i="85"/>
  <c r="D92" i="85" s="1"/>
  <c r="A97" i="18"/>
  <c r="D97" i="18" s="1"/>
  <c r="A95" i="34"/>
  <c r="D95" i="34" s="1"/>
  <c r="A86" i="93"/>
  <c r="E40" i="44"/>
  <c r="G40" i="44" s="1"/>
  <c r="A88" i="48"/>
  <c r="A99" i="91"/>
  <c r="D99" i="91" s="1"/>
  <c r="A88" i="14"/>
  <c r="A99" i="95"/>
  <c r="D99" i="95" s="1"/>
  <c r="A88" i="97"/>
  <c r="E53" i="19"/>
  <c r="G53" i="19" s="1"/>
  <c r="I53" i="19" s="1"/>
  <c r="BW10" i="13" s="1"/>
  <c r="A98" i="42"/>
  <c r="D98" i="42" s="1"/>
  <c r="A97" i="42"/>
  <c r="D97" i="42" s="1"/>
  <c r="A100" i="19"/>
  <c r="D100" i="19" s="1"/>
  <c r="A88" i="17"/>
  <c r="A86" i="38"/>
  <c r="A95" i="32"/>
  <c r="D95" i="32" s="1"/>
  <c r="A99" i="85"/>
  <c r="D99" i="85" s="1"/>
  <c r="A99" i="15"/>
  <c r="D99" i="15" s="1"/>
  <c r="A98" i="66"/>
  <c r="D98" i="66" s="1"/>
  <c r="A100" i="34"/>
  <c r="D100" i="34" s="1"/>
  <c r="A94" i="18"/>
  <c r="D94" i="18" s="1"/>
  <c r="A86" i="97"/>
  <c r="A97" i="15"/>
  <c r="D97" i="15" s="1"/>
  <c r="A93" i="38"/>
  <c r="D93" i="38" s="1"/>
  <c r="A97" i="28"/>
  <c r="D97" i="28" s="1"/>
  <c r="E53" i="56"/>
  <c r="G53" i="56" s="1"/>
  <c r="I53" i="56" s="1"/>
  <c r="BW24" i="13" s="1"/>
  <c r="E53" i="48"/>
  <c r="G53" i="48" s="1"/>
  <c r="I53" i="48" s="1"/>
  <c r="BW21" i="13" s="1"/>
  <c r="A98" i="40"/>
  <c r="D98" i="40" s="1"/>
  <c r="A89" i="93"/>
  <c r="A91" i="26"/>
  <c r="D91" i="26" s="1"/>
  <c r="A86" i="44"/>
  <c r="A96" i="97"/>
  <c r="D96" i="97" s="1"/>
  <c r="E51" i="19"/>
  <c r="G51" i="19" s="1"/>
  <c r="I51" i="19" s="1"/>
  <c r="E51" i="95"/>
  <c r="G51" i="95" s="1"/>
  <c r="I51" i="95" s="1"/>
  <c r="A86" i="18"/>
  <c r="A89" i="26"/>
  <c r="A96" i="54"/>
  <c r="D96" i="54" s="1"/>
  <c r="A94" i="34"/>
  <c r="D94" i="34" s="1"/>
  <c r="A90" i="40"/>
  <c r="E51" i="38"/>
  <c r="G51" i="38" s="1"/>
  <c r="I51" i="38" s="1"/>
  <c r="A87" i="93"/>
  <c r="A93" i="28"/>
  <c r="D93" i="28" s="1"/>
  <c r="A97" i="56"/>
  <c r="D97" i="56" s="1"/>
  <c r="A96" i="87"/>
  <c r="D96" i="87" s="1"/>
  <c r="A92" i="54"/>
  <c r="D92" i="54" s="1"/>
  <c r="A99" i="66"/>
  <c r="D99" i="66" s="1"/>
  <c r="A89" i="56"/>
  <c r="A88" i="19"/>
  <c r="A92" i="62"/>
  <c r="D92" i="62" s="1"/>
  <c r="A94" i="36"/>
  <c r="D94" i="36" s="1"/>
  <c r="A90" i="81"/>
  <c r="E52" i="62"/>
  <c r="G52" i="62" s="1"/>
  <c r="I52" i="62" s="1"/>
  <c r="A91" i="14"/>
  <c r="A87" i="44"/>
  <c r="A91" i="58"/>
  <c r="D91" i="58" s="1"/>
  <c r="A95" i="95"/>
  <c r="D95" i="95" s="1"/>
  <c r="A90" i="19"/>
  <c r="A96" i="18"/>
  <c r="D96" i="18" s="1"/>
  <c r="A90" i="32"/>
  <c r="A86" i="95"/>
  <c r="A100" i="66"/>
  <c r="D100" i="66" s="1"/>
  <c r="A88" i="91"/>
  <c r="A98" i="85"/>
  <c r="D98" i="85" s="1"/>
  <c r="E53" i="28"/>
  <c r="G53" i="28" s="1"/>
  <c r="I53" i="28" s="1"/>
  <c r="BW12" i="13" s="1"/>
  <c r="A99" i="54"/>
  <c r="D99" i="54" s="1"/>
  <c r="E52" i="14"/>
  <c r="G52" i="14" s="1"/>
  <c r="I52" i="14" s="1"/>
  <c r="A86" i="28"/>
  <c r="A87" i="62"/>
  <c r="A97" i="34"/>
  <c r="D97" i="34" s="1"/>
  <c r="A88" i="66"/>
  <c r="A95" i="56"/>
  <c r="D95" i="56" s="1"/>
  <c r="A92" i="40"/>
  <c r="D92" i="40" s="1"/>
  <c r="E52" i="34"/>
  <c r="G52" i="34" s="1"/>
  <c r="I52" i="34" s="1"/>
  <c r="A97" i="66"/>
  <c r="D97" i="66" s="1"/>
  <c r="A86" i="89"/>
  <c r="E50" i="95"/>
  <c r="G50" i="95" s="1"/>
  <c r="I50" i="95" s="1"/>
  <c r="E53" i="4"/>
  <c r="G53" i="4" s="1"/>
  <c r="I53" i="4" s="1"/>
  <c r="BW5" i="13" s="1"/>
  <c r="E53" i="62"/>
  <c r="G53" i="62" s="1"/>
  <c r="I53" i="62" s="1"/>
  <c r="BW26" i="13" s="1"/>
  <c r="A90" i="66"/>
  <c r="A88" i="87"/>
  <c r="E53" i="85"/>
  <c r="G53" i="85" s="1"/>
  <c r="I53" i="85" s="1"/>
  <c r="E51" i="15"/>
  <c r="G51" i="15" s="1"/>
  <c r="I51" i="15" s="1"/>
  <c r="A93" i="89"/>
  <c r="D93" i="89" s="1"/>
  <c r="A94" i="62"/>
  <c r="D94" i="62" s="1"/>
  <c r="A94" i="66"/>
  <c r="D94" i="66" s="1"/>
  <c r="A95" i="81"/>
  <c r="D95" i="81" s="1"/>
  <c r="E52" i="95"/>
  <c r="G52" i="95" s="1"/>
  <c r="I52" i="95" s="1"/>
  <c r="E53" i="26"/>
  <c r="G53" i="26" s="1"/>
  <c r="I53" i="26" s="1"/>
  <c r="BW11" i="13" s="1"/>
  <c r="A98" i="64"/>
  <c r="D98" i="64" s="1"/>
  <c r="A91" i="95"/>
  <c r="D91" i="95" s="1"/>
  <c r="A87" i="32"/>
  <c r="A92" i="66"/>
  <c r="D92" i="66" s="1"/>
  <c r="E52" i="15"/>
  <c r="G52" i="15" s="1"/>
  <c r="I52" i="15" s="1"/>
  <c r="A97" i="26"/>
  <c r="D97" i="26" s="1"/>
  <c r="A87" i="64"/>
  <c r="A95" i="93"/>
  <c r="D95" i="93" s="1"/>
  <c r="A91" i="81"/>
  <c r="D91" i="81" s="1"/>
  <c r="E53" i="54"/>
  <c r="G53" i="54" s="1"/>
  <c r="I53" i="54" s="1"/>
  <c r="BW23" i="13" s="1"/>
  <c r="A89" i="40"/>
  <c r="A95" i="50"/>
  <c r="D95" i="50" s="1"/>
  <c r="A91" i="66"/>
  <c r="D91" i="66" s="1"/>
  <c r="A86" i="19"/>
  <c r="A98" i="97"/>
  <c r="D98" i="97" s="1"/>
  <c r="A91" i="36"/>
  <c r="D91" i="36" s="1"/>
  <c r="A100" i="32"/>
  <c r="D100" i="32" s="1"/>
  <c r="A92" i="97"/>
  <c r="D92" i="97" s="1"/>
  <c r="A93" i="54"/>
  <c r="D93" i="54" s="1"/>
  <c r="E51" i="14"/>
  <c r="G51" i="14" s="1"/>
  <c r="I51" i="14" s="1"/>
  <c r="A94" i="56"/>
  <c r="D94" i="56" s="1"/>
  <c r="A90" i="95"/>
  <c r="D90" i="95" s="1"/>
  <c r="A100" i="85"/>
  <c r="D100" i="85" s="1"/>
  <c r="A93" i="93"/>
  <c r="D93" i="93" s="1"/>
  <c r="A87" i="97"/>
  <c r="E51" i="17"/>
  <c r="G51" i="17" s="1"/>
  <c r="I51" i="17" s="1"/>
  <c r="A94" i="89"/>
  <c r="D94" i="89" s="1"/>
  <c r="A96" i="89"/>
  <c r="D96" i="89" s="1"/>
  <c r="A96" i="64"/>
  <c r="D96" i="64" s="1"/>
  <c r="A98" i="18"/>
  <c r="D98" i="18" s="1"/>
  <c r="E51" i="93"/>
  <c r="G51" i="93" s="1"/>
  <c r="I51" i="93" s="1"/>
  <c r="A90" i="36"/>
  <c r="A93" i="56"/>
  <c r="D93" i="56" s="1"/>
  <c r="A88" i="38"/>
  <c r="A98" i="28"/>
  <c r="D98" i="28" s="1"/>
  <c r="E52" i="32"/>
  <c r="G52" i="32" s="1"/>
  <c r="I52" i="32" s="1"/>
  <c r="A90" i="56"/>
  <c r="A96" i="62"/>
  <c r="D96" i="62" s="1"/>
  <c r="A100" i="28"/>
  <c r="D100" i="28" s="1"/>
  <c r="A86" i="32"/>
  <c r="A97" i="48"/>
  <c r="D97" i="48" s="1"/>
  <c r="A91" i="32"/>
  <c r="D91" i="32" s="1"/>
  <c r="A93" i="58"/>
  <c r="D93" i="58" s="1"/>
  <c r="A90" i="42"/>
  <c r="E49" i="97"/>
  <c r="G49" i="97" s="1"/>
  <c r="I49" i="97" s="1"/>
  <c r="A87" i="4"/>
  <c r="A88" i="34"/>
  <c r="A99" i="48"/>
  <c r="D99" i="48" s="1"/>
  <c r="A99" i="58"/>
  <c r="D99" i="58" s="1"/>
  <c r="A92" i="14"/>
  <c r="D92" i="14" s="1"/>
  <c r="A90" i="38"/>
  <c r="A87" i="48"/>
  <c r="A88" i="56"/>
  <c r="A98" i="44"/>
  <c r="D98" i="44" s="1"/>
  <c r="A87" i="81"/>
  <c r="A90" i="48"/>
  <c r="A100" i="50"/>
  <c r="D100" i="50" s="1"/>
  <c r="A93" i="36"/>
  <c r="D93" i="36" s="1"/>
  <c r="A99" i="14"/>
  <c r="D99" i="14" s="1"/>
  <c r="A87" i="66"/>
  <c r="L36" i="13"/>
  <c r="A93" i="26"/>
  <c r="D93" i="26" s="1"/>
  <c r="A97" i="62"/>
  <c r="D97" i="62" s="1"/>
  <c r="E51" i="58"/>
  <c r="G51" i="58" s="1"/>
  <c r="I51" i="58" s="1"/>
  <c r="A98" i="32"/>
  <c r="D98" i="32" s="1"/>
  <c r="A88" i="89"/>
  <c r="A91" i="64"/>
  <c r="D91" i="64" s="1"/>
  <c r="A90" i="44"/>
  <c r="E51" i="18"/>
  <c r="G51" i="18" s="1"/>
  <c r="I51" i="18" s="1"/>
  <c r="A89" i="89"/>
  <c r="A93" i="40"/>
  <c r="D93" i="40" s="1"/>
  <c r="A94" i="97"/>
  <c r="D94" i="97" s="1"/>
  <c r="A96" i="34"/>
  <c r="D96" i="34" s="1"/>
  <c r="E52" i="81"/>
  <c r="G52" i="81" s="1"/>
  <c r="I52" i="81" s="1"/>
  <c r="A99" i="89"/>
  <c r="D99" i="89" s="1"/>
  <c r="A94" i="4"/>
  <c r="D94" i="4" s="1"/>
  <c r="A89" i="42"/>
  <c r="A98" i="17"/>
  <c r="D98" i="17" s="1"/>
  <c r="A94" i="87"/>
  <c r="D94" i="87" s="1"/>
  <c r="E52" i="91"/>
  <c r="G52" i="91" s="1"/>
  <c r="I52" i="91" s="1"/>
  <c r="E52" i="54"/>
  <c r="G52" i="54" s="1"/>
  <c r="I52" i="54" s="1"/>
  <c r="A95" i="62"/>
  <c r="D95" i="62" s="1"/>
  <c r="A95" i="28"/>
  <c r="D95" i="28" s="1"/>
  <c r="A98" i="26"/>
  <c r="D98" i="26" s="1"/>
  <c r="A97" i="38"/>
  <c r="D97" i="38" s="1"/>
  <c r="A89" i="95"/>
  <c r="A91" i="87"/>
  <c r="D91" i="87" s="1"/>
  <c r="A94" i="17"/>
  <c r="D94" i="17" s="1"/>
  <c r="A96" i="42"/>
  <c r="D96" i="42" s="1"/>
  <c r="A96" i="19"/>
  <c r="D96" i="19" s="1"/>
  <c r="A89" i="58"/>
  <c r="A89" i="64"/>
  <c r="A87" i="40"/>
  <c r="A95" i="66"/>
  <c r="D95" i="66" s="1"/>
  <c r="E51" i="89"/>
  <c r="G51" i="89" s="1"/>
  <c r="I51" i="89" s="1"/>
  <c r="A89" i="66"/>
  <c r="A97" i="19"/>
  <c r="D97" i="19" s="1"/>
  <c r="A99" i="19"/>
  <c r="D99" i="19" s="1"/>
  <c r="A90" i="17"/>
  <c r="E51" i="30"/>
  <c r="G51" i="30" s="1"/>
  <c r="I51" i="30" s="1"/>
  <c r="A91" i="30"/>
  <c r="A86" i="36"/>
  <c r="A96" i="36"/>
  <c r="D96" i="36" s="1"/>
  <c r="A95" i="87"/>
  <c r="D95" i="87" s="1"/>
  <c r="E51" i="91"/>
  <c r="G51" i="91" s="1"/>
  <c r="I51" i="91" s="1"/>
  <c r="A99" i="4"/>
  <c r="D99" i="4" s="1"/>
  <c r="A100" i="62"/>
  <c r="D100" i="62" s="1"/>
  <c r="A88" i="32"/>
  <c r="A92" i="4"/>
  <c r="D92" i="4" s="1"/>
  <c r="A86" i="66"/>
  <c r="E51" i="42"/>
  <c r="G51" i="42" s="1"/>
  <c r="I51" i="42" s="1"/>
  <c r="A99" i="26"/>
  <c r="D99" i="26" s="1"/>
  <c r="A98" i="4"/>
  <c r="D98" i="4" s="1"/>
  <c r="A86" i="14"/>
  <c r="E52" i="28"/>
  <c r="G52" i="28" s="1"/>
  <c r="I52" i="28" s="1"/>
  <c r="A96" i="14"/>
  <c r="D96" i="14" s="1"/>
  <c r="A90" i="4"/>
  <c r="A87" i="38"/>
  <c r="A97" i="36"/>
  <c r="D97" i="36" s="1"/>
  <c r="A93" i="91"/>
  <c r="D93" i="91" s="1"/>
  <c r="A96" i="28"/>
  <c r="D96" i="28" s="1"/>
  <c r="A95" i="97"/>
  <c r="D95" i="97" s="1"/>
  <c r="A87" i="15"/>
  <c r="A87" i="26"/>
  <c r="A88" i="28"/>
  <c r="A87" i="56"/>
  <c r="E52" i="64"/>
  <c r="G52" i="64" s="1"/>
  <c r="I52" i="64" s="1"/>
  <c r="A90" i="18"/>
  <c r="E53" i="91"/>
  <c r="G53" i="91" s="1"/>
  <c r="I53" i="91" s="1"/>
  <c r="A99" i="18"/>
  <c r="D99" i="18" s="1"/>
  <c r="A100" i="81"/>
  <c r="D100" i="81" s="1"/>
  <c r="A93" i="97"/>
  <c r="D93" i="97" s="1"/>
  <c r="E53" i="14"/>
  <c r="G53" i="14" s="1"/>
  <c r="I53" i="14" s="1"/>
  <c r="BW6" i="13" s="1"/>
  <c r="E53" i="44"/>
  <c r="G53" i="44" s="1"/>
  <c r="I53" i="44" s="1"/>
  <c r="BW20" i="13" s="1"/>
  <c r="A96" i="95"/>
  <c r="D96" i="95" s="1"/>
  <c r="A100" i="93"/>
  <c r="D100" i="93" s="1"/>
  <c r="A89" i="18"/>
  <c r="E51" i="44"/>
  <c r="G51" i="44" s="1"/>
  <c r="I51" i="44" s="1"/>
  <c r="A91" i="48"/>
  <c r="E48" i="97"/>
  <c r="G48" i="97" s="1"/>
  <c r="I48" i="97" s="1"/>
  <c r="E51" i="64"/>
  <c r="G51" i="64" s="1"/>
  <c r="I51" i="64" s="1"/>
  <c r="A86" i="87"/>
  <c r="A94" i="95"/>
  <c r="D94" i="95" s="1"/>
  <c r="A97" i="17"/>
  <c r="D97" i="17" s="1"/>
  <c r="A100" i="56"/>
  <c r="D100" i="56" s="1"/>
  <c r="E52" i="40"/>
  <c r="G52" i="40" s="1"/>
  <c r="I52" i="40" s="1"/>
  <c r="BU18" i="13" s="1"/>
  <c r="A88" i="44"/>
  <c r="A100" i="89"/>
  <c r="D100" i="89" s="1"/>
  <c r="A88" i="85"/>
  <c r="A93" i="85"/>
  <c r="D93" i="85" s="1"/>
  <c r="A100" i="58"/>
  <c r="D100" i="58" s="1"/>
  <c r="A88" i="18"/>
  <c r="E48" i="95"/>
  <c r="G48" i="95" s="1"/>
  <c r="I48" i="95" s="1"/>
  <c r="A90" i="93"/>
  <c r="A93" i="17"/>
  <c r="D93" i="17" s="1"/>
  <c r="E53" i="38"/>
  <c r="G53" i="38" s="1"/>
  <c r="I53" i="38" s="1"/>
  <c r="BW17" i="13" s="1"/>
  <c r="A89" i="48"/>
  <c r="E51" i="97"/>
  <c r="G51" i="97" s="1"/>
  <c r="I51" i="97" s="1"/>
  <c r="E53" i="81"/>
  <c r="G53" i="81" s="1"/>
  <c r="I53" i="81" s="1"/>
  <c r="A94" i="85"/>
  <c r="D94" i="85" s="1"/>
  <c r="A95" i="30"/>
  <c r="D95" i="30" s="1"/>
  <c r="A94" i="54"/>
  <c r="D94" i="54" s="1"/>
  <c r="A87" i="30"/>
  <c r="A87" i="87"/>
  <c r="A99" i="34"/>
  <c r="D99" i="34" s="1"/>
  <c r="A99" i="93"/>
  <c r="D99" i="93" s="1"/>
  <c r="A88" i="93"/>
  <c r="E53" i="42"/>
  <c r="G53" i="42" s="1"/>
  <c r="I53" i="42" s="1"/>
  <c r="BW19" i="13" s="1"/>
  <c r="A92" i="32"/>
  <c r="D92" i="32" s="1"/>
  <c r="A87" i="54"/>
  <c r="A92" i="56"/>
  <c r="D92" i="56" s="1"/>
  <c r="A86" i="48"/>
  <c r="A90" i="54"/>
  <c r="A89" i="50"/>
  <c r="A91" i="97"/>
  <c r="D91" i="97" s="1"/>
  <c r="A92" i="26"/>
  <c r="D92" i="26" s="1"/>
  <c r="A94" i="58"/>
  <c r="D94" i="58" s="1"/>
  <c r="A98" i="14"/>
  <c r="D98" i="14" s="1"/>
  <c r="A97" i="30"/>
  <c r="D97" i="30" s="1"/>
  <c r="E52" i="19"/>
  <c r="G52" i="19" s="1"/>
  <c r="I52" i="19" s="1"/>
  <c r="A94" i="48"/>
  <c r="D94" i="48" s="1"/>
  <c r="A94" i="15"/>
  <c r="D94" i="15" s="1"/>
  <c r="A91" i="40"/>
  <c r="E52" i="58"/>
  <c r="G52" i="58" s="1"/>
  <c r="I52" i="58" s="1"/>
  <c r="A88" i="50"/>
  <c r="A89" i="17"/>
  <c r="E53" i="89"/>
  <c r="G53" i="89" s="1"/>
  <c r="I53" i="89" s="1"/>
  <c r="A91" i="91"/>
  <c r="D91" i="91" s="1"/>
  <c r="A91" i="38"/>
  <c r="D91" i="38" s="1"/>
  <c r="A96" i="4"/>
  <c r="D96" i="4" s="1"/>
  <c r="A90" i="30"/>
  <c r="A86" i="81"/>
  <c r="A92" i="30"/>
  <c r="D92" i="30" s="1"/>
  <c r="A89" i="85"/>
  <c r="A96" i="32"/>
  <c r="D96" i="32" s="1"/>
  <c r="A94" i="40"/>
  <c r="D94" i="40" s="1"/>
  <c r="A94" i="19"/>
  <c r="D94" i="19" s="1"/>
  <c r="A96" i="58"/>
  <c r="D96" i="58" s="1"/>
  <c r="A98" i="58"/>
  <c r="D98" i="58" s="1"/>
  <c r="A89" i="54"/>
  <c r="E51" i="87"/>
  <c r="G51" i="87" s="1"/>
  <c r="I51" i="87" s="1"/>
  <c r="E53" i="17"/>
  <c r="G53" i="17" s="1"/>
  <c r="I53" i="17" s="1"/>
  <c r="BW8" i="13" s="1"/>
  <c r="A95" i="38"/>
  <c r="D95" i="38" s="1"/>
  <c r="A87" i="91"/>
  <c r="A100" i="26"/>
  <c r="D100" i="26" s="1"/>
  <c r="A88" i="54"/>
  <c r="A94" i="91"/>
  <c r="D94" i="91" s="1"/>
  <c r="A92" i="19"/>
  <c r="D92" i="19" s="1"/>
  <c r="E53" i="66"/>
  <c r="G53" i="66" s="1"/>
  <c r="I53" i="66" s="1"/>
  <c r="BW28" i="13" s="1"/>
  <c r="A96" i="44"/>
  <c r="D96" i="44" s="1"/>
  <c r="A92" i="50"/>
  <c r="D92" i="50" s="1"/>
  <c r="A91" i="56"/>
  <c r="D91" i="56" s="1"/>
  <c r="A90" i="85"/>
  <c r="A89" i="15"/>
  <c r="A97" i="85"/>
  <c r="D97" i="85" s="1"/>
  <c r="A96" i="15"/>
  <c r="D96" i="15" s="1"/>
  <c r="E53" i="32"/>
  <c r="G53" i="32" s="1"/>
  <c r="I53" i="32" s="1"/>
  <c r="BW14" i="13" s="1"/>
  <c r="A97" i="40"/>
  <c r="D97" i="40" s="1"/>
  <c r="A94" i="50"/>
  <c r="D94" i="50" s="1"/>
  <c r="A95" i="58"/>
  <c r="D95" i="58" s="1"/>
  <c r="A93" i="42"/>
  <c r="D93" i="42" s="1"/>
  <c r="A92" i="95"/>
  <c r="D92" i="95" s="1"/>
  <c r="A95" i="17"/>
  <c r="D95" i="17" s="1"/>
  <c r="A86" i="42"/>
  <c r="E53" i="93"/>
  <c r="G53" i="93" s="1"/>
  <c r="I53" i="93" s="1"/>
  <c r="A100" i="14"/>
  <c r="D100" i="14" s="1"/>
  <c r="A95" i="4"/>
  <c r="D95" i="4" s="1"/>
  <c r="A96" i="26"/>
  <c r="D96" i="26" s="1"/>
  <c r="A91" i="54"/>
  <c r="D91" i="54" s="1"/>
  <c r="A92" i="42"/>
  <c r="D92" i="42" s="1"/>
  <c r="A95" i="40"/>
  <c r="D95" i="40" s="1"/>
  <c r="A90" i="28"/>
  <c r="A88" i="62"/>
  <c r="A89" i="87"/>
  <c r="A98" i="34"/>
  <c r="D98" i="34" s="1"/>
  <c r="A92" i="89"/>
  <c r="D92" i="89" s="1"/>
  <c r="A98" i="91"/>
  <c r="D98" i="91" s="1"/>
  <c r="A96" i="85"/>
  <c r="D96" i="85" s="1"/>
  <c r="A91" i="34"/>
  <c r="A97" i="95"/>
  <c r="D97" i="95" s="1"/>
  <c r="A97" i="81"/>
  <c r="D97" i="81" s="1"/>
  <c r="A95" i="14"/>
  <c r="D95" i="14" s="1"/>
  <c r="A97" i="14"/>
  <c r="D97" i="14" s="1"/>
  <c r="A89" i="44"/>
  <c r="A87" i="95"/>
  <c r="A94" i="44"/>
  <c r="D94" i="44" s="1"/>
  <c r="E51" i="50"/>
  <c r="G51" i="50" s="1"/>
  <c r="I51" i="50" s="1"/>
  <c r="E52" i="48"/>
  <c r="G52" i="48" s="1"/>
  <c r="I52" i="48" s="1"/>
  <c r="A99" i="38"/>
  <c r="D99" i="38" s="1"/>
  <c r="A98" i="15"/>
  <c r="D98" i="15" s="1"/>
  <c r="A96" i="38"/>
  <c r="D96" i="38" s="1"/>
  <c r="E51" i="85"/>
  <c r="G51" i="85" s="1"/>
  <c r="I51" i="85" s="1"/>
  <c r="A91" i="62"/>
  <c r="D91" i="62" s="1"/>
  <c r="A88" i="26"/>
  <c r="A99" i="40"/>
  <c r="D99" i="40" s="1"/>
  <c r="A97" i="54"/>
  <c r="D97" i="54" s="1"/>
  <c r="E53" i="36"/>
  <c r="G53" i="36" s="1"/>
  <c r="I53" i="36" s="1"/>
  <c r="BW16" i="13" s="1"/>
  <c r="A92" i="17"/>
  <c r="D92" i="17" s="1"/>
  <c r="A98" i="62"/>
  <c r="D98" i="62" s="1"/>
  <c r="A85" i="97"/>
  <c r="A99" i="32"/>
  <c r="D99" i="32" s="1"/>
  <c r="E40" i="40"/>
  <c r="G40" i="40" s="1"/>
  <c r="A89" i="81"/>
  <c r="A96" i="17"/>
  <c r="D96" i="17" s="1"/>
  <c r="A89" i="28"/>
  <c r="A88" i="40"/>
  <c r="A93" i="50"/>
  <c r="D93" i="50" s="1"/>
  <c r="A97" i="87"/>
  <c r="D97" i="87" s="1"/>
  <c r="A90" i="34"/>
  <c r="E53" i="15"/>
  <c r="G53" i="15" s="1"/>
  <c r="I53" i="15" s="1"/>
  <c r="BW7" i="13" s="1"/>
  <c r="A86" i="56"/>
  <c r="A98" i="93"/>
  <c r="D98" i="93" s="1"/>
  <c r="A92" i="38"/>
  <c r="D92" i="38" s="1"/>
  <c r="A87" i="58"/>
  <c r="E53" i="87"/>
  <c r="G53" i="87" s="1"/>
  <c r="I53" i="87" s="1"/>
  <c r="A97" i="32"/>
  <c r="D97" i="32" s="1"/>
  <c r="A100" i="30"/>
  <c r="D100" i="30" s="1"/>
  <c r="A87" i="19"/>
  <c r="A98" i="87"/>
  <c r="D98" i="87" s="1"/>
  <c r="A95" i="26"/>
  <c r="D95" i="26" s="1"/>
  <c r="A94" i="64"/>
  <c r="D94" i="64" s="1"/>
  <c r="A92" i="91"/>
  <c r="D92" i="91" s="1"/>
  <c r="A89" i="34"/>
  <c r="A87" i="36"/>
  <c r="A93" i="4"/>
  <c r="D93" i="4" s="1"/>
  <c r="A94" i="26"/>
  <c r="D94" i="26" s="1"/>
  <c r="A86" i="91"/>
  <c r="A87" i="50"/>
  <c r="A88" i="15"/>
  <c r="E52" i="38"/>
  <c r="G52" i="38" s="1"/>
  <c r="I52" i="38" s="1"/>
  <c r="E51" i="32"/>
  <c r="G51" i="32" s="1"/>
  <c r="I51" i="32" s="1"/>
  <c r="A87" i="18"/>
  <c r="A97" i="50"/>
  <c r="D97" i="50" s="1"/>
  <c r="A88" i="42"/>
  <c r="E40" i="14"/>
  <c r="G40" i="14" s="1"/>
  <c r="A95" i="64"/>
  <c r="D95" i="64" s="1"/>
  <c r="A96" i="30"/>
  <c r="D96" i="30" s="1"/>
  <c r="A90" i="91"/>
  <c r="A91" i="50"/>
  <c r="D91" i="50" s="1"/>
  <c r="A92" i="15"/>
  <c r="D92" i="15" s="1"/>
  <c r="E53" i="30"/>
  <c r="G53" i="30" s="1"/>
  <c r="I53" i="30" s="1"/>
  <c r="BW13" i="13" s="1"/>
  <c r="A90" i="87"/>
  <c r="A90" i="64"/>
  <c r="A96" i="66"/>
  <c r="D96" i="66" s="1"/>
  <c r="A99" i="64"/>
  <c r="D99" i="64" s="1"/>
  <c r="E53" i="34"/>
  <c r="G53" i="34" s="1"/>
  <c r="I53" i="34" s="1"/>
  <c r="BW15" i="13" s="1"/>
  <c r="A99" i="62"/>
  <c r="D99" i="62" s="1"/>
  <c r="A86" i="30"/>
  <c r="A94" i="14"/>
  <c r="D94" i="14" s="1"/>
  <c r="A97" i="89"/>
  <c r="D97" i="89" s="1"/>
  <c r="A90" i="97"/>
  <c r="D90" i="97" s="1"/>
  <c r="A93" i="18"/>
  <c r="D93" i="18" s="1"/>
  <c r="E53" i="18"/>
  <c r="G53" i="18" s="1"/>
  <c r="I53" i="18" s="1"/>
  <c r="BW9" i="13" s="1"/>
  <c r="A100" i="36"/>
  <c r="D100" i="36" s="1"/>
  <c r="A99" i="36"/>
  <c r="D99" i="36" s="1"/>
  <c r="A100" i="38"/>
  <c r="D100" i="38" s="1"/>
  <c r="A89" i="38"/>
  <c r="E53" i="64"/>
  <c r="G53" i="64" s="1"/>
  <c r="I53" i="64" s="1"/>
  <c r="BW27" i="13" s="1"/>
  <c r="A91" i="85"/>
  <c r="D91" i="85" s="1"/>
  <c r="A88" i="95"/>
  <c r="A91" i="17"/>
  <c r="D91" i="17" s="1"/>
  <c r="A97" i="44"/>
  <c r="D97" i="44" s="1"/>
  <c r="E53" i="58"/>
  <c r="G53" i="58" s="1"/>
  <c r="I53" i="58" s="1"/>
  <c r="BW25" i="13" s="1"/>
  <c r="E52" i="36"/>
  <c r="G52" i="36" s="1"/>
  <c r="I52" i="36" s="1"/>
  <c r="A90" i="62"/>
  <c r="A91" i="28"/>
  <c r="A96" i="93"/>
  <c r="D96" i="93" s="1"/>
  <c r="A91" i="42"/>
  <c r="D91" i="42" s="1"/>
  <c r="E51" i="81"/>
  <c r="G51" i="81" s="1"/>
  <c r="I51" i="81" s="1"/>
  <c r="A92" i="36"/>
  <c r="D92" i="36" s="1"/>
  <c r="A86" i="64"/>
  <c r="A92" i="34"/>
  <c r="D92" i="34" s="1"/>
  <c r="A97" i="97"/>
  <c r="D97" i="97" s="1"/>
  <c r="A99" i="56"/>
  <c r="D99" i="56" s="1"/>
  <c r="A100" i="18"/>
  <c r="D100" i="18" s="1"/>
  <c r="A95" i="42"/>
  <c r="D95" i="42" s="1"/>
  <c r="E52" i="87"/>
  <c r="G52" i="87" s="1"/>
  <c r="I52" i="87" s="1"/>
  <c r="A99" i="30"/>
  <c r="D99" i="30" s="1"/>
  <c r="A95" i="18"/>
  <c r="D95" i="18" s="1"/>
  <c r="E52" i="97"/>
  <c r="G52" i="97" s="1"/>
  <c r="I52" i="97" s="1"/>
  <c r="A99" i="42"/>
  <c r="D99" i="42" s="1"/>
  <c r="E52" i="26"/>
  <c r="G52" i="26" s="1"/>
  <c r="I52" i="26" s="1"/>
  <c r="A93" i="15"/>
  <c r="D93" i="15" s="1"/>
  <c r="A100" i="87"/>
  <c r="D100" i="87" s="1"/>
  <c r="A98" i="48"/>
  <c r="D98" i="48" s="1"/>
  <c r="A94" i="38"/>
  <c r="D94" i="38" s="1"/>
  <c r="A86" i="58"/>
  <c r="A95" i="89"/>
  <c r="D95" i="89" s="1"/>
  <c r="A93" i="95"/>
  <c r="D93" i="95" s="1"/>
  <c r="A89" i="19"/>
  <c r="A91" i="19"/>
  <c r="D91" i="19" s="1"/>
  <c r="A94" i="28"/>
  <c r="D94" i="28" s="1"/>
  <c r="E52" i="18"/>
  <c r="G52" i="18" s="1"/>
  <c r="I52" i="18" s="1"/>
  <c r="A92" i="44"/>
  <c r="D92" i="44" s="1"/>
  <c r="A93" i="87"/>
  <c r="D93" i="87" s="1"/>
  <c r="A100" i="17"/>
  <c r="D100" i="17" s="1"/>
  <c r="A86" i="34"/>
  <c r="E52" i="17"/>
  <c r="G52" i="17" s="1"/>
  <c r="I52" i="17" s="1"/>
  <c r="A89" i="62"/>
  <c r="E52" i="89"/>
  <c r="G52" i="89" s="1"/>
  <c r="I52" i="89" s="1"/>
  <c r="A100" i="91"/>
  <c r="D100" i="91" s="1"/>
  <c r="A89" i="97"/>
  <c r="A88" i="30"/>
  <c r="A92" i="64"/>
  <c r="D92" i="64" s="1"/>
  <c r="E52" i="56"/>
  <c r="G52" i="56" s="1"/>
  <c r="I52" i="56" s="1"/>
  <c r="A93" i="34"/>
  <c r="D93" i="34" s="1"/>
  <c r="A97" i="64"/>
  <c r="D97" i="64" s="1"/>
  <c r="A98" i="30"/>
  <c r="D98" i="30" s="1"/>
  <c r="A89" i="91"/>
  <c r="A90" i="50"/>
  <c r="A91" i="15"/>
  <c r="D91" i="15" s="1"/>
  <c r="A99" i="81"/>
  <c r="D99" i="81" s="1"/>
  <c r="A100" i="40"/>
  <c r="D100" i="40" s="1"/>
  <c r="A88" i="36"/>
  <c r="A88" i="58"/>
  <c r="A90" i="58"/>
  <c r="E47" i="97"/>
  <c r="G47" i="97" s="1"/>
  <c r="I47" i="97" s="1"/>
  <c r="I57" i="97" s="1"/>
  <c r="A93" i="62"/>
  <c r="D93" i="62" s="1"/>
  <c r="A100" i="15"/>
  <c r="D100" i="15" s="1"/>
  <c r="E52" i="66"/>
  <c r="G52" i="66" s="1"/>
  <c r="I52" i="66" s="1"/>
  <c r="A97" i="58"/>
  <c r="D97" i="58" s="1"/>
  <c r="A91" i="93"/>
  <c r="D91" i="93" s="1"/>
  <c r="A98" i="38"/>
  <c r="D98" i="38" s="1"/>
  <c r="A89" i="4"/>
  <c r="A90" i="26"/>
  <c r="A97" i="93"/>
  <c r="D97" i="93" s="1"/>
  <c r="E51" i="34"/>
  <c r="G51" i="34" s="1"/>
  <c r="I51" i="34" s="1"/>
  <c r="A94" i="32"/>
  <c r="D94" i="32" s="1"/>
  <c r="A95" i="54"/>
  <c r="D95" i="54" s="1"/>
  <c r="A95" i="44"/>
  <c r="D95" i="44" s="1"/>
  <c r="A95" i="15"/>
  <c r="D95" i="15" s="1"/>
  <c r="A100" i="48"/>
  <c r="D100" i="48" s="1"/>
  <c r="A85" i="95"/>
  <c r="A99" i="97"/>
  <c r="D99" i="97" s="1"/>
  <c r="A86" i="54"/>
  <c r="A87" i="17"/>
  <c r="A94" i="42"/>
  <c r="D94" i="42" s="1"/>
  <c r="A88" i="64"/>
  <c r="A89" i="30"/>
  <c r="E52" i="44"/>
  <c r="G52" i="44" s="1"/>
  <c r="I52" i="44" s="1"/>
  <c r="E51" i="48"/>
  <c r="G51" i="48" s="1"/>
  <c r="I51" i="48" s="1"/>
  <c r="A95" i="85"/>
  <c r="D95" i="85" s="1"/>
  <c r="A87" i="14"/>
  <c r="A93" i="48"/>
  <c r="D93" i="48" s="1"/>
  <c r="A89" i="14"/>
  <c r="A95" i="48"/>
  <c r="D95" i="48" s="1"/>
  <c r="A99" i="50"/>
  <c r="D99" i="50" s="1"/>
  <c r="A98" i="19"/>
  <c r="D98" i="19" s="1"/>
  <c r="A86" i="62"/>
  <c r="A87" i="28"/>
  <c r="A92" i="93"/>
  <c r="D92" i="93" s="1"/>
  <c r="A87" i="42"/>
  <c r="E53" i="50"/>
  <c r="G53" i="50" s="1"/>
  <c r="I53" i="50" s="1"/>
  <c r="BW22" i="13" s="1"/>
  <c r="K507" i="57"/>
  <c r="K513" i="57"/>
  <c r="G515" i="57"/>
  <c r="K506" i="57"/>
  <c r="F515" i="55"/>
  <c r="K513" i="51"/>
  <c r="K508" i="51"/>
  <c r="K501" i="43"/>
  <c r="K502" i="43"/>
  <c r="K503" i="43"/>
  <c r="G515" i="43"/>
  <c r="K504" i="41"/>
  <c r="K512" i="41"/>
  <c r="K509" i="39"/>
  <c r="K504" i="35"/>
  <c r="I33" i="50"/>
  <c r="G515" i="33"/>
  <c r="K501" i="33"/>
  <c r="K510" i="31"/>
  <c r="G516" i="29"/>
  <c r="K511" i="29"/>
  <c r="K514" i="29"/>
  <c r="K510" i="25"/>
  <c r="K512" i="25"/>
  <c r="K506" i="25"/>
  <c r="K513" i="25"/>
  <c r="K510" i="24"/>
  <c r="K506" i="24"/>
  <c r="I33" i="40"/>
  <c r="I18" i="13" s="1"/>
  <c r="K503" i="23"/>
  <c r="K502" i="21"/>
  <c r="K514" i="21"/>
  <c r="I33" i="44"/>
  <c r="I33" i="17"/>
  <c r="I33" i="30"/>
  <c r="I33" i="18"/>
  <c r="I33" i="81"/>
  <c r="I33" i="62"/>
  <c r="DB7" i="1"/>
  <c r="E37" i="15" s="1"/>
  <c r="DC7" i="1"/>
  <c r="E39" i="15" s="1"/>
  <c r="G39" i="15" s="1"/>
  <c r="E36" i="15"/>
  <c r="E36" i="48"/>
  <c r="DB23" i="1"/>
  <c r="E37" i="48" s="1"/>
  <c r="DC23" i="1"/>
  <c r="E39" i="48" s="1"/>
  <c r="G39" i="48" s="1"/>
  <c r="E36" i="54"/>
  <c r="DB26" i="1"/>
  <c r="E37" i="54" s="1"/>
  <c r="DC26" i="1"/>
  <c r="E39" i="54" s="1"/>
  <c r="G39" i="54" s="1"/>
  <c r="DC41" i="1"/>
  <c r="E39" i="91" s="1"/>
  <c r="G39" i="91" s="1"/>
  <c r="DB41" i="1"/>
  <c r="E37" i="91" s="1"/>
  <c r="E36" i="91"/>
  <c r="DB42" i="1"/>
  <c r="E37" i="93" s="1"/>
  <c r="E36" i="93"/>
  <c r="DC42" i="1"/>
  <c r="E39" i="93" s="1"/>
  <c r="G39" i="93" s="1"/>
  <c r="DB39" i="1"/>
  <c r="E37" i="87" s="1"/>
  <c r="DC39" i="1"/>
  <c r="E39" i="87" s="1"/>
  <c r="G39" i="87" s="1"/>
  <c r="E36" i="87"/>
  <c r="DC12" i="1"/>
  <c r="E39" i="26" s="1"/>
  <c r="G39" i="26" s="1"/>
  <c r="DB12" i="1"/>
  <c r="E37" i="26" s="1"/>
  <c r="E36" i="26"/>
  <c r="E36" i="17"/>
  <c r="DB9" i="1"/>
  <c r="E37" i="17" s="1"/>
  <c r="DC9" i="1"/>
  <c r="E39" i="17" s="1"/>
  <c r="G39" i="17" s="1"/>
  <c r="DC40" i="1"/>
  <c r="E39" i="89" s="1"/>
  <c r="G39" i="89" s="1"/>
  <c r="E36" i="89"/>
  <c r="DB40" i="1"/>
  <c r="E37" i="89" s="1"/>
  <c r="E40" i="28"/>
  <c r="G40" i="28" s="1"/>
  <c r="T26" i="13"/>
  <c r="DC44" i="1"/>
  <c r="E38" i="97" s="1"/>
  <c r="G38" i="97" s="1"/>
  <c r="I38" i="97" s="1"/>
  <c r="E36" i="97"/>
  <c r="G36" i="97" s="1"/>
  <c r="I36" i="97" s="1"/>
  <c r="DB44" i="1"/>
  <c r="E37" i="97" s="1"/>
  <c r="G37" i="97" s="1"/>
  <c r="I37" i="97" s="1"/>
  <c r="U16" i="13"/>
  <c r="E40" i="34"/>
  <c r="G40" i="34" s="1"/>
  <c r="DC18" i="1"/>
  <c r="E39" i="38" s="1"/>
  <c r="G39" i="38" s="1"/>
  <c r="E36" i="38"/>
  <c r="DB18" i="1"/>
  <c r="E37" i="38" s="1"/>
  <c r="E36" i="64"/>
  <c r="DB31" i="1"/>
  <c r="E37" i="64" s="1"/>
  <c r="DC31" i="1"/>
  <c r="E39" i="64" s="1"/>
  <c r="G39" i="64" s="1"/>
  <c r="DB35" i="1"/>
  <c r="DC35" i="1"/>
  <c r="U26" i="13"/>
  <c r="DC8" i="1"/>
  <c r="DB8" i="1"/>
  <c r="E36" i="34"/>
  <c r="DB16" i="1"/>
  <c r="E37" i="34" s="1"/>
  <c r="DC16" i="1"/>
  <c r="E39" i="34" s="1"/>
  <c r="G39" i="34" s="1"/>
  <c r="DB25" i="1"/>
  <c r="DC25" i="1"/>
  <c r="E40" i="87"/>
  <c r="G40" i="87" s="1"/>
  <c r="E40" i="30"/>
  <c r="G40" i="30" s="1"/>
  <c r="DC36" i="1"/>
  <c r="E39" i="81" s="1"/>
  <c r="G39" i="81" s="1"/>
  <c r="E36" i="81"/>
  <c r="DB36" i="1"/>
  <c r="E37" i="81" s="1"/>
  <c r="DC37" i="1"/>
  <c r="DB37" i="1"/>
  <c r="E40" i="89"/>
  <c r="G40" i="89" s="1"/>
  <c r="T16" i="13"/>
  <c r="G508" i="45"/>
  <c r="C528" i="45"/>
  <c r="H508" i="45"/>
  <c r="H516" i="45" s="1"/>
  <c r="M508" i="45"/>
  <c r="I508" i="45"/>
  <c r="I516" i="45" s="1"/>
  <c r="J508" i="45"/>
  <c r="J516" i="45" s="1"/>
  <c r="F508" i="45"/>
  <c r="F515" i="23"/>
  <c r="K501" i="23"/>
  <c r="F515" i="25"/>
  <c r="K500" i="25"/>
  <c r="F515" i="24"/>
  <c r="K500" i="24"/>
  <c r="F515" i="33"/>
  <c r="K500" i="33"/>
  <c r="F516" i="41"/>
  <c r="K501" i="41"/>
  <c r="K516" i="41" s="1"/>
  <c r="K503" i="27"/>
  <c r="I33" i="95"/>
  <c r="I33" i="64"/>
  <c r="M512" i="57"/>
  <c r="M510" i="57"/>
  <c r="M507" i="57"/>
  <c r="M500" i="37"/>
  <c r="M508" i="37"/>
  <c r="M513" i="37"/>
  <c r="M511" i="37"/>
  <c r="M510" i="37"/>
  <c r="M504" i="37"/>
  <c r="M514" i="37"/>
  <c r="M509" i="37"/>
  <c r="M502" i="37"/>
  <c r="M507" i="37"/>
  <c r="M501" i="37"/>
  <c r="M503" i="37"/>
  <c r="M512" i="37"/>
  <c r="M506" i="37"/>
  <c r="M505" i="37"/>
  <c r="K503" i="21"/>
  <c r="K505" i="23"/>
  <c r="K511" i="24"/>
  <c r="K506" i="29"/>
  <c r="I13" i="30"/>
  <c r="F13" i="30" s="1"/>
  <c r="J14" i="30"/>
  <c r="I12" i="30"/>
  <c r="I11" i="30"/>
  <c r="M511" i="45"/>
  <c r="M505" i="45"/>
  <c r="M506" i="45"/>
  <c r="M509" i="45"/>
  <c r="M513" i="45"/>
  <c r="M510" i="45"/>
  <c r="M503" i="45"/>
  <c r="M504" i="45"/>
  <c r="M514" i="45"/>
  <c r="M502" i="45"/>
  <c r="M515" i="45"/>
  <c r="M512" i="45"/>
  <c r="M507" i="45"/>
  <c r="K506" i="23"/>
  <c r="K502" i="23"/>
  <c r="K501" i="27"/>
  <c r="K509" i="23"/>
  <c r="I12" i="17"/>
  <c r="I13" i="17"/>
  <c r="F13" i="17" s="1"/>
  <c r="J14" i="17"/>
  <c r="I11" i="17"/>
  <c r="I11" i="18"/>
  <c r="I13" i="18"/>
  <c r="F13" i="18" s="1"/>
  <c r="I12" i="18"/>
  <c r="J14" i="18"/>
  <c r="K508" i="25"/>
  <c r="K503" i="29"/>
  <c r="K515" i="29"/>
  <c r="I12" i="34"/>
  <c r="I13" i="34"/>
  <c r="F13" i="34" s="1"/>
  <c r="I11" i="34"/>
  <c r="J14" i="34"/>
  <c r="K505" i="33"/>
  <c r="K511" i="37"/>
  <c r="F515" i="27"/>
  <c r="K509" i="33"/>
  <c r="K507" i="39"/>
  <c r="K506" i="35"/>
  <c r="K514" i="35"/>
  <c r="K506" i="43"/>
  <c r="F516" i="49"/>
  <c r="F516" i="35"/>
  <c r="K504" i="49"/>
  <c r="K512" i="49"/>
  <c r="K511" i="59"/>
  <c r="K502" i="55"/>
  <c r="K514" i="55"/>
  <c r="CT29" i="1"/>
  <c r="K502" i="51"/>
  <c r="F515" i="59"/>
  <c r="K500" i="59"/>
  <c r="K508" i="37"/>
  <c r="K513" i="59"/>
  <c r="G515" i="63"/>
  <c r="F515" i="98"/>
  <c r="M515" i="31"/>
  <c r="M508" i="31"/>
  <c r="M511" i="31"/>
  <c r="M506" i="31"/>
  <c r="M504" i="31"/>
  <c r="M509" i="31"/>
  <c r="M512" i="31"/>
  <c r="M514" i="31"/>
  <c r="M507" i="31"/>
  <c r="M502" i="31"/>
  <c r="M513" i="31"/>
  <c r="M510" i="31"/>
  <c r="M503" i="31"/>
  <c r="M505" i="31"/>
  <c r="M512" i="41"/>
  <c r="M514" i="41"/>
  <c r="M513" i="41"/>
  <c r="M503" i="41"/>
  <c r="M505" i="41"/>
  <c r="M510" i="41"/>
  <c r="M511" i="41"/>
  <c r="M515" i="41"/>
  <c r="M508" i="41"/>
  <c r="M509" i="41"/>
  <c r="M506" i="41"/>
  <c r="M504" i="41"/>
  <c r="M507" i="41"/>
  <c r="M502" i="41"/>
  <c r="I522" i="86"/>
  <c r="I535" i="86" s="1"/>
  <c r="G522" i="86"/>
  <c r="G535" i="86" s="1"/>
  <c r="J522" i="86"/>
  <c r="J535" i="86" s="1"/>
  <c r="F522" i="86"/>
  <c r="H522" i="86"/>
  <c r="H535" i="86" s="1"/>
  <c r="K502" i="90"/>
  <c r="K514" i="90"/>
  <c r="K502" i="92"/>
  <c r="K508" i="96"/>
  <c r="K501" i="98"/>
  <c r="K501" i="65"/>
  <c r="K504" i="82"/>
  <c r="K514" i="88"/>
  <c r="K506" i="94"/>
  <c r="M513" i="21"/>
  <c r="M506" i="21"/>
  <c r="M505" i="21"/>
  <c r="M500" i="21"/>
  <c r="M508" i="21"/>
  <c r="M503" i="21"/>
  <c r="M502" i="21"/>
  <c r="M512" i="21"/>
  <c r="M511" i="21"/>
  <c r="M510" i="21"/>
  <c r="M514" i="21"/>
  <c r="M501" i="21"/>
  <c r="M509" i="21"/>
  <c r="M507" i="21"/>
  <c r="M504" i="21"/>
  <c r="M501" i="49"/>
  <c r="M511" i="49"/>
  <c r="M506" i="49"/>
  <c r="M503" i="49"/>
  <c r="M514" i="49"/>
  <c r="M504" i="49"/>
  <c r="M512" i="49"/>
  <c r="M510" i="49"/>
  <c r="M502" i="49"/>
  <c r="M508" i="49"/>
  <c r="M509" i="49"/>
  <c r="M513" i="49"/>
  <c r="M515" i="49"/>
  <c r="M507" i="49"/>
  <c r="M505" i="49"/>
  <c r="F515" i="82"/>
  <c r="K501" i="82"/>
  <c r="K503" i="88"/>
  <c r="CT39" i="1" s="1"/>
  <c r="AH39" i="1" s="1"/>
  <c r="E22" i="87" s="1"/>
  <c r="G22" i="87" s="1"/>
  <c r="I22" i="87" s="1"/>
  <c r="I33" i="87" s="1"/>
  <c r="K511" i="98"/>
  <c r="K534" i="20"/>
  <c r="K522" i="96"/>
  <c r="F535" i="96"/>
  <c r="I535" i="92"/>
  <c r="D2" i="5"/>
  <c r="D1" i="5"/>
  <c r="F11" i="97"/>
  <c r="I78" i="97"/>
  <c r="F12" i="95"/>
  <c r="I79" i="85"/>
  <c r="F11" i="85"/>
  <c r="F535" i="92"/>
  <c r="M508" i="82"/>
  <c r="M507" i="82"/>
  <c r="M511" i="82"/>
  <c r="M514" i="82"/>
  <c r="M512" i="92"/>
  <c r="I535" i="88"/>
  <c r="M506" i="92"/>
  <c r="M514" i="92"/>
  <c r="M509" i="92"/>
  <c r="M502" i="96"/>
  <c r="M500" i="96"/>
  <c r="M505" i="96"/>
  <c r="M513" i="98"/>
  <c r="M510" i="98"/>
  <c r="M514" i="98"/>
  <c r="M505" i="98"/>
  <c r="K523" i="5"/>
  <c r="H40" i="12"/>
  <c r="C41" i="12"/>
  <c r="J41" i="12"/>
  <c r="E41" i="12"/>
  <c r="F40" i="12"/>
  <c r="G13" i="36"/>
  <c r="K535" i="23"/>
  <c r="H11" i="62"/>
  <c r="G11" i="62"/>
  <c r="G13" i="85"/>
  <c r="D46" i="12"/>
  <c r="J47" i="12"/>
  <c r="I48" i="12"/>
  <c r="G46" i="12"/>
  <c r="J11" i="50"/>
  <c r="G16" i="50"/>
  <c r="J12" i="50"/>
  <c r="J13" i="50"/>
  <c r="J13" i="28"/>
  <c r="F16" i="28"/>
  <c r="G16" i="28"/>
  <c r="J12" i="28"/>
  <c r="J11" i="28"/>
  <c r="J13" i="87"/>
  <c r="J12" i="87"/>
  <c r="G16" i="87"/>
  <c r="J11" i="87"/>
  <c r="F16" i="66"/>
  <c r="J13" i="66"/>
  <c r="G16" i="66"/>
  <c r="J12" i="66"/>
  <c r="J11" i="66"/>
  <c r="G12" i="95"/>
  <c r="K503" i="59"/>
  <c r="CT28" i="1" s="1"/>
  <c r="F515" i="86"/>
  <c r="G515" i="96"/>
  <c r="M502" i="90"/>
  <c r="M503" i="90"/>
  <c r="M507" i="90"/>
  <c r="M514" i="90"/>
  <c r="M504" i="90"/>
  <c r="M505" i="90"/>
  <c r="M500" i="90"/>
  <c r="M512" i="90"/>
  <c r="M511" i="90"/>
  <c r="M509" i="90"/>
  <c r="M513" i="90"/>
  <c r="M508" i="90"/>
  <c r="M510" i="90"/>
  <c r="M506" i="90"/>
  <c r="M501" i="90"/>
  <c r="J515" i="98"/>
  <c r="M510" i="92"/>
  <c r="F11" i="95"/>
  <c r="I78" i="95"/>
  <c r="F12" i="81"/>
  <c r="M501" i="82"/>
  <c r="M510" i="82"/>
  <c r="M512" i="82"/>
  <c r="M509" i="82"/>
  <c r="M502" i="92"/>
  <c r="M507" i="92"/>
  <c r="M506" i="96"/>
  <c r="M508" i="96"/>
  <c r="M511" i="96"/>
  <c r="M511" i="98"/>
  <c r="M509" i="98"/>
  <c r="M503" i="98"/>
  <c r="W11" i="13"/>
  <c r="W15" i="13"/>
  <c r="W19" i="13"/>
  <c r="W22" i="13"/>
  <c r="W25" i="13"/>
  <c r="W28" i="13"/>
  <c r="W5" i="13"/>
  <c r="W8" i="13"/>
  <c r="W12" i="13"/>
  <c r="W16" i="13"/>
  <c r="W20" i="13"/>
  <c r="W6" i="13"/>
  <c r="W9" i="13"/>
  <c r="W13" i="13"/>
  <c r="W17" i="13"/>
  <c r="W23" i="13"/>
  <c r="W26" i="13"/>
  <c r="W7" i="13"/>
  <c r="W10" i="13"/>
  <c r="W14" i="13"/>
  <c r="W21" i="13"/>
  <c r="W24" i="13"/>
  <c r="W27" i="13"/>
  <c r="G12" i="36"/>
  <c r="K535" i="5"/>
  <c r="X15" i="13"/>
  <c r="X22" i="13"/>
  <c r="X24" i="13"/>
  <c r="X10" i="13"/>
  <c r="X6" i="13"/>
  <c r="X16" i="13"/>
  <c r="X21" i="13"/>
  <c r="X7" i="13"/>
  <c r="X17" i="13"/>
  <c r="X12" i="13"/>
  <c r="X25" i="13"/>
  <c r="X19" i="13"/>
  <c r="X5" i="13"/>
  <c r="X26" i="13"/>
  <c r="X13" i="13"/>
  <c r="X8" i="13"/>
  <c r="X28" i="13"/>
  <c r="X14" i="13"/>
  <c r="J48" i="12"/>
  <c r="I46" i="12"/>
  <c r="X11" i="13"/>
  <c r="H48" i="12"/>
  <c r="X20" i="13"/>
  <c r="D47" i="12"/>
  <c r="X23" i="13"/>
  <c r="C47" i="12"/>
  <c r="H47" i="12"/>
  <c r="X27" i="13"/>
  <c r="X9" i="13"/>
  <c r="I47" i="12"/>
  <c r="E47" i="12"/>
  <c r="F46" i="12"/>
  <c r="J11" i="14"/>
  <c r="F16" i="14"/>
  <c r="J12" i="14"/>
  <c r="J13" i="14"/>
  <c r="G16" i="14"/>
  <c r="J11" i="91"/>
  <c r="J12" i="91"/>
  <c r="G16" i="91"/>
  <c r="J13" i="91"/>
  <c r="F16" i="91"/>
  <c r="J11" i="38"/>
  <c r="G16" i="38"/>
  <c r="J13" i="38"/>
  <c r="J12" i="38"/>
  <c r="F16" i="38"/>
  <c r="J13" i="81"/>
  <c r="F16" i="81"/>
  <c r="J11" i="81"/>
  <c r="J12" i="81"/>
  <c r="G16" i="81"/>
  <c r="K515" i="35"/>
  <c r="K515" i="39"/>
  <c r="I12" i="48"/>
  <c r="J14" i="48"/>
  <c r="I13" i="48"/>
  <c r="F13" i="48" s="1"/>
  <c r="I11" i="48"/>
  <c r="M500" i="43"/>
  <c r="M510" i="43"/>
  <c r="M505" i="43"/>
  <c r="M502" i="43"/>
  <c r="M511" i="43"/>
  <c r="M503" i="43"/>
  <c r="M501" i="43"/>
  <c r="M509" i="43"/>
  <c r="M508" i="43"/>
  <c r="M507" i="43"/>
  <c r="M506" i="43"/>
  <c r="M512" i="43"/>
  <c r="M513" i="43"/>
  <c r="M504" i="43"/>
  <c r="M514" i="43"/>
  <c r="I33" i="15"/>
  <c r="K520" i="57"/>
  <c r="M503" i="57"/>
  <c r="M505" i="57"/>
  <c r="M502" i="57"/>
  <c r="M509" i="57"/>
  <c r="G508" i="20"/>
  <c r="G516" i="20" s="1"/>
  <c r="F508" i="20"/>
  <c r="C528" i="20"/>
  <c r="J508" i="20"/>
  <c r="J516" i="20" s="1"/>
  <c r="H508" i="20"/>
  <c r="H516" i="20" s="1"/>
  <c r="I508" i="20"/>
  <c r="I516" i="20" s="1"/>
  <c r="M508" i="20"/>
  <c r="F515" i="21"/>
  <c r="K500" i="21"/>
  <c r="K516" i="29"/>
  <c r="G516" i="45"/>
  <c r="K503" i="24"/>
  <c r="G516" i="31"/>
  <c r="M512" i="27"/>
  <c r="M508" i="27"/>
  <c r="M505" i="27"/>
  <c r="M501" i="27"/>
  <c r="M509" i="27"/>
  <c r="M503" i="27"/>
  <c r="M506" i="27"/>
  <c r="M510" i="27"/>
  <c r="M513" i="27"/>
  <c r="M514" i="27"/>
  <c r="M504" i="27"/>
  <c r="M511" i="27"/>
  <c r="M507" i="27"/>
  <c r="M502" i="27"/>
  <c r="K507" i="21"/>
  <c r="G515" i="25"/>
  <c r="F516" i="29"/>
  <c r="I12" i="32"/>
  <c r="I11" i="32"/>
  <c r="J14" i="32"/>
  <c r="I13" i="32"/>
  <c r="F13" i="32" s="1"/>
  <c r="K503" i="33"/>
  <c r="G515" i="24"/>
  <c r="K507" i="24"/>
  <c r="G516" i="41"/>
  <c r="K510" i="43"/>
  <c r="K516" i="35"/>
  <c r="K514" i="43"/>
  <c r="K515" i="43" s="1"/>
  <c r="M500" i="51"/>
  <c r="M512" i="51"/>
  <c r="M510" i="51"/>
  <c r="M513" i="51"/>
  <c r="M503" i="51"/>
  <c r="M501" i="51"/>
  <c r="M511" i="51"/>
  <c r="M509" i="51"/>
  <c r="M506" i="51"/>
  <c r="M514" i="51"/>
  <c r="M504" i="51"/>
  <c r="M508" i="51"/>
  <c r="M505" i="51"/>
  <c r="M502" i="51"/>
  <c r="J14" i="26"/>
  <c r="I12" i="26"/>
  <c r="I11" i="26"/>
  <c r="I13" i="26"/>
  <c r="F13" i="26" s="1"/>
  <c r="K503" i="55"/>
  <c r="K503" i="94"/>
  <c r="CT42" i="1" s="1"/>
  <c r="AH42" i="1" s="1"/>
  <c r="E22" i="93" s="1"/>
  <c r="G22" i="93" s="1"/>
  <c r="I22" i="93" s="1"/>
  <c r="I33" i="93" s="1"/>
  <c r="K522" i="20"/>
  <c r="K503" i="92"/>
  <c r="CT41" i="1" s="1"/>
  <c r="AH41" i="1" s="1"/>
  <c r="E22" i="91" s="1"/>
  <c r="G22" i="91" s="1"/>
  <c r="I22" i="91" s="1"/>
  <c r="I33" i="91" s="1"/>
  <c r="M513" i="29"/>
  <c r="M504" i="29"/>
  <c r="M503" i="29"/>
  <c r="M511" i="29"/>
  <c r="M514" i="29"/>
  <c r="M515" i="29"/>
  <c r="M507" i="29"/>
  <c r="M509" i="29"/>
  <c r="M510" i="29"/>
  <c r="M502" i="29"/>
  <c r="M505" i="29"/>
  <c r="M512" i="29"/>
  <c r="M506" i="29"/>
  <c r="M508" i="29"/>
  <c r="M500" i="39"/>
  <c r="M512" i="39"/>
  <c r="M513" i="39"/>
  <c r="M509" i="39"/>
  <c r="M503" i="39"/>
  <c r="M504" i="39"/>
  <c r="M507" i="39"/>
  <c r="M506" i="39"/>
  <c r="M510" i="39"/>
  <c r="M502" i="39"/>
  <c r="M501" i="39"/>
  <c r="M508" i="39"/>
  <c r="M511" i="39"/>
  <c r="M505" i="39"/>
  <c r="M514" i="39"/>
  <c r="G515" i="67"/>
  <c r="K506" i="98"/>
  <c r="K513" i="5"/>
  <c r="I524" i="82"/>
  <c r="I535" i="82" s="1"/>
  <c r="H524" i="82"/>
  <c r="H535" i="82" s="1"/>
  <c r="G524" i="82"/>
  <c r="G535" i="82" s="1"/>
  <c r="J524" i="82"/>
  <c r="J535" i="82" s="1"/>
  <c r="F524" i="82"/>
  <c r="J515" i="86"/>
  <c r="K507" i="88"/>
  <c r="K526" i="20"/>
  <c r="H515" i="5"/>
  <c r="K511" i="5"/>
  <c r="I12" i="4"/>
  <c r="I13" i="4"/>
  <c r="F13" i="4" s="1"/>
  <c r="I11" i="4"/>
  <c r="J14" i="4"/>
  <c r="K507" i="86"/>
  <c r="K512" i="92"/>
  <c r="G515" i="5"/>
  <c r="I12" i="44"/>
  <c r="I11" i="44"/>
  <c r="I13" i="44"/>
  <c r="F13" i="44" s="1"/>
  <c r="J14" i="44"/>
  <c r="K511" i="90"/>
  <c r="K510" i="92"/>
  <c r="K503" i="98"/>
  <c r="CT44" i="1" s="1"/>
  <c r="AH44" i="1" s="1"/>
  <c r="E22" i="97" s="1"/>
  <c r="G22" i="97" s="1"/>
  <c r="I22" i="97" s="1"/>
  <c r="I33" i="97" s="1"/>
  <c r="K507" i="5"/>
  <c r="M508" i="33"/>
  <c r="M506" i="33"/>
  <c r="M502" i="33"/>
  <c r="M512" i="33"/>
  <c r="M514" i="33"/>
  <c r="M507" i="33"/>
  <c r="M509" i="33"/>
  <c r="M510" i="33"/>
  <c r="M513" i="33"/>
  <c r="M511" i="33"/>
  <c r="M501" i="33"/>
  <c r="M505" i="33"/>
  <c r="M504" i="33"/>
  <c r="M503" i="33"/>
  <c r="K533" i="92"/>
  <c r="K535" i="92" s="1"/>
  <c r="J535" i="92"/>
  <c r="K528" i="94"/>
  <c r="I535" i="94"/>
  <c r="M500" i="92"/>
  <c r="M515" i="88"/>
  <c r="F12" i="97"/>
  <c r="F12" i="85"/>
  <c r="M503" i="82"/>
  <c r="M505" i="82"/>
  <c r="M502" i="82"/>
  <c r="M501" i="92"/>
  <c r="M511" i="92"/>
  <c r="M503" i="92"/>
  <c r="M512" i="96"/>
  <c r="M501" i="96"/>
  <c r="M503" i="96"/>
  <c r="M507" i="96"/>
  <c r="M512" i="98"/>
  <c r="M507" i="98"/>
  <c r="M506" i="98"/>
  <c r="M501" i="98"/>
  <c r="G41" i="12"/>
  <c r="J40" i="12"/>
  <c r="D40" i="12"/>
  <c r="D42" i="12"/>
  <c r="I40" i="12"/>
  <c r="F42" i="12"/>
  <c r="G13" i="62"/>
  <c r="M501" i="31"/>
  <c r="G12" i="62"/>
  <c r="M501" i="41"/>
  <c r="F47" i="12"/>
  <c r="D48" i="12"/>
  <c r="J46" i="12"/>
  <c r="G48" i="12"/>
  <c r="J12" i="97"/>
  <c r="G16" i="97"/>
  <c r="J11" i="97"/>
  <c r="J13" i="97"/>
  <c r="F16" i="97"/>
  <c r="J13" i="54"/>
  <c r="G16" i="54"/>
  <c r="J12" i="54"/>
  <c r="J11" i="54"/>
  <c r="F16" i="54"/>
  <c r="F16" i="15"/>
  <c r="J12" i="15"/>
  <c r="G16" i="15"/>
  <c r="J13" i="15"/>
  <c r="J11" i="15"/>
  <c r="F16" i="89"/>
  <c r="G16" i="89"/>
  <c r="J12" i="89"/>
  <c r="J13" i="89"/>
  <c r="J11" i="89"/>
  <c r="G515" i="37"/>
  <c r="K500" i="37"/>
  <c r="I11" i="42"/>
  <c r="I12" i="42"/>
  <c r="I13" i="42"/>
  <c r="F13" i="42" s="1"/>
  <c r="J14" i="42"/>
  <c r="F507" i="51"/>
  <c r="F515" i="51" s="1"/>
  <c r="G507" i="51"/>
  <c r="G515" i="51" s="1"/>
  <c r="C527" i="51"/>
  <c r="H507" i="51"/>
  <c r="H515" i="51" s="1"/>
  <c r="I507" i="51"/>
  <c r="I515" i="51" s="1"/>
  <c r="J507" i="51"/>
  <c r="J515" i="51" s="1"/>
  <c r="M507" i="51"/>
  <c r="G515" i="59"/>
  <c r="K503" i="65"/>
  <c r="CT31" i="1" s="1"/>
  <c r="I515" i="65"/>
  <c r="F515" i="67"/>
  <c r="K500" i="67"/>
  <c r="K515" i="67" s="1"/>
  <c r="I33" i="26"/>
  <c r="I33" i="14"/>
  <c r="I515" i="57"/>
  <c r="J515" i="57"/>
  <c r="K525" i="57"/>
  <c r="K530" i="57"/>
  <c r="M500" i="57"/>
  <c r="M511" i="57"/>
  <c r="M514" i="57"/>
  <c r="M504" i="57"/>
  <c r="M510" i="20"/>
  <c r="M512" i="20"/>
  <c r="M509" i="20"/>
  <c r="M513" i="20"/>
  <c r="M502" i="20"/>
  <c r="M514" i="20"/>
  <c r="M507" i="20"/>
  <c r="M504" i="20"/>
  <c r="M505" i="20"/>
  <c r="M503" i="20"/>
  <c r="M506" i="20"/>
  <c r="M511" i="20"/>
  <c r="M515" i="20"/>
  <c r="K510" i="23"/>
  <c r="K511" i="21"/>
  <c r="K515" i="31"/>
  <c r="K514" i="23"/>
  <c r="F516" i="31"/>
  <c r="K502" i="31"/>
  <c r="K516" i="31" s="1"/>
  <c r="F515" i="39"/>
  <c r="F515" i="37"/>
  <c r="K503" i="25"/>
  <c r="K503" i="37"/>
  <c r="M500" i="55"/>
  <c r="M509" i="55"/>
  <c r="M505" i="55"/>
  <c r="M504" i="55"/>
  <c r="M514" i="55"/>
  <c r="M502" i="55"/>
  <c r="M506" i="55"/>
  <c r="M511" i="55"/>
  <c r="M501" i="55"/>
  <c r="M512" i="55"/>
  <c r="M503" i="55"/>
  <c r="M513" i="55"/>
  <c r="M508" i="55"/>
  <c r="M510" i="55"/>
  <c r="M507" i="55"/>
  <c r="F515" i="43"/>
  <c r="K505" i="59"/>
  <c r="F515" i="65"/>
  <c r="K500" i="65"/>
  <c r="K508" i="65"/>
  <c r="K507" i="55"/>
  <c r="K524" i="20"/>
  <c r="F515" i="63"/>
  <c r="K501" i="63"/>
  <c r="K515" i="63" s="1"/>
  <c r="M508" i="25"/>
  <c r="M502" i="25"/>
  <c r="M501" i="25"/>
  <c r="M509" i="25"/>
  <c r="M512" i="25"/>
  <c r="M504" i="25"/>
  <c r="M503" i="25"/>
  <c r="M510" i="25"/>
  <c r="M513" i="25"/>
  <c r="M505" i="25"/>
  <c r="M506" i="25"/>
  <c r="M500" i="25"/>
  <c r="M511" i="25"/>
  <c r="M507" i="25"/>
  <c r="M514" i="25"/>
  <c r="M515" i="35"/>
  <c r="M502" i="35"/>
  <c r="M511" i="35"/>
  <c r="M510" i="35"/>
  <c r="M508" i="35"/>
  <c r="M505" i="35"/>
  <c r="M503" i="35"/>
  <c r="M513" i="35"/>
  <c r="M507" i="35"/>
  <c r="M514" i="35"/>
  <c r="M504" i="35"/>
  <c r="M501" i="35"/>
  <c r="M512" i="35"/>
  <c r="M509" i="35"/>
  <c r="M506" i="35"/>
  <c r="K511" i="88"/>
  <c r="K507" i="90"/>
  <c r="K501" i="94"/>
  <c r="K515" i="94" s="1"/>
  <c r="K501" i="96"/>
  <c r="K505" i="5"/>
  <c r="G515" i="86"/>
  <c r="K500" i="86"/>
  <c r="K515" i="86" s="1"/>
  <c r="K515" i="88"/>
  <c r="K503" i="90"/>
  <c r="CT40" i="1" s="1"/>
  <c r="AH40" i="1" s="1"/>
  <c r="E22" i="89" s="1"/>
  <c r="G22" i="89" s="1"/>
  <c r="I22" i="89" s="1"/>
  <c r="I33" i="89" s="1"/>
  <c r="K513" i="96"/>
  <c r="K530" i="20"/>
  <c r="K503" i="5"/>
  <c r="M503" i="23"/>
  <c r="M502" i="23"/>
  <c r="M512" i="23"/>
  <c r="M508" i="23"/>
  <c r="M501" i="23"/>
  <c r="M504" i="23"/>
  <c r="M500" i="23"/>
  <c r="M509" i="23"/>
  <c r="M511" i="23"/>
  <c r="M507" i="23"/>
  <c r="M505" i="23"/>
  <c r="M510" i="23"/>
  <c r="M513" i="23"/>
  <c r="M506" i="23"/>
  <c r="M514" i="23"/>
  <c r="K507" i="82"/>
  <c r="H515" i="88"/>
  <c r="F515" i="94"/>
  <c r="F515" i="96"/>
  <c r="K500" i="96"/>
  <c r="F515" i="5"/>
  <c r="K501" i="5"/>
  <c r="K509" i="5"/>
  <c r="J515" i="5"/>
  <c r="K513" i="65"/>
  <c r="F515" i="92"/>
  <c r="K509" i="98"/>
  <c r="M511" i="24"/>
  <c r="M510" i="24"/>
  <c r="M501" i="24"/>
  <c r="M504" i="24"/>
  <c r="M512" i="24"/>
  <c r="M502" i="24"/>
  <c r="M506" i="24"/>
  <c r="M513" i="24"/>
  <c r="M508" i="24"/>
  <c r="M507" i="24"/>
  <c r="M503" i="24"/>
  <c r="M509" i="24"/>
  <c r="M514" i="24"/>
  <c r="M505" i="24"/>
  <c r="K534" i="96"/>
  <c r="M505" i="86"/>
  <c r="M508" i="86"/>
  <c r="M504" i="86"/>
  <c r="M512" i="86"/>
  <c r="M501" i="86"/>
  <c r="M513" i="86"/>
  <c r="M514" i="86"/>
  <c r="M506" i="86"/>
  <c r="M507" i="86"/>
  <c r="M511" i="86"/>
  <c r="M503" i="86"/>
  <c r="M502" i="86"/>
  <c r="M500" i="86"/>
  <c r="M510" i="86"/>
  <c r="M509" i="86"/>
  <c r="K526" i="98"/>
  <c r="K535" i="98" s="1"/>
  <c r="H535" i="92"/>
  <c r="K522" i="88"/>
  <c r="K535" i="88" s="1"/>
  <c r="F535" i="88"/>
  <c r="F11" i="81"/>
  <c r="I79" i="81"/>
  <c r="I23" i="4"/>
  <c r="I33" i="4" s="1"/>
  <c r="M504" i="82"/>
  <c r="M500" i="82"/>
  <c r="M513" i="82"/>
  <c r="M505" i="92"/>
  <c r="M508" i="92"/>
  <c r="M515" i="94"/>
  <c r="M504" i="96"/>
  <c r="M514" i="96"/>
  <c r="M510" i="96"/>
  <c r="M508" i="98"/>
  <c r="M504" i="98"/>
  <c r="K535" i="94"/>
  <c r="M501" i="45"/>
  <c r="M500" i="24"/>
  <c r="G42" i="12"/>
  <c r="C40" i="12"/>
  <c r="H42" i="12"/>
  <c r="E40" i="12"/>
  <c r="E42" i="12"/>
  <c r="H41" i="12"/>
  <c r="G11" i="36"/>
  <c r="G14" i="36" s="1"/>
  <c r="G11" i="85"/>
  <c r="M500" i="33"/>
  <c r="G12" i="85"/>
  <c r="C48" i="12"/>
  <c r="E48" i="12"/>
  <c r="E46" i="12"/>
  <c r="H46" i="12"/>
  <c r="F48" i="12"/>
  <c r="J11" i="58"/>
  <c r="J12" i="58"/>
  <c r="F16" i="58"/>
  <c r="G16" i="58"/>
  <c r="J13" i="58"/>
  <c r="G16" i="64"/>
  <c r="J13" i="64"/>
  <c r="J12" i="64"/>
  <c r="F16" i="64"/>
  <c r="J11" i="64"/>
  <c r="G16" i="93"/>
  <c r="F16" i="93"/>
  <c r="J13" i="93"/>
  <c r="J11" i="93"/>
  <c r="J12" i="93"/>
  <c r="J11" i="19"/>
  <c r="G16" i="19"/>
  <c r="J13" i="19"/>
  <c r="J12" i="19"/>
  <c r="G13" i="95"/>
  <c r="G14" i="95" s="1"/>
  <c r="J13" i="56"/>
  <c r="J12" i="56"/>
  <c r="J11" i="56"/>
  <c r="G16" i="56"/>
  <c r="F12" i="56"/>
  <c r="F11" i="56"/>
  <c r="I79" i="56"/>
  <c r="E40" i="56"/>
  <c r="G40" i="56" s="1"/>
  <c r="I526" i="57"/>
  <c r="F526" i="57"/>
  <c r="G526" i="57"/>
  <c r="J526" i="57"/>
  <c r="H526" i="57"/>
  <c r="G534" i="57"/>
  <c r="J534" i="57"/>
  <c r="I534" i="57"/>
  <c r="H534" i="57"/>
  <c r="F534" i="57"/>
  <c r="I522" i="57"/>
  <c r="I535" i="57" s="1"/>
  <c r="J522" i="57"/>
  <c r="J535" i="57" s="1"/>
  <c r="G522" i="57"/>
  <c r="G535" i="57" s="1"/>
  <c r="F522" i="57"/>
  <c r="H522" i="57"/>
  <c r="K503" i="57"/>
  <c r="K515" i="57" s="1"/>
  <c r="I33" i="54"/>
  <c r="I33" i="56"/>
  <c r="I33" i="38"/>
  <c r="I33" i="32"/>
  <c r="I57" i="95"/>
  <c r="I33" i="36"/>
  <c r="I33" i="58"/>
  <c r="I33" i="28"/>
  <c r="I33" i="66"/>
  <c r="I33" i="34"/>
  <c r="I33" i="48"/>
  <c r="I33" i="19"/>
  <c r="I33" i="85"/>
  <c r="I33" i="42"/>
  <c r="BK19" i="13"/>
  <c r="D86" i="40"/>
  <c r="D86" i="4"/>
  <c r="D86" i="26"/>
  <c r="BS6" i="13"/>
  <c r="D90" i="66"/>
  <c r="BS7" i="13"/>
  <c r="D87" i="64"/>
  <c r="BU23" i="13"/>
  <c r="BK16" i="13"/>
  <c r="D87" i="4"/>
  <c r="D89" i="66"/>
  <c r="D86" i="14"/>
  <c r="D90" i="4"/>
  <c r="D86" i="87"/>
  <c r="BK12" i="13"/>
  <c r="BK24" i="13"/>
  <c r="BU28" i="13"/>
  <c r="D87" i="58"/>
  <c r="D90" i="64"/>
  <c r="BU25" i="13"/>
  <c r="D90" i="58"/>
  <c r="BS28" i="13"/>
  <c r="D86" i="62"/>
  <c r="DA15" i="1"/>
  <c r="DF15" i="1" s="1"/>
  <c r="G15" i="13"/>
  <c r="D90" i="26"/>
  <c r="DD36" i="1"/>
  <c r="D87" i="26"/>
  <c r="H19" i="13"/>
  <c r="D88" i="85"/>
  <c r="I28" i="13"/>
  <c r="D30" i="13"/>
  <c r="G21" i="13"/>
  <c r="D88" i="81"/>
  <c r="D87" i="19"/>
  <c r="O34" i="13"/>
  <c r="D89" i="50"/>
  <c r="I32" i="13"/>
  <c r="I12" i="13"/>
  <c r="DA13" i="1"/>
  <c r="DF13" i="1" s="1"/>
  <c r="DD35" i="1"/>
  <c r="D88" i="91"/>
  <c r="E14" i="13"/>
  <c r="DD17" i="1"/>
  <c r="E13" i="13"/>
  <c r="C30" i="13"/>
  <c r="DA11" i="1"/>
  <c r="DF11" i="1" s="1"/>
  <c r="H38" i="1"/>
  <c r="BA21" i="13"/>
  <c r="DD8" i="1"/>
  <c r="DA27" i="1"/>
  <c r="DF27" i="1" s="1"/>
  <c r="I13" i="13"/>
  <c r="P28" i="13"/>
  <c r="H21" i="13"/>
  <c r="H20" i="13"/>
  <c r="N32" i="13"/>
  <c r="D87" i="17"/>
  <c r="D91" i="30"/>
  <c r="O29" i="13"/>
  <c r="D91" i="40"/>
  <c r="M6" i="13"/>
  <c r="E5" i="13"/>
  <c r="M32" i="13"/>
  <c r="K20" i="13"/>
  <c r="O12" i="13"/>
  <c r="DD20" i="1"/>
  <c r="I14" i="13"/>
  <c r="DD24" i="1"/>
  <c r="BC15" i="13"/>
  <c r="P17" i="13"/>
  <c r="G19" i="13"/>
  <c r="DD5" i="1"/>
  <c r="DD10" i="1"/>
  <c r="N31" i="13"/>
  <c r="H13" i="13"/>
  <c r="N23" i="13"/>
  <c r="D89" i="95"/>
  <c r="D86" i="50"/>
  <c r="DD32" i="1"/>
  <c r="DD44" i="1"/>
  <c r="DD25" i="1"/>
  <c r="D90" i="48"/>
  <c r="D90" i="56"/>
  <c r="O27" i="13"/>
  <c r="D89" i="54"/>
  <c r="I10" i="13"/>
  <c r="D90" i="89"/>
  <c r="P27" i="13"/>
  <c r="DA21" i="1"/>
  <c r="DF21" i="1" s="1"/>
  <c r="O10" i="13"/>
  <c r="D90" i="81"/>
  <c r="BA23" i="13"/>
  <c r="DA19" i="1"/>
  <c r="DF19" i="1" s="1"/>
  <c r="M22" i="13"/>
  <c r="BC20" i="13"/>
  <c r="D86" i="44"/>
  <c r="BK6" i="13"/>
  <c r="BU16" i="13"/>
  <c r="D90" i="87"/>
  <c r="D86" i="58"/>
  <c r="BS9" i="13"/>
  <c r="DA22" i="1"/>
  <c r="DF22" i="1" s="1"/>
  <c r="D90" i="36"/>
  <c r="D88" i="32"/>
  <c r="D90" i="40"/>
  <c r="DD42" i="1"/>
  <c r="D90" i="54"/>
  <c r="DD15" i="1"/>
  <c r="K29" i="13"/>
  <c r="G13" i="13"/>
  <c r="D87" i="32"/>
  <c r="BA27" i="13"/>
  <c r="D90" i="19"/>
  <c r="BC12" i="13"/>
  <c r="M17" i="13"/>
  <c r="D88" i="34"/>
  <c r="H34" i="1"/>
  <c r="N27" i="13"/>
  <c r="E15" i="13"/>
  <c r="M29" i="13"/>
  <c r="M34" i="13"/>
  <c r="BK5" i="13"/>
  <c r="N6" i="13"/>
  <c r="P23" i="13"/>
  <c r="D89" i="48"/>
  <c r="O33" i="13"/>
  <c r="D88" i="36"/>
  <c r="I16" i="13"/>
  <c r="D90" i="32"/>
  <c r="I27" i="13"/>
  <c r="BK11" i="13"/>
  <c r="D88" i="4"/>
  <c r="BS5" i="13"/>
  <c r="D86" i="93"/>
  <c r="BU24" i="13"/>
  <c r="D89" i="93"/>
  <c r="D87" i="93"/>
  <c r="D86" i="28"/>
  <c r="BS15" i="13"/>
  <c r="BU5" i="13"/>
  <c r="D88" i="87"/>
  <c r="BU11" i="13"/>
  <c r="D87" i="97"/>
  <c r="BS14" i="13"/>
  <c r="D89" i="58"/>
  <c r="D86" i="66"/>
  <c r="BS12" i="13"/>
  <c r="BK9" i="13"/>
  <c r="D87" i="56"/>
  <c r="BU6" i="13"/>
  <c r="D90" i="93"/>
  <c r="D88" i="93"/>
  <c r="BS10" i="13"/>
  <c r="BU8" i="13"/>
  <c r="BK13" i="13"/>
  <c r="BU14" i="13"/>
  <c r="D88" i="62"/>
  <c r="BK25" i="13"/>
  <c r="D90" i="91"/>
  <c r="BK17" i="13"/>
  <c r="D86" i="30"/>
  <c r="BU9" i="13"/>
  <c r="BS16" i="13"/>
  <c r="D86" i="64"/>
  <c r="D88" i="64"/>
  <c r="D87" i="28"/>
  <c r="BU22" i="13"/>
  <c r="I20" i="13"/>
  <c r="D89" i="15"/>
  <c r="N33" i="13"/>
  <c r="D88" i="50"/>
  <c r="D87" i="30"/>
  <c r="N34" i="13"/>
  <c r="E9" i="13"/>
  <c r="O28" i="13"/>
  <c r="DA34" i="1"/>
  <c r="DF34" i="1" s="1"/>
  <c r="D88" i="19"/>
  <c r="H8" i="13"/>
  <c r="H14" i="13"/>
  <c r="D87" i="40"/>
  <c r="D86" i="17"/>
  <c r="I23" i="13"/>
  <c r="I33" i="13"/>
  <c r="I34" i="13"/>
  <c r="N25" i="13"/>
  <c r="I8" i="13"/>
  <c r="I29" i="13"/>
  <c r="D91" i="48"/>
  <c r="H11" i="13"/>
  <c r="N10" i="13"/>
  <c r="H15" i="13"/>
  <c r="M7" i="13"/>
  <c r="D86" i="18"/>
  <c r="P32" i="13"/>
  <c r="D88" i="44"/>
  <c r="I22" i="13"/>
  <c r="D89" i="44"/>
  <c r="D88" i="56"/>
  <c r="D86" i="56"/>
  <c r="D89" i="85"/>
  <c r="DD9" i="1"/>
  <c r="D90" i="15"/>
  <c r="DA6" i="1"/>
  <c r="DF6" i="1" s="1"/>
  <c r="O32" i="13"/>
  <c r="D87" i="18"/>
  <c r="I24" i="13"/>
  <c r="O24" i="13"/>
  <c r="D88" i="48"/>
  <c r="P29" i="13"/>
  <c r="DA29" i="1"/>
  <c r="DF29" i="1" s="1"/>
  <c r="O25" i="13"/>
  <c r="K21" i="13"/>
  <c r="G14" i="13"/>
  <c r="DD26" i="1"/>
  <c r="M28" i="13"/>
  <c r="D89" i="42"/>
  <c r="D88" i="14"/>
  <c r="AC5" i="13"/>
  <c r="G8" i="13"/>
  <c r="DA17" i="1"/>
  <c r="DF17" i="1" s="1"/>
  <c r="P34" i="13"/>
  <c r="D86" i="15"/>
  <c r="D89" i="56"/>
  <c r="I6" i="13"/>
  <c r="BC24" i="13"/>
  <c r="M12" i="13"/>
  <c r="D89" i="28"/>
  <c r="DD31" i="1"/>
  <c r="DA24" i="1"/>
  <c r="DF24" i="1" s="1"/>
  <c r="DD37" i="1"/>
  <c r="D29" i="13"/>
  <c r="N17" i="13"/>
  <c r="M27" i="13"/>
  <c r="H35" i="1"/>
  <c r="D89" i="18"/>
  <c r="K33" i="13"/>
  <c r="E20" i="13"/>
  <c r="I21" i="13"/>
  <c r="I5" i="13"/>
  <c r="H9" i="13"/>
  <c r="N28" i="13"/>
  <c r="D87" i="54"/>
  <c r="BC21" i="13"/>
  <c r="BU10" i="13"/>
  <c r="BK23" i="13"/>
  <c r="BK10" i="13"/>
  <c r="BS25" i="13"/>
  <c r="BU7" i="13"/>
  <c r="D86" i="34"/>
  <c r="D87" i="14"/>
  <c r="I9" i="13"/>
  <c r="D90" i="42"/>
  <c r="D88" i="18"/>
  <c r="E21" i="13"/>
  <c r="K14" i="13"/>
  <c r="D87" i="15"/>
  <c r="D89" i="97"/>
  <c r="M31" i="13"/>
  <c r="DD30" i="1"/>
  <c r="I7" i="13"/>
  <c r="D90" i="85"/>
  <c r="D88" i="15"/>
  <c r="D88" i="26"/>
  <c r="O23" i="13"/>
  <c r="DA5" i="1"/>
  <c r="DF5" i="1" s="1"/>
  <c r="D88" i="89"/>
  <c r="D90" i="14"/>
  <c r="D87" i="50"/>
  <c r="BA8" i="13"/>
  <c r="D90" i="17"/>
  <c r="K23" i="13"/>
  <c r="D86" i="42"/>
  <c r="DD41" i="1"/>
  <c r="D87" i="38"/>
  <c r="D89" i="89"/>
  <c r="H5" i="13"/>
  <c r="M25" i="13"/>
  <c r="BK14" i="13"/>
  <c r="BS13" i="13"/>
  <c r="BS22" i="13"/>
  <c r="BU21" i="13"/>
  <c r="BS26" i="13"/>
  <c r="BU12" i="13"/>
  <c r="D87" i="62"/>
  <c r="D88" i="66"/>
  <c r="BU26" i="13"/>
  <c r="BK7" i="13"/>
  <c r="BS23" i="13"/>
  <c r="D89" i="64"/>
  <c r="BS27" i="13"/>
  <c r="BU20" i="13"/>
  <c r="D87" i="87"/>
  <c r="BU19" i="13"/>
  <c r="D86" i="48"/>
  <c r="BK26" i="13"/>
  <c r="D89" i="87"/>
  <c r="BS21" i="13"/>
  <c r="D85" i="97"/>
  <c r="BK21" i="13"/>
  <c r="BC6" i="13"/>
  <c r="BU13" i="13"/>
  <c r="BU27" i="13"/>
  <c r="D90" i="62"/>
  <c r="BS8" i="13"/>
  <c r="BK20" i="13"/>
  <c r="BS24" i="13"/>
  <c r="D88" i="58"/>
  <c r="BC13" i="13"/>
  <c r="BA11" i="13"/>
  <c r="P12" i="13"/>
  <c r="N29" i="13"/>
  <c r="G5" i="13"/>
  <c r="DA38" i="1"/>
  <c r="DF38" i="1" s="1"/>
  <c r="BA7" i="13"/>
  <c r="DA30" i="1"/>
  <c r="DF30" i="1" s="1"/>
  <c r="F29" i="13"/>
  <c r="F30" i="13"/>
  <c r="H42" i="1"/>
  <c r="M10" i="13"/>
  <c r="DD28" i="1"/>
  <c r="D87" i="81"/>
  <c r="D88" i="28"/>
  <c r="N7" i="13"/>
  <c r="D86" i="85"/>
  <c r="I15" i="13"/>
  <c r="D89" i="32"/>
  <c r="D86" i="54"/>
  <c r="C24" i="13"/>
  <c r="O31" i="13"/>
  <c r="O7" i="13"/>
  <c r="O6" i="13"/>
  <c r="I11" i="13"/>
  <c r="I25" i="13"/>
  <c r="O17" i="13"/>
  <c r="DD43" i="1"/>
  <c r="P6" i="13"/>
  <c r="D90" i="30"/>
  <c r="D88" i="97"/>
  <c r="DA10" i="1"/>
  <c r="DF10" i="1" s="1"/>
  <c r="D88" i="54"/>
  <c r="P25" i="13"/>
  <c r="N22" i="13"/>
  <c r="D90" i="50"/>
  <c r="D89" i="14"/>
  <c r="I19" i="13"/>
  <c r="D89" i="36"/>
  <c r="O22" i="13"/>
  <c r="D86" i="95"/>
  <c r="M24" i="13"/>
  <c r="G9" i="13"/>
  <c r="M33" i="13"/>
  <c r="DA33" i="1"/>
  <c r="DF33" i="1" s="1"/>
  <c r="E19" i="13"/>
  <c r="BE5" i="13"/>
  <c r="E8" i="13"/>
  <c r="D87" i="89"/>
  <c r="DD7" i="1"/>
  <c r="D86" i="97"/>
  <c r="DD33" i="1"/>
  <c r="D89" i="40"/>
  <c r="DA14" i="1"/>
  <c r="DF14" i="1" s="1"/>
  <c r="D90" i="34"/>
  <c r="N12" i="13"/>
  <c r="H39" i="1"/>
  <c r="I30" i="13"/>
  <c r="DD11" i="1"/>
  <c r="P33" i="13"/>
  <c r="D88" i="95"/>
  <c r="D86" i="32"/>
  <c r="N24" i="13"/>
  <c r="D88" i="42"/>
  <c r="E11" i="13"/>
  <c r="DA43" i="1"/>
  <c r="DF43" i="1" s="1"/>
  <c r="D24" i="13"/>
  <c r="DD12" i="1"/>
  <c r="DD22" i="1"/>
  <c r="DD18" i="1"/>
  <c r="I17" i="13"/>
  <c r="D89" i="19"/>
  <c r="BA15" i="13"/>
  <c r="C29" i="13"/>
  <c r="BS19" i="13"/>
  <c r="BK8" i="13"/>
  <c r="BK28" i="13"/>
  <c r="D87" i="66"/>
  <c r="BU17" i="13"/>
  <c r="BK27" i="13"/>
  <c r="BS17" i="13"/>
  <c r="BU15" i="13"/>
  <c r="BK22" i="13"/>
  <c r="BS11" i="13"/>
  <c r="D89" i="62"/>
  <c r="BK15" i="13"/>
  <c r="D89" i="4"/>
  <c r="BS20" i="13"/>
  <c r="DD34" i="1"/>
  <c r="DA28" i="1"/>
  <c r="DF28" i="1" s="1"/>
  <c r="BA17" i="13"/>
  <c r="P7" i="13"/>
  <c r="F24" i="13"/>
  <c r="G20" i="13"/>
  <c r="D89" i="26"/>
  <c r="DA20" i="1"/>
  <c r="DF20" i="1" s="1"/>
  <c r="DD38" i="1"/>
  <c r="H32" i="1"/>
  <c r="D87" i="42"/>
  <c r="DA32" i="1"/>
  <c r="DF32" i="1" s="1"/>
  <c r="I31" i="13"/>
  <c r="I26" i="13"/>
  <c r="D90" i="38"/>
  <c r="DD29" i="1"/>
  <c r="D89" i="34"/>
  <c r="G11" i="13"/>
  <c r="D90" i="18"/>
  <c r="D89" i="38"/>
  <c r="D87" i="44"/>
  <c r="D89" i="30"/>
  <c r="D91" i="34"/>
  <c r="D86" i="91"/>
  <c r="D87" i="85"/>
  <c r="M23" i="13"/>
  <c r="D86" i="19"/>
  <c r="D86" i="38"/>
  <c r="D87" i="34"/>
  <c r="D91" i="44"/>
  <c r="D88" i="17"/>
  <c r="D91" i="14"/>
  <c r="D86" i="89"/>
  <c r="D88" i="38"/>
  <c r="D87" i="48"/>
  <c r="D90" i="44"/>
  <c r="D86" i="36"/>
  <c r="D89" i="17"/>
  <c r="D86" i="81"/>
  <c r="D87" i="91"/>
  <c r="D90" i="28"/>
  <c r="D87" i="95"/>
  <c r="D89" i="81"/>
  <c r="D88" i="40"/>
  <c r="D87" i="36"/>
  <c r="D91" i="28"/>
  <c r="D88" i="30"/>
  <c r="D89" i="91"/>
  <c r="D85" i="95"/>
  <c r="G37" i="81" l="1"/>
  <c r="I37" i="81" s="1"/>
  <c r="E48" i="81"/>
  <c r="G48" i="81" s="1"/>
  <c r="G37" i="34"/>
  <c r="I37" i="34" s="1"/>
  <c r="AY15" i="13" s="1"/>
  <c r="E48" i="34"/>
  <c r="G48" i="34" s="1"/>
  <c r="BM15" i="13" s="1"/>
  <c r="G37" i="64"/>
  <c r="I37" i="64" s="1"/>
  <c r="AY27" i="13" s="1"/>
  <c r="E48" i="64"/>
  <c r="G48" i="64" s="1"/>
  <c r="BM27" i="13" s="1"/>
  <c r="G37" i="38"/>
  <c r="I37" i="38" s="1"/>
  <c r="AY17" i="13" s="1"/>
  <c r="E48" i="38"/>
  <c r="G48" i="38" s="1"/>
  <c r="BM17" i="13" s="1"/>
  <c r="G37" i="89"/>
  <c r="I37" i="89" s="1"/>
  <c r="E48" i="89"/>
  <c r="G48" i="89" s="1"/>
  <c r="G37" i="17"/>
  <c r="I37" i="17" s="1"/>
  <c r="AY8" i="13" s="1"/>
  <c r="E48" i="17"/>
  <c r="G48" i="17" s="1"/>
  <c r="BM8" i="13" s="1"/>
  <c r="G37" i="26"/>
  <c r="I37" i="26" s="1"/>
  <c r="AY11" i="13" s="1"/>
  <c r="E48" i="26"/>
  <c r="G48" i="26" s="1"/>
  <c r="BM11" i="13" s="1"/>
  <c r="G37" i="87"/>
  <c r="I37" i="87" s="1"/>
  <c r="E48" i="87"/>
  <c r="G48" i="87" s="1"/>
  <c r="G37" i="93"/>
  <c r="I37" i="93" s="1"/>
  <c r="E48" i="93"/>
  <c r="G48" i="93" s="1"/>
  <c r="G37" i="91"/>
  <c r="I37" i="91" s="1"/>
  <c r="E48" i="91"/>
  <c r="G48" i="91" s="1"/>
  <c r="G37" i="54"/>
  <c r="I37" i="54" s="1"/>
  <c r="AY23" i="13" s="1"/>
  <c r="E48" i="54"/>
  <c r="G48" i="54" s="1"/>
  <c r="G37" i="48"/>
  <c r="I37" i="48" s="1"/>
  <c r="AY21" i="13" s="1"/>
  <c r="E48" i="48"/>
  <c r="G48" i="48" s="1"/>
  <c r="G37" i="15"/>
  <c r="I37" i="15" s="1"/>
  <c r="AY7" i="13" s="1"/>
  <c r="E48" i="15"/>
  <c r="G48" i="15" s="1"/>
  <c r="BM7" i="13" s="1"/>
  <c r="F12" i="50"/>
  <c r="F22" i="13" s="1"/>
  <c r="G22" i="13"/>
  <c r="F11" i="50"/>
  <c r="I79" i="50"/>
  <c r="E22" i="13"/>
  <c r="J12" i="40"/>
  <c r="J11" i="40"/>
  <c r="G16" i="40"/>
  <c r="J13" i="40"/>
  <c r="F16" i="40"/>
  <c r="P18" i="13" s="1"/>
  <c r="F11" i="40"/>
  <c r="I79" i="40"/>
  <c r="F12" i="40"/>
  <c r="F12" i="38"/>
  <c r="F17" i="13" s="1"/>
  <c r="G17" i="13"/>
  <c r="F11" i="38"/>
  <c r="I79" i="38"/>
  <c r="E17" i="13"/>
  <c r="M515" i="59"/>
  <c r="M515" i="63"/>
  <c r="M515" i="65"/>
  <c r="M515" i="67"/>
  <c r="G36" i="81"/>
  <c r="E42" i="81"/>
  <c r="E49" i="81" s="1"/>
  <c r="G36" i="34"/>
  <c r="AW15" i="13" s="1"/>
  <c r="E42" i="34"/>
  <c r="G36" i="64"/>
  <c r="AW27" i="13" s="1"/>
  <c r="E42" i="64"/>
  <c r="G36" i="38"/>
  <c r="AW17" i="13" s="1"/>
  <c r="E42" i="38"/>
  <c r="G36" i="89"/>
  <c r="E42" i="89"/>
  <c r="E49" i="89" s="1"/>
  <c r="G36" i="17"/>
  <c r="AW8" i="13" s="1"/>
  <c r="E42" i="17"/>
  <c r="G36" i="26"/>
  <c r="AW11" i="13" s="1"/>
  <c r="E42" i="26"/>
  <c r="G36" i="87"/>
  <c r="E42" i="87"/>
  <c r="E49" i="87" s="1"/>
  <c r="G36" i="93"/>
  <c r="E42" i="93"/>
  <c r="E49" i="93" s="1"/>
  <c r="G36" i="91"/>
  <c r="E42" i="91"/>
  <c r="E49" i="91" s="1"/>
  <c r="G36" i="54"/>
  <c r="AW23" i="13" s="1"/>
  <c r="E42" i="54"/>
  <c r="G36" i="48"/>
  <c r="AW21" i="13" s="1"/>
  <c r="E42" i="48"/>
  <c r="G36" i="15"/>
  <c r="AW7" i="13" s="1"/>
  <c r="E42" i="15"/>
  <c r="M515" i="98"/>
  <c r="D101" i="48"/>
  <c r="D19" i="48" s="1"/>
  <c r="D101" i="34"/>
  <c r="G19" i="34" s="1"/>
  <c r="D101" i="64"/>
  <c r="D19" i="64" s="1"/>
  <c r="D101" i="30"/>
  <c r="D101" i="66"/>
  <c r="G19" i="66" s="1"/>
  <c r="D101" i="28"/>
  <c r="D19" i="28" s="1"/>
  <c r="D101" i="93"/>
  <c r="D19" i="93" s="1"/>
  <c r="I19" i="93" s="1"/>
  <c r="D101" i="58"/>
  <c r="D101" i="44"/>
  <c r="D19" i="44" s="1"/>
  <c r="D101" i="62"/>
  <c r="D101" i="87"/>
  <c r="D101" i="14"/>
  <c r="D19" i="14" s="1"/>
  <c r="D101" i="4"/>
  <c r="D19" i="4" s="1"/>
  <c r="D101" i="40"/>
  <c r="G19" i="40" s="1"/>
  <c r="CF18" i="13" s="1"/>
  <c r="DL18" i="13" s="1"/>
  <c r="DC27" i="1"/>
  <c r="E39" i="56" s="1"/>
  <c r="G39" i="56" s="1"/>
  <c r="E36" i="56"/>
  <c r="DB27" i="1"/>
  <c r="E37" i="56" s="1"/>
  <c r="E40" i="54"/>
  <c r="G40" i="54" s="1"/>
  <c r="K516" i="49"/>
  <c r="DB22" i="1"/>
  <c r="DC22" i="1"/>
  <c r="DB20" i="1"/>
  <c r="E37" i="42" s="1"/>
  <c r="E36" i="42"/>
  <c r="DC20" i="1"/>
  <c r="E39" i="42" s="1"/>
  <c r="G39" i="42" s="1"/>
  <c r="DB15" i="1"/>
  <c r="E37" i="32" s="1"/>
  <c r="DC15" i="1"/>
  <c r="E39" i="32" s="1"/>
  <c r="G39" i="32" s="1"/>
  <c r="E36" i="32"/>
  <c r="DC13" i="1"/>
  <c r="E39" i="28" s="1"/>
  <c r="G39" i="28" s="1"/>
  <c r="E36" i="28"/>
  <c r="DB13" i="1"/>
  <c r="E37" i="28" s="1"/>
  <c r="K515" i="27"/>
  <c r="M516" i="20"/>
  <c r="DC24" i="1"/>
  <c r="E39" i="50" s="1"/>
  <c r="G39" i="50" s="1"/>
  <c r="E36" i="50"/>
  <c r="DB24" i="1"/>
  <c r="E37" i="50" s="1"/>
  <c r="E40" i="50"/>
  <c r="G40" i="50" s="1"/>
  <c r="T27" i="13"/>
  <c r="U25" i="13"/>
  <c r="D101" i="32"/>
  <c r="D19" i="32" s="1"/>
  <c r="D101" i="19"/>
  <c r="D19" i="19" s="1"/>
  <c r="E40" i="62"/>
  <c r="G40" i="62" s="1"/>
  <c r="E40" i="64"/>
  <c r="G40" i="64" s="1"/>
  <c r="E40" i="42"/>
  <c r="G40" i="42" s="1"/>
  <c r="D101" i="54"/>
  <c r="G19" i="54" s="1"/>
  <c r="E40" i="38"/>
  <c r="G40" i="38" s="1"/>
  <c r="E40" i="66"/>
  <c r="G40" i="66" s="1"/>
  <c r="T23" i="13"/>
  <c r="D101" i="38"/>
  <c r="D19" i="38" s="1"/>
  <c r="DC33" i="1"/>
  <c r="DB33" i="1"/>
  <c r="D101" i="50"/>
  <c r="D19" i="50" s="1"/>
  <c r="DC21" i="1"/>
  <c r="E39" i="44" s="1"/>
  <c r="G39" i="44" s="1"/>
  <c r="E36" i="44"/>
  <c r="DB21" i="1"/>
  <c r="E37" i="44" s="1"/>
  <c r="D101" i="42"/>
  <c r="D19" i="42" s="1"/>
  <c r="U17" i="13"/>
  <c r="U28" i="13"/>
  <c r="T12" i="13"/>
  <c r="T22" i="13"/>
  <c r="D101" i="36"/>
  <c r="D19" i="36" s="1"/>
  <c r="E40" i="32"/>
  <c r="G40" i="32" s="1"/>
  <c r="E40" i="19"/>
  <c r="G40" i="19" s="1"/>
  <c r="T25" i="13"/>
  <c r="D101" i="81"/>
  <c r="G19" i="81" s="1"/>
  <c r="D101" i="85"/>
  <c r="D19" i="85" s="1"/>
  <c r="I19" i="85" s="1"/>
  <c r="E39" i="95"/>
  <c r="G39" i="95" s="1"/>
  <c r="I39" i="95" s="1"/>
  <c r="D101" i="17"/>
  <c r="G19" i="17" s="1"/>
  <c r="I39" i="1"/>
  <c r="E82" i="87" s="1"/>
  <c r="I82" i="87" s="1"/>
  <c r="DB29" i="1"/>
  <c r="DC29" i="1"/>
  <c r="U7" i="13"/>
  <c r="U23" i="13"/>
  <c r="E36" i="13"/>
  <c r="DC32" i="1"/>
  <c r="E39" i="66" s="1"/>
  <c r="G39" i="66" s="1"/>
  <c r="E36" i="66"/>
  <c r="DB32" i="1"/>
  <c r="E37" i="66" s="1"/>
  <c r="E36" i="40"/>
  <c r="DB19" i="1"/>
  <c r="E37" i="40" s="1"/>
  <c r="DC19" i="1"/>
  <c r="E39" i="40" s="1"/>
  <c r="G39" i="40" s="1"/>
  <c r="T6" i="13"/>
  <c r="U12" i="13"/>
  <c r="D101" i="15"/>
  <c r="G19" i="15" s="1"/>
  <c r="E39" i="97"/>
  <c r="G39" i="97" s="1"/>
  <c r="I39" i="97" s="1"/>
  <c r="I44" i="97" s="1"/>
  <c r="E40" i="58"/>
  <c r="G40" i="58" s="1"/>
  <c r="E40" i="26"/>
  <c r="G40" i="26" s="1"/>
  <c r="T10" i="13"/>
  <c r="U27" i="13"/>
  <c r="D101" i="18"/>
  <c r="D19" i="18" s="1"/>
  <c r="E40" i="91"/>
  <c r="G40" i="91" s="1"/>
  <c r="E40" i="93"/>
  <c r="G40" i="93" s="1"/>
  <c r="I38" i="1"/>
  <c r="E82" i="85" s="1"/>
  <c r="I82" i="85" s="1"/>
  <c r="I42" i="1"/>
  <c r="E82" i="93" s="1"/>
  <c r="I82" i="93" s="1"/>
  <c r="DC17" i="1"/>
  <c r="E39" i="36" s="1"/>
  <c r="G39" i="36" s="1"/>
  <c r="DB17" i="1"/>
  <c r="E37" i="36" s="1"/>
  <c r="E36" i="36"/>
  <c r="T7" i="13"/>
  <c r="D101" i="91"/>
  <c r="G19" i="91" s="1"/>
  <c r="E36" i="4"/>
  <c r="DB5" i="1"/>
  <c r="E37" i="4" s="1"/>
  <c r="DC5" i="1"/>
  <c r="E39" i="4" s="1"/>
  <c r="G39" i="4" s="1"/>
  <c r="H36" i="13"/>
  <c r="DB34" i="1"/>
  <c r="DC34" i="1"/>
  <c r="DB11" i="1"/>
  <c r="E37" i="19" s="1"/>
  <c r="DC11" i="1"/>
  <c r="E39" i="19" s="1"/>
  <c r="G39" i="19" s="1"/>
  <c r="E36" i="19"/>
  <c r="D101" i="26"/>
  <c r="D19" i="26" s="1"/>
  <c r="DB14" i="1"/>
  <c r="E37" i="30" s="1"/>
  <c r="DC14" i="1"/>
  <c r="E39" i="30" s="1"/>
  <c r="G39" i="30" s="1"/>
  <c r="E36" i="30"/>
  <c r="E36" i="14"/>
  <c r="DB6" i="1"/>
  <c r="E37" i="14" s="1"/>
  <c r="DC6" i="1"/>
  <c r="E39" i="14" s="1"/>
  <c r="G39" i="14" s="1"/>
  <c r="DB43" i="1"/>
  <c r="E37" i="95" s="1"/>
  <c r="G37" i="95" s="1"/>
  <c r="I37" i="95" s="1"/>
  <c r="DC43" i="1"/>
  <c r="E38" i="95" s="1"/>
  <c r="G38" i="95" s="1"/>
  <c r="I38" i="95" s="1"/>
  <c r="E36" i="95"/>
  <c r="G36" i="95" s="1"/>
  <c r="I36" i="95" s="1"/>
  <c r="I34" i="1"/>
  <c r="U22" i="13"/>
  <c r="E40" i="81"/>
  <c r="G40" i="81" s="1"/>
  <c r="DC30" i="1"/>
  <c r="E39" i="62" s="1"/>
  <c r="G39" i="62" s="1"/>
  <c r="DB30" i="1"/>
  <c r="E37" i="62" s="1"/>
  <c r="E36" i="62"/>
  <c r="I35" i="1"/>
  <c r="E40" i="18"/>
  <c r="G40" i="18" s="1"/>
  <c r="E40" i="17"/>
  <c r="G40" i="17" s="1"/>
  <c r="U10" i="13"/>
  <c r="E40" i="4"/>
  <c r="G40" i="4" s="1"/>
  <c r="DB38" i="1"/>
  <c r="E37" i="85" s="1"/>
  <c r="E36" i="85"/>
  <c r="DC38" i="1"/>
  <c r="E39" i="85" s="1"/>
  <c r="G39" i="85" s="1"/>
  <c r="I30" i="1"/>
  <c r="E82" i="62" s="1"/>
  <c r="I82" i="62" s="1"/>
  <c r="E40" i="36"/>
  <c r="G40" i="36" s="1"/>
  <c r="D101" i="56"/>
  <c r="D19" i="56" s="1"/>
  <c r="I32" i="1"/>
  <c r="E82" i="66" s="1"/>
  <c r="I82" i="66" s="1"/>
  <c r="E36" i="58"/>
  <c r="DB28" i="1"/>
  <c r="E37" i="58" s="1"/>
  <c r="DC28" i="1"/>
  <c r="E39" i="58" s="1"/>
  <c r="G39" i="58" s="1"/>
  <c r="D100" i="97"/>
  <c r="D19" i="97" s="1"/>
  <c r="I19" i="97" s="1"/>
  <c r="G36" i="13"/>
  <c r="E36" i="18"/>
  <c r="DB10" i="1"/>
  <c r="E37" i="18" s="1"/>
  <c r="DC10" i="1"/>
  <c r="E39" i="18" s="1"/>
  <c r="G39" i="18" s="1"/>
  <c r="E40" i="15"/>
  <c r="G40" i="15" s="1"/>
  <c r="T17" i="13"/>
  <c r="U6" i="13"/>
  <c r="D101" i="89"/>
  <c r="D19" i="89" s="1"/>
  <c r="I19" i="89" s="1"/>
  <c r="E40" i="85"/>
  <c r="G40" i="85" s="1"/>
  <c r="T28" i="13"/>
  <c r="D100" i="95"/>
  <c r="G19" i="95" s="1"/>
  <c r="M516" i="45"/>
  <c r="G13" i="19"/>
  <c r="H11" i="93"/>
  <c r="G11" i="93"/>
  <c r="H11" i="64"/>
  <c r="G11" i="64"/>
  <c r="G12" i="58"/>
  <c r="M515" i="33"/>
  <c r="K515" i="96"/>
  <c r="M515" i="25"/>
  <c r="M515" i="55"/>
  <c r="F11" i="42"/>
  <c r="I79" i="42"/>
  <c r="G11" i="54"/>
  <c r="H11" i="54"/>
  <c r="G12" i="97"/>
  <c r="I79" i="44"/>
  <c r="F11" i="44"/>
  <c r="J12" i="4"/>
  <c r="J13" i="4"/>
  <c r="J11" i="4"/>
  <c r="G16" i="4"/>
  <c r="F16" i="4"/>
  <c r="M515" i="39"/>
  <c r="I79" i="26"/>
  <c r="F11" i="26"/>
  <c r="M515" i="51"/>
  <c r="F12" i="32"/>
  <c r="F528" i="20"/>
  <c r="J528" i="20"/>
  <c r="J536" i="20" s="1"/>
  <c r="H528" i="20"/>
  <c r="H536" i="20" s="1"/>
  <c r="I528" i="20"/>
  <c r="I536" i="20" s="1"/>
  <c r="G528" i="20"/>
  <c r="G536" i="20" s="1"/>
  <c r="M515" i="43"/>
  <c r="J13" i="48"/>
  <c r="F16" i="48"/>
  <c r="J11" i="48"/>
  <c r="G16" i="48"/>
  <c r="J12" i="48"/>
  <c r="G11" i="81"/>
  <c r="H11" i="81"/>
  <c r="G12" i="38"/>
  <c r="G11" i="91"/>
  <c r="H11" i="91"/>
  <c r="F14" i="95"/>
  <c r="G12" i="66"/>
  <c r="G11" i="87"/>
  <c r="H11" i="87"/>
  <c r="G11" i="28"/>
  <c r="H11" i="28"/>
  <c r="G13" i="28"/>
  <c r="G11" i="50"/>
  <c r="H11" i="50"/>
  <c r="K535" i="96"/>
  <c r="K515" i="92"/>
  <c r="K522" i="86"/>
  <c r="K535" i="86" s="1"/>
  <c r="F535" i="86"/>
  <c r="K515" i="59"/>
  <c r="J13" i="34"/>
  <c r="J11" i="34"/>
  <c r="F16" i="34"/>
  <c r="J12" i="34"/>
  <c r="G16" i="34"/>
  <c r="F12" i="18"/>
  <c r="J11" i="17"/>
  <c r="G16" i="17"/>
  <c r="J13" i="17"/>
  <c r="J12" i="17"/>
  <c r="F16" i="17"/>
  <c r="F16" i="30"/>
  <c r="J12" i="30"/>
  <c r="G16" i="30"/>
  <c r="J13" i="30"/>
  <c r="J11" i="30"/>
  <c r="M515" i="37"/>
  <c r="J528" i="45"/>
  <c r="J536" i="45" s="1"/>
  <c r="I528" i="45"/>
  <c r="I536" i="45" s="1"/>
  <c r="G528" i="45"/>
  <c r="G536" i="45" s="1"/>
  <c r="H528" i="45"/>
  <c r="H536" i="45" s="1"/>
  <c r="F528" i="45"/>
  <c r="F535" i="57"/>
  <c r="G13" i="93"/>
  <c r="G13" i="58"/>
  <c r="G11" i="58"/>
  <c r="G14" i="58" s="1"/>
  <c r="H11" i="58"/>
  <c r="M515" i="82"/>
  <c r="F14" i="81"/>
  <c r="M515" i="86"/>
  <c r="M515" i="23"/>
  <c r="M516" i="35"/>
  <c r="J527" i="51"/>
  <c r="J535" i="51" s="1"/>
  <c r="G527" i="51"/>
  <c r="G535" i="51" s="1"/>
  <c r="H527" i="51"/>
  <c r="H535" i="51" s="1"/>
  <c r="F527" i="51"/>
  <c r="I527" i="51"/>
  <c r="I535" i="51" s="1"/>
  <c r="J11" i="42"/>
  <c r="J13" i="42"/>
  <c r="F16" i="42"/>
  <c r="G16" i="42"/>
  <c r="J12" i="42"/>
  <c r="K515" i="37"/>
  <c r="H11" i="89"/>
  <c r="G11" i="89"/>
  <c r="G12" i="15"/>
  <c r="G12" i="54"/>
  <c r="G13" i="97"/>
  <c r="M516" i="41"/>
  <c r="F12" i="44"/>
  <c r="I79" i="4"/>
  <c r="F11" i="4"/>
  <c r="K524" i="82"/>
  <c r="K535" i="82" s="1"/>
  <c r="F535" i="82"/>
  <c r="F12" i="26"/>
  <c r="K508" i="20"/>
  <c r="K516" i="20" s="1"/>
  <c r="F516" i="20"/>
  <c r="F12" i="48"/>
  <c r="G13" i="38"/>
  <c r="G13" i="91"/>
  <c r="H11" i="14"/>
  <c r="G11" i="14"/>
  <c r="G12" i="28"/>
  <c r="G13" i="50"/>
  <c r="F14" i="85"/>
  <c r="F14" i="97"/>
  <c r="K515" i="82"/>
  <c r="M516" i="49"/>
  <c r="M515" i="21"/>
  <c r="F11" i="34"/>
  <c r="I79" i="34"/>
  <c r="K515" i="24"/>
  <c r="K515" i="23"/>
  <c r="G11" i="19"/>
  <c r="H11" i="19"/>
  <c r="G12" i="64"/>
  <c r="G14" i="85"/>
  <c r="M515" i="24"/>
  <c r="K515" i="5"/>
  <c r="G13" i="89"/>
  <c r="H11" i="15"/>
  <c r="G11" i="15"/>
  <c r="G11" i="97"/>
  <c r="G14" i="97" s="1"/>
  <c r="H11" i="97"/>
  <c r="M515" i="92"/>
  <c r="J13" i="44"/>
  <c r="G16" i="44"/>
  <c r="J12" i="44"/>
  <c r="J11" i="44"/>
  <c r="F16" i="44"/>
  <c r="J12" i="26"/>
  <c r="G16" i="26"/>
  <c r="J13" i="26"/>
  <c r="J11" i="26"/>
  <c r="F16" i="26"/>
  <c r="G16" i="32"/>
  <c r="J12" i="32"/>
  <c r="J13" i="32"/>
  <c r="J11" i="32"/>
  <c r="F16" i="32"/>
  <c r="K515" i="21"/>
  <c r="F11" i="48"/>
  <c r="I79" i="48"/>
  <c r="G13" i="81"/>
  <c r="G13" i="14"/>
  <c r="G13" i="66"/>
  <c r="G12" i="87"/>
  <c r="G12" i="50"/>
  <c r="K515" i="98"/>
  <c r="K515" i="90"/>
  <c r="K515" i="55"/>
  <c r="F11" i="18"/>
  <c r="I79" i="18"/>
  <c r="F12" i="17"/>
  <c r="I79" i="30"/>
  <c r="F11" i="30"/>
  <c r="M516" i="29"/>
  <c r="G12" i="19"/>
  <c r="G12" i="93"/>
  <c r="G13" i="64"/>
  <c r="K515" i="65"/>
  <c r="M515" i="57"/>
  <c r="K507" i="51"/>
  <c r="K515" i="51" s="1"/>
  <c r="F12" i="42"/>
  <c r="G12" i="89"/>
  <c r="G13" i="15"/>
  <c r="G13" i="54"/>
  <c r="M516" i="31"/>
  <c r="F12" i="4"/>
  <c r="F11" i="32"/>
  <c r="I79" i="32"/>
  <c r="G12" i="81"/>
  <c r="H11" i="38"/>
  <c r="G11" i="38"/>
  <c r="G14" i="38" s="1"/>
  <c r="G12" i="91"/>
  <c r="G12" i="14"/>
  <c r="M515" i="90"/>
  <c r="G11" i="66"/>
  <c r="H11" i="66"/>
  <c r="G13" i="87"/>
  <c r="G14" i="62"/>
  <c r="M515" i="96"/>
  <c r="F12" i="34"/>
  <c r="J11" i="18"/>
  <c r="J13" i="18"/>
  <c r="F16" i="18"/>
  <c r="J12" i="18"/>
  <c r="G16" i="18"/>
  <c r="F11" i="17"/>
  <c r="I79" i="17"/>
  <c r="F12" i="30"/>
  <c r="K515" i="33"/>
  <c r="K515" i="25"/>
  <c r="K508" i="45"/>
  <c r="K516" i="45" s="1"/>
  <c r="F516" i="45"/>
  <c r="M515" i="27"/>
  <c r="T24" i="13"/>
  <c r="U24" i="13"/>
  <c r="G13" i="56"/>
  <c r="G11" i="56"/>
  <c r="H11" i="56"/>
  <c r="F14" i="56"/>
  <c r="G12" i="56"/>
  <c r="I27" i="1"/>
  <c r="E82" i="56" s="1"/>
  <c r="I82" i="56" s="1"/>
  <c r="K534" i="57"/>
  <c r="K522" i="57"/>
  <c r="H535" i="57"/>
  <c r="K526" i="57"/>
  <c r="I36" i="13"/>
  <c r="G19" i="87"/>
  <c r="D19" i="87"/>
  <c r="I19" i="87" s="1"/>
  <c r="G19" i="62"/>
  <c r="D19" i="62"/>
  <c r="D19" i="30"/>
  <c r="G19" i="30"/>
  <c r="G19" i="64"/>
  <c r="G19" i="14"/>
  <c r="G19" i="4"/>
  <c r="G19" i="93"/>
  <c r="G19" i="48"/>
  <c r="G19" i="28"/>
  <c r="D19" i="34"/>
  <c r="D19" i="58"/>
  <c r="G19" i="58"/>
  <c r="D19" i="66"/>
  <c r="K6" i="13"/>
  <c r="K24" i="13"/>
  <c r="K13" i="13"/>
  <c r="K30" i="13"/>
  <c r="K17" i="13"/>
  <c r="K10" i="13"/>
  <c r="K12" i="13"/>
  <c r="K32" i="13"/>
  <c r="K31" i="13"/>
  <c r="K34" i="13"/>
  <c r="K5" i="13"/>
  <c r="K7" i="13"/>
  <c r="K19" i="13"/>
  <c r="K15" i="13"/>
  <c r="M15" i="13"/>
  <c r="N9" i="13"/>
  <c r="M19" i="13"/>
  <c r="H37" i="1"/>
  <c r="P19" i="13"/>
  <c r="BA5" i="13"/>
  <c r="CG12" i="13"/>
  <c r="O8" i="13"/>
  <c r="D15" i="13"/>
  <c r="N21" i="13"/>
  <c r="H31" i="1"/>
  <c r="M13" i="13"/>
  <c r="BA9" i="13"/>
  <c r="CG22" i="13"/>
  <c r="BA24" i="13"/>
  <c r="BC10" i="13"/>
  <c r="C11" i="13"/>
  <c r="CF6" i="13"/>
  <c r="N5" i="13"/>
  <c r="CG5" i="13"/>
  <c r="BA12" i="13"/>
  <c r="BC28" i="13"/>
  <c r="M20" i="13"/>
  <c r="H33" i="1"/>
  <c r="CG16" i="13"/>
  <c r="D21" i="13"/>
  <c r="CG19" i="13"/>
  <c r="BC8" i="13"/>
  <c r="F14" i="13"/>
  <c r="P8" i="13"/>
  <c r="O20" i="13"/>
  <c r="BA10" i="13"/>
  <c r="BA14" i="13"/>
  <c r="CG27" i="13"/>
  <c r="BA25" i="13"/>
  <c r="CG9" i="13"/>
  <c r="K22" i="13"/>
  <c r="K28" i="13"/>
  <c r="K16" i="13"/>
  <c r="K9" i="13"/>
  <c r="BC16" i="13"/>
  <c r="BC26" i="13"/>
  <c r="F11" i="13"/>
  <c r="BC27" i="13"/>
  <c r="H43" i="1"/>
  <c r="C15" i="13"/>
  <c r="O19" i="13"/>
  <c r="BA6" i="13"/>
  <c r="O14" i="13"/>
  <c r="CG13" i="13"/>
  <c r="BA19" i="13"/>
  <c r="BC11" i="13"/>
  <c r="F9" i="13"/>
  <c r="N19" i="13"/>
  <c r="N15" i="13"/>
  <c r="CG14" i="13"/>
  <c r="F20" i="13"/>
  <c r="CG28" i="13"/>
  <c r="BC9" i="13"/>
  <c r="BA28" i="13"/>
  <c r="C9" i="13"/>
  <c r="C20" i="13"/>
  <c r="P13" i="13"/>
  <c r="F21" i="13"/>
  <c r="CG20" i="13"/>
  <c r="BC23" i="13"/>
  <c r="F15" i="13"/>
  <c r="BA13" i="13"/>
  <c r="D5" i="13"/>
  <c r="M14" i="13"/>
  <c r="K27" i="13"/>
  <c r="N20" i="13"/>
  <c r="F19" i="13"/>
  <c r="O11" i="13"/>
  <c r="D13" i="13"/>
  <c r="BC14" i="13"/>
  <c r="C19" i="13"/>
  <c r="CG6" i="13"/>
  <c r="BA26" i="13"/>
  <c r="H44" i="1"/>
  <c r="M9" i="13"/>
  <c r="CG17" i="13"/>
  <c r="BC17" i="13"/>
  <c r="O13" i="13"/>
  <c r="K11" i="13"/>
  <c r="K8" i="13"/>
  <c r="K26" i="13"/>
  <c r="BC22" i="13"/>
  <c r="D19" i="13"/>
  <c r="C21" i="13"/>
  <c r="BA16" i="13"/>
  <c r="P15" i="13"/>
  <c r="CF13" i="13"/>
  <c r="D20" i="13"/>
  <c r="D14" i="13"/>
  <c r="H41" i="1"/>
  <c r="CG26" i="13"/>
  <c r="F13" i="13"/>
  <c r="N11" i="13"/>
  <c r="O21" i="13"/>
  <c r="F5" i="13"/>
  <c r="N14" i="13"/>
  <c r="CF15" i="13"/>
  <c r="P5" i="13"/>
  <c r="C14" i="13"/>
  <c r="N8" i="13"/>
  <c r="P14" i="13"/>
  <c r="D8" i="13"/>
  <c r="CG21" i="13"/>
  <c r="M21" i="13"/>
  <c r="CF12" i="13"/>
  <c r="C5" i="13"/>
  <c r="CF8" i="13"/>
  <c r="D9" i="13"/>
  <c r="C13" i="13"/>
  <c r="P9" i="13"/>
  <c r="F8" i="13"/>
  <c r="P20" i="13"/>
  <c r="CG11" i="13"/>
  <c r="N13" i="13"/>
  <c r="CG24" i="13"/>
  <c r="BC25" i="13"/>
  <c r="CF21" i="13"/>
  <c r="O5" i="13"/>
  <c r="H40" i="1"/>
  <c r="M8" i="13"/>
  <c r="CG25" i="13"/>
  <c r="D11" i="13"/>
  <c r="O9" i="13"/>
  <c r="BA20" i="13"/>
  <c r="O15" i="13"/>
  <c r="BC7" i="13"/>
  <c r="P11" i="13"/>
  <c r="P21" i="13"/>
  <c r="CG15" i="13"/>
  <c r="CF25" i="13"/>
  <c r="CG10" i="13"/>
  <c r="BA22" i="13"/>
  <c r="CF23" i="13"/>
  <c r="CF26" i="13"/>
  <c r="CF5" i="13"/>
  <c r="CF27" i="13"/>
  <c r="M11" i="13"/>
  <c r="BC19" i="13"/>
  <c r="CF7" i="13"/>
  <c r="H36" i="1"/>
  <c r="M5" i="13"/>
  <c r="CF28" i="13"/>
  <c r="C8" i="13"/>
  <c r="K25" i="13"/>
  <c r="G49" i="91" l="1"/>
  <c r="E50" i="91"/>
  <c r="G50" i="91" s="1"/>
  <c r="G49" i="93"/>
  <c r="E50" i="93"/>
  <c r="G50" i="93" s="1"/>
  <c r="G49" i="87"/>
  <c r="E50" i="87"/>
  <c r="G50" i="87" s="1"/>
  <c r="G49" i="89"/>
  <c r="E50" i="89"/>
  <c r="G50" i="89" s="1"/>
  <c r="G49" i="81"/>
  <c r="E50" i="81"/>
  <c r="G50" i="81" s="1"/>
  <c r="G42" i="15"/>
  <c r="E49" i="15"/>
  <c r="G42" i="48"/>
  <c r="E49" i="48"/>
  <c r="G42" i="54"/>
  <c r="E49" i="54"/>
  <c r="G42" i="26"/>
  <c r="E49" i="26"/>
  <c r="G42" i="17"/>
  <c r="E49" i="17"/>
  <c r="G42" i="38"/>
  <c r="E49" i="38"/>
  <c r="G42" i="64"/>
  <c r="E49" i="64"/>
  <c r="G42" i="34"/>
  <c r="E49" i="34"/>
  <c r="I58" i="81"/>
  <c r="G37" i="18"/>
  <c r="I37" i="18" s="1"/>
  <c r="AY9" i="13" s="1"/>
  <c r="E48" i="18"/>
  <c r="G48" i="18" s="1"/>
  <c r="G37" i="58"/>
  <c r="I37" i="58" s="1"/>
  <c r="AY25" i="13" s="1"/>
  <c r="E48" i="58"/>
  <c r="G48" i="58" s="1"/>
  <c r="G37" i="85"/>
  <c r="I37" i="85" s="1"/>
  <c r="E48" i="85"/>
  <c r="G48" i="85" s="1"/>
  <c r="G37" i="62"/>
  <c r="I37" i="62" s="1"/>
  <c r="AY26" i="13" s="1"/>
  <c r="E48" i="62"/>
  <c r="G48" i="62" s="1"/>
  <c r="G37" i="14"/>
  <c r="I37" i="14" s="1"/>
  <c r="AY6" i="13" s="1"/>
  <c r="E48" i="14"/>
  <c r="G48" i="14" s="1"/>
  <c r="G37" i="30"/>
  <c r="I37" i="30" s="1"/>
  <c r="AY13" i="13" s="1"/>
  <c r="E48" i="30"/>
  <c r="G48" i="30" s="1"/>
  <c r="G37" i="19"/>
  <c r="I37" i="19" s="1"/>
  <c r="AY10" i="13" s="1"/>
  <c r="E48" i="19"/>
  <c r="G48" i="19" s="1"/>
  <c r="G37" i="4"/>
  <c r="I37" i="4" s="1"/>
  <c r="AY5" i="13" s="1"/>
  <c r="E48" i="4"/>
  <c r="G48" i="4" s="1"/>
  <c r="G37" i="36"/>
  <c r="I37" i="36" s="1"/>
  <c r="AY16" i="13" s="1"/>
  <c r="E48" i="36"/>
  <c r="G48" i="36" s="1"/>
  <c r="G37" i="40"/>
  <c r="I37" i="40" s="1"/>
  <c r="AY18" i="13" s="1"/>
  <c r="E48" i="40"/>
  <c r="G48" i="40" s="1"/>
  <c r="G37" i="66"/>
  <c r="I37" i="66" s="1"/>
  <c r="AY28" i="13" s="1"/>
  <c r="E48" i="66"/>
  <c r="G48" i="66" s="1"/>
  <c r="G37" i="44"/>
  <c r="I37" i="44" s="1"/>
  <c r="AY20" i="13" s="1"/>
  <c r="E48" i="44"/>
  <c r="G48" i="44" s="1"/>
  <c r="G37" i="50"/>
  <c r="I37" i="50" s="1"/>
  <c r="AY22" i="13" s="1"/>
  <c r="E48" i="50"/>
  <c r="G48" i="50" s="1"/>
  <c r="G37" i="28"/>
  <c r="I37" i="28" s="1"/>
  <c r="AY12" i="13" s="1"/>
  <c r="E48" i="28"/>
  <c r="G48" i="28" s="1"/>
  <c r="G37" i="32"/>
  <c r="I37" i="32" s="1"/>
  <c r="AY14" i="13" s="1"/>
  <c r="E48" i="32"/>
  <c r="G48" i="32" s="1"/>
  <c r="G37" i="42"/>
  <c r="I37" i="42" s="1"/>
  <c r="AY19" i="13" s="1"/>
  <c r="E48" i="42"/>
  <c r="G48" i="42" s="1"/>
  <c r="G37" i="56"/>
  <c r="I37" i="56" s="1"/>
  <c r="AY24" i="13" s="1"/>
  <c r="E48" i="56"/>
  <c r="G48" i="56" s="1"/>
  <c r="BM21" i="13"/>
  <c r="BM23" i="13"/>
  <c r="G14" i="15"/>
  <c r="F14" i="38"/>
  <c r="D17" i="13"/>
  <c r="F14" i="40"/>
  <c r="G13" i="40"/>
  <c r="H11" i="40"/>
  <c r="G11" i="40"/>
  <c r="G12" i="40"/>
  <c r="F14" i="50"/>
  <c r="D22" i="13"/>
  <c r="I76" i="97"/>
  <c r="G42" i="91"/>
  <c r="I42" i="91" s="1"/>
  <c r="I45" i="91" s="1"/>
  <c r="G42" i="93"/>
  <c r="I42" i="93" s="1"/>
  <c r="I45" i="93" s="1"/>
  <c r="G42" i="87"/>
  <c r="I42" i="87" s="1"/>
  <c r="I45" i="87" s="1"/>
  <c r="G42" i="89"/>
  <c r="I42" i="89" s="1"/>
  <c r="I45" i="89" s="1"/>
  <c r="G42" i="81"/>
  <c r="I42" i="81" s="1"/>
  <c r="I45" i="81" s="1"/>
  <c r="I42" i="15"/>
  <c r="I42" i="48"/>
  <c r="BI21" i="13" s="1"/>
  <c r="I42" i="54"/>
  <c r="BI23" i="13" s="1"/>
  <c r="I42" i="26"/>
  <c r="I42" i="17"/>
  <c r="I42" i="38"/>
  <c r="I42" i="64"/>
  <c r="I42" i="34"/>
  <c r="BI15" i="13" s="1"/>
  <c r="G36" i="18"/>
  <c r="AW9" i="13" s="1"/>
  <c r="E42" i="18"/>
  <c r="G36" i="58"/>
  <c r="AW25" i="13" s="1"/>
  <c r="E42" i="58"/>
  <c r="G36" i="85"/>
  <c r="E42" i="85"/>
  <c r="E49" i="85" s="1"/>
  <c r="G36" i="62"/>
  <c r="AW26" i="13" s="1"/>
  <c r="E42" i="62"/>
  <c r="G36" i="14"/>
  <c r="AW6" i="13" s="1"/>
  <c r="E42" i="14"/>
  <c r="G36" i="30"/>
  <c r="AW13" i="13" s="1"/>
  <c r="E42" i="30"/>
  <c r="G36" i="19"/>
  <c r="AW10" i="13" s="1"/>
  <c r="E42" i="19"/>
  <c r="G36" i="4"/>
  <c r="AW5" i="13" s="1"/>
  <c r="E42" i="4"/>
  <c r="G36" i="36"/>
  <c r="AW16" i="13" s="1"/>
  <c r="E42" i="36"/>
  <c r="G36" i="40"/>
  <c r="E42" i="40"/>
  <c r="G36" i="66"/>
  <c r="AW28" i="13" s="1"/>
  <c r="E42" i="66"/>
  <c r="G36" i="44"/>
  <c r="AW20" i="13" s="1"/>
  <c r="E42" i="44"/>
  <c r="G36" i="50"/>
  <c r="AW22" i="13" s="1"/>
  <c r="E42" i="50"/>
  <c r="G36" i="28"/>
  <c r="AW12" i="13" s="1"/>
  <c r="E42" i="28"/>
  <c r="G36" i="32"/>
  <c r="AW14" i="13" s="1"/>
  <c r="E42" i="32"/>
  <c r="G36" i="42"/>
  <c r="AW19" i="13" s="1"/>
  <c r="E42" i="42"/>
  <c r="G36" i="56"/>
  <c r="AW24" i="13" s="1"/>
  <c r="E42" i="56"/>
  <c r="G14" i="89"/>
  <c r="D19" i="40"/>
  <c r="CG18" i="13" s="1"/>
  <c r="G19" i="36"/>
  <c r="K36" i="13"/>
  <c r="G19" i="44"/>
  <c r="D19" i="17"/>
  <c r="I19" i="17" s="1"/>
  <c r="G19" i="89"/>
  <c r="G19" i="18"/>
  <c r="G19" i="19"/>
  <c r="D19" i="54"/>
  <c r="I19" i="54" s="1"/>
  <c r="G19" i="42"/>
  <c r="D19" i="95"/>
  <c r="I19" i="95" s="1"/>
  <c r="G19" i="56"/>
  <c r="D19" i="81"/>
  <c r="I19" i="81" s="1"/>
  <c r="D19" i="15"/>
  <c r="I19" i="15" s="1"/>
  <c r="G19" i="85"/>
  <c r="D19" i="91"/>
  <c r="I19" i="91" s="1"/>
  <c r="G19" i="50"/>
  <c r="G19" i="97"/>
  <c r="G19" i="32"/>
  <c r="G19" i="38"/>
  <c r="I45" i="17"/>
  <c r="I45" i="26"/>
  <c r="I45" i="38"/>
  <c r="I45" i="15"/>
  <c r="G19" i="26"/>
  <c r="I44" i="95"/>
  <c r="I44" i="1"/>
  <c r="E81" i="97" s="1"/>
  <c r="I81" i="97" s="1"/>
  <c r="T11" i="13"/>
  <c r="I29" i="1"/>
  <c r="U13" i="13"/>
  <c r="I41" i="1"/>
  <c r="E82" i="91" s="1"/>
  <c r="I82" i="91" s="1"/>
  <c r="T21" i="13"/>
  <c r="P36" i="13"/>
  <c r="U5" i="13"/>
  <c r="N36" i="13"/>
  <c r="I31" i="1"/>
  <c r="E82" i="64" s="1"/>
  <c r="I82" i="64" s="1"/>
  <c r="U14" i="13"/>
  <c r="I33" i="1"/>
  <c r="T13" i="13"/>
  <c r="U15" i="13"/>
  <c r="I28" i="1"/>
  <c r="E82" i="58" s="1"/>
  <c r="I82" i="58" s="1"/>
  <c r="I37" i="1"/>
  <c r="T9" i="13"/>
  <c r="T20" i="13"/>
  <c r="U19" i="13"/>
  <c r="T19" i="13"/>
  <c r="T8" i="13"/>
  <c r="U21" i="13"/>
  <c r="T5" i="13"/>
  <c r="M36" i="13"/>
  <c r="I43" i="1"/>
  <c r="E81" i="95" s="1"/>
  <c r="I81" i="95" s="1"/>
  <c r="U9" i="13"/>
  <c r="I40" i="1"/>
  <c r="E82" i="89" s="1"/>
  <c r="I82" i="89" s="1"/>
  <c r="T14" i="13"/>
  <c r="U11" i="13"/>
  <c r="U20" i="13"/>
  <c r="I36" i="1"/>
  <c r="E82" i="81" s="1"/>
  <c r="I82" i="81" s="1"/>
  <c r="U8" i="13"/>
  <c r="T15" i="13"/>
  <c r="O36" i="13"/>
  <c r="F14" i="30"/>
  <c r="F14" i="18"/>
  <c r="F14" i="48"/>
  <c r="G13" i="32"/>
  <c r="H11" i="26"/>
  <c r="G11" i="26"/>
  <c r="G14" i="19"/>
  <c r="K527" i="51"/>
  <c r="K535" i="51" s="1"/>
  <c r="F535" i="51"/>
  <c r="G12" i="30"/>
  <c r="G13" i="17"/>
  <c r="G13" i="34"/>
  <c r="G14" i="50"/>
  <c r="G14" i="91"/>
  <c r="G14" i="81"/>
  <c r="G11" i="48"/>
  <c r="H11" i="48"/>
  <c r="G12" i="4"/>
  <c r="G14" i="54"/>
  <c r="F14" i="17"/>
  <c r="G13" i="18"/>
  <c r="G14" i="66"/>
  <c r="F14" i="32"/>
  <c r="G12" i="32"/>
  <c r="G13" i="26"/>
  <c r="G13" i="44"/>
  <c r="G14" i="14"/>
  <c r="G13" i="42"/>
  <c r="G11" i="30"/>
  <c r="H11" i="30"/>
  <c r="G12" i="34"/>
  <c r="G14" i="87"/>
  <c r="F14" i="26"/>
  <c r="F14" i="44"/>
  <c r="G14" i="64"/>
  <c r="H11" i="18"/>
  <c r="G11" i="18"/>
  <c r="G11" i="44"/>
  <c r="H11" i="44"/>
  <c r="F14" i="4"/>
  <c r="G12" i="42"/>
  <c r="G11" i="42"/>
  <c r="H11" i="42"/>
  <c r="G13" i="30"/>
  <c r="G11" i="17"/>
  <c r="H11" i="17"/>
  <c r="G12" i="48"/>
  <c r="G13" i="48"/>
  <c r="K528" i="20"/>
  <c r="K536" i="20" s="1"/>
  <c r="F536" i="20"/>
  <c r="H11" i="4"/>
  <c r="G11" i="4"/>
  <c r="I45" i="64"/>
  <c r="G12" i="18"/>
  <c r="H11" i="32"/>
  <c r="G11" i="32"/>
  <c r="G14" i="32" s="1"/>
  <c r="G12" i="26"/>
  <c r="G12" i="44"/>
  <c r="F14" i="34"/>
  <c r="K528" i="45"/>
  <c r="K536" i="45" s="1"/>
  <c r="F536" i="45"/>
  <c r="G12" i="17"/>
  <c r="G11" i="34"/>
  <c r="G14" i="34" s="1"/>
  <c r="H11" i="34"/>
  <c r="G14" i="28"/>
  <c r="G13" i="4"/>
  <c r="F14" i="42"/>
  <c r="G14" i="93"/>
  <c r="G14" i="56"/>
  <c r="K535" i="57"/>
  <c r="I19" i="36"/>
  <c r="I19" i="28"/>
  <c r="I19" i="42"/>
  <c r="I19" i="4"/>
  <c r="I19" i="30"/>
  <c r="I19" i="26"/>
  <c r="I19" i="56"/>
  <c r="I19" i="44"/>
  <c r="I19" i="50"/>
  <c r="I19" i="48"/>
  <c r="I19" i="18"/>
  <c r="I19" i="66"/>
  <c r="I19" i="40"/>
  <c r="Z18" i="13" s="1"/>
  <c r="I19" i="14"/>
  <c r="I19" i="19"/>
  <c r="I19" i="38"/>
  <c r="I19" i="58"/>
  <c r="I19" i="34"/>
  <c r="I19" i="32"/>
  <c r="I19" i="64"/>
  <c r="I19" i="62"/>
  <c r="CF16" i="13"/>
  <c r="CF19" i="13"/>
  <c r="CG7" i="13"/>
  <c r="Z26" i="13"/>
  <c r="Z28" i="13"/>
  <c r="Z5" i="13"/>
  <c r="Z13" i="13"/>
  <c r="CF22" i="13"/>
  <c r="CF10" i="13"/>
  <c r="Z15" i="13"/>
  <c r="CF14" i="13"/>
  <c r="CF9" i="13"/>
  <c r="Z22" i="13"/>
  <c r="CF20" i="13"/>
  <c r="Z8" i="13"/>
  <c r="CG8" i="13"/>
  <c r="Z25" i="13"/>
  <c r="Z7" i="13"/>
  <c r="CF17" i="13"/>
  <c r="Z12" i="13"/>
  <c r="CF24" i="13"/>
  <c r="Z20" i="13"/>
  <c r="Z11" i="13"/>
  <c r="Z23" i="13"/>
  <c r="Z27" i="13"/>
  <c r="CF11" i="13"/>
  <c r="Z9" i="13"/>
  <c r="Z16" i="13"/>
  <c r="Z21" i="13"/>
  <c r="Z6" i="13"/>
  <c r="Z14" i="13"/>
  <c r="CG23" i="13"/>
  <c r="Z24" i="13"/>
  <c r="Z10" i="13"/>
  <c r="Z19" i="13"/>
  <c r="Z17" i="13"/>
  <c r="J7" i="13" l="1"/>
  <c r="Q7" i="13" s="1"/>
  <c r="G49" i="85"/>
  <c r="E50" i="85"/>
  <c r="G50" i="85" s="1"/>
  <c r="G49" i="34"/>
  <c r="E50" i="34"/>
  <c r="G50" i="34" s="1"/>
  <c r="BQ15" i="13" s="1"/>
  <c r="G49" i="64"/>
  <c r="E50" i="64"/>
  <c r="G50" i="64" s="1"/>
  <c r="BQ27" i="13" s="1"/>
  <c r="G49" i="38"/>
  <c r="E50" i="38"/>
  <c r="G50" i="38" s="1"/>
  <c r="BQ17" i="13" s="1"/>
  <c r="G49" i="17"/>
  <c r="E50" i="17"/>
  <c r="G50" i="17" s="1"/>
  <c r="BQ8" i="13" s="1"/>
  <c r="G49" i="26"/>
  <c r="E50" i="26"/>
  <c r="G50" i="26" s="1"/>
  <c r="BQ11" i="13" s="1"/>
  <c r="G49" i="54"/>
  <c r="E50" i="54"/>
  <c r="G50" i="54" s="1"/>
  <c r="BQ23" i="13" s="1"/>
  <c r="G49" i="48"/>
  <c r="E50" i="48"/>
  <c r="G50" i="48" s="1"/>
  <c r="BQ21" i="13" s="1"/>
  <c r="G49" i="15"/>
  <c r="E50" i="15"/>
  <c r="G50" i="15" s="1"/>
  <c r="BQ7" i="13" s="1"/>
  <c r="I58" i="89"/>
  <c r="I77" i="89" s="1"/>
  <c r="J32" i="13" s="1"/>
  <c r="I58" i="87"/>
  <c r="I58" i="93"/>
  <c r="I58" i="91"/>
  <c r="G42" i="56"/>
  <c r="E49" i="56"/>
  <c r="G42" i="42"/>
  <c r="E49" i="42"/>
  <c r="G42" i="32"/>
  <c r="E49" i="32"/>
  <c r="G42" i="28"/>
  <c r="E49" i="28"/>
  <c r="G42" i="50"/>
  <c r="E49" i="50"/>
  <c r="G42" i="44"/>
  <c r="E49" i="44"/>
  <c r="G42" i="66"/>
  <c r="E49" i="66"/>
  <c r="G42" i="40"/>
  <c r="E49" i="40"/>
  <c r="G42" i="36"/>
  <c r="E49" i="36"/>
  <c r="G42" i="4"/>
  <c r="E49" i="4"/>
  <c r="G42" i="19"/>
  <c r="E49" i="19"/>
  <c r="G42" i="30"/>
  <c r="E49" i="30"/>
  <c r="G42" i="14"/>
  <c r="E49" i="14"/>
  <c r="G42" i="62"/>
  <c r="E49" i="62"/>
  <c r="G42" i="58"/>
  <c r="E49" i="58"/>
  <c r="G42" i="18"/>
  <c r="E49" i="18"/>
  <c r="I58" i="85"/>
  <c r="BO15" i="13"/>
  <c r="I58" i="34"/>
  <c r="BO27" i="13"/>
  <c r="I58" i="64"/>
  <c r="BO17" i="13"/>
  <c r="I58" i="38"/>
  <c r="BO8" i="13"/>
  <c r="I58" i="17"/>
  <c r="BO11" i="13"/>
  <c r="I58" i="26"/>
  <c r="BO7" i="13"/>
  <c r="I58" i="15"/>
  <c r="BM24" i="13"/>
  <c r="BM19" i="13"/>
  <c r="BM14" i="13"/>
  <c r="BM12" i="13"/>
  <c r="BM22" i="13"/>
  <c r="BM20" i="13"/>
  <c r="BM28" i="13"/>
  <c r="BM16" i="13"/>
  <c r="BM5" i="13"/>
  <c r="BM10" i="13"/>
  <c r="BM13" i="13"/>
  <c r="BM6" i="13"/>
  <c r="BM26" i="13"/>
  <c r="BM25" i="13"/>
  <c r="BM9" i="13"/>
  <c r="G14" i="17"/>
  <c r="BG27" i="13"/>
  <c r="BI27" i="13"/>
  <c r="BG17" i="13"/>
  <c r="BI17" i="13"/>
  <c r="BG8" i="13"/>
  <c r="BI8" i="13"/>
  <c r="BG11" i="13"/>
  <c r="BI11" i="13"/>
  <c r="BG7" i="13"/>
  <c r="BI7" i="13"/>
  <c r="G14" i="40"/>
  <c r="G42" i="85"/>
  <c r="I42" i="85" s="1"/>
  <c r="I45" i="85" s="1"/>
  <c r="I77" i="81"/>
  <c r="J29" i="13" s="1"/>
  <c r="I77" i="87"/>
  <c r="J31" i="13" s="1"/>
  <c r="I77" i="93"/>
  <c r="J34" i="13" s="1"/>
  <c r="I77" i="91"/>
  <c r="J33" i="13" s="1"/>
  <c r="Q33" i="13" s="1"/>
  <c r="I42" i="56"/>
  <c r="BI24" i="13" s="1"/>
  <c r="I42" i="42"/>
  <c r="BI19" i="13" s="1"/>
  <c r="I42" i="32"/>
  <c r="BI14" i="13" s="1"/>
  <c r="I42" i="28"/>
  <c r="BI12" i="13" s="1"/>
  <c r="I42" i="50"/>
  <c r="BI22" i="13" s="1"/>
  <c r="I42" i="44"/>
  <c r="BI20" i="13" s="1"/>
  <c r="I42" i="66"/>
  <c r="BI28" i="13" s="1"/>
  <c r="I42" i="40"/>
  <c r="BI18" i="13" s="1"/>
  <c r="I42" i="36"/>
  <c r="BI16" i="13" s="1"/>
  <c r="I42" i="4"/>
  <c r="BI5" i="13" s="1"/>
  <c r="I42" i="19"/>
  <c r="BI10" i="13" s="1"/>
  <c r="I42" i="30"/>
  <c r="BI13" i="13" s="1"/>
  <c r="I42" i="14"/>
  <c r="BI6" i="13" s="1"/>
  <c r="I42" i="62"/>
  <c r="BI26" i="13" s="1"/>
  <c r="I42" i="58"/>
  <c r="BI25" i="13" s="1"/>
  <c r="I42" i="18"/>
  <c r="BI9" i="13" s="1"/>
  <c r="I45" i="34"/>
  <c r="BG15" i="13"/>
  <c r="I45" i="54"/>
  <c r="BG23" i="13"/>
  <c r="I45" i="48"/>
  <c r="BG21" i="13"/>
  <c r="I77" i="38"/>
  <c r="J17" i="13" s="1"/>
  <c r="I77" i="17"/>
  <c r="I77" i="26"/>
  <c r="J11" i="13" s="1"/>
  <c r="I77" i="15"/>
  <c r="I76" i="95"/>
  <c r="G14" i="44"/>
  <c r="I77" i="64"/>
  <c r="J27" i="13" s="1"/>
  <c r="G14" i="4"/>
  <c r="G14" i="18"/>
  <c r="G14" i="30"/>
  <c r="I77" i="85"/>
  <c r="J30" i="13" s="1"/>
  <c r="G14" i="48"/>
  <c r="G14" i="26"/>
  <c r="G14" i="42"/>
  <c r="CE7" i="13"/>
  <c r="CE8" i="13"/>
  <c r="CE27" i="13"/>
  <c r="CE17" i="13"/>
  <c r="CE11" i="13"/>
  <c r="J8" i="13" l="1"/>
  <c r="Q8" i="13"/>
  <c r="Q11" i="13"/>
  <c r="Q17" i="13"/>
  <c r="Q27" i="13"/>
  <c r="Q29" i="13"/>
  <c r="Q31" i="13"/>
  <c r="Q32" i="13"/>
  <c r="Q34" i="13"/>
  <c r="Q30" i="13"/>
  <c r="G49" i="18"/>
  <c r="E50" i="18"/>
  <c r="G50" i="18" s="1"/>
  <c r="BQ9" i="13" s="1"/>
  <c r="G49" i="58"/>
  <c r="E50" i="58"/>
  <c r="G50" i="58" s="1"/>
  <c r="BQ25" i="13" s="1"/>
  <c r="G49" i="62"/>
  <c r="E50" i="62"/>
  <c r="G50" i="62" s="1"/>
  <c r="BQ26" i="13" s="1"/>
  <c r="G49" i="14"/>
  <c r="E50" i="14"/>
  <c r="G50" i="14" s="1"/>
  <c r="BQ6" i="13" s="1"/>
  <c r="G49" i="30"/>
  <c r="E50" i="30"/>
  <c r="G50" i="30" s="1"/>
  <c r="BQ13" i="13" s="1"/>
  <c r="G49" i="19"/>
  <c r="E50" i="19"/>
  <c r="G50" i="19" s="1"/>
  <c r="BQ10" i="13" s="1"/>
  <c r="G49" i="4"/>
  <c r="E50" i="4"/>
  <c r="G50" i="4" s="1"/>
  <c r="BQ5" i="13" s="1"/>
  <c r="G49" i="36"/>
  <c r="E50" i="36"/>
  <c r="G50" i="36" s="1"/>
  <c r="BQ16" i="13" s="1"/>
  <c r="G49" i="40"/>
  <c r="E50" i="40"/>
  <c r="G50" i="40" s="1"/>
  <c r="G49" i="66"/>
  <c r="E50" i="66"/>
  <c r="G50" i="66" s="1"/>
  <c r="BQ28" i="13" s="1"/>
  <c r="G49" i="44"/>
  <c r="E50" i="44"/>
  <c r="G50" i="44" s="1"/>
  <c r="BQ20" i="13" s="1"/>
  <c r="G49" i="50"/>
  <c r="E50" i="50"/>
  <c r="G50" i="50" s="1"/>
  <c r="BQ22" i="13" s="1"/>
  <c r="G49" i="28"/>
  <c r="E50" i="28"/>
  <c r="G50" i="28" s="1"/>
  <c r="BQ12" i="13" s="1"/>
  <c r="G49" i="32"/>
  <c r="E50" i="32"/>
  <c r="G50" i="32" s="1"/>
  <c r="BQ14" i="13" s="1"/>
  <c r="G49" i="42"/>
  <c r="E50" i="42"/>
  <c r="G50" i="42" s="1"/>
  <c r="BQ19" i="13" s="1"/>
  <c r="G49" i="56"/>
  <c r="E50" i="56"/>
  <c r="G50" i="56" s="1"/>
  <c r="BQ24" i="13" s="1"/>
  <c r="BO21" i="13"/>
  <c r="I58" i="48"/>
  <c r="BO23" i="13"/>
  <c r="I58" i="54"/>
  <c r="I77" i="48"/>
  <c r="J21" i="13" s="1"/>
  <c r="Q21" i="13"/>
  <c r="I77" i="54"/>
  <c r="J23" i="13" s="1"/>
  <c r="Q23" i="13"/>
  <c r="I77" i="34"/>
  <c r="J15" i="13" s="1"/>
  <c r="Q15" i="13"/>
  <c r="I45" i="18"/>
  <c r="BG9" i="13"/>
  <c r="I45" i="58"/>
  <c r="BG25" i="13"/>
  <c r="I45" i="62"/>
  <c r="BG26" i="13"/>
  <c r="I45" i="14"/>
  <c r="BG6" i="13"/>
  <c r="I45" i="30"/>
  <c r="BG13" i="13"/>
  <c r="I45" i="19"/>
  <c r="BG10" i="13"/>
  <c r="I45" i="4"/>
  <c r="BG5" i="13"/>
  <c r="I45" i="36"/>
  <c r="BG16" i="13"/>
  <c r="I45" i="40"/>
  <c r="I45" i="66"/>
  <c r="BG28" i="13"/>
  <c r="I45" i="44"/>
  <c r="BG20" i="13"/>
  <c r="I45" i="50"/>
  <c r="BG22" i="13"/>
  <c r="I45" i="28"/>
  <c r="BG12" i="13"/>
  <c r="I45" i="32"/>
  <c r="BG14" i="13"/>
  <c r="I45" i="42"/>
  <c r="BG19" i="13"/>
  <c r="I45" i="56"/>
  <c r="BG24" i="13"/>
  <c r="DL8" i="13"/>
  <c r="DL7" i="13"/>
  <c r="DL11" i="13"/>
  <c r="DL17" i="13"/>
  <c r="DL27" i="13"/>
  <c r="BO24" i="13" l="1"/>
  <c r="I58" i="56"/>
  <c r="BO19" i="13"/>
  <c r="I58" i="42"/>
  <c r="BO14" i="13"/>
  <c r="I58" i="32"/>
  <c r="BO12" i="13"/>
  <c r="I58" i="28"/>
  <c r="BO22" i="13"/>
  <c r="I58" i="50"/>
  <c r="BO20" i="13"/>
  <c r="I58" i="44"/>
  <c r="BO28" i="13"/>
  <c r="I58" i="66"/>
  <c r="I58" i="40"/>
  <c r="BO16" i="13"/>
  <c r="I58" i="36"/>
  <c r="BO5" i="13"/>
  <c r="I58" i="4"/>
  <c r="BO10" i="13"/>
  <c r="I58" i="19"/>
  <c r="BO13" i="13"/>
  <c r="I58" i="30"/>
  <c r="BO6" i="13"/>
  <c r="I58" i="14"/>
  <c r="BO26" i="13"/>
  <c r="I58" i="62"/>
  <c r="BO25" i="13"/>
  <c r="I58" i="58"/>
  <c r="BO9" i="13"/>
  <c r="I58" i="18"/>
  <c r="I77" i="56"/>
  <c r="J24" i="13" s="1"/>
  <c r="Q24" i="13" s="1"/>
  <c r="I77" i="42"/>
  <c r="I77" i="32"/>
  <c r="J14" i="13" s="1"/>
  <c r="Q14" i="13" s="1"/>
  <c r="I77" i="28"/>
  <c r="J12" i="13" s="1"/>
  <c r="Q12" i="13"/>
  <c r="I77" i="50"/>
  <c r="J22" i="13" s="1"/>
  <c r="Q22" i="13" s="1"/>
  <c r="I77" i="44"/>
  <c r="J20" i="13" s="1"/>
  <c r="Q20" i="13" s="1"/>
  <c r="I77" i="66"/>
  <c r="J28" i="13" s="1"/>
  <c r="Q28" i="13" s="1"/>
  <c r="I77" i="40"/>
  <c r="J18" i="13" s="1"/>
  <c r="Q18" i="13" s="1"/>
  <c r="I77" i="36"/>
  <c r="J16" i="13" s="1"/>
  <c r="Q16" i="13" s="1"/>
  <c r="I77" i="4"/>
  <c r="I77" i="19"/>
  <c r="J10" i="13" s="1"/>
  <c r="I77" i="30"/>
  <c r="J13" i="13" s="1"/>
  <c r="Q13" i="13" s="1"/>
  <c r="I77" i="14"/>
  <c r="I77" i="62"/>
  <c r="J26" i="13" s="1"/>
  <c r="Q26" i="13" s="1"/>
  <c r="I77" i="58"/>
  <c r="J25" i="13" s="1"/>
  <c r="Q25" i="13" s="1"/>
  <c r="I77" i="18"/>
  <c r="CE15" i="13"/>
  <c r="DL15" i="13" s="1"/>
  <c r="CE23" i="13"/>
  <c r="DL23" i="13" s="1"/>
  <c r="CE21" i="13"/>
  <c r="DL21" i="13" s="1"/>
  <c r="J19" i="13" l="1"/>
  <c r="Q19" i="13" s="1"/>
  <c r="Q10" i="13"/>
  <c r="J9" i="13"/>
  <c r="Q9" i="13" s="1"/>
  <c r="J6" i="13"/>
  <c r="Q6" i="13" s="1"/>
  <c r="J5" i="13"/>
  <c r="CE9" i="13"/>
  <c r="DL9" i="13" s="1"/>
  <c r="CE25" i="13"/>
  <c r="DL25" i="13" s="1"/>
  <c r="CE26" i="13"/>
  <c r="DL26" i="13" s="1"/>
  <c r="CE6" i="13"/>
  <c r="DL6" i="13" s="1"/>
  <c r="CE13" i="13"/>
  <c r="DL13" i="13" s="1"/>
  <c r="CE10" i="13"/>
  <c r="DL10" i="13" s="1"/>
  <c r="CE5" i="13"/>
  <c r="DL5" i="13" s="1"/>
  <c r="CE16" i="13"/>
  <c r="DL16" i="13" s="1"/>
  <c r="CE28" i="13"/>
  <c r="DL28" i="13" s="1"/>
  <c r="CE20" i="13"/>
  <c r="DL20" i="13" s="1"/>
  <c r="CE22" i="13"/>
  <c r="DL22" i="13" s="1"/>
  <c r="CE12" i="13"/>
  <c r="DL12" i="13" s="1"/>
  <c r="CE14" i="13"/>
  <c r="DL14" i="13" s="1"/>
  <c r="CE19" i="13"/>
  <c r="DL19" i="13" s="1"/>
  <c r="CE24" i="13"/>
  <c r="DL24" i="13" s="1"/>
  <c r="Q5" i="13" l="1"/>
  <c r="J36" i="13"/>
  <c r="Q36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Marco van Dijk</author>
  </authors>
  <commentList>
    <comment ref="AH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Zie eind blad. Doorlussen m² dieptereiniging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Jakob Burgler</author>
  </authors>
  <commentList>
    <comment ref="E9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9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9" authorId="0" shapeId="0" xr:uid="{00000000-0006-0000-0200-000004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" authorId="0" shapeId="0" xr:uid="{00000000-0006-0000-0200-000005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9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00000000-0006-0000-0200-000007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10" authorId="0" shapeId="0" xr:uid="{00000000-0006-0000-0200-000008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200-000009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10" authorId="0" shapeId="0" xr:uid="{00000000-0006-0000-0200-00000A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 xr:uid="{00000000-0006-0000-0200-00000B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10" authorId="0" shapeId="0" xr:uid="{00000000-0006-0000-0200-00000C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D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11" authorId="0" shapeId="0" xr:uid="{00000000-0006-0000-0200-00000E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0" shapeId="0" xr:uid="{00000000-0006-0000-0200-00000F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11" authorId="0" shapeId="0" xr:uid="{00000000-0006-0000-0200-000010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1" authorId="0" shapeId="0" xr:uid="{00000000-0006-0000-0200-000011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11" authorId="0" shapeId="0" xr:uid="{00000000-0006-0000-0200-000012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0" shapeId="0" xr:uid="{00000000-0006-0000-0200-000013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12" authorId="0" shapeId="0" xr:uid="{00000000-0006-0000-0200-000014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0" shapeId="0" xr:uid="{00000000-0006-0000-0200-000015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12" authorId="0" shapeId="0" xr:uid="{00000000-0006-0000-0200-000016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2" authorId="0" shapeId="0" xr:uid="{00000000-0006-0000-0200-000017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12" authorId="0" shapeId="0" xr:uid="{00000000-0006-0000-0200-000018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0" shapeId="0" xr:uid="{00000000-0006-0000-0200-000019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14" authorId="0" shapeId="0" xr:uid="{00000000-0006-0000-0200-00001A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4" authorId="0" shapeId="0" xr:uid="{00000000-0006-0000-0200-00001B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14" authorId="0" shapeId="0" xr:uid="{00000000-0006-0000-0200-00001C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4" authorId="0" shapeId="0" xr:uid="{00000000-0006-0000-0200-00001D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14" authorId="0" shapeId="0" xr:uid="{00000000-0006-0000-0200-00001E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00000000-0006-0000-0200-00001F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15" authorId="0" shapeId="0" xr:uid="{00000000-0006-0000-0200-000020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5" authorId="0" shapeId="0" xr:uid="{00000000-0006-0000-0200-000021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15" authorId="0" shapeId="0" xr:uid="{00000000-0006-0000-0200-000022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5" authorId="0" shapeId="0" xr:uid="{00000000-0006-0000-0200-000023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15" authorId="0" shapeId="0" xr:uid="{00000000-0006-0000-0200-000024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7" authorId="0" shapeId="0" xr:uid="{00000000-0006-0000-0200-000025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17" authorId="0" shapeId="0" xr:uid="{00000000-0006-0000-0200-000026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 shapeId="0" xr:uid="{00000000-0006-0000-0200-000027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17" authorId="0" shapeId="0" xr:uid="{00000000-0006-0000-0200-000028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0" shapeId="0" xr:uid="{00000000-0006-0000-0200-000029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17" authorId="0" shapeId="0" xr:uid="{00000000-0006-0000-0200-00002A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8" authorId="0" shapeId="0" xr:uid="{00000000-0006-0000-0200-00002B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18" authorId="0" shapeId="0" xr:uid="{00000000-0006-0000-0200-00002C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8" authorId="0" shapeId="0" xr:uid="{00000000-0006-0000-0200-00002D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18" authorId="0" shapeId="0" xr:uid="{00000000-0006-0000-0200-00002E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8" authorId="0" shapeId="0" xr:uid="{00000000-0006-0000-0200-00002F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18" authorId="0" shapeId="0" xr:uid="{00000000-0006-0000-0200-000030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 shapeId="0" xr:uid="{00000000-0006-0000-0200-000031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19" authorId="0" shapeId="0" xr:uid="{00000000-0006-0000-0200-000032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9" authorId="0" shapeId="0" xr:uid="{00000000-0006-0000-0200-000033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19" authorId="0" shapeId="0" xr:uid="{00000000-0006-0000-0200-000034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9" authorId="0" shapeId="0" xr:uid="{00000000-0006-0000-0200-000035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19" authorId="0" shapeId="0" xr:uid="{00000000-0006-0000-0200-000036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0" shapeId="0" xr:uid="{00000000-0006-0000-0200-000037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21" authorId="0" shapeId="0" xr:uid="{00000000-0006-0000-0200-000038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" authorId="0" shapeId="0" xr:uid="{00000000-0006-0000-0200-000039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21" authorId="0" shapeId="0" xr:uid="{00000000-0006-0000-0200-00003A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1" authorId="0" shapeId="0" xr:uid="{00000000-0006-0000-0200-00003B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21" authorId="0" shapeId="0" xr:uid="{00000000-0006-0000-0200-00003C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2" authorId="0" shapeId="0" xr:uid="{00000000-0006-0000-0200-00003D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22" authorId="0" shapeId="0" xr:uid="{00000000-0006-0000-0200-00003E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0200-00003F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22" authorId="0" shapeId="0" xr:uid="{00000000-0006-0000-0200-000040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 shapeId="0" xr:uid="{00000000-0006-0000-0200-000041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22" authorId="0" shapeId="0" xr:uid="{00000000-0006-0000-0200-000042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3" authorId="0" shapeId="0" xr:uid="{00000000-0006-0000-0200-000043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23" authorId="0" shapeId="0" xr:uid="{00000000-0006-0000-0200-000044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3" authorId="0" shapeId="0" xr:uid="{00000000-0006-0000-0200-000045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23" authorId="0" shapeId="0" xr:uid="{00000000-0006-0000-0200-000046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3" authorId="0" shapeId="0" xr:uid="{00000000-0006-0000-0200-000047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23" authorId="0" shapeId="0" xr:uid="{00000000-0006-0000-0200-000048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4" authorId="0" shapeId="0" xr:uid="{00000000-0006-0000-0200-000049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24" authorId="0" shapeId="0" xr:uid="{00000000-0006-0000-0200-00004A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4" authorId="0" shapeId="0" xr:uid="{00000000-0006-0000-0200-00004B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24" authorId="0" shapeId="0" xr:uid="{00000000-0006-0000-0200-00004C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" authorId="0" shapeId="0" xr:uid="{00000000-0006-0000-0200-00004D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24" authorId="0" shapeId="0" xr:uid="{00000000-0006-0000-0200-00004E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5" authorId="0" shapeId="0" xr:uid="{00000000-0006-0000-0200-00004F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25" authorId="0" shapeId="0" xr:uid="{00000000-0006-0000-0200-000050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0000000-0006-0000-0200-000051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25" authorId="0" shapeId="0" xr:uid="{00000000-0006-0000-0200-000052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5" authorId="0" shapeId="0" xr:uid="{00000000-0006-0000-0200-000053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25" authorId="0" shapeId="0" xr:uid="{00000000-0006-0000-0200-000054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6" authorId="0" shapeId="0" xr:uid="{00000000-0006-0000-0200-000055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26" authorId="0" shapeId="0" xr:uid="{00000000-0006-0000-0200-000056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 shapeId="0" xr:uid="{00000000-0006-0000-0200-000057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26" authorId="0" shapeId="0" xr:uid="{00000000-0006-0000-0200-000058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6" authorId="0" shapeId="0" xr:uid="{00000000-0006-0000-0200-000059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26" authorId="0" shapeId="0" xr:uid="{00000000-0006-0000-0200-00005A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8" authorId="0" shapeId="0" xr:uid="{00000000-0006-0000-0200-00005B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28" authorId="0" shapeId="0" xr:uid="{00000000-0006-0000-0200-00005C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8" authorId="0" shapeId="0" xr:uid="{00000000-0006-0000-0200-00005D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28" authorId="0" shapeId="0" xr:uid="{00000000-0006-0000-0200-00005E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200-00005F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28" authorId="0" shapeId="0" xr:uid="{00000000-0006-0000-0200-000060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9" authorId="0" shapeId="0" xr:uid="{00000000-0006-0000-0200-000061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29" authorId="0" shapeId="0" xr:uid="{00000000-0006-0000-0200-000062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9" authorId="0" shapeId="0" xr:uid="{00000000-0006-0000-0200-000063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29" authorId="0" shapeId="0" xr:uid="{00000000-0006-0000-0200-000064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9" authorId="0" shapeId="0" xr:uid="{00000000-0006-0000-0200-000065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29" authorId="0" shapeId="0" xr:uid="{00000000-0006-0000-0200-000066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0" authorId="0" shapeId="0" xr:uid="{00000000-0006-0000-0200-000067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0" shapeId="0" xr:uid="{00000000-0006-0000-0200-000068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31" authorId="0" shapeId="0" xr:uid="{00000000-0006-0000-0200-000069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1" authorId="0" shapeId="0" xr:uid="{00000000-0006-0000-0200-00006A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31" authorId="0" shapeId="0" xr:uid="{00000000-0006-0000-0200-00006B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1" authorId="0" shapeId="0" xr:uid="{00000000-0006-0000-0200-00006C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31" authorId="0" shapeId="0" xr:uid="{00000000-0006-0000-0200-00006D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3" authorId="0" shapeId="0" xr:uid="{00000000-0006-0000-0200-00006E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33" authorId="0" shapeId="0" xr:uid="{00000000-0006-0000-0200-00006F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3" authorId="0" shapeId="0" xr:uid="{00000000-0006-0000-0200-000070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33" authorId="0" shapeId="0" xr:uid="{00000000-0006-0000-0200-000071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3" authorId="0" shapeId="0" xr:uid="{00000000-0006-0000-0200-000072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33" authorId="0" shapeId="0" xr:uid="{00000000-0006-0000-0200-000073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4" authorId="0" shapeId="0" xr:uid="{00000000-0006-0000-0200-000074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F34" authorId="0" shapeId="0" xr:uid="{00000000-0006-0000-0200-000075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4" authorId="0" shapeId="0" xr:uid="{00000000-0006-0000-0200-000076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H34" authorId="0" shapeId="0" xr:uid="{00000000-0006-0000-0200-000077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4" authorId="0" shapeId="0" xr:uid="{00000000-0006-0000-0200-000078000000}">
      <text>
        <r>
          <rPr>
            <b/>
            <sz val="8"/>
            <color indexed="81"/>
            <rFont val="Tahoma"/>
            <family val="2"/>
          </rPr>
          <t>U dient hier een percentage in te voeren.</t>
        </r>
      </text>
    </comment>
    <comment ref="J34" authorId="0" shapeId="0" xr:uid="{00000000-0006-0000-0200-000079000000}">
      <text>
        <r>
          <rPr>
            <b/>
            <sz val="8"/>
            <color indexed="81"/>
            <rFont val="Tahoma"/>
            <family val="2"/>
          </rPr>
          <t>Als u in de vorige kolom een percentage heeft ingevulld hoeft u hier niets in te vullen anders vult u hier het bedrag in.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Jakob Burgler</author>
  </authors>
  <commentList>
    <comment ref="G6" authorId="0" shapeId="0" xr:uid="{EF9591E3-5EAB-4882-84F2-9D97546C1643}">
      <text>
        <r>
          <rPr>
            <b/>
            <sz val="9"/>
            <color indexed="81"/>
            <rFont val="Tahoma"/>
            <family val="2"/>
          </rPr>
          <t>Linoleum wit</t>
        </r>
      </text>
    </comment>
    <comment ref="J9" authorId="0" shapeId="0" xr:uid="{0131D193-63BF-49EF-BE8D-2F0C9399AD17}">
      <text>
        <r>
          <rPr>
            <b/>
            <sz val="9"/>
            <color indexed="81"/>
            <rFont val="Tahoma"/>
            <family val="2"/>
          </rPr>
          <t>Gietvloer</t>
        </r>
      </text>
    </comment>
    <comment ref="G11" authorId="0" shapeId="0" xr:uid="{2E541363-0B66-4EF7-B47F-7C2136090490}">
      <text>
        <r>
          <rPr>
            <b/>
            <sz val="9"/>
            <color indexed="81"/>
            <rFont val="Tahoma"/>
            <family val="2"/>
          </rPr>
          <t>Linoleum wit</t>
        </r>
      </text>
    </comment>
    <comment ref="J12" authorId="0" shapeId="0" xr:uid="{17F41EA3-BC51-4019-A873-29F4F4CB3EEA}">
      <text>
        <r>
          <rPr>
            <b/>
            <sz val="9"/>
            <color indexed="81"/>
            <rFont val="Tahoma"/>
            <family val="2"/>
          </rPr>
          <t>Gietvloer</t>
        </r>
      </text>
    </comment>
    <comment ref="J24" authorId="0" shapeId="0" xr:uid="{FBEDC3A8-27CB-40D9-BD43-C48E851741E4}">
      <text>
        <r>
          <rPr>
            <b/>
            <sz val="9"/>
            <color indexed="81"/>
            <rFont val="Tahoma"/>
            <family val="2"/>
          </rPr>
          <t>Gietvloer</t>
        </r>
      </text>
    </comment>
    <comment ref="G25" authorId="0" shapeId="0" xr:uid="{92A3C8CD-357A-4D77-9BAC-3A99C507D424}">
      <text>
        <r>
          <rPr>
            <b/>
            <sz val="9"/>
            <color indexed="81"/>
            <rFont val="Tahoma"/>
            <family val="2"/>
          </rPr>
          <t>Linoleum wit</t>
        </r>
      </text>
    </comment>
    <comment ref="G26" authorId="0" shapeId="0" xr:uid="{4E077742-D8DE-4DEC-B1BE-EDC8612D005C}">
      <text>
        <r>
          <rPr>
            <b/>
            <sz val="9"/>
            <color indexed="81"/>
            <rFont val="Tahoma"/>
            <family val="2"/>
          </rPr>
          <t>Lino wit</t>
        </r>
      </text>
    </comment>
    <comment ref="J32" authorId="0" shapeId="0" xr:uid="{249F6064-68D2-4B3C-BAB6-04F877E4675F}">
      <text>
        <r>
          <rPr>
            <b/>
            <sz val="9"/>
            <color indexed="81"/>
            <rFont val="Tahoma"/>
            <family val="2"/>
          </rPr>
          <t>Gietvloer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Marco van Dijk</author>
  </authors>
  <commentList>
    <comment ref="H18" authorId="0" shapeId="0" xr:uid="{4A1F816A-0413-4D42-858E-AC0ED7A86C88}">
      <text>
        <r>
          <rPr>
            <sz val="9"/>
            <color indexed="81"/>
            <rFont val="Tahoma"/>
            <family val="2"/>
          </rPr>
          <t xml:space="preserve">Sportvloer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Coby Boessenkool</author>
  </authors>
  <commentList>
    <comment ref="F38" authorId="0" shapeId="0" xr:uid="{8F152582-F372-40C3-B706-96C860178736}">
      <text>
        <r>
          <rPr>
            <b/>
            <sz val="9"/>
            <color indexed="81"/>
            <rFont val="Tahoma"/>
            <family val="2"/>
          </rPr>
          <t>schoonloopmat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jakob</author>
  </authors>
  <commentList>
    <comment ref="J53" authorId="0" shapeId="0" xr:uid="{B15BE015-952A-4F53-95F3-B9FFD7C4491E}">
      <text>
        <r>
          <rPr>
            <b/>
            <sz val="8"/>
            <color indexed="81"/>
            <rFont val="Tahoma"/>
            <family val="2"/>
          </rPr>
          <t>Gietvloeren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jakob</author>
  </authors>
  <commentList>
    <comment ref="J12" authorId="0" shapeId="0" xr:uid="{639A75E8-3FA5-4A79-821B-97F6131CBF4B}">
      <text>
        <r>
          <rPr>
            <b/>
            <sz val="8"/>
            <color indexed="81"/>
            <rFont val="Tahoma"/>
            <family val="2"/>
          </rPr>
          <t>Gietvloeren</t>
        </r>
      </text>
    </comment>
    <comment ref="J19" authorId="0" shapeId="0" xr:uid="{986AB5EB-BBE2-4839-BC8B-06A95D2C889C}">
      <text>
        <r>
          <rPr>
            <b/>
            <sz val="8"/>
            <color indexed="81"/>
            <rFont val="Tahoma"/>
            <family val="2"/>
          </rPr>
          <t>Gietvloeren</t>
        </r>
      </text>
    </comment>
    <comment ref="J24" authorId="0" shapeId="0" xr:uid="{21312CA1-25F7-4FD9-8B2F-8DCC8DFF9FF1}">
      <text>
        <r>
          <rPr>
            <b/>
            <sz val="8"/>
            <color indexed="81"/>
            <rFont val="Tahoma"/>
            <family val="2"/>
          </rPr>
          <t>Gietvloeren</t>
        </r>
      </text>
    </comment>
    <comment ref="J29" authorId="0" shapeId="0" xr:uid="{7DFE1054-2BA3-442F-ABFA-E83C3031189F}">
      <text>
        <r>
          <rPr>
            <b/>
            <sz val="8"/>
            <color indexed="81"/>
            <rFont val="Tahoma"/>
            <family val="2"/>
          </rPr>
          <t>Gietvloeren</t>
        </r>
      </text>
    </comment>
    <comment ref="J41" authorId="0" shapeId="0" xr:uid="{C737060D-0E23-4CA6-B53C-2FDE69CB28BB}">
      <text>
        <r>
          <rPr>
            <b/>
            <sz val="8"/>
            <color indexed="81"/>
            <rFont val="Tahoma"/>
            <family val="2"/>
          </rPr>
          <t>Gietvloeren</t>
        </r>
      </text>
    </comment>
    <comment ref="J50" authorId="0" shapeId="0" xr:uid="{C1D18F7E-CD4D-46FD-BB1E-FCE0A2AD8E42}">
      <text>
        <r>
          <rPr>
            <b/>
            <sz val="8"/>
            <color indexed="81"/>
            <rFont val="Tahoma"/>
            <family val="2"/>
          </rPr>
          <t>Gietvloeren</t>
        </r>
      </text>
    </comment>
    <comment ref="J58" authorId="0" shapeId="0" xr:uid="{16412FA3-983B-4621-98A0-D3F885F81B55}">
      <text>
        <r>
          <rPr>
            <b/>
            <sz val="8"/>
            <color indexed="81"/>
            <rFont val="Tahoma"/>
            <family val="2"/>
          </rPr>
          <t>Gietvloer</t>
        </r>
      </text>
    </comment>
    <comment ref="J61" authorId="0" shapeId="0" xr:uid="{D0D6D2CB-D110-4D5E-A027-D38540432FD9}">
      <text>
        <r>
          <rPr>
            <b/>
            <sz val="8"/>
            <color indexed="81"/>
            <rFont val="Tahoma"/>
            <family val="2"/>
          </rPr>
          <t>Gietvloeren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J9" authorId="0" shapeId="0" xr:uid="{74515341-DEF9-4839-8F22-006A69A7F8EB}">
      <text>
        <r>
          <rPr>
            <b/>
            <sz val="8"/>
            <color indexed="81"/>
            <rFont val="Tahoma"/>
            <family val="2"/>
          </rPr>
          <t>Gietvloer</t>
        </r>
      </text>
    </comment>
    <comment ref="J18" authorId="0" shapeId="0" xr:uid="{AD47C8A2-446B-46A5-9D0A-E5EF8D4AFF16}">
      <text>
        <r>
          <rPr>
            <b/>
            <sz val="8"/>
            <color indexed="81"/>
            <rFont val="Tahoma"/>
            <family val="2"/>
          </rPr>
          <t>Gietvloer</t>
        </r>
      </text>
    </comment>
    <comment ref="J27" authorId="0" shapeId="0" xr:uid="{246B1F0C-3B29-44BE-8475-D86C60F5772A}">
      <text>
        <r>
          <rPr>
            <b/>
            <sz val="8"/>
            <color indexed="81"/>
            <rFont val="Tahoma"/>
            <family val="2"/>
          </rPr>
          <t>Gietvloer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marieke</author>
  </authors>
  <commentList>
    <comment ref="H41" authorId="0" shapeId="0" xr:uid="{FC262DDE-342C-4E0B-9D02-6FAC00CBE8CC}">
      <text>
        <r>
          <rPr>
            <b/>
            <sz val="8"/>
            <color indexed="81"/>
            <rFont val="Tahoma"/>
            <family val="2"/>
          </rPr>
          <t>descol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marieke</author>
  </authors>
  <commentList>
    <comment ref="F26" authorId="0" shapeId="0" xr:uid="{A8B4B85C-9519-411E-8133-861982A9A2D2}">
      <text>
        <r>
          <rPr>
            <b/>
            <sz val="8"/>
            <color indexed="81"/>
            <rFont val="Tahoma"/>
            <family val="2"/>
          </rPr>
          <t>flotex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C0C212A4-21E2-4258-A427-4A30A441A610}">
      <text>
        <r>
          <rPr>
            <b/>
            <sz val="8"/>
            <color indexed="81"/>
            <rFont val="Tahoma"/>
            <family val="2"/>
          </rPr>
          <t>flotex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0" authorId="0" shapeId="0" xr:uid="{7090FA96-D56D-4963-A9FD-5C07B0B45526}">
      <text>
        <r>
          <rPr>
            <b/>
            <sz val="8"/>
            <color indexed="81"/>
            <rFont val="Tahoma"/>
            <family val="2"/>
          </rPr>
          <t>sportvloer/
descol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1" authorId="0" shapeId="0" xr:uid="{82D60634-F0F7-435A-8FB8-65BEC24B555B}">
      <text>
        <r>
          <rPr>
            <b/>
            <sz val="8"/>
            <color indexed="81"/>
            <rFont val="Tahoma"/>
            <family val="2"/>
          </rPr>
          <t>sportvloer/
descol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jakob</author>
  </authors>
  <commentList>
    <comment ref="J11" authorId="0" shapeId="0" xr:uid="{4D851E0D-06BF-4927-9DDD-1745D566F05D}">
      <text>
        <r>
          <rPr>
            <b/>
            <sz val="8"/>
            <color indexed="81"/>
            <rFont val="Tahoma"/>
            <family val="2"/>
          </rPr>
          <t>Gietvloeren</t>
        </r>
      </text>
    </comment>
    <comment ref="J16" authorId="0" shapeId="0" xr:uid="{A8CECF21-28E0-4250-B64D-655438D06725}">
      <text>
        <r>
          <rPr>
            <b/>
            <sz val="8"/>
            <color indexed="81"/>
            <rFont val="Tahoma"/>
            <family val="2"/>
          </rPr>
          <t>Gietvloer</t>
        </r>
      </text>
    </comment>
    <comment ref="J18" authorId="0" shapeId="0" xr:uid="{7CF7A370-6D31-4D75-845C-F3D6FC3FDC08}">
      <text>
        <r>
          <rPr>
            <b/>
            <sz val="8"/>
            <color indexed="81"/>
            <rFont val="Tahoma"/>
            <family val="2"/>
          </rPr>
          <t>Gietvloeren</t>
        </r>
      </text>
    </comment>
    <comment ref="J35" authorId="0" shapeId="0" xr:uid="{E4C175D8-442D-4EEE-9EB8-0C166A4C7D11}">
      <text>
        <r>
          <rPr>
            <b/>
            <sz val="8"/>
            <color indexed="81"/>
            <rFont val="Tahoma"/>
            <family val="2"/>
          </rPr>
          <t>Gietvloeren</t>
        </r>
      </text>
    </comment>
    <comment ref="J56" authorId="0" shapeId="0" xr:uid="{C4B2B4A2-33B1-473E-A996-BDFF0EF68B77}">
      <text>
        <r>
          <rPr>
            <b/>
            <sz val="8"/>
            <color indexed="81"/>
            <rFont val="Tahoma"/>
            <family val="2"/>
          </rPr>
          <t>Gietvloeren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0" authorId="0" shapeId="0" xr:uid="{E924141E-4968-4DEC-AFA3-0C40C1744359}">
      <text>
        <r>
          <rPr>
            <b/>
            <sz val="8"/>
            <color indexed="81"/>
            <rFont val="Tahoma"/>
            <family val="2"/>
          </rPr>
          <t>Gietvloer</t>
        </r>
      </text>
    </comment>
  </commentList>
</comments>
</file>

<file path=xl/sharedStrings.xml><?xml version="1.0" encoding="utf-8"?>
<sst xmlns="http://schemas.openxmlformats.org/spreadsheetml/2006/main" count="9056" uniqueCount="1214">
  <si>
    <t>inv</t>
  </si>
  <si>
    <t>sprayen</t>
  </si>
  <si>
    <t>conserveren</t>
  </si>
  <si>
    <t>tapijtreinigen</t>
  </si>
  <si>
    <t>m2</t>
  </si>
  <si>
    <t>Straat:</t>
  </si>
  <si>
    <t>Object:</t>
  </si>
  <si>
    <t>Plaats:</t>
  </si>
  <si>
    <t>Gewenste aanvangstijd schoonmaak:</t>
  </si>
  <si>
    <t xml:space="preserve">Aantal dagen schoonmaak per jaar: </t>
  </si>
  <si>
    <t>Uitvoeringsbepaling:</t>
  </si>
  <si>
    <t>Inventarisatie:</t>
  </si>
  <si>
    <t>Totale jaarprijs / jaaruren</t>
  </si>
  <si>
    <t>Uren direct toezicht</t>
  </si>
  <si>
    <t>Extra werkzaamheden</t>
  </si>
  <si>
    <t>prijs per eenheid</t>
  </si>
  <si>
    <t>Totaal</t>
  </si>
  <si>
    <t>Werkzaamheden met een frequentie tot 1/20</t>
  </si>
  <si>
    <t>Schoonmaakwerkzaamheden 3x per jaar</t>
  </si>
  <si>
    <t>Schoonmaakwerkzaamheden 1x per jaar</t>
  </si>
  <si>
    <t>Totaalprijs per jaar</t>
  </si>
  <si>
    <t>cat</t>
  </si>
  <si>
    <t>Adres, plaats:</t>
  </si>
  <si>
    <t>nr</t>
  </si>
  <si>
    <t>Ruimte</t>
  </si>
  <si>
    <t>ED</t>
  </si>
  <si>
    <t>Cat.</t>
  </si>
  <si>
    <t>Tapijt</t>
  </si>
  <si>
    <t>Linoleum</t>
  </si>
  <si>
    <t>PVC</t>
  </si>
  <si>
    <t>Hout</t>
  </si>
  <si>
    <t>Freq</t>
  </si>
  <si>
    <t>m2 smk/jr</t>
  </si>
  <si>
    <t>Tot/jr</t>
  </si>
  <si>
    <t>Categorie:</t>
  </si>
  <si>
    <t>Categorie</t>
  </si>
  <si>
    <t>Frequentie</t>
  </si>
  <si>
    <t>Totaal uitbesteden:</t>
  </si>
  <si>
    <t>Categorie H (nio)</t>
  </si>
  <si>
    <t>Functie</t>
  </si>
  <si>
    <t>Telefoonnummer kantoor</t>
  </si>
  <si>
    <t>Tekenbevoegde schoonmaakbedrijf voor contract</t>
  </si>
  <si>
    <t>Tekenbevoegde schoonmaakbedrijf voor supplementen</t>
  </si>
  <si>
    <t>Contactpersoon offerte</t>
  </si>
  <si>
    <t>Postadres kantoor</t>
  </si>
  <si>
    <t>Mobiel nummer contactpersoon offerte</t>
  </si>
  <si>
    <t>Opbouw uurtarieven</t>
  </si>
  <si>
    <t>%</t>
  </si>
  <si>
    <t>€</t>
  </si>
  <si>
    <t>Offerte tarief</t>
  </si>
  <si>
    <t>Specialistisch tarief</t>
  </si>
  <si>
    <t>Evt. toeslag</t>
  </si>
  <si>
    <t>Subtotaal basis</t>
  </si>
  <si>
    <t>Cao</t>
  </si>
  <si>
    <t>Vakantiedagen</t>
  </si>
  <si>
    <t>Kosten ziektedagen</t>
  </si>
  <si>
    <t>Subtotaal</t>
  </si>
  <si>
    <t>Vakantietoeslag</t>
  </si>
  <si>
    <t>Sociale lasten</t>
  </si>
  <si>
    <t>Middelen en materialen</t>
  </si>
  <si>
    <t>Werkkleding</t>
  </si>
  <si>
    <t>Machinekosten</t>
  </si>
  <si>
    <t>Direct toezicht</t>
  </si>
  <si>
    <t>Diversen</t>
  </si>
  <si>
    <t>Totaal directe kosten</t>
  </si>
  <si>
    <t>Indirect toezicht</t>
  </si>
  <si>
    <t>Overhead</t>
  </si>
  <si>
    <t>Risico en Winst</t>
  </si>
  <si>
    <t>Totaal tarief</t>
  </si>
  <si>
    <t>Basis Cao-uurloon</t>
  </si>
  <si>
    <t>MA</t>
  </si>
  <si>
    <t>DI</t>
  </si>
  <si>
    <t>WO</t>
  </si>
  <si>
    <t>DO</t>
  </si>
  <si>
    <t>VR</t>
  </si>
  <si>
    <t>ZA</t>
  </si>
  <si>
    <t>ZO</t>
  </si>
  <si>
    <t>FE</t>
  </si>
  <si>
    <t>00:00 tot 06:00</t>
  </si>
  <si>
    <t>06:00 tot 21:30</t>
  </si>
  <si>
    <t>21:30 tot 24:00</t>
  </si>
  <si>
    <t>Regietarief diverse werkzaamheden</t>
  </si>
  <si>
    <t>Regietarief specialistische werkzaamheden</t>
  </si>
  <si>
    <t>Sanitaire voorzieningen</t>
  </si>
  <si>
    <t>m2/jr</t>
  </si>
  <si>
    <t>prijs/jr</t>
  </si>
  <si>
    <t>Totaal:</t>
  </si>
  <si>
    <t>Kwaliteitsinspecties</t>
  </si>
  <si>
    <t>Gem. uren/dag</t>
  </si>
  <si>
    <t>Prestatie</t>
  </si>
  <si>
    <t>Regie tarief</t>
  </si>
  <si>
    <t>Gemiddelde m2 prestatie</t>
  </si>
  <si>
    <t>Totaal m2 uitbesteden/dag</t>
  </si>
  <si>
    <t>Totaal m2 uitbesteden jr</t>
  </si>
  <si>
    <t>categorie 1</t>
  </si>
  <si>
    <t>prestatie</t>
  </si>
  <si>
    <t>categorie 2</t>
  </si>
  <si>
    <t>categorie 3</t>
  </si>
  <si>
    <t>categorie 4</t>
  </si>
  <si>
    <t>categorie 5</t>
  </si>
  <si>
    <t>categorie 6</t>
  </si>
  <si>
    <t>categorie 7</t>
  </si>
  <si>
    <t>categorie 8</t>
  </si>
  <si>
    <t>categorie 9</t>
  </si>
  <si>
    <t>categorie 10</t>
  </si>
  <si>
    <t>categorie 11</t>
  </si>
  <si>
    <t>categorie 12</t>
  </si>
  <si>
    <t>categorie 13</t>
  </si>
  <si>
    <t>categorie 14</t>
  </si>
  <si>
    <t>categorie 15</t>
  </si>
  <si>
    <t>Totalen overzicht</t>
  </si>
  <si>
    <t>extra 1</t>
  </si>
  <si>
    <t>extra 2</t>
  </si>
  <si>
    <t>extra 3</t>
  </si>
  <si>
    <t>extra 4</t>
  </si>
  <si>
    <t>extra 5</t>
  </si>
  <si>
    <t>extra 6</t>
  </si>
  <si>
    <t>extra 7</t>
  </si>
  <si>
    <t>extra 8</t>
  </si>
  <si>
    <t>extra 9</t>
  </si>
  <si>
    <t>extra 10</t>
  </si>
  <si>
    <t>extra 11</t>
  </si>
  <si>
    <t>vloer 1</t>
  </si>
  <si>
    <t>vloer 2</t>
  </si>
  <si>
    <t>vloer 3</t>
  </si>
  <si>
    <t>vloer 4</t>
  </si>
  <si>
    <t>vloer 5</t>
  </si>
  <si>
    <t>vloer 6</t>
  </si>
  <si>
    <t>vloer 7</t>
  </si>
  <si>
    <t>glas 1</t>
  </si>
  <si>
    <t>glas 2</t>
  </si>
  <si>
    <t>glas 3</t>
  </si>
  <si>
    <t>glas 4</t>
  </si>
  <si>
    <t>glas 5</t>
  </si>
  <si>
    <t>glas 6</t>
  </si>
  <si>
    <t>glas 7</t>
  </si>
  <si>
    <t>glas 8</t>
  </si>
  <si>
    <t>glas 9</t>
  </si>
  <si>
    <t>glas 10</t>
  </si>
  <si>
    <t>Tot uren per jaar</t>
  </si>
  <si>
    <t>Totaal eigen dienst:</t>
  </si>
  <si>
    <t>Eigen dienst:</t>
  </si>
  <si>
    <t>Locatie</t>
  </si>
  <si>
    <t>Opdrachtgever:</t>
  </si>
  <si>
    <t>en</t>
  </si>
  <si>
    <t>Opdrachtnemer:</t>
  </si>
  <si>
    <t>Zijn het volgende overeengekomen:</t>
  </si>
  <si>
    <t>Wijzigingnummer:</t>
  </si>
  <si>
    <t xml:space="preserve">Deze wijziging betreft het object: </t>
  </si>
  <si>
    <t>Objectnummer:</t>
  </si>
  <si>
    <t>Ingangsdatum wijziging:</t>
  </si>
  <si>
    <t>Evt. einddatum wijziging:</t>
  </si>
  <si>
    <t>De wijziging houdt het volgende in:</t>
  </si>
  <si>
    <t>De nieuwe bedragen zijn vermeld op het prijzenblad dat als bijlage bij dit supplement is verstrekt.</t>
  </si>
  <si>
    <t>Opgemaakt:</t>
  </si>
  <si>
    <t>Nr.</t>
  </si>
  <si>
    <t>Ingangsdatum</t>
  </si>
  <si>
    <t>Object</t>
  </si>
  <si>
    <t>Wijziging</t>
  </si>
  <si>
    <t>Oud jaarbedrag</t>
  </si>
  <si>
    <t>Nieuw jaarbedrag</t>
  </si>
  <si>
    <t xml:space="preserve"> Totaalprijs per jaar </t>
  </si>
  <si>
    <t xml:space="preserve">Maanduren x12 </t>
  </si>
  <si>
    <t>Kwartaalbeurt uren x3</t>
  </si>
  <si>
    <t>Kosten adviesbureau</t>
  </si>
  <si>
    <t>totaalprijs</t>
  </si>
  <si>
    <t>prijs /m2</t>
  </si>
  <si>
    <t xml:space="preserve">netto meters </t>
  </si>
  <si>
    <t>Glasbewassing (incl. houtwerk en omlijsting)</t>
  </si>
  <si>
    <t>Vloeronderhoud</t>
  </si>
  <si>
    <t>Revisiedatum:</t>
  </si>
  <si>
    <t>Maandfactuur (werkzaamheden met een frequentie tot 1x per maand)</t>
  </si>
  <si>
    <t>Maandfactuur*</t>
  </si>
  <si>
    <t>bwdl</t>
  </si>
  <si>
    <t>Bijzonderheden</t>
  </si>
  <si>
    <t>Algemene gegevens</t>
  </si>
  <si>
    <t>Tekenbevoegde voor contract</t>
  </si>
  <si>
    <t>Basisgegevens</t>
  </si>
  <si>
    <t>Tariefblad</t>
  </si>
  <si>
    <t>Totaalblad</t>
  </si>
  <si>
    <t>…</t>
  </si>
  <si>
    <t>Totale loonkosten</t>
  </si>
  <si>
    <t>Veendam</t>
  </si>
  <si>
    <t>Verschil</t>
  </si>
  <si>
    <t>Recoaten</t>
  </si>
  <si>
    <t>Topstrippen en topcoaten</t>
  </si>
  <si>
    <t>Volsprayen</t>
  </si>
  <si>
    <t>Tapijtreinigen</t>
  </si>
  <si>
    <t>Reinigen inloopzones</t>
  </si>
  <si>
    <t>Dieptereiniging sanitair</t>
  </si>
  <si>
    <t>m²</t>
  </si>
  <si>
    <t>Gevelglas buitenzijde enkelvoudig gemeten</t>
  </si>
  <si>
    <t>Gevelglas binnenzijde enkelvoudig gemeten</t>
  </si>
  <si>
    <t>Separatieglas dubbelvoudig gemeten</t>
  </si>
  <si>
    <t>Koepelglas enkelvoudig gemeten</t>
  </si>
  <si>
    <t>Boeidelen</t>
  </si>
  <si>
    <t>Gevelbeplating</t>
  </si>
  <si>
    <t>Volledige naam onderneming (handelsnaam KvK)</t>
  </si>
  <si>
    <t>Vestigingsplaats onderneming (KvK)</t>
  </si>
  <si>
    <t>KvK-nummer</t>
  </si>
  <si>
    <t>Tekenbevoegde supplementen</t>
  </si>
  <si>
    <t>Postcode en plaats postadres</t>
  </si>
  <si>
    <t>E-mailadres contactpersoon offerte</t>
  </si>
  <si>
    <t>Volledige naam schoonmaakbedrijf (Handelsnaam KvK)</t>
  </si>
  <si>
    <t>Vestigingsplaats schoonmaakbedrijf (KvK)</t>
  </si>
  <si>
    <t>Postcode en plaats kantoor</t>
  </si>
  <si>
    <t>Offertetarief</t>
  </si>
  <si>
    <t>Regietarief divers</t>
  </si>
  <si>
    <t>Extra werk-zaamheden</t>
  </si>
  <si>
    <t>Uren maand schoonmaak x12</t>
  </si>
  <si>
    <t>Uren kwartaal beurt x3</t>
  </si>
  <si>
    <t>Kwartaalbeurt x3</t>
  </si>
  <si>
    <t xml:space="preserve"> Maandprijs x12 </t>
  </si>
  <si>
    <t xml:space="preserve"> Kwartaalbeurt </t>
  </si>
  <si>
    <t>Jaarbeurt</t>
  </si>
  <si>
    <t>Vloer-onderhoud</t>
  </si>
  <si>
    <t>Glasbewassing</t>
  </si>
  <si>
    <t>* Werkzaamheden met een frequentie tot 1x per maand</t>
  </si>
  <si>
    <t>Totalen:</t>
  </si>
  <si>
    <t xml:space="preserve">Prijs  </t>
  </si>
  <si>
    <t>Uren</t>
  </si>
  <si>
    <t>Jaarpijs</t>
  </si>
  <si>
    <t>Jaaruren</t>
  </si>
  <si>
    <t>Verhouding</t>
  </si>
  <si>
    <t>Per dag</t>
  </si>
  <si>
    <t>Per jaar</t>
  </si>
  <si>
    <t>M² uit te besteden per jaar</t>
  </si>
  <si>
    <t>M² uit te besteden per dag</t>
  </si>
  <si>
    <t>Gem. prestatie</t>
  </si>
  <si>
    <t>Prijs per</t>
  </si>
  <si>
    <t>Aantal</t>
  </si>
  <si>
    <t>Prijs per eenheid</t>
  </si>
  <si>
    <t>Beurtprijs</t>
  </si>
  <si>
    <t>Beurten per jaar</t>
  </si>
  <si>
    <t>Prijs per jaar</t>
  </si>
  <si>
    <t>M²</t>
  </si>
  <si>
    <t>Prijs per m²</t>
  </si>
  <si>
    <t>Artikel</t>
  </si>
  <si>
    <t>Omschrijving</t>
  </si>
  <si>
    <t>Prijs per maand</t>
  </si>
  <si>
    <t>Medewerkers</t>
  </si>
  <si>
    <t>Bezoekers</t>
  </si>
  <si>
    <t>Aantal gebruikers van deze locatie</t>
  </si>
  <si>
    <t>Programma categorie</t>
  </si>
  <si>
    <t>Gemiddelde productie per m²</t>
  </si>
  <si>
    <t>Prijs</t>
  </si>
  <si>
    <t>Maandprijs</t>
  </si>
  <si>
    <t>Bestek</t>
  </si>
  <si>
    <t>Soort inspectie</t>
  </si>
  <si>
    <t>Inspectie betaald door</t>
  </si>
  <si>
    <t>Naam object</t>
  </si>
  <si>
    <t>Adres</t>
  </si>
  <si>
    <t>Plaats</t>
  </si>
  <si>
    <t>M² prijs inspectie</t>
  </si>
  <si>
    <t>Inspectieprijs</t>
  </si>
  <si>
    <t>Aantal inspecties</t>
  </si>
  <si>
    <t>Minimale prijs</t>
  </si>
  <si>
    <t>Gewenste aanvangstijd</t>
  </si>
  <si>
    <t>Soort vloeronderhoud</t>
  </si>
  <si>
    <t>Glas-bewassing</t>
  </si>
  <si>
    <t>Levering sanitaire voorzieningen</t>
  </si>
  <si>
    <t>Aantal gebruikers per locatie</t>
  </si>
  <si>
    <t>Uitvoerings- bepaling</t>
  </si>
  <si>
    <t>Eventuele einddatum</t>
  </si>
  <si>
    <t>Eventuele bijlage</t>
  </si>
  <si>
    <t>M² dieptereiniging</t>
  </si>
  <si>
    <t>M² glasbewassing binnen</t>
  </si>
  <si>
    <t>M² glasbewassing buiten</t>
  </si>
  <si>
    <t>M² glasbewassing separatie</t>
  </si>
  <si>
    <t>M² glasbewassing koepel</t>
  </si>
  <si>
    <t>M² glasbewassing boeidelen</t>
  </si>
  <si>
    <t>M² glasbewassing Gevelbeplating</t>
  </si>
  <si>
    <t>M² recoaten</t>
  </si>
  <si>
    <t>M² topstrippen en topcoaten</t>
  </si>
  <si>
    <t>M² volsprayen</t>
  </si>
  <si>
    <t>M² tapijtreinigen</t>
  </si>
  <si>
    <t>C</t>
  </si>
  <si>
    <t xml:space="preserve">Supplement op uitvoeringsbepaling, onderdeel van Bestek </t>
  </si>
  <si>
    <t>Soort glas</t>
  </si>
  <si>
    <t>Binnenzijde</t>
  </si>
  <si>
    <t>Buitenzijde</t>
  </si>
  <si>
    <t>Separatie</t>
  </si>
  <si>
    <t>Koepel</t>
  </si>
  <si>
    <t>Vrije categorie</t>
  </si>
  <si>
    <t>Steen/ Pulastic</t>
  </si>
  <si>
    <t>Totaal begane grond</t>
  </si>
  <si>
    <t xml:space="preserve"> </t>
  </si>
  <si>
    <t>B</t>
  </si>
  <si>
    <t>A</t>
  </si>
  <si>
    <t>A1</t>
  </si>
  <si>
    <t>D</t>
  </si>
  <si>
    <t>Ruimteverdeling</t>
  </si>
  <si>
    <t>Onderwijs</t>
  </si>
  <si>
    <t xml:space="preserve">Ruimteverdeling </t>
  </si>
  <si>
    <t>Schrobben</t>
  </si>
  <si>
    <t>M² schrobben</t>
  </si>
  <si>
    <t>Uren uitvoerende medewerkers per jaar</t>
  </si>
  <si>
    <t>Uren direct toezicht per jaar</t>
  </si>
  <si>
    <t>Specialistisch tarief (op afroep)</t>
  </si>
  <si>
    <t>PU coating</t>
  </si>
  <si>
    <t>Stichting Quadraten</t>
  </si>
  <si>
    <t>Grootegast</t>
  </si>
  <si>
    <t>KVK-02090846</t>
  </si>
  <si>
    <t>Bestuursbureau</t>
  </si>
  <si>
    <t>sws Adeborg</t>
  </si>
  <si>
    <t>CBS De Borgstee</t>
  </si>
  <si>
    <t>CBS De Bron (sluiting 15 juli)</t>
  </si>
  <si>
    <t>CBS De Hoeksteen</t>
  </si>
  <si>
    <t>CBS De Regenboog Tolbert</t>
  </si>
  <si>
    <t>CBS De Rietstek</t>
  </si>
  <si>
    <t>CBS De Steltloper (voorheen de Wegwijzer)</t>
  </si>
  <si>
    <t>CBS De Windroos</t>
  </si>
  <si>
    <t>CBS De Humstee</t>
  </si>
  <si>
    <t>CBS Jan Kuipers</t>
  </si>
  <si>
    <t>SWS de Groene Borg</t>
  </si>
  <si>
    <t>CBS Remmelt Booy</t>
  </si>
  <si>
    <t>CBS 't Fundament Lutjegast</t>
  </si>
  <si>
    <t>CBS Rehoboth</t>
  </si>
  <si>
    <t>Sws de Vlieger</t>
  </si>
  <si>
    <t>Samenwerkingsschool de Stapsteen</t>
  </si>
  <si>
    <t>sws De Klimboom</t>
  </si>
  <si>
    <t>IKC Marum (nieuw)</t>
  </si>
  <si>
    <t>OBS De Molenberg</t>
  </si>
  <si>
    <t>OBS De Opstap</t>
  </si>
  <si>
    <t>OBS De Beelen</t>
  </si>
  <si>
    <t>OBS De Hasselbraam en Van Panhuys</t>
  </si>
  <si>
    <t>OBS De Nijenoert</t>
  </si>
  <si>
    <t>OBS Zevenster</t>
  </si>
  <si>
    <t>OBS De Nijenoert Gymzaal</t>
  </si>
  <si>
    <t>IKC de Steltloper (Babbel)</t>
  </si>
  <si>
    <t>OBS De Dorpel</t>
  </si>
  <si>
    <t>OBS De Springplank (sluiting 15 juli)</t>
  </si>
  <si>
    <t>OBS De Triangel</t>
  </si>
  <si>
    <t>OBS De Nijenoert SKSG</t>
  </si>
  <si>
    <t>CBS De Parel</t>
  </si>
  <si>
    <t>SLS de Verbinding</t>
  </si>
  <si>
    <t>Violier (Oostindie) School</t>
  </si>
  <si>
    <t>Violier (Oostindie) alleen KDV</t>
  </si>
  <si>
    <t>Nautilus (het Anker)</t>
  </si>
  <si>
    <t>Entree</t>
  </si>
  <si>
    <t>Gang/Hal</t>
  </si>
  <si>
    <t>in:Trap</t>
  </si>
  <si>
    <t>Meterkast</t>
  </si>
  <si>
    <t>H</t>
  </si>
  <si>
    <t>Portaal</t>
  </si>
  <si>
    <t>Toiletportaal</t>
  </si>
  <si>
    <t>in:Toilet</t>
  </si>
  <si>
    <t>Werkkast</t>
  </si>
  <si>
    <t>Toilet</t>
  </si>
  <si>
    <t>Kantoor</t>
  </si>
  <si>
    <t>Gang</t>
  </si>
  <si>
    <t>Keuken</t>
  </si>
  <si>
    <t>in:Werkkast</t>
  </si>
  <si>
    <t>Kantine</t>
  </si>
  <si>
    <t>22a</t>
  </si>
  <si>
    <t>Kleedruimte</t>
  </si>
  <si>
    <t>in:Douches</t>
  </si>
  <si>
    <t>Urinoir</t>
  </si>
  <si>
    <t>Kast</t>
  </si>
  <si>
    <t>Vergaderzaal</t>
  </si>
  <si>
    <t>Kantoor ICT / Spreekk</t>
  </si>
  <si>
    <t>Spreekkamer</t>
  </si>
  <si>
    <t>Patchruimte ICT</t>
  </si>
  <si>
    <t>Archief</t>
  </si>
  <si>
    <t>Receptie/ administratie</t>
  </si>
  <si>
    <t>085-2003991</t>
  </si>
  <si>
    <t>Pieter Sneeuwplein 12</t>
  </si>
  <si>
    <t>9641 KA Veendam</t>
  </si>
  <si>
    <t>Leonieke Westra</t>
  </si>
  <si>
    <t>Via Tenderned</t>
  </si>
  <si>
    <t>op afroep</t>
  </si>
  <si>
    <t>Begane grond</t>
  </si>
  <si>
    <t>1e etage</t>
  </si>
  <si>
    <t>Overloop</t>
  </si>
  <si>
    <t>in:CV Ruimte</t>
  </si>
  <si>
    <t>54a</t>
  </si>
  <si>
    <t>Zaal 1</t>
  </si>
  <si>
    <t>Totaal 1e etage</t>
  </si>
  <si>
    <t>Centrale hal</t>
  </si>
  <si>
    <t>Berging</t>
  </si>
  <si>
    <t>Achter (berging CV)</t>
  </si>
  <si>
    <t>Gang/hal</t>
  </si>
  <si>
    <t>Mv toilet</t>
  </si>
  <si>
    <t>ob</t>
  </si>
  <si>
    <t>Toiletgroep 2x toilet</t>
  </si>
  <si>
    <t>Lokaal</t>
  </si>
  <si>
    <t>in: entresol</t>
  </si>
  <si>
    <t>Lokaal gr 1/2</t>
  </si>
  <si>
    <t xml:space="preserve">Gang  </t>
  </si>
  <si>
    <t xml:space="preserve">Lokaal gr 3 </t>
  </si>
  <si>
    <t>Kantoor IB</t>
  </si>
  <si>
    <t xml:space="preserve">Toiletgroep 4xt 1xwb </t>
  </si>
  <si>
    <t>Toiletgroep 3x toilet</t>
  </si>
  <si>
    <t>in: werkkast</t>
  </si>
  <si>
    <t xml:space="preserve">Totaal </t>
  </si>
  <si>
    <t>0.03</t>
  </si>
  <si>
    <t>0.02</t>
  </si>
  <si>
    <t>2</t>
  </si>
  <si>
    <t>Directiekamer</t>
  </si>
  <si>
    <t>0.01</t>
  </si>
  <si>
    <t>Trappenhuis</t>
  </si>
  <si>
    <t xml:space="preserve">Trap </t>
  </si>
  <si>
    <t>0.11</t>
  </si>
  <si>
    <t>0.35</t>
  </si>
  <si>
    <t>Toiletgroep</t>
  </si>
  <si>
    <t>0.36</t>
  </si>
  <si>
    <t>in: berging</t>
  </si>
  <si>
    <t>0.34</t>
  </si>
  <si>
    <t>0.33</t>
  </si>
  <si>
    <t>0.32</t>
  </si>
  <si>
    <t>0.30</t>
  </si>
  <si>
    <t>34</t>
  </si>
  <si>
    <t>0.31</t>
  </si>
  <si>
    <t>32</t>
  </si>
  <si>
    <t>0.28</t>
  </si>
  <si>
    <t>31</t>
  </si>
  <si>
    <t>Speellokaal</t>
  </si>
  <si>
    <t>0.29</t>
  </si>
  <si>
    <t>33</t>
  </si>
  <si>
    <t>in: Berging</t>
  </si>
  <si>
    <t>0.27</t>
  </si>
  <si>
    <t>28</t>
  </si>
  <si>
    <t>0.26</t>
  </si>
  <si>
    <t>29</t>
  </si>
  <si>
    <t>27</t>
  </si>
  <si>
    <t>0.24</t>
  </si>
  <si>
    <t>Peuterspeelzaal</t>
  </si>
  <si>
    <t>0.25</t>
  </si>
  <si>
    <t>0.23</t>
  </si>
  <si>
    <t>0.21</t>
  </si>
  <si>
    <t>0.22</t>
  </si>
  <si>
    <t>0.20</t>
  </si>
  <si>
    <t>0.19</t>
  </si>
  <si>
    <t>13</t>
  </si>
  <si>
    <t>Personeelsruimte</t>
  </si>
  <si>
    <t>0.18</t>
  </si>
  <si>
    <t>0.14</t>
  </si>
  <si>
    <t>0.13</t>
  </si>
  <si>
    <t>0.15</t>
  </si>
  <si>
    <t>0.12</t>
  </si>
  <si>
    <t>0.04</t>
  </si>
  <si>
    <t>0.05</t>
  </si>
  <si>
    <t>0.16</t>
  </si>
  <si>
    <t>Lift</t>
  </si>
  <si>
    <t>0.08</t>
  </si>
  <si>
    <t>0.07</t>
  </si>
  <si>
    <t>0.09</t>
  </si>
  <si>
    <t>17</t>
  </si>
  <si>
    <t>Totaal bg</t>
  </si>
  <si>
    <t>1.01</t>
  </si>
  <si>
    <t>1.04</t>
  </si>
  <si>
    <t>1.29</t>
  </si>
  <si>
    <t>1.30</t>
  </si>
  <si>
    <t>1.31</t>
  </si>
  <si>
    <t>1.33</t>
  </si>
  <si>
    <t>1.34</t>
  </si>
  <si>
    <t>1.32</t>
  </si>
  <si>
    <t>1.28</t>
  </si>
  <si>
    <t>85</t>
  </si>
  <si>
    <t>1.27</t>
  </si>
  <si>
    <t>88</t>
  </si>
  <si>
    <t>Server e.d.</t>
  </si>
  <si>
    <t>86</t>
  </si>
  <si>
    <t>1.25</t>
  </si>
  <si>
    <t>75</t>
  </si>
  <si>
    <t>Patio</t>
  </si>
  <si>
    <t>1.05</t>
  </si>
  <si>
    <t>1.24</t>
  </si>
  <si>
    <t>65</t>
  </si>
  <si>
    <t>1.23</t>
  </si>
  <si>
    <t>89</t>
  </si>
  <si>
    <t>1.22</t>
  </si>
  <si>
    <t>66</t>
  </si>
  <si>
    <t>Kleine lesruimte</t>
  </si>
  <si>
    <t>1.21</t>
  </si>
  <si>
    <t>1.19</t>
  </si>
  <si>
    <t>1.20</t>
  </si>
  <si>
    <t>1.17</t>
  </si>
  <si>
    <t>1.18</t>
  </si>
  <si>
    <t>1.16</t>
  </si>
  <si>
    <t>1.15</t>
  </si>
  <si>
    <t>1.14</t>
  </si>
  <si>
    <t>63</t>
  </si>
  <si>
    <t xml:space="preserve">Bibliotheek </t>
  </si>
  <si>
    <t>1.13</t>
  </si>
  <si>
    <t>64</t>
  </si>
  <si>
    <t>1.12</t>
  </si>
  <si>
    <t>1.10</t>
  </si>
  <si>
    <t>1.11</t>
  </si>
  <si>
    <t>1.08</t>
  </si>
  <si>
    <t>1.09</t>
  </si>
  <si>
    <t>1.07</t>
  </si>
  <si>
    <t>1.03</t>
  </si>
  <si>
    <t>53</t>
  </si>
  <si>
    <t>1.02</t>
  </si>
  <si>
    <t>52</t>
  </si>
  <si>
    <t>Totaal 1e verdieping</t>
  </si>
  <si>
    <t>Gang/Garderobe</t>
  </si>
  <si>
    <t>Gemeenschplk ruimte</t>
  </si>
  <si>
    <t>Lokaal 8</t>
  </si>
  <si>
    <t>Lokaal 7</t>
  </si>
  <si>
    <t>Entree/garderobe</t>
  </si>
  <si>
    <t>Pantry</t>
  </si>
  <si>
    <t>Garderobe</t>
  </si>
  <si>
    <t>Docentenkamer</t>
  </si>
  <si>
    <t>in:Directie</t>
  </si>
  <si>
    <t>Conciërge</t>
  </si>
  <si>
    <t>Repro</t>
  </si>
  <si>
    <t>Mindervalidentoilet</t>
  </si>
  <si>
    <t>Trap</t>
  </si>
  <si>
    <t>Kantoor RT</t>
  </si>
  <si>
    <t>Gemeenschpl ruimte</t>
  </si>
  <si>
    <t>0.1</t>
  </si>
  <si>
    <t>0.9</t>
  </si>
  <si>
    <t>0.8</t>
  </si>
  <si>
    <t>Portaal (directie)</t>
  </si>
  <si>
    <t>Lokaal 4/5 (MB)</t>
  </si>
  <si>
    <t>Entree garderobe</t>
  </si>
  <si>
    <t>Lokaal 5 (MB)</t>
  </si>
  <si>
    <t>Lokaal 4 (MB)</t>
  </si>
  <si>
    <t>Lokaal 3 (MB)</t>
  </si>
  <si>
    <t>Lokaal 6/7 (BB)</t>
  </si>
  <si>
    <t>Lokaal 6 (BB)</t>
  </si>
  <si>
    <t>Lokaal 1/2 (OB)</t>
  </si>
  <si>
    <t>in:Toestelberging</t>
  </si>
  <si>
    <t>Computer hoek</t>
  </si>
  <si>
    <t>Handvaardigheid/overblijf</t>
  </si>
  <si>
    <t>in:Berging</t>
  </si>
  <si>
    <t>1.07b</t>
  </si>
  <si>
    <t>1.06</t>
  </si>
  <si>
    <t>CV ruimte</t>
  </si>
  <si>
    <t>Zolder</t>
  </si>
  <si>
    <t>Server</t>
  </si>
  <si>
    <t>0.14b</t>
  </si>
  <si>
    <t>0.14a</t>
  </si>
  <si>
    <t>0.18/0.32</t>
  </si>
  <si>
    <t>Lesplein</t>
  </si>
  <si>
    <t>Berging leermiddelen</t>
  </si>
  <si>
    <t>0.17</t>
  </si>
  <si>
    <t>0.10</t>
  </si>
  <si>
    <t>CV Ruimte</t>
  </si>
  <si>
    <t>0.07a</t>
  </si>
  <si>
    <t>0.07b</t>
  </si>
  <si>
    <t>0.06</t>
  </si>
  <si>
    <t>0.03/0.05</t>
  </si>
  <si>
    <t>Hal/werkplekken</t>
  </si>
  <si>
    <t>(Speel)lokaal</t>
  </si>
  <si>
    <t>Berging speelmaterialen</t>
  </si>
  <si>
    <t>OB</t>
  </si>
  <si>
    <t>Leslokaal</t>
  </si>
  <si>
    <t>Buiten</t>
  </si>
  <si>
    <t>Fietsenberging doc.</t>
  </si>
  <si>
    <t>Fietsenstalling</t>
  </si>
  <si>
    <t>Totaal berging</t>
  </si>
  <si>
    <t>001</t>
  </si>
  <si>
    <t>Docentenruimte</t>
  </si>
  <si>
    <t>in: pantry</t>
  </si>
  <si>
    <t>0.16/0.15</t>
  </si>
  <si>
    <t>003</t>
  </si>
  <si>
    <t>062</t>
  </si>
  <si>
    <t>051</t>
  </si>
  <si>
    <t>063</t>
  </si>
  <si>
    <t>073</t>
  </si>
  <si>
    <t>041</t>
  </si>
  <si>
    <t>002</t>
  </si>
  <si>
    <t>064</t>
  </si>
  <si>
    <t>013</t>
  </si>
  <si>
    <t>042</t>
  </si>
  <si>
    <t>Documentatie Rmt</t>
  </si>
  <si>
    <t>072</t>
  </si>
  <si>
    <t>012</t>
  </si>
  <si>
    <t>011</t>
  </si>
  <si>
    <t>061</t>
  </si>
  <si>
    <t>074</t>
  </si>
  <si>
    <t>Totaal De Rietstek</t>
  </si>
  <si>
    <t>Entree MB/BB</t>
  </si>
  <si>
    <t>Directie</t>
  </si>
  <si>
    <t>1.40</t>
  </si>
  <si>
    <t>1.50</t>
  </si>
  <si>
    <t>1.60</t>
  </si>
  <si>
    <t>Lokaal handvaardigheid</t>
  </si>
  <si>
    <t>1.70</t>
  </si>
  <si>
    <t>1.80</t>
  </si>
  <si>
    <t>1.90</t>
  </si>
  <si>
    <t>1.26</t>
  </si>
  <si>
    <t xml:space="preserve">Lokaal </t>
  </si>
  <si>
    <t>Entree OB</t>
  </si>
  <si>
    <t>Speelhuis/entresol</t>
  </si>
  <si>
    <t>Computers/werkplekken</t>
  </si>
  <si>
    <t>MB</t>
  </si>
  <si>
    <t>Centraal</t>
  </si>
  <si>
    <t>Extra Unit</t>
  </si>
  <si>
    <t>BSO</t>
  </si>
  <si>
    <t>Toilet heren</t>
  </si>
  <si>
    <t>Toilet dames</t>
  </si>
  <si>
    <t>school</t>
  </si>
  <si>
    <t>nvt</t>
  </si>
  <si>
    <t>Sluis</t>
  </si>
  <si>
    <t>Totaal bijgebouw</t>
  </si>
  <si>
    <t>Toiletgroep 3xt 1xwb</t>
  </si>
  <si>
    <t>Gemeensch. Ruimte</t>
  </si>
  <si>
    <t>Berging H.V.</t>
  </si>
  <si>
    <t>0.08a</t>
  </si>
  <si>
    <t>Werkhoek</t>
  </si>
  <si>
    <t>0.08b</t>
  </si>
  <si>
    <t>Leerm.berging</t>
  </si>
  <si>
    <t>R.T. Ruimte</t>
  </si>
  <si>
    <t>Computerruimte</t>
  </si>
  <si>
    <t>Werkkast / Berging</t>
  </si>
  <si>
    <t>Sub begane grond</t>
  </si>
  <si>
    <t>1e Verdieping</t>
  </si>
  <si>
    <t>G2</t>
  </si>
  <si>
    <t>Werkplekken boeken</t>
  </si>
  <si>
    <t>1.01a</t>
  </si>
  <si>
    <t>G3</t>
  </si>
  <si>
    <t xml:space="preserve">Werkplekken  </t>
  </si>
  <si>
    <t>8</t>
  </si>
  <si>
    <t>T8</t>
  </si>
  <si>
    <t>T7</t>
  </si>
  <si>
    <t>1.01b</t>
  </si>
  <si>
    <t>9</t>
  </si>
  <si>
    <t>Sub 1e verdieping</t>
  </si>
  <si>
    <t>nieuw</t>
  </si>
  <si>
    <t>043.1</t>
  </si>
  <si>
    <t>Bergruimte</t>
  </si>
  <si>
    <t>081</t>
  </si>
  <si>
    <t>Technische Ruimte</t>
  </si>
  <si>
    <t>014</t>
  </si>
  <si>
    <t>014.1</t>
  </si>
  <si>
    <t>015</t>
  </si>
  <si>
    <t>041.1</t>
  </si>
  <si>
    <t>Centrale ruimte</t>
  </si>
  <si>
    <t>in: Keuken+ overbl.lokaal</t>
  </si>
  <si>
    <t>Hal</t>
  </si>
  <si>
    <t>Invalidetoilet</t>
  </si>
  <si>
    <t>066</t>
  </si>
  <si>
    <t>071</t>
  </si>
  <si>
    <t>Leerm. Berging</t>
  </si>
  <si>
    <t>031</t>
  </si>
  <si>
    <t>Lokaal/speellokaal</t>
  </si>
  <si>
    <t>(Toestel)berging</t>
  </si>
  <si>
    <t>0.75</t>
  </si>
  <si>
    <t>075</t>
  </si>
  <si>
    <t>Buitenberging</t>
  </si>
  <si>
    <t>Totaal De Wingerd</t>
  </si>
  <si>
    <t>Units</t>
  </si>
  <si>
    <t>Gang + doorloop</t>
  </si>
  <si>
    <t>h</t>
  </si>
  <si>
    <t>Personeelskamer</t>
  </si>
  <si>
    <t>Totaal Units De Wingerd</t>
  </si>
  <si>
    <t>Werkhoeken/hal</t>
  </si>
  <si>
    <t>Lokaal gr 5</t>
  </si>
  <si>
    <t>Lokaal gr 4</t>
  </si>
  <si>
    <t>Personeelstoilet</t>
  </si>
  <si>
    <t>G</t>
  </si>
  <si>
    <t>Gemeenschapsruimte</t>
  </si>
  <si>
    <t>Lokaal gr 3</t>
  </si>
  <si>
    <t>18a</t>
  </si>
  <si>
    <t>Werkhoek gr 4</t>
  </si>
  <si>
    <t>x</t>
  </si>
  <si>
    <t>in:Pantry</t>
  </si>
  <si>
    <t>Gez.ruimte onderbouw</t>
  </si>
  <si>
    <t>Toestelberging</t>
  </si>
  <si>
    <t>Lokaal gr 2a</t>
  </si>
  <si>
    <t>Berging handv.heid</t>
  </si>
  <si>
    <t>Werkhoek bovenbouw</t>
  </si>
  <si>
    <t>BB</t>
  </si>
  <si>
    <t>Lokaal gr 8</t>
  </si>
  <si>
    <t>Lokaal gr 7</t>
  </si>
  <si>
    <t xml:space="preserve">Lokaal gr </t>
  </si>
  <si>
    <t>Kantoor IB/RT</t>
  </si>
  <si>
    <t>Gang/ hal</t>
  </si>
  <si>
    <t>3</t>
  </si>
  <si>
    <t>004</t>
  </si>
  <si>
    <t>4</t>
  </si>
  <si>
    <t>008</t>
  </si>
  <si>
    <t>009</t>
  </si>
  <si>
    <t>010</t>
  </si>
  <si>
    <t>007</t>
  </si>
  <si>
    <t>Directie kantoor</t>
  </si>
  <si>
    <t>Entresol</t>
  </si>
  <si>
    <t>Speellokaal/gymzaal</t>
  </si>
  <si>
    <t>016</t>
  </si>
  <si>
    <t>017</t>
  </si>
  <si>
    <t>Toilet Personeel/Miva</t>
  </si>
  <si>
    <t>018</t>
  </si>
  <si>
    <t>019</t>
  </si>
  <si>
    <t>006</t>
  </si>
  <si>
    <t>6</t>
  </si>
  <si>
    <t>005</t>
  </si>
  <si>
    <t>5</t>
  </si>
  <si>
    <t>Sub 1e etage</t>
  </si>
  <si>
    <t>Gemeenschp ruimte</t>
  </si>
  <si>
    <t>Repro/garderobe</t>
  </si>
  <si>
    <t>Werkplekken</t>
  </si>
  <si>
    <t>Werkplaats</t>
  </si>
  <si>
    <t>Speelhal</t>
  </si>
  <si>
    <t>Kantoor directie</t>
  </si>
  <si>
    <t>14/15</t>
  </si>
  <si>
    <t>IB/RT ruimte</t>
  </si>
  <si>
    <t>Groepsruimte gr 1/2</t>
  </si>
  <si>
    <t>Entree onderbouw</t>
  </si>
  <si>
    <t>1</t>
  </si>
  <si>
    <t>Serverruimte</t>
  </si>
  <si>
    <t>Toilet personeel</t>
  </si>
  <si>
    <t>7</t>
  </si>
  <si>
    <t>22</t>
  </si>
  <si>
    <t>Mediatheek</t>
  </si>
  <si>
    <t>11</t>
  </si>
  <si>
    <t>12</t>
  </si>
  <si>
    <t>13a</t>
  </si>
  <si>
    <t>in:Speelzolder</t>
  </si>
  <si>
    <t>in:trap</t>
  </si>
  <si>
    <t>10</t>
  </si>
  <si>
    <t>14</t>
  </si>
  <si>
    <t>16</t>
  </si>
  <si>
    <t>15</t>
  </si>
  <si>
    <t>18</t>
  </si>
  <si>
    <t>19</t>
  </si>
  <si>
    <t>20</t>
  </si>
  <si>
    <t>21</t>
  </si>
  <si>
    <t>Werkkast/mv toilet</t>
  </si>
  <si>
    <t>1.2</t>
  </si>
  <si>
    <t>1.1</t>
  </si>
  <si>
    <t>1.3</t>
  </si>
  <si>
    <t>Trap gang</t>
  </si>
  <si>
    <t>1.4</t>
  </si>
  <si>
    <t>in:Werkhoek</t>
  </si>
  <si>
    <t>0.17a</t>
  </si>
  <si>
    <t>inToilet</t>
  </si>
  <si>
    <t>0.28a</t>
  </si>
  <si>
    <t>Hal/ gez. Ruimte</t>
  </si>
  <si>
    <t>Leskeuken</t>
  </si>
  <si>
    <t>Werkruimte</t>
  </si>
  <si>
    <t>Entree/hal/garderobe</t>
  </si>
  <si>
    <t>Hal/garderobe</t>
  </si>
  <si>
    <t>Directie/administratie</t>
  </si>
  <si>
    <t>Lokaal gr 6</t>
  </si>
  <si>
    <t>0.28b</t>
  </si>
  <si>
    <t>Entree bovenbouw</t>
  </si>
  <si>
    <t>030</t>
  </si>
  <si>
    <t>Dir. Kamer</t>
  </si>
  <si>
    <t>020</t>
  </si>
  <si>
    <t>in: wasbak</t>
  </si>
  <si>
    <t>032</t>
  </si>
  <si>
    <t>Speellokaal/ hal</t>
  </si>
  <si>
    <t>Kleuterlokaal</t>
  </si>
  <si>
    <t>013b</t>
  </si>
  <si>
    <t>013c</t>
  </si>
  <si>
    <t>021</t>
  </si>
  <si>
    <t>werkplek/ lb ruimte</t>
  </si>
  <si>
    <t>mv toilet</t>
  </si>
  <si>
    <t>033</t>
  </si>
  <si>
    <t>Gang + werkplekken</t>
  </si>
  <si>
    <t>36</t>
  </si>
  <si>
    <t>79</t>
  </si>
  <si>
    <t>Gang/werkplekken</t>
  </si>
  <si>
    <t>76</t>
  </si>
  <si>
    <t>69</t>
  </si>
  <si>
    <t>56</t>
  </si>
  <si>
    <t>72</t>
  </si>
  <si>
    <t>Toiletportaal personeel</t>
  </si>
  <si>
    <t>51</t>
  </si>
  <si>
    <t>Kantoor RT/IB</t>
  </si>
  <si>
    <t>61</t>
  </si>
  <si>
    <t>62</t>
  </si>
  <si>
    <t>54</t>
  </si>
  <si>
    <t>Lokaal 3</t>
  </si>
  <si>
    <t>Lokaal 2</t>
  </si>
  <si>
    <t>Lokaal 6</t>
  </si>
  <si>
    <t>Lokaal 5</t>
  </si>
  <si>
    <t>Lokaal 4</t>
  </si>
  <si>
    <t>Hoofdentree</t>
  </si>
  <si>
    <t>41</t>
  </si>
  <si>
    <t>Overblijflokaal</t>
  </si>
  <si>
    <t>77</t>
  </si>
  <si>
    <t>2a</t>
  </si>
  <si>
    <t>101</t>
  </si>
  <si>
    <t>Computerlokaal</t>
  </si>
  <si>
    <t>111</t>
  </si>
  <si>
    <t>Handv. Tekenen</t>
  </si>
  <si>
    <t>171</t>
  </si>
  <si>
    <t>Kantoor dir</t>
  </si>
  <si>
    <t>algemeen</t>
  </si>
  <si>
    <t>hoofdentree</t>
  </si>
  <si>
    <t>nevenentree</t>
  </si>
  <si>
    <t>ontmoetingsruimte</t>
  </si>
  <si>
    <t>onderwijs</t>
  </si>
  <si>
    <t>3.1</t>
  </si>
  <si>
    <t>leerplein onderbouw</t>
  </si>
  <si>
    <t>3.2a</t>
  </si>
  <si>
    <t>lokaal</t>
  </si>
  <si>
    <t>3.2b</t>
  </si>
  <si>
    <t>3.2c</t>
  </si>
  <si>
    <t>nevenentree / trappenhuis</t>
  </si>
  <si>
    <t>3.2d</t>
  </si>
  <si>
    <t>3.2e</t>
  </si>
  <si>
    <t>3.2f</t>
  </si>
  <si>
    <t>ko</t>
  </si>
  <si>
    <t>2.1</t>
  </si>
  <si>
    <t>entree / speelhal</t>
  </si>
  <si>
    <t>2.8</t>
  </si>
  <si>
    <t>peuteropvang</t>
  </si>
  <si>
    <t>2.12</t>
  </si>
  <si>
    <t>sanitair ko</t>
  </si>
  <si>
    <t>2.6</t>
  </si>
  <si>
    <t>peutergroep 2-4</t>
  </si>
  <si>
    <t>2.7</t>
  </si>
  <si>
    <t>slaapkamer</t>
  </si>
  <si>
    <t>2.4</t>
  </si>
  <si>
    <t>dreumesgroep 1,5 - 2,5</t>
  </si>
  <si>
    <t>2.5</t>
  </si>
  <si>
    <t>2.2</t>
  </si>
  <si>
    <t>babygroep</t>
  </si>
  <si>
    <t>2.3</t>
  </si>
  <si>
    <t>wasruimte</t>
  </si>
  <si>
    <t>2.9</t>
  </si>
  <si>
    <t>berging</t>
  </si>
  <si>
    <t>2.13</t>
  </si>
  <si>
    <t>sanitair personeel</t>
  </si>
  <si>
    <t>3.4</t>
  </si>
  <si>
    <t>3.3</t>
  </si>
  <si>
    <t xml:space="preserve">sanitair </t>
  </si>
  <si>
    <t>sanitair</t>
  </si>
  <si>
    <t>5.1</t>
  </si>
  <si>
    <t>bibliotheek op school</t>
  </si>
  <si>
    <t>werkkast</t>
  </si>
  <si>
    <t>1.5</t>
  </si>
  <si>
    <t>buggystalling</t>
  </si>
  <si>
    <t>GGD</t>
  </si>
  <si>
    <t>4.2</t>
  </si>
  <si>
    <t>spreekkamer jeugdarts</t>
  </si>
  <si>
    <t>4.1</t>
  </si>
  <si>
    <t>wacht / cursusruimte</t>
  </si>
  <si>
    <t>4.3</t>
  </si>
  <si>
    <t>spreekkamer jeurdverpleegkundige</t>
  </si>
  <si>
    <t>1.14a</t>
  </si>
  <si>
    <t>1.14b</t>
  </si>
  <si>
    <t>1.14c</t>
  </si>
  <si>
    <t>douche personeel</t>
  </si>
  <si>
    <t>werkplein personeel</t>
  </si>
  <si>
    <t>1.7</t>
  </si>
  <si>
    <t>receptie</t>
  </si>
  <si>
    <t>repro</t>
  </si>
  <si>
    <t>4.4</t>
  </si>
  <si>
    <t>kantoor GGD</t>
  </si>
  <si>
    <t>directie / spreekkamer</t>
  </si>
  <si>
    <t>administratie</t>
  </si>
  <si>
    <t>spreekkamer</t>
  </si>
  <si>
    <t>1.6</t>
  </si>
  <si>
    <t>concierge</t>
  </si>
  <si>
    <t>1.9</t>
  </si>
  <si>
    <t>pantry</t>
  </si>
  <si>
    <t>berging speellokaal</t>
  </si>
  <si>
    <t>speellokaal</t>
  </si>
  <si>
    <t>6.1</t>
  </si>
  <si>
    <t>muziekles</t>
  </si>
  <si>
    <t>lift</t>
  </si>
  <si>
    <t>sluis</t>
  </si>
  <si>
    <t>3.5</t>
  </si>
  <si>
    <t>leerplein MB / BB</t>
  </si>
  <si>
    <t>3.7</t>
  </si>
  <si>
    <t>sanitair MB / BB</t>
  </si>
  <si>
    <t>3.6</t>
  </si>
  <si>
    <t>lokaal MB / BB</t>
  </si>
  <si>
    <t>3.8</t>
  </si>
  <si>
    <t>IB ruimte</t>
  </si>
  <si>
    <t>nevenentree / loopbrug</t>
  </si>
  <si>
    <t>teamkamer</t>
  </si>
  <si>
    <t xml:space="preserve">sanitair personeel </t>
  </si>
  <si>
    <t>3.9</t>
  </si>
  <si>
    <t>groepsruimte overleg</t>
  </si>
  <si>
    <t>3.6 H</t>
  </si>
  <si>
    <t>3.6 I</t>
  </si>
  <si>
    <t>3.6 J</t>
  </si>
  <si>
    <t>3.6 K</t>
  </si>
  <si>
    <t xml:space="preserve">berging </t>
  </si>
  <si>
    <t>3.6 L</t>
  </si>
  <si>
    <t>3.6 M</t>
  </si>
  <si>
    <t>3.6 N</t>
  </si>
  <si>
    <t>technieklokaal</t>
  </si>
  <si>
    <t>berging techniek</t>
  </si>
  <si>
    <t>1.8</t>
  </si>
  <si>
    <t>serverruimte</t>
  </si>
  <si>
    <t>2.11</t>
  </si>
  <si>
    <t>berging BSO keukenblok</t>
  </si>
  <si>
    <t>berging keuken</t>
  </si>
  <si>
    <t>centrale keuken</t>
  </si>
  <si>
    <t>8.1</t>
  </si>
  <si>
    <t>technische ruimte</t>
  </si>
  <si>
    <t>8.2</t>
  </si>
  <si>
    <t>Begane Grond</t>
  </si>
  <si>
    <t>H3</t>
  </si>
  <si>
    <t>H2</t>
  </si>
  <si>
    <t>H4</t>
  </si>
  <si>
    <t xml:space="preserve">Gang </t>
  </si>
  <si>
    <t>S5</t>
  </si>
  <si>
    <t>L4</t>
  </si>
  <si>
    <t xml:space="preserve">Lokaal 3 </t>
  </si>
  <si>
    <t>L5</t>
  </si>
  <si>
    <t>Lokaal 1/2</t>
  </si>
  <si>
    <t>S6</t>
  </si>
  <si>
    <t>L7</t>
  </si>
  <si>
    <t>S3</t>
  </si>
  <si>
    <t>S4</t>
  </si>
  <si>
    <t>H5</t>
  </si>
  <si>
    <t>P3</t>
  </si>
  <si>
    <t>P2</t>
  </si>
  <si>
    <t>L6</t>
  </si>
  <si>
    <t xml:space="preserve">Berging </t>
  </si>
  <si>
    <t>L1</t>
  </si>
  <si>
    <t>H1</t>
  </si>
  <si>
    <t xml:space="preserve">Entree </t>
  </si>
  <si>
    <t>S1</t>
  </si>
  <si>
    <t>Toiletgroep 4x toilet</t>
  </si>
  <si>
    <t>S2</t>
  </si>
  <si>
    <t>P1</t>
  </si>
  <si>
    <t>L2</t>
  </si>
  <si>
    <t>Lokaal 6/7</t>
  </si>
  <si>
    <t>L3</t>
  </si>
  <si>
    <t>Lokaal 4/5</t>
  </si>
  <si>
    <t>Entrée</t>
  </si>
  <si>
    <t>Lokaal 1</t>
  </si>
  <si>
    <t>Natte handvaardigheid</t>
  </si>
  <si>
    <t>Toiletgroep 6x toilet</t>
  </si>
  <si>
    <t>Leerm berging</t>
  </si>
  <si>
    <t>L8</t>
  </si>
  <si>
    <t xml:space="preserve">Lokaal 6 </t>
  </si>
  <si>
    <t>Totaal begane grond:</t>
  </si>
  <si>
    <t>Totaal zolder</t>
  </si>
  <si>
    <t>Kleutertoilet</t>
  </si>
  <si>
    <t>L12</t>
  </si>
  <si>
    <t>L9</t>
  </si>
  <si>
    <t>S13</t>
  </si>
  <si>
    <t>Toilet meisjes</t>
  </si>
  <si>
    <t>S12</t>
  </si>
  <si>
    <t>Toilet jongens</t>
  </si>
  <si>
    <t>S11</t>
  </si>
  <si>
    <t>H7</t>
  </si>
  <si>
    <t>Gang + achterentree</t>
  </si>
  <si>
    <t>H6</t>
  </si>
  <si>
    <t>L10</t>
  </si>
  <si>
    <t>L11</t>
  </si>
  <si>
    <t>S8</t>
  </si>
  <si>
    <t>Bar</t>
  </si>
  <si>
    <t>Directiekantoor</t>
  </si>
  <si>
    <t>S7</t>
  </si>
  <si>
    <t>Repro/berging</t>
  </si>
  <si>
    <t>n.i.o.</t>
  </si>
  <si>
    <t>B4</t>
  </si>
  <si>
    <t>S9</t>
  </si>
  <si>
    <t>S10</t>
  </si>
  <si>
    <t>entree</t>
  </si>
  <si>
    <t>gang</t>
  </si>
  <si>
    <t>0.02a</t>
  </si>
  <si>
    <t>0.67</t>
  </si>
  <si>
    <t>gezamenlijke ruimte</t>
  </si>
  <si>
    <t>0.59</t>
  </si>
  <si>
    <t>keuken</t>
  </si>
  <si>
    <t>0.57</t>
  </si>
  <si>
    <t>personeelskamer</t>
  </si>
  <si>
    <t>0.56</t>
  </si>
  <si>
    <t>0.53</t>
  </si>
  <si>
    <t>Entree/gang</t>
  </si>
  <si>
    <t>0.55</t>
  </si>
  <si>
    <t>toilet</t>
  </si>
  <si>
    <t>0.52</t>
  </si>
  <si>
    <t>0.09a</t>
  </si>
  <si>
    <t>0.02b</t>
  </si>
  <si>
    <t>trap</t>
  </si>
  <si>
    <t>0.51</t>
  </si>
  <si>
    <t>0.48</t>
  </si>
  <si>
    <t>0.49</t>
  </si>
  <si>
    <t>0.50</t>
  </si>
  <si>
    <t>0.47</t>
  </si>
  <si>
    <t>0.46</t>
  </si>
  <si>
    <t>0.44</t>
  </si>
  <si>
    <t>0.45</t>
  </si>
  <si>
    <t>0.42</t>
  </si>
  <si>
    <t>RT-ruimte</t>
  </si>
  <si>
    <t>0.41</t>
  </si>
  <si>
    <t>0.39</t>
  </si>
  <si>
    <t>0.40</t>
  </si>
  <si>
    <t>0.38</t>
  </si>
  <si>
    <t>H2ac</t>
  </si>
  <si>
    <t>portaal</t>
  </si>
  <si>
    <t>0.37</t>
  </si>
  <si>
    <t>ortotheek</t>
  </si>
  <si>
    <t>0.66</t>
  </si>
  <si>
    <t>0.65</t>
  </si>
  <si>
    <t>kolfruimte</t>
  </si>
  <si>
    <t>kleedruimte</t>
  </si>
  <si>
    <t>douche</t>
  </si>
  <si>
    <t>gymzaal</t>
  </si>
  <si>
    <t>gymzaal berging</t>
  </si>
  <si>
    <t>docentenruimte</t>
  </si>
  <si>
    <t>toilet / douche</t>
  </si>
  <si>
    <t>miva toilet</t>
  </si>
  <si>
    <t>pers. Toilet</t>
  </si>
  <si>
    <t>podium</t>
  </si>
  <si>
    <t>toestelberging</t>
  </si>
  <si>
    <t>magazijn</t>
  </si>
  <si>
    <t>1e verdieping</t>
  </si>
  <si>
    <t>kantoor</t>
  </si>
  <si>
    <t>lokaal 12</t>
  </si>
  <si>
    <t>toilet (2toilet+2urioir)</t>
  </si>
  <si>
    <t>lokaal 11</t>
  </si>
  <si>
    <t>lokaal 10</t>
  </si>
  <si>
    <t>toilet (4 toiletten)</t>
  </si>
  <si>
    <t>lokaal 9</t>
  </si>
  <si>
    <t>gezamelijke ruimte</t>
  </si>
  <si>
    <t>lokaal 13</t>
  </si>
  <si>
    <t>1.02a</t>
  </si>
  <si>
    <t>overloop</t>
  </si>
  <si>
    <t>Toilet kleuters</t>
  </si>
  <si>
    <t xml:space="preserve">Toilet  </t>
  </si>
  <si>
    <t>Gemeensch.ruimte</t>
  </si>
  <si>
    <t>Gang + entree</t>
  </si>
  <si>
    <t>Lerarenkamer</t>
  </si>
  <si>
    <t>Leerplein 3</t>
  </si>
  <si>
    <t>Uitbreiding</t>
  </si>
  <si>
    <t xml:space="preserve">Sluis </t>
  </si>
  <si>
    <t>Totaal uitbreiding</t>
  </si>
  <si>
    <t>Gymzaal</t>
  </si>
  <si>
    <t>hal / garderobe</t>
  </si>
  <si>
    <t>gasmeterruimte</t>
  </si>
  <si>
    <t>cv-ruimte</t>
  </si>
  <si>
    <t>B2</t>
  </si>
  <si>
    <t>fietsenberging leraren</t>
  </si>
  <si>
    <t>B3</t>
  </si>
  <si>
    <t>buitenberging</t>
  </si>
  <si>
    <t>toiletgroep (2x)</t>
  </si>
  <si>
    <t>miva</t>
  </si>
  <si>
    <t>leermiddelenberging</t>
  </si>
  <si>
    <t>ICT-ruimte</t>
  </si>
  <si>
    <t>P4</t>
  </si>
  <si>
    <t>directiekantoor</t>
  </si>
  <si>
    <t>hal</t>
  </si>
  <si>
    <t>IB/IT-ruimte</t>
  </si>
  <si>
    <t>Natte hoek</t>
  </si>
  <si>
    <t>in:speelberging</t>
  </si>
  <si>
    <t>Electra</t>
  </si>
  <si>
    <t>Werkruimte Concierge</t>
  </si>
  <si>
    <t xml:space="preserve">Toilet </t>
  </si>
  <si>
    <t>Stilteruimte</t>
  </si>
  <si>
    <t>Hoofd entree</t>
  </si>
  <si>
    <t>Zitje personeel</t>
  </si>
  <si>
    <t>Kantoor Directie</t>
  </si>
  <si>
    <t>Personeel/groepsruimte</t>
  </si>
  <si>
    <t>Groepsruimte MB</t>
  </si>
  <si>
    <t>Entree Kompas</t>
  </si>
  <si>
    <t>Groepsruimte OB</t>
  </si>
  <si>
    <t>Garerobe</t>
  </si>
  <si>
    <t>Toiletgroep 2xt 1xwb</t>
  </si>
  <si>
    <t>Personeels toilet/Miva</t>
  </si>
  <si>
    <t>Toiletgroep OB 3xt 1xwb</t>
  </si>
  <si>
    <t>Speelruimte OB</t>
  </si>
  <si>
    <t>Plein zelfstandig werken</t>
  </si>
  <si>
    <t>in: Liftschacht</t>
  </si>
  <si>
    <t>Personeelstoilet/miva</t>
  </si>
  <si>
    <t>Docentenruimte incl pantry</t>
  </si>
  <si>
    <t>in: Speelruimte</t>
  </si>
  <si>
    <t>Toilet OB/MB 4xt 1xwb</t>
  </si>
  <si>
    <t>Entree De Klister</t>
  </si>
  <si>
    <t>in: trap</t>
  </si>
  <si>
    <t xml:space="preserve">1e etage </t>
  </si>
  <si>
    <t>Trap/ overloop</t>
  </si>
  <si>
    <t xml:space="preserve">Garderobe </t>
  </si>
  <si>
    <t>Personeelstoilet 1xt 1xwb</t>
  </si>
  <si>
    <t>Bibliotheek</t>
  </si>
  <si>
    <t>Lift schacht</t>
  </si>
  <si>
    <t>Groepsruimte BB</t>
  </si>
  <si>
    <t>Kantoorruimte</t>
  </si>
  <si>
    <t>Serverrruimte</t>
  </si>
  <si>
    <t>00.01</t>
  </si>
  <si>
    <t>00.02</t>
  </si>
  <si>
    <t>ontmoetingshal</t>
  </si>
  <si>
    <t>00.03</t>
  </si>
  <si>
    <t>00.04</t>
  </si>
  <si>
    <t>00.05</t>
  </si>
  <si>
    <t>00.06</t>
  </si>
  <si>
    <t>00.07</t>
  </si>
  <si>
    <t>groepsruimte onderbouw</t>
  </si>
  <si>
    <t>00.08</t>
  </si>
  <si>
    <t>00.09</t>
  </si>
  <si>
    <t>kindertoiletten</t>
  </si>
  <si>
    <t>00.10</t>
  </si>
  <si>
    <t>00.11</t>
  </si>
  <si>
    <t>00.12</t>
  </si>
  <si>
    <t>00.13</t>
  </si>
  <si>
    <t>00.14</t>
  </si>
  <si>
    <t>00.15</t>
  </si>
  <si>
    <t>00.16</t>
  </si>
  <si>
    <t>00.17</t>
  </si>
  <si>
    <t>onderwijsplein onderbouw</t>
  </si>
  <si>
    <t>00.18</t>
  </si>
  <si>
    <t>00.19</t>
  </si>
  <si>
    <t>werkplekken</t>
  </si>
  <si>
    <t>00.20</t>
  </si>
  <si>
    <t>directieruimte</t>
  </si>
  <si>
    <t>00.21</t>
  </si>
  <si>
    <t>00.22</t>
  </si>
  <si>
    <t>00.23</t>
  </si>
  <si>
    <t>00.24</t>
  </si>
  <si>
    <t>00.25</t>
  </si>
  <si>
    <t>reproruimte</t>
  </si>
  <si>
    <t>00.26</t>
  </si>
  <si>
    <t>buggystallig</t>
  </si>
  <si>
    <t>00.27</t>
  </si>
  <si>
    <t>00.28</t>
  </si>
  <si>
    <t>00.29</t>
  </si>
  <si>
    <t>tolet</t>
  </si>
  <si>
    <t>00.30</t>
  </si>
  <si>
    <t>server</t>
  </si>
  <si>
    <t>00.31</t>
  </si>
  <si>
    <t>00.32</t>
  </si>
  <si>
    <t>doucheruimte</t>
  </si>
  <si>
    <t>00.33</t>
  </si>
  <si>
    <t>00.34</t>
  </si>
  <si>
    <t>00.35</t>
  </si>
  <si>
    <t>00.36</t>
  </si>
  <si>
    <t>kleedkamer</t>
  </si>
  <si>
    <t>00.37</t>
  </si>
  <si>
    <t>00.38</t>
  </si>
  <si>
    <t>sportzaal</t>
  </si>
  <si>
    <t>00.39</t>
  </si>
  <si>
    <t>00.40</t>
  </si>
  <si>
    <t>00.41</t>
  </si>
  <si>
    <t>00.42</t>
  </si>
  <si>
    <t>00.43</t>
  </si>
  <si>
    <t>00.44</t>
  </si>
  <si>
    <t>00.45</t>
  </si>
  <si>
    <t>00.46</t>
  </si>
  <si>
    <t>00.47</t>
  </si>
  <si>
    <t>00.48</t>
  </si>
  <si>
    <t>kinderdagverblijf</t>
  </si>
  <si>
    <t>00.49</t>
  </si>
  <si>
    <t>sanitaire ruimte</t>
  </si>
  <si>
    <t>00.50</t>
  </si>
  <si>
    <t>00.51</t>
  </si>
  <si>
    <t>00.52</t>
  </si>
  <si>
    <t>00.53</t>
  </si>
  <si>
    <t>00.54</t>
  </si>
  <si>
    <t>00.55</t>
  </si>
  <si>
    <t>00.56</t>
  </si>
  <si>
    <t>00.57</t>
  </si>
  <si>
    <t>00.58</t>
  </si>
  <si>
    <t>00.59</t>
  </si>
  <si>
    <t>00.60</t>
  </si>
  <si>
    <t>00.61</t>
  </si>
  <si>
    <t>peuterspeelzaal</t>
  </si>
  <si>
    <t>00.62</t>
  </si>
  <si>
    <t>speelhal</t>
  </si>
  <si>
    <t>01.01</t>
  </si>
  <si>
    <t>01.02</t>
  </si>
  <si>
    <t>01.03</t>
  </si>
  <si>
    <t>bibliotheek</t>
  </si>
  <si>
    <t>01.04</t>
  </si>
  <si>
    <t>01.05</t>
  </si>
  <si>
    <t>01.06</t>
  </si>
  <si>
    <t>01.07</t>
  </si>
  <si>
    <t>01.08</t>
  </si>
  <si>
    <t>01.09</t>
  </si>
  <si>
    <t>groepsruimte midden-/bovenbouw</t>
  </si>
  <si>
    <t>01.10</t>
  </si>
  <si>
    <t>toiletten</t>
  </si>
  <si>
    <t>01.11</t>
  </si>
  <si>
    <t>01.12</t>
  </si>
  <si>
    <t>01.13</t>
  </si>
  <si>
    <t>01.14</t>
  </si>
  <si>
    <t>01.15</t>
  </si>
  <si>
    <t>01.16</t>
  </si>
  <si>
    <t>01.17</t>
  </si>
  <si>
    <t>onderwijsplein midden/bovenbouw</t>
  </si>
  <si>
    <t>01.18</t>
  </si>
  <si>
    <t>01.19</t>
  </si>
  <si>
    <t>01.20</t>
  </si>
  <si>
    <t>01.21</t>
  </si>
  <si>
    <t>01.22</t>
  </si>
  <si>
    <t>01.23</t>
  </si>
  <si>
    <t>01.24</t>
  </si>
  <si>
    <t>01.25</t>
  </si>
  <si>
    <t>01.26</t>
  </si>
  <si>
    <t>01.27</t>
  </si>
  <si>
    <t>01.28</t>
  </si>
  <si>
    <t>01.29</t>
  </si>
  <si>
    <t>01.30</t>
  </si>
  <si>
    <t>01.31</t>
  </si>
  <si>
    <t>01.32</t>
  </si>
  <si>
    <t>01.33</t>
  </si>
  <si>
    <t>IB/spreekkamer</t>
  </si>
  <si>
    <t>01.34</t>
  </si>
  <si>
    <t>01.35</t>
  </si>
  <si>
    <t>01.36</t>
  </si>
  <si>
    <t>01.37</t>
  </si>
  <si>
    <t>Tochtportaal</t>
  </si>
  <si>
    <t>Multifunctionele ruimte 1</t>
  </si>
  <si>
    <t>Lokaal BSO</t>
  </si>
  <si>
    <t>Toiletten</t>
  </si>
  <si>
    <t>Slaapkamers BSO</t>
  </si>
  <si>
    <t>Multifunctionele ruimte 3</t>
  </si>
  <si>
    <t>Kamer directeur</t>
  </si>
  <si>
    <t>Multifunctionele ruimte</t>
  </si>
  <si>
    <t>Kamer personeel</t>
  </si>
  <si>
    <t>m2 PU coating</t>
  </si>
  <si>
    <t>Vloerinspectie - herinspectie voor rekening opdrachtnemer</t>
  </si>
  <si>
    <t>Meer-/minderprijs</t>
  </si>
  <si>
    <t>Meer-/minderprijs per m2</t>
  </si>
  <si>
    <t>PU coating - kleur</t>
  </si>
  <si>
    <t>PU coating - spikkels</t>
  </si>
  <si>
    <t>Meer-/minderkosten per beurt</t>
  </si>
  <si>
    <t xml:space="preserve">Topstrippen en topcoaten </t>
  </si>
  <si>
    <t>PU coating - transparant- behandeld linoleum</t>
  </si>
  <si>
    <t>PU coating - transparant - onbehandeld linoleum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</si>
</sst>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(&quot;€&quot;* #,##0.00_);_(&quot;€&quot;* \(#,##0.00\);_(&quot;€&quot;* &quot;-&quot;??_);_(@_)"/>
    <numFmt numFmtId="165" formatCode="0.000%"/>
    <numFmt numFmtId="166" formatCode="[$-413]d\ mmmm\ yyyy;@"/>
    <numFmt numFmtId="167" formatCode="0.0%"/>
    <numFmt numFmtId="168" formatCode="#,##0_ ;\-#,##0\ "/>
    <numFmt numFmtId="169" formatCode="_ &quot;€&quot;\ * #,##0.00000_ ;_ &quot;€&quot;\ * \-#,##0.00000_ ;_ &quot;€&quot;\ * &quot;-&quot;??_ ;_ @_ "/>
    <numFmt numFmtId="170" formatCode="&quot;€&quot;\ #,##0.00"/>
    <numFmt numFmtId="171" formatCode="#,##0.0_ ;\-#,##0.0\ "/>
  </numFmts>
  <fonts count="3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1F1770"/>
      <name val="Calibri"/>
      <family val="2"/>
      <scheme val="minor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mbria"/>
      <family val="2"/>
      <scheme val="maj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0"/>
      <name val="Calibri Light"/>
      <family val="2"/>
    </font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indexed="81"/>
      <name val="Tahoma"/>
      <family val="2"/>
    </font>
    <font>
      <sz val="8"/>
      <name val="Arial"/>
      <family val="2"/>
    </font>
    <font>
      <sz val="10"/>
      <color indexed="1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07512"/>
        <bgColor indexed="64"/>
      </patternFill>
    </fill>
    <fill>
      <patternFill patternType="solid">
        <fgColor rgb="FF1F1770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rgb="FF9F928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lightDown">
        <bgColor rgb="FFEBEBEB"/>
      </patternFill>
    </fill>
    <fill>
      <patternFill patternType="lightDown"/>
    </fill>
    <fill>
      <patternFill patternType="lightDown">
        <bgColor theme="9" tint="0.39997558519241921"/>
      </patternFill>
    </fill>
    <fill>
      <patternFill patternType="solid">
        <fgColor rgb="FF173583"/>
        <bgColor indexed="64"/>
      </patternFill>
    </fill>
    <fill>
      <patternFill patternType="solid">
        <fgColor rgb="FFC2E76B"/>
        <bgColor indexed="64"/>
      </patternFill>
    </fill>
    <fill>
      <patternFill patternType="lightDown">
        <bgColor rgb="FFC2E76B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</fills>
  <borders count="7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hair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theme="0"/>
      </right>
      <top style="hair">
        <color indexed="64"/>
      </top>
      <bottom style="hair">
        <color indexed="64"/>
      </bottom>
      <diagonal/>
    </border>
    <border>
      <left style="hair">
        <color theme="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theme="0"/>
      </right>
      <top style="hair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theme="0"/>
      </left>
      <right/>
      <top style="thin">
        <color indexed="64"/>
      </top>
      <bottom style="hair">
        <color indexed="64"/>
      </bottom>
      <diagonal/>
    </border>
    <border>
      <left style="hair">
        <color theme="0"/>
      </left>
      <right/>
      <top style="hair">
        <color indexed="64"/>
      </top>
      <bottom style="hair">
        <color indexed="64"/>
      </bottom>
      <diagonal/>
    </border>
    <border>
      <left style="hair">
        <color theme="0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0" fontId="1" fillId="0" borderId="0"/>
    <xf numFmtId="16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2" fillId="0" borderId="0"/>
    <xf numFmtId="0" fontId="18" fillId="0" borderId="0"/>
    <xf numFmtId="43" fontId="18" fillId="0" borderId="0" applyFont="0" applyFill="0" applyBorder="0" applyAlignment="0" applyProtection="0"/>
  </cellStyleXfs>
  <cellXfs count="565">
    <xf numFmtId="0" fontId="0" fillId="0" borderId="0" xfId="0"/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1" fontId="0" fillId="0" borderId="0" xfId="0" applyNumberFormat="1"/>
    <xf numFmtId="1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4" fontId="3" fillId="0" borderId="0" xfId="0" applyNumberFormat="1" applyFont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15" xfId="0" applyBorder="1"/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20" fontId="0" fillId="0" borderId="5" xfId="0" applyNumberFormat="1" applyBorder="1"/>
    <xf numFmtId="2" fontId="0" fillId="0" borderId="8" xfId="0" applyNumberFormat="1" applyBorder="1"/>
    <xf numFmtId="2" fontId="0" fillId="0" borderId="11" xfId="0" applyNumberFormat="1" applyBorder="1"/>
    <xf numFmtId="2" fontId="0" fillId="0" borderId="12" xfId="0" applyNumberFormat="1" applyBorder="1"/>
    <xf numFmtId="2" fontId="0" fillId="0" borderId="9" xfId="0" applyNumberFormat="1" applyBorder="1"/>
    <xf numFmtId="2" fontId="0" fillId="0" borderId="17" xfId="0" applyNumberFormat="1" applyBorder="1"/>
    <xf numFmtId="2" fontId="0" fillId="0" borderId="15" xfId="0" applyNumberFormat="1" applyBorder="1"/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0" fillId="0" borderId="14" xfId="0" applyBorder="1" applyAlignment="1">
      <alignment horizontal="center"/>
    </xf>
    <xf numFmtId="4" fontId="0" fillId="0" borderId="2" xfId="0" applyNumberFormat="1" applyBorder="1"/>
    <xf numFmtId="164" fontId="0" fillId="0" borderId="2" xfId="0" applyNumberFormat="1" applyBorder="1"/>
    <xf numFmtId="0" fontId="0" fillId="2" borderId="14" xfId="0" applyFill="1" applyBorder="1"/>
    <xf numFmtId="0" fontId="2" fillId="0" borderId="13" xfId="0" applyFont="1" applyBorder="1"/>
    <xf numFmtId="0" fontId="0" fillId="0" borderId="0" xfId="0" applyAlignment="1">
      <alignment horizontal="right"/>
    </xf>
    <xf numFmtId="2" fontId="0" fillId="0" borderId="39" xfId="0" applyNumberFormat="1" applyBorder="1"/>
    <xf numFmtId="2" fontId="0" fillId="0" borderId="26" xfId="0" applyNumberFormat="1" applyBorder="1"/>
    <xf numFmtId="1" fontId="0" fillId="0" borderId="13" xfId="0" applyNumberFormat="1" applyBorder="1"/>
    <xf numFmtId="0" fontId="0" fillId="0" borderId="13" xfId="0" applyBorder="1" applyAlignment="1">
      <alignment horizontal="center"/>
    </xf>
    <xf numFmtId="1" fontId="0" fillId="0" borderId="0" xfId="0" applyNumberFormat="1" applyAlignment="1" applyProtection="1">
      <alignment horizontal="left"/>
      <protection hidden="1"/>
    </xf>
    <xf numFmtId="164" fontId="0" fillId="0" borderId="0" xfId="0" applyNumberFormat="1"/>
    <xf numFmtId="0" fontId="0" fillId="0" borderId="45" xfId="0" applyBorder="1"/>
    <xf numFmtId="0" fontId="0" fillId="0" borderId="44" xfId="0" applyBorder="1"/>
    <xf numFmtId="0" fontId="0" fillId="0" borderId="46" xfId="0" applyBorder="1"/>
    <xf numFmtId="2" fontId="0" fillId="0" borderId="47" xfId="0" applyNumberFormat="1" applyBorder="1"/>
    <xf numFmtId="2" fontId="0" fillId="0" borderId="44" xfId="0" applyNumberFormat="1" applyBorder="1"/>
    <xf numFmtId="2" fontId="0" fillId="0" borderId="45" xfId="0" applyNumberFormat="1" applyBorder="1"/>
    <xf numFmtId="2" fontId="0" fillId="0" borderId="46" xfId="0" applyNumberFormat="1" applyBorder="1"/>
    <xf numFmtId="0" fontId="0" fillId="0" borderId="48" xfId="0" applyBorder="1"/>
    <xf numFmtId="0" fontId="0" fillId="0" borderId="49" xfId="0" applyBorder="1"/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center"/>
    </xf>
    <xf numFmtId="2" fontId="0" fillId="2" borderId="15" xfId="0" applyNumberFormat="1" applyFill="1" applyBorder="1"/>
    <xf numFmtId="0" fontId="0" fillId="3" borderId="10" xfId="0" applyFill="1" applyBorder="1" applyProtection="1">
      <protection locked="0"/>
    </xf>
    <xf numFmtId="0" fontId="0" fillId="3" borderId="8" xfId="0" applyFill="1" applyBorder="1" applyProtection="1">
      <protection locked="0"/>
    </xf>
    <xf numFmtId="0" fontId="0" fillId="3" borderId="12" xfId="0" applyFill="1" applyBorder="1" applyProtection="1">
      <protection locked="0"/>
    </xf>
    <xf numFmtId="1" fontId="0" fillId="3" borderId="7" xfId="0" applyNumberFormat="1" applyFill="1" applyBorder="1" applyAlignment="1" applyProtection="1">
      <alignment horizontal="center"/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9" fontId="0" fillId="3" borderId="7" xfId="0" applyNumberFormat="1" applyFill="1" applyBorder="1" applyProtection="1">
      <protection locked="0"/>
    </xf>
    <xf numFmtId="9" fontId="0" fillId="3" borderId="11" xfId="0" applyNumberFormat="1" applyFill="1" applyBorder="1" applyProtection="1">
      <protection locked="0"/>
    </xf>
    <xf numFmtId="9" fontId="0" fillId="3" borderId="9" xfId="0" applyNumberFormat="1" applyFill="1" applyBorder="1" applyProtection="1">
      <protection locked="0"/>
    </xf>
    <xf numFmtId="0" fontId="6" fillId="4" borderId="7" xfId="0" applyFont="1" applyFill="1" applyBorder="1"/>
    <xf numFmtId="0" fontId="6" fillId="4" borderId="1" xfId="0" applyFont="1" applyFill="1" applyBorder="1"/>
    <xf numFmtId="164" fontId="6" fillId="4" borderId="1" xfId="0" applyNumberFormat="1" applyFont="1" applyFill="1" applyBorder="1"/>
    <xf numFmtId="0" fontId="0" fillId="5" borderId="41" xfId="0" applyFill="1" applyBorder="1"/>
    <xf numFmtId="0" fontId="0" fillId="5" borderId="28" xfId="0" applyFill="1" applyBorder="1"/>
    <xf numFmtId="0" fontId="0" fillId="5" borderId="32" xfId="0" applyFill="1" applyBorder="1"/>
    <xf numFmtId="0" fontId="0" fillId="5" borderId="42" xfId="0" applyFill="1" applyBorder="1"/>
    <xf numFmtId="0" fontId="0" fillId="5" borderId="36" xfId="0" applyFill="1" applyBorder="1"/>
    <xf numFmtId="0" fontId="0" fillId="5" borderId="10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6" fillId="4" borderId="38" xfId="0" applyFont="1" applyFill="1" applyBorder="1"/>
    <xf numFmtId="0" fontId="6" fillId="4" borderId="35" xfId="0" applyFont="1" applyFill="1" applyBorder="1"/>
    <xf numFmtId="0" fontId="0" fillId="5" borderId="4" xfId="0" applyFill="1" applyBorder="1"/>
    <xf numFmtId="0" fontId="0" fillId="5" borderId="10" xfId="0" applyFill="1" applyBorder="1"/>
    <xf numFmtId="0" fontId="0" fillId="5" borderId="40" xfId="0" applyFill="1" applyBorder="1"/>
    <xf numFmtId="0" fontId="0" fillId="5" borderId="33" xfId="0" applyFill="1" applyBorder="1"/>
    <xf numFmtId="0" fontId="0" fillId="5" borderId="34" xfId="0" applyFill="1" applyBorder="1"/>
    <xf numFmtId="0" fontId="0" fillId="5" borderId="27" xfId="0" applyFill="1" applyBorder="1"/>
    <xf numFmtId="0" fontId="0" fillId="5" borderId="31" xfId="0" applyFill="1" applyBorder="1"/>
    <xf numFmtId="0" fontId="0" fillId="5" borderId="14" xfId="0" applyFill="1" applyBorder="1"/>
    <xf numFmtId="1" fontId="0" fillId="5" borderId="21" xfId="0" applyNumberFormat="1" applyFill="1" applyBorder="1" applyAlignment="1">
      <alignment horizontal="right"/>
    </xf>
    <xf numFmtId="0" fontId="0" fillId="5" borderId="13" xfId="0" applyFill="1" applyBorder="1"/>
    <xf numFmtId="0" fontId="0" fillId="5" borderId="15" xfId="0" applyFill="1" applyBorder="1"/>
    <xf numFmtId="0" fontId="0" fillId="5" borderId="30" xfId="0" applyFill="1" applyBorder="1"/>
    <xf numFmtId="0" fontId="0" fillId="5" borderId="5" xfId="0" applyFill="1" applyBorder="1"/>
    <xf numFmtId="0" fontId="0" fillId="5" borderId="8" xfId="0" applyFill="1" applyBorder="1"/>
    <xf numFmtId="0" fontId="0" fillId="5" borderId="29" xfId="0" applyFill="1" applyBorder="1"/>
    <xf numFmtId="0" fontId="0" fillId="5" borderId="6" xfId="0" applyFill="1" applyBorder="1"/>
    <xf numFmtId="0" fontId="0" fillId="5" borderId="12" xfId="0" applyFill="1" applyBorder="1"/>
    <xf numFmtId="0" fontId="0" fillId="5" borderId="43" xfId="0" applyFill="1" applyBorder="1"/>
    <xf numFmtId="0" fontId="0" fillId="5" borderId="18" xfId="0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164" fontId="5" fillId="6" borderId="10" xfId="0" applyNumberFormat="1" applyFont="1" applyFill="1" applyBorder="1"/>
    <xf numFmtId="2" fontId="5" fillId="6" borderId="10" xfId="0" applyNumberFormat="1" applyFont="1" applyFill="1" applyBorder="1"/>
    <xf numFmtId="164" fontId="5" fillId="6" borderId="8" xfId="0" applyNumberFormat="1" applyFont="1" applyFill="1" applyBorder="1"/>
    <xf numFmtId="2" fontId="5" fillId="6" borderId="11" xfId="0" applyNumberFormat="1" applyFont="1" applyFill="1" applyBorder="1"/>
    <xf numFmtId="164" fontId="5" fillId="6" borderId="22" xfId="0" applyNumberFormat="1" applyFont="1" applyFill="1" applyBorder="1"/>
    <xf numFmtId="2" fontId="5" fillId="6" borderId="9" xfId="0" applyNumberFormat="1" applyFont="1" applyFill="1" applyBorder="1"/>
    <xf numFmtId="164" fontId="5" fillId="6" borderId="25" xfId="0" applyNumberFormat="1" applyFont="1" applyFill="1" applyBorder="1"/>
    <xf numFmtId="2" fontId="5" fillId="6" borderId="24" xfId="0" applyNumberFormat="1" applyFont="1" applyFill="1" applyBorder="1"/>
    <xf numFmtId="2" fontId="5" fillId="6" borderId="44" xfId="0" applyNumberFormat="1" applyFont="1" applyFill="1" applyBorder="1"/>
    <xf numFmtId="164" fontId="5" fillId="6" borderId="32" xfId="0" applyNumberFormat="1" applyFont="1" applyFill="1" applyBorder="1"/>
    <xf numFmtId="2" fontId="5" fillId="6" borderId="8" xfId="0" applyNumberFormat="1" applyFont="1" applyFill="1" applyBorder="1"/>
    <xf numFmtId="164" fontId="5" fillId="6" borderId="37" xfId="0" applyNumberFormat="1" applyFont="1" applyFill="1" applyBorder="1"/>
    <xf numFmtId="2" fontId="5" fillId="6" borderId="22" xfId="0" applyNumberFormat="1" applyFont="1" applyFill="1" applyBorder="1"/>
    <xf numFmtId="2" fontId="5" fillId="6" borderId="21" xfId="0" applyNumberFormat="1" applyFont="1" applyFill="1" applyBorder="1" applyAlignment="1">
      <alignment horizontal="center"/>
    </xf>
    <xf numFmtId="2" fontId="5" fillId="6" borderId="20" xfId="0" applyNumberFormat="1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/>
    </xf>
    <xf numFmtId="1" fontId="5" fillId="6" borderId="15" xfId="0" applyNumberFormat="1" applyFont="1" applyFill="1" applyBorder="1" applyAlignment="1">
      <alignment horizontal="center"/>
    </xf>
    <xf numFmtId="0" fontId="5" fillId="6" borderId="8" xfId="0" applyFont="1" applyFill="1" applyBorder="1"/>
    <xf numFmtId="0" fontId="5" fillId="6" borderId="12" xfId="0" applyFont="1" applyFill="1" applyBorder="1"/>
    <xf numFmtId="164" fontId="5" fillId="6" borderId="1" xfId="0" applyNumberFormat="1" applyFont="1" applyFill="1" applyBorder="1"/>
    <xf numFmtId="0" fontId="5" fillId="6" borderId="38" xfId="0" applyFont="1" applyFill="1" applyBorder="1"/>
    <xf numFmtId="0" fontId="5" fillId="6" borderId="35" xfId="0" applyFont="1" applyFill="1" applyBorder="1"/>
    <xf numFmtId="0" fontId="0" fillId="5" borderId="25" xfId="0" applyFill="1" applyBorder="1"/>
    <xf numFmtId="164" fontId="0" fillId="5" borderId="23" xfId="0" applyNumberFormat="1" applyFill="1" applyBorder="1"/>
    <xf numFmtId="164" fontId="0" fillId="6" borderId="10" xfId="0" applyNumberFormat="1" applyFill="1" applyBorder="1"/>
    <xf numFmtId="2" fontId="0" fillId="6" borderId="10" xfId="0" applyNumberFormat="1" applyFill="1" applyBorder="1"/>
    <xf numFmtId="164" fontId="0" fillId="6" borderId="8" xfId="0" applyNumberFormat="1" applyFill="1" applyBorder="1"/>
    <xf numFmtId="2" fontId="0" fillId="6" borderId="11" xfId="0" applyNumberFormat="1" applyFill="1" applyBorder="1"/>
    <xf numFmtId="164" fontId="0" fillId="6" borderId="22" xfId="0" applyNumberFormat="1" applyFill="1" applyBorder="1"/>
    <xf numFmtId="2" fontId="0" fillId="6" borderId="9" xfId="0" applyNumberFormat="1" applyFill="1" applyBorder="1"/>
    <xf numFmtId="164" fontId="0" fillId="6" borderId="25" xfId="0" applyNumberFormat="1" applyFill="1" applyBorder="1"/>
    <xf numFmtId="2" fontId="0" fillId="6" borderId="24" xfId="0" applyNumberFormat="1" applyFill="1" applyBorder="1"/>
    <xf numFmtId="164" fontId="0" fillId="6" borderId="32" xfId="0" applyNumberFormat="1" applyFill="1" applyBorder="1"/>
    <xf numFmtId="2" fontId="0" fillId="6" borderId="8" xfId="0" applyNumberFormat="1" applyFill="1" applyBorder="1"/>
    <xf numFmtId="164" fontId="0" fillId="6" borderId="37" xfId="0" applyNumberFormat="1" applyFill="1" applyBorder="1"/>
    <xf numFmtId="2" fontId="0" fillId="6" borderId="22" xfId="0" applyNumberFormat="1" applyFill="1" applyBorder="1"/>
    <xf numFmtId="2" fontId="0" fillId="6" borderId="21" xfId="0" applyNumberFormat="1" applyFill="1" applyBorder="1" applyAlignment="1">
      <alignment horizontal="center"/>
    </xf>
    <xf numFmtId="2" fontId="0" fillId="6" borderId="20" xfId="0" applyNumberFormat="1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1" fontId="0" fillId="6" borderId="15" xfId="0" applyNumberFormat="1" applyFill="1" applyBorder="1" applyAlignment="1">
      <alignment horizontal="center"/>
    </xf>
    <xf numFmtId="0" fontId="0" fillId="6" borderId="10" xfId="0" applyFill="1" applyBorder="1"/>
    <xf numFmtId="0" fontId="0" fillId="6" borderId="8" xfId="0" applyFill="1" applyBorder="1"/>
    <xf numFmtId="0" fontId="0" fillId="6" borderId="12" xfId="0" applyFill="1" applyBorder="1"/>
    <xf numFmtId="0" fontId="0" fillId="6" borderId="38" xfId="0" applyFill="1" applyBorder="1"/>
    <xf numFmtId="0" fontId="0" fillId="6" borderId="35" xfId="0" applyFill="1" applyBorder="1"/>
    <xf numFmtId="164" fontId="0" fillId="6" borderId="1" xfId="0" applyNumberFormat="1" applyFill="1" applyBorder="1"/>
    <xf numFmtId="0" fontId="0" fillId="5" borderId="11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4" fontId="7" fillId="0" borderId="0" xfId="0" applyNumberFormat="1" applyFont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2" fontId="7" fillId="0" borderId="0" xfId="0" applyNumberFormat="1" applyFont="1"/>
    <xf numFmtId="1" fontId="7" fillId="0" borderId="0" xfId="0" applyNumberFormat="1" applyFont="1"/>
    <xf numFmtId="1" fontId="7" fillId="0" borderId="0" xfId="0" applyNumberFormat="1" applyFont="1" applyAlignment="1">
      <alignment horizontal="center"/>
    </xf>
    <xf numFmtId="4" fontId="6" fillId="4" borderId="1" xfId="0" applyNumberFormat="1" applyFont="1" applyFill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164" fontId="5" fillId="0" borderId="0" xfId="0" applyNumberFormat="1" applyFont="1"/>
    <xf numFmtId="2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164" fontId="5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center"/>
    </xf>
    <xf numFmtId="166" fontId="5" fillId="0" borderId="0" xfId="0" applyNumberFormat="1" applyFont="1" applyAlignment="1">
      <alignment horizontal="left"/>
    </xf>
    <xf numFmtId="0" fontId="0" fillId="0" borderId="0" xfId="0" applyAlignment="1">
      <alignment vertical="top"/>
    </xf>
    <xf numFmtId="166" fontId="0" fillId="0" borderId="0" xfId="0" applyNumberFormat="1"/>
    <xf numFmtId="2" fontId="5" fillId="7" borderId="1" xfId="0" applyNumberFormat="1" applyFont="1" applyFill="1" applyBorder="1"/>
    <xf numFmtId="2" fontId="5" fillId="7" borderId="19" xfId="0" applyNumberFormat="1" applyFont="1" applyFill="1" applyBorder="1"/>
    <xf numFmtId="2" fontId="5" fillId="0" borderId="15" xfId="0" applyNumberFormat="1" applyFont="1" applyBorder="1"/>
    <xf numFmtId="2" fontId="5" fillId="0" borderId="46" xfId="0" applyNumberFormat="1" applyFont="1" applyBorder="1"/>
    <xf numFmtId="164" fontId="5" fillId="7" borderId="23" xfId="0" applyNumberFormat="1" applyFont="1" applyFill="1" applyBorder="1"/>
    <xf numFmtId="164" fontId="5" fillId="7" borderId="19" xfId="0" applyNumberFormat="1" applyFont="1" applyFill="1" applyBorder="1"/>
    <xf numFmtId="0" fontId="5" fillId="0" borderId="0" xfId="0" applyFont="1" applyAlignment="1">
      <alignment horizontal="center" vertical="center" wrapText="1"/>
    </xf>
    <xf numFmtId="4" fontId="0" fillId="0" borderId="0" xfId="0" applyNumberFormat="1"/>
    <xf numFmtId="0" fontId="10" fillId="0" borderId="0" xfId="0" applyFont="1"/>
    <xf numFmtId="2" fontId="0" fillId="2" borderId="14" xfId="0" applyNumberFormat="1" applyFill="1" applyBorder="1"/>
    <xf numFmtId="2" fontId="0" fillId="5" borderId="4" xfId="0" applyNumberFormat="1" applyFill="1" applyBorder="1"/>
    <xf numFmtId="2" fontId="0" fillId="5" borderId="7" xfId="0" applyNumberFormat="1" applyFill="1" applyBorder="1"/>
    <xf numFmtId="167" fontId="0" fillId="3" borderId="7" xfId="0" applyNumberFormat="1" applyFill="1" applyBorder="1" applyProtection="1">
      <protection locked="0"/>
    </xf>
    <xf numFmtId="167" fontId="0" fillId="3" borderId="11" xfId="0" applyNumberFormat="1" applyFill="1" applyBorder="1" applyProtection="1">
      <protection locked="0"/>
    </xf>
    <xf numFmtId="167" fontId="0" fillId="3" borderId="9" xfId="0" applyNumberFormat="1" applyFill="1" applyBorder="1" applyProtection="1">
      <protection locked="0"/>
    </xf>
    <xf numFmtId="0" fontId="0" fillId="9" borderId="0" xfId="0" applyFill="1"/>
    <xf numFmtId="0" fontId="0" fillId="9" borderId="0" xfId="0" applyFill="1" applyAlignment="1">
      <alignment horizontal="center"/>
    </xf>
    <xf numFmtId="0" fontId="6" fillId="4" borderId="9" xfId="0" applyFont="1" applyFill="1" applyBorder="1" applyAlignment="1">
      <alignment horizontal="right"/>
    </xf>
    <xf numFmtId="0" fontId="6" fillId="4" borderId="11" xfId="0" applyFont="1" applyFill="1" applyBorder="1" applyAlignment="1">
      <alignment horizontal="right"/>
    </xf>
    <xf numFmtId="164" fontId="0" fillId="3" borderId="10" xfId="0" applyNumberFormat="1" applyFill="1" applyBorder="1" applyProtection="1">
      <protection locked="0"/>
    </xf>
    <xf numFmtId="164" fontId="0" fillId="3" borderId="8" xfId="0" applyNumberFormat="1" applyFill="1" applyBorder="1" applyProtection="1">
      <protection locked="0"/>
    </xf>
    <xf numFmtId="164" fontId="0" fillId="3" borderId="12" xfId="0" applyNumberFormat="1" applyFill="1" applyBorder="1" applyProtection="1">
      <protection locked="0"/>
    </xf>
    <xf numFmtId="164" fontId="5" fillId="6" borderId="12" xfId="0" applyNumberFormat="1" applyFont="1" applyFill="1" applyBorder="1"/>
    <xf numFmtId="164" fontId="5" fillId="6" borderId="7" xfId="0" applyNumberFormat="1" applyFont="1" applyFill="1" applyBorder="1"/>
    <xf numFmtId="164" fontId="5" fillId="6" borderId="11" xfId="0" applyNumberFormat="1" applyFont="1" applyFill="1" applyBorder="1"/>
    <xf numFmtId="164" fontId="5" fillId="6" borderId="9" xfId="0" applyNumberFormat="1" applyFont="1" applyFill="1" applyBorder="1"/>
    <xf numFmtId="164" fontId="5" fillId="6" borderId="50" xfId="0" applyNumberFormat="1" applyFont="1" applyFill="1" applyBorder="1"/>
    <xf numFmtId="164" fontId="0" fillId="6" borderId="12" xfId="0" applyNumberFormat="1" applyFill="1" applyBorder="1"/>
    <xf numFmtId="164" fontId="0" fillId="6" borderId="7" xfId="0" applyNumberFormat="1" applyFill="1" applyBorder="1"/>
    <xf numFmtId="164" fontId="0" fillId="6" borderId="11" xfId="0" applyNumberFormat="1" applyFill="1" applyBorder="1"/>
    <xf numFmtId="164" fontId="0" fillId="6" borderId="9" xfId="0" applyNumberFormat="1" applyFill="1" applyBorder="1"/>
    <xf numFmtId="164" fontId="0" fillId="6" borderId="50" xfId="0" applyNumberFormat="1" applyFill="1" applyBorder="1"/>
    <xf numFmtId="164" fontId="5" fillId="6" borderId="15" xfId="0" applyNumberFormat="1" applyFont="1" applyFill="1" applyBorder="1"/>
    <xf numFmtId="164" fontId="0" fillId="6" borderId="15" xfId="0" applyNumberFormat="1" applyFill="1" applyBorder="1"/>
    <xf numFmtId="164" fontId="5" fillId="6" borderId="19" xfId="0" applyNumberFormat="1" applyFont="1" applyFill="1" applyBorder="1"/>
    <xf numFmtId="164" fontId="0" fillId="6" borderId="19" xfId="0" applyNumberFormat="1" applyFill="1" applyBorder="1"/>
    <xf numFmtId="168" fontId="0" fillId="5" borderId="10" xfId="0" applyNumberFormat="1" applyFill="1" applyBorder="1" applyAlignment="1">
      <alignment horizontal="center"/>
    </xf>
    <xf numFmtId="168" fontId="0" fillId="5" borderId="8" xfId="0" applyNumberFormat="1" applyFill="1" applyBorder="1" applyAlignment="1">
      <alignment horizontal="center"/>
    </xf>
    <xf numFmtId="168" fontId="0" fillId="5" borderId="12" xfId="0" applyNumberFormat="1" applyFill="1" applyBorder="1" applyAlignment="1">
      <alignment horizontal="center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Alignment="1">
      <alignment horizontal="left"/>
    </xf>
    <xf numFmtId="0" fontId="0" fillId="8" borderId="0" xfId="0" applyFill="1"/>
    <xf numFmtId="0" fontId="0" fillId="8" borderId="0" xfId="0" applyFill="1" applyProtection="1">
      <protection locked="0"/>
    </xf>
    <xf numFmtId="0" fontId="0" fillId="8" borderId="0" xfId="0" applyFill="1" applyAlignment="1">
      <alignment horizontal="center"/>
    </xf>
    <xf numFmtId="164" fontId="0" fillId="0" borderId="52" xfId="0" applyNumberFormat="1" applyBorder="1" applyProtection="1">
      <protection locked="0"/>
    </xf>
    <xf numFmtId="0" fontId="4" fillId="0" borderId="0" xfId="0" applyFont="1"/>
    <xf numFmtId="0" fontId="13" fillId="8" borderId="39" xfId="0" applyFont="1" applyFill="1" applyBorder="1"/>
    <xf numFmtId="0" fontId="13" fillId="8" borderId="0" xfId="0" applyFont="1" applyFill="1"/>
    <xf numFmtId="0" fontId="14" fillId="8" borderId="0" xfId="0" applyFont="1" applyFill="1" applyAlignment="1">
      <alignment horizontal="left"/>
    </xf>
    <xf numFmtId="0" fontId="15" fillId="8" borderId="0" xfId="0" applyFont="1" applyFill="1"/>
    <xf numFmtId="0" fontId="13" fillId="8" borderId="0" xfId="0" applyFont="1" applyFill="1" applyAlignment="1">
      <alignment horizontal="right"/>
    </xf>
    <xf numFmtId="0" fontId="13" fillId="8" borderId="0" xfId="0" applyFont="1" applyFill="1" applyAlignment="1" applyProtection="1">
      <alignment horizontal="left"/>
      <protection locked="0"/>
    </xf>
    <xf numFmtId="0" fontId="13" fillId="0" borderId="0" xfId="0" applyFont="1"/>
    <xf numFmtId="4" fontId="0" fillId="5" borderId="10" xfId="0" applyNumberFormat="1" applyFill="1" applyBorder="1" applyAlignment="1">
      <alignment horizontal="center"/>
    </xf>
    <xf numFmtId="0" fontId="11" fillId="0" borderId="0" xfId="0" applyFont="1"/>
    <xf numFmtId="0" fontId="13" fillId="8" borderId="14" xfId="0" applyFont="1" applyFill="1" applyBorder="1" applyAlignment="1">
      <alignment horizontal="left"/>
    </xf>
    <xf numFmtId="0" fontId="13" fillId="8" borderId="14" xfId="0" applyFont="1" applyFill="1" applyBorder="1"/>
    <xf numFmtId="0" fontId="13" fillId="8" borderId="0" xfId="0" applyFont="1" applyFill="1" applyProtection="1">
      <protection locked="0"/>
    </xf>
    <xf numFmtId="4" fontId="5" fillId="6" borderId="20" xfId="0" applyNumberFormat="1" applyFont="1" applyFill="1" applyBorder="1" applyAlignment="1">
      <alignment horizontal="center"/>
    </xf>
    <xf numFmtId="0" fontId="6" fillId="4" borderId="53" xfId="0" applyFont="1" applyFill="1" applyBorder="1"/>
    <xf numFmtId="0" fontId="6" fillId="4" borderId="54" xfId="0" applyFont="1" applyFill="1" applyBorder="1"/>
    <xf numFmtId="4" fontId="0" fillId="6" borderId="20" xfId="0" applyNumberFormat="1" applyFill="1" applyBorder="1" applyAlignment="1">
      <alignment horizontal="center"/>
    </xf>
    <xf numFmtId="0" fontId="0" fillId="0" borderId="56" xfId="0" applyBorder="1"/>
    <xf numFmtId="164" fontId="0" fillId="0" borderId="56" xfId="0" applyNumberFormat="1" applyBorder="1"/>
    <xf numFmtId="4" fontId="0" fillId="0" borderId="56" xfId="0" applyNumberFormat="1" applyBorder="1"/>
    <xf numFmtId="164" fontId="5" fillId="0" borderId="2" xfId="0" applyNumberFormat="1" applyFont="1" applyBorder="1"/>
    <xf numFmtId="169" fontId="0" fillId="0" borderId="0" xfId="3" applyNumberFormat="1" applyFont="1" applyFill="1"/>
    <xf numFmtId="44" fontId="0" fillId="0" borderId="0" xfId="3" applyFont="1" applyFill="1"/>
    <xf numFmtId="0" fontId="0" fillId="0" borderId="44" xfId="0" applyBorder="1" applyAlignment="1">
      <alignment horizontal="right"/>
    </xf>
    <xf numFmtId="0" fontId="0" fillId="0" borderId="15" xfId="0" applyBorder="1" applyAlignment="1">
      <alignment horizontal="right"/>
    </xf>
    <xf numFmtId="44" fontId="0" fillId="0" borderId="0" xfId="3" applyFont="1"/>
    <xf numFmtId="170" fontId="0" fillId="0" borderId="0" xfId="2" applyNumberFormat="1" applyFont="1" applyBorder="1" applyAlignment="1">
      <alignment horizontal="left" wrapText="1"/>
    </xf>
    <xf numFmtId="2" fontId="6" fillId="4" borderId="11" xfId="0" applyNumberFormat="1" applyFont="1" applyFill="1" applyBorder="1" applyAlignment="1">
      <alignment horizontal="center"/>
    </xf>
    <xf numFmtId="2" fontId="6" fillId="4" borderId="9" xfId="0" applyNumberFormat="1" applyFont="1" applyFill="1" applyBorder="1" applyAlignment="1">
      <alignment horizontal="center"/>
    </xf>
    <xf numFmtId="0" fontId="6" fillId="4" borderId="3" xfId="0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6" fillId="0" borderId="0" xfId="0" applyFont="1"/>
    <xf numFmtId="0" fontId="6" fillId="4" borderId="58" xfId="0" applyFont="1" applyFill="1" applyBorder="1" applyAlignment="1">
      <alignment horizontal="center"/>
    </xf>
    <xf numFmtId="0" fontId="6" fillId="4" borderId="60" xfId="0" applyFont="1" applyFill="1" applyBorder="1" applyAlignment="1">
      <alignment horizontal="center"/>
    </xf>
    <xf numFmtId="0" fontId="6" fillId="4" borderId="62" xfId="0" applyFont="1" applyFill="1" applyBorder="1" applyAlignment="1">
      <alignment horizontal="center"/>
    </xf>
    <xf numFmtId="0" fontId="5" fillId="0" borderId="0" xfId="0" applyFont="1" applyAlignment="1">
      <alignment wrapText="1"/>
    </xf>
    <xf numFmtId="2" fontId="6" fillId="4" borderId="5" xfId="0" applyNumberFormat="1" applyFont="1" applyFill="1" applyBorder="1" applyAlignment="1">
      <alignment horizontal="left"/>
    </xf>
    <xf numFmtId="2" fontId="6" fillId="4" borderId="6" xfId="0" applyNumberFormat="1" applyFont="1" applyFill="1" applyBorder="1" applyAlignment="1">
      <alignment horizontal="left"/>
    </xf>
    <xf numFmtId="2" fontId="0" fillId="5" borderId="5" xfId="0" applyNumberFormat="1" applyFill="1" applyBorder="1" applyAlignment="1">
      <alignment horizontal="left"/>
    </xf>
    <xf numFmtId="0" fontId="0" fillId="5" borderId="6" xfId="0" applyFill="1" applyBorder="1" applyAlignment="1">
      <alignment horizontal="left"/>
    </xf>
    <xf numFmtId="0" fontId="0" fillId="5" borderId="5" xfId="0" applyFill="1" applyBorder="1" applyAlignment="1">
      <alignment horizontal="left"/>
    </xf>
    <xf numFmtId="2" fontId="0" fillId="0" borderId="0" xfId="0" applyNumberFormat="1" applyAlignment="1">
      <alignment horizontal="center" wrapText="1"/>
    </xf>
    <xf numFmtId="1" fontId="10" fillId="0" borderId="1" xfId="0" applyNumberFormat="1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0" fillId="0" borderId="14" xfId="0" applyBorder="1" applyAlignment="1">
      <alignment horizontal="left"/>
    </xf>
    <xf numFmtId="0" fontId="6" fillId="0" borderId="0" xfId="0" applyFont="1" applyAlignment="1">
      <alignment horizontal="center"/>
    </xf>
    <xf numFmtId="1" fontId="6" fillId="0" borderId="0" xfId="0" applyNumberFormat="1" applyFont="1" applyAlignment="1" applyProtection="1">
      <alignment horizontal="center"/>
      <protection locked="0"/>
    </xf>
    <xf numFmtId="0" fontId="0" fillId="10" borderId="14" xfId="0" applyFill="1" applyBorder="1"/>
    <xf numFmtId="0" fontId="0" fillId="11" borderId="44" xfId="0" applyFill="1" applyBorder="1" applyAlignment="1">
      <alignment horizontal="right"/>
    </xf>
    <xf numFmtId="0" fontId="0" fillId="11" borderId="44" xfId="0" applyFill="1" applyBorder="1"/>
    <xf numFmtId="0" fontId="0" fillId="10" borderId="1" xfId="0" applyFill="1" applyBorder="1"/>
    <xf numFmtId="2" fontId="5" fillId="12" borderId="1" xfId="0" applyNumberFormat="1" applyFont="1" applyFill="1" applyBorder="1"/>
    <xf numFmtId="2" fontId="0" fillId="11" borderId="47" xfId="0" applyNumberFormat="1" applyFill="1" applyBorder="1"/>
    <xf numFmtId="2" fontId="0" fillId="11" borderId="44" xfId="0" applyNumberFormat="1" applyFill="1" applyBorder="1"/>
    <xf numFmtId="0" fontId="5" fillId="10" borderId="1" xfId="0" applyFont="1" applyFill="1" applyBorder="1"/>
    <xf numFmtId="2" fontId="0" fillId="11" borderId="46" xfId="0" applyNumberFormat="1" applyFill="1" applyBorder="1"/>
    <xf numFmtId="2" fontId="0" fillId="11" borderId="45" xfId="0" applyNumberFormat="1" applyFill="1" applyBorder="1"/>
    <xf numFmtId="164" fontId="0" fillId="10" borderId="23" xfId="0" applyNumberFormat="1" applyFill="1" applyBorder="1"/>
    <xf numFmtId="164" fontId="5" fillId="12" borderId="23" xfId="0" applyNumberFormat="1" applyFont="1" applyFill="1" applyBorder="1"/>
    <xf numFmtId="44" fontId="5" fillId="6" borderId="11" xfId="3" applyFont="1" applyFill="1" applyBorder="1"/>
    <xf numFmtId="0" fontId="6" fillId="13" borderId="3" xfId="0" applyFont="1" applyFill="1" applyBorder="1" applyAlignment="1">
      <alignment wrapText="1"/>
    </xf>
    <xf numFmtId="0" fontId="6" fillId="13" borderId="0" xfId="0" applyFont="1" applyFill="1" applyProtection="1">
      <protection locked="0"/>
    </xf>
    <xf numFmtId="0" fontId="6" fillId="13" borderId="0" xfId="3" applyNumberFormat="1" applyFont="1" applyFill="1" applyBorder="1" applyProtection="1">
      <protection locked="0"/>
    </xf>
    <xf numFmtId="0" fontId="6" fillId="13" borderId="0" xfId="0" applyFont="1" applyFill="1" applyAlignment="1">
      <alignment wrapText="1"/>
    </xf>
    <xf numFmtId="0" fontId="17" fillId="13" borderId="13" xfId="0" applyFont="1" applyFill="1" applyBorder="1"/>
    <xf numFmtId="0" fontId="11" fillId="13" borderId="14" xfId="0" applyFont="1" applyFill="1" applyBorder="1"/>
    <xf numFmtId="0" fontId="11" fillId="13" borderId="15" xfId="0" applyFont="1" applyFill="1" applyBorder="1"/>
    <xf numFmtId="0" fontId="15" fillId="13" borderId="13" xfId="0" applyFont="1" applyFill="1" applyBorder="1" applyAlignment="1">
      <alignment horizontal="left"/>
    </xf>
    <xf numFmtId="0" fontId="12" fillId="13" borderId="14" xfId="0" applyFont="1" applyFill="1" applyBorder="1"/>
    <xf numFmtId="0" fontId="13" fillId="13" borderId="14" xfId="0" applyFont="1" applyFill="1" applyBorder="1"/>
    <xf numFmtId="0" fontId="12" fillId="13" borderId="15" xfId="0" applyFont="1" applyFill="1" applyBorder="1"/>
    <xf numFmtId="2" fontId="0" fillId="14" borderId="45" xfId="0" applyNumberFormat="1" applyFill="1" applyBorder="1" applyProtection="1">
      <protection locked="0"/>
    </xf>
    <xf numFmtId="2" fontId="0" fillId="15" borderId="44" xfId="0" applyNumberFormat="1" applyFill="1" applyBorder="1" applyProtection="1">
      <protection locked="0"/>
    </xf>
    <xf numFmtId="2" fontId="0" fillId="15" borderId="45" xfId="0" applyNumberFormat="1" applyFill="1" applyBorder="1" applyProtection="1">
      <protection locked="0"/>
    </xf>
    <xf numFmtId="2" fontId="0" fillId="14" borderId="15" xfId="0" applyNumberFormat="1" applyFill="1" applyBorder="1" applyProtection="1">
      <protection locked="0"/>
    </xf>
    <xf numFmtId="165" fontId="0" fillId="14" borderId="47" xfId="0" applyNumberFormat="1" applyFill="1" applyBorder="1" applyProtection="1">
      <protection locked="0"/>
    </xf>
    <xf numFmtId="165" fontId="0" fillId="14" borderId="44" xfId="0" applyNumberFormat="1" applyFill="1" applyBorder="1" applyProtection="1">
      <protection locked="0"/>
    </xf>
    <xf numFmtId="165" fontId="0" fillId="15" borderId="47" xfId="0" applyNumberFormat="1" applyFill="1" applyBorder="1" applyProtection="1">
      <protection locked="0"/>
    </xf>
    <xf numFmtId="165" fontId="0" fillId="15" borderId="44" xfId="0" applyNumberFormat="1" applyFill="1" applyBorder="1" applyProtection="1">
      <protection locked="0"/>
    </xf>
    <xf numFmtId="165" fontId="0" fillId="14" borderId="46" xfId="0" applyNumberFormat="1" applyFill="1" applyBorder="1" applyProtection="1">
      <protection locked="0"/>
    </xf>
    <xf numFmtId="165" fontId="0" fillId="14" borderId="45" xfId="0" applyNumberFormat="1" applyFill="1" applyBorder="1" applyProtection="1">
      <protection locked="0"/>
    </xf>
    <xf numFmtId="165" fontId="0" fillId="15" borderId="46" xfId="0" applyNumberFormat="1" applyFill="1" applyBorder="1" applyProtection="1">
      <protection locked="0"/>
    </xf>
    <xf numFmtId="165" fontId="0" fillId="15" borderId="45" xfId="0" applyNumberFormat="1" applyFill="1" applyBorder="1" applyProtection="1">
      <protection locked="0"/>
    </xf>
    <xf numFmtId="0" fontId="6" fillId="13" borderId="1" xfId="0" applyFont="1" applyFill="1" applyBorder="1"/>
    <xf numFmtId="164" fontId="6" fillId="13" borderId="1" xfId="0" applyNumberFormat="1" applyFont="1" applyFill="1" applyBorder="1"/>
    <xf numFmtId="0" fontId="11" fillId="14" borderId="2" xfId="0" applyFont="1" applyFill="1" applyBorder="1" applyAlignment="1">
      <alignment horizontal="center" vertical="center" wrapText="1"/>
    </xf>
    <xf numFmtId="0" fontId="6" fillId="13" borderId="53" xfId="0" applyFont="1" applyFill="1" applyBorder="1"/>
    <xf numFmtId="0" fontId="6" fillId="13" borderId="55" xfId="0" applyFont="1" applyFill="1" applyBorder="1" applyAlignment="1">
      <alignment horizontal="right"/>
    </xf>
    <xf numFmtId="0" fontId="6" fillId="13" borderId="54" xfId="0" applyFont="1" applyFill="1" applyBorder="1" applyAlignment="1">
      <alignment horizontal="right"/>
    </xf>
    <xf numFmtId="0" fontId="6" fillId="13" borderId="7" xfId="0" applyFont="1" applyFill="1" applyBorder="1"/>
    <xf numFmtId="0" fontId="6" fillId="13" borderId="11" xfId="0" applyFont="1" applyFill="1" applyBorder="1" applyAlignment="1">
      <alignment horizontal="right"/>
    </xf>
    <xf numFmtId="0" fontId="6" fillId="13" borderId="9" xfId="0" applyFont="1" applyFill="1" applyBorder="1" applyAlignment="1">
      <alignment horizontal="right"/>
    </xf>
    <xf numFmtId="164" fontId="0" fillId="14" borderId="10" xfId="0" applyNumberFormat="1" applyFill="1" applyBorder="1" applyProtection="1">
      <protection locked="0"/>
    </xf>
    <xf numFmtId="164" fontId="0" fillId="14" borderId="8" xfId="0" applyNumberFormat="1" applyFill="1" applyBorder="1" applyProtection="1">
      <protection locked="0"/>
    </xf>
    <xf numFmtId="164" fontId="0" fillId="14" borderId="12" xfId="0" applyNumberFormat="1" applyFill="1" applyBorder="1" applyProtection="1">
      <protection locked="0"/>
    </xf>
    <xf numFmtId="0" fontId="11" fillId="14" borderId="13" xfId="0" applyFont="1" applyFill="1" applyBorder="1" applyAlignment="1">
      <alignment horizontal="left" wrapText="1"/>
    </xf>
    <xf numFmtId="0" fontId="11" fillId="14" borderId="14" xfId="0" applyFont="1" applyFill="1" applyBorder="1" applyAlignment="1">
      <alignment horizontal="left" wrapText="1"/>
    </xf>
    <xf numFmtId="166" fontId="11" fillId="14" borderId="14" xfId="0" applyNumberFormat="1" applyFont="1" applyFill="1" applyBorder="1" applyAlignment="1">
      <alignment horizontal="left" wrapText="1"/>
    </xf>
    <xf numFmtId="164" fontId="11" fillId="14" borderId="14" xfId="0" applyNumberFormat="1" applyFont="1" applyFill="1" applyBorder="1" applyAlignment="1">
      <alignment horizontal="left" wrapText="1"/>
    </xf>
    <xf numFmtId="0" fontId="11" fillId="14" borderId="15" xfId="0" applyFont="1" applyFill="1" applyBorder="1" applyAlignment="1">
      <alignment horizontal="left" wrapText="1"/>
    </xf>
    <xf numFmtId="0" fontId="19" fillId="13" borderId="13" xfId="0" applyFont="1" applyFill="1" applyBorder="1"/>
    <xf numFmtId="0" fontId="6" fillId="13" borderId="14" xfId="0" applyFont="1" applyFill="1" applyBorder="1"/>
    <xf numFmtId="0" fontId="6" fillId="13" borderId="15" xfId="0" applyFont="1" applyFill="1" applyBorder="1"/>
    <xf numFmtId="0" fontId="6" fillId="14" borderId="0" xfId="0" applyFont="1" applyFill="1"/>
    <xf numFmtId="14" fontId="6" fillId="14" borderId="0" xfId="0" applyNumberFormat="1" applyFont="1" applyFill="1" applyAlignment="1">
      <alignment horizontal="left"/>
    </xf>
    <xf numFmtId="0" fontId="0" fillId="16" borderId="0" xfId="0" applyFill="1"/>
    <xf numFmtId="0" fontId="21" fillId="16" borderId="0" xfId="0" applyFont="1" applyFill="1" applyAlignment="1">
      <alignment vertical="center"/>
    </xf>
    <xf numFmtId="0" fontId="21" fillId="17" borderId="0" xfId="0" applyFont="1" applyFill="1" applyAlignment="1">
      <alignment vertical="center"/>
    </xf>
    <xf numFmtId="0" fontId="22" fillId="0" borderId="0" xfId="4"/>
    <xf numFmtId="0" fontId="21" fillId="0" borderId="0" xfId="0" applyFont="1" applyAlignment="1">
      <alignment vertical="center"/>
    </xf>
    <xf numFmtId="0" fontId="21" fillId="18" borderId="0" xfId="0" applyFont="1" applyFill="1" applyAlignment="1">
      <alignment vertical="center"/>
    </xf>
    <xf numFmtId="49" fontId="0" fillId="0" borderId="0" xfId="0" applyNumberFormat="1"/>
    <xf numFmtId="0" fontId="26" fillId="0" borderId="0" xfId="0" applyFont="1" applyAlignment="1">
      <alignment horizontal="center"/>
    </xf>
    <xf numFmtId="3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right"/>
    </xf>
    <xf numFmtId="4" fontId="25" fillId="0" borderId="1" xfId="0" applyNumberFormat="1" applyFont="1" applyBorder="1" applyAlignment="1">
      <alignment horizontal="center"/>
    </xf>
    <xf numFmtId="4" fontId="25" fillId="0" borderId="1" xfId="0" applyNumberFormat="1" applyFont="1" applyBorder="1" applyAlignment="1">
      <alignment horizontal="right"/>
    </xf>
    <xf numFmtId="4" fontId="27" fillId="0" borderId="0" xfId="0" applyNumberFormat="1" applyFont="1" applyAlignment="1">
      <alignment horizontal="center"/>
    </xf>
    <xf numFmtId="2" fontId="10" fillId="0" borderId="1" xfId="0" applyNumberFormat="1" applyFont="1" applyBorder="1"/>
    <xf numFmtId="4" fontId="25" fillId="0" borderId="0" xfId="0" applyNumberFormat="1" applyFont="1" applyAlignment="1">
      <alignment horizontal="center"/>
    </xf>
    <xf numFmtId="4" fontId="25" fillId="0" borderId="0" xfId="0" applyNumberFormat="1" applyFont="1" applyAlignment="1">
      <alignment horizontal="right"/>
    </xf>
    <xf numFmtId="2" fontId="10" fillId="0" borderId="0" xfId="0" applyNumberFormat="1" applyFont="1"/>
    <xf numFmtId="2" fontId="7" fillId="0" borderId="0" xfId="0" applyNumberFormat="1" applyFont="1" applyAlignment="1">
      <alignment horizontal="center"/>
    </xf>
    <xf numFmtId="2" fontId="7" fillId="0" borderId="1" xfId="0" applyNumberFormat="1" applyFont="1" applyBorder="1" applyAlignment="1">
      <alignment horizontal="center"/>
    </xf>
    <xf numFmtId="2" fontId="3" fillId="0" borderId="0" xfId="0" applyNumberFormat="1" applyFont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6" fillId="0" borderId="4" xfId="0" applyNumberFormat="1" applyFont="1" applyBorder="1"/>
    <xf numFmtId="2" fontId="6" fillId="0" borderId="7" xfId="0" applyNumberFormat="1" applyFont="1" applyBorder="1"/>
    <xf numFmtId="0" fontId="6" fillId="0" borderId="58" xfId="0" applyFont="1" applyBorder="1" applyAlignment="1">
      <alignment horizontal="center"/>
    </xf>
    <xf numFmtId="2" fontId="6" fillId="0" borderId="5" xfId="0" applyNumberFormat="1" applyFont="1" applyBorder="1" applyAlignment="1">
      <alignment horizontal="left"/>
    </xf>
    <xf numFmtId="0" fontId="6" fillId="0" borderId="11" xfId="0" applyFont="1" applyBorder="1" applyAlignment="1">
      <alignment horizontal="center"/>
    </xf>
    <xf numFmtId="0" fontId="6" fillId="0" borderId="60" xfId="0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2" fontId="6" fillId="0" borderId="11" xfId="0" applyNumberFormat="1" applyFont="1" applyBorder="1" applyAlignment="1">
      <alignment horizontal="center"/>
    </xf>
    <xf numFmtId="0" fontId="5" fillId="0" borderId="0" xfId="0" applyFont="1" applyAlignment="1" applyProtection="1">
      <alignment horizontal="center"/>
      <protection hidden="1"/>
    </xf>
    <xf numFmtId="4" fontId="5" fillId="0" borderId="0" xfId="0" applyNumberFormat="1" applyFont="1" applyAlignment="1" applyProtection="1">
      <alignment horizontal="center"/>
      <protection hidden="1"/>
    </xf>
    <xf numFmtId="2" fontId="5" fillId="0" borderId="0" xfId="0" applyNumberFormat="1" applyFont="1" applyAlignment="1" applyProtection="1">
      <alignment horizontal="right"/>
      <protection hidden="1"/>
    </xf>
    <xf numFmtId="4" fontId="23" fillId="0" borderId="0" xfId="0" applyNumberFormat="1" applyFont="1" applyAlignment="1" applyProtection="1">
      <alignment horizontal="center"/>
      <protection hidden="1"/>
    </xf>
    <xf numFmtId="2" fontId="0" fillId="0" borderId="0" xfId="0" applyNumberFormat="1" applyAlignment="1">
      <alignment horizontal="right"/>
    </xf>
    <xf numFmtId="4" fontId="10" fillId="0" borderId="1" xfId="0" applyNumberFormat="1" applyFont="1" applyBorder="1" applyAlignment="1">
      <alignment horizontal="right"/>
    </xf>
    <xf numFmtId="2" fontId="0" fillId="0" borderId="4" xfId="0" applyNumberFormat="1" applyBorder="1"/>
    <xf numFmtId="2" fontId="0" fillId="0" borderId="7" xfId="0" applyNumberFormat="1" applyBorder="1"/>
    <xf numFmtId="2" fontId="0" fillId="0" borderId="5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4" fontId="5" fillId="0" borderId="0" xfId="0" quotePrefix="1" applyNumberFormat="1" applyFont="1" applyAlignment="1" applyProtection="1">
      <alignment horizontal="center"/>
      <protection hidden="1"/>
    </xf>
    <xf numFmtId="3" fontId="5" fillId="0" borderId="0" xfId="0" applyNumberFormat="1" applyFont="1" applyAlignment="1" applyProtection="1">
      <alignment horizontal="center"/>
      <protection hidden="1"/>
    </xf>
    <xf numFmtId="4" fontId="5" fillId="0" borderId="0" xfId="0" applyNumberFormat="1" applyFont="1"/>
    <xf numFmtId="4" fontId="5" fillId="0" borderId="0" xfId="0" applyNumberFormat="1" applyFont="1" applyAlignment="1" applyProtection="1">
      <alignment horizontal="right"/>
      <protection hidden="1"/>
    </xf>
    <xf numFmtId="2" fontId="5" fillId="0" borderId="0" xfId="0" applyNumberFormat="1" applyFont="1" applyAlignment="1">
      <alignment horizontal="right"/>
    </xf>
    <xf numFmtId="3" fontId="5" fillId="0" borderId="0" xfId="0" quotePrefix="1" applyNumberFormat="1" applyFont="1" applyAlignment="1" applyProtection="1">
      <alignment horizontal="center"/>
      <protection hidden="1"/>
    </xf>
    <xf numFmtId="49" fontId="5" fillId="0" borderId="0" xfId="0" applyNumberFormat="1" applyFont="1"/>
    <xf numFmtId="49" fontId="5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4" fontId="10" fillId="0" borderId="1" xfId="0" applyNumberFormat="1" applyFont="1" applyBorder="1"/>
    <xf numFmtId="1" fontId="0" fillId="0" borderId="0" xfId="0" applyNumberFormat="1" applyAlignment="1">
      <alignment horizontal="left"/>
    </xf>
    <xf numFmtId="0" fontId="10" fillId="0" borderId="0" xfId="0" applyFont="1" applyAlignment="1">
      <alignment horizontal="center"/>
    </xf>
    <xf numFmtId="4" fontId="10" fillId="0" borderId="0" xfId="0" applyNumberFormat="1" applyFont="1"/>
    <xf numFmtId="0" fontId="33" fillId="0" borderId="0" xfId="0" applyFont="1"/>
    <xf numFmtId="0" fontId="33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1" fillId="0" borderId="56" xfId="0" applyNumberFormat="1" applyFont="1" applyBorder="1" applyAlignment="1">
      <alignment horizontal="right"/>
    </xf>
    <xf numFmtId="4" fontId="1" fillId="0" borderId="67" xfId="0" applyNumberFormat="1" applyFont="1" applyBorder="1" applyAlignment="1">
      <alignment horizontal="right"/>
    </xf>
    <xf numFmtId="4" fontId="1" fillId="0" borderId="66" xfId="0" applyNumberFormat="1" applyFont="1" applyBorder="1" applyAlignment="1">
      <alignment horizontal="right"/>
    </xf>
    <xf numFmtId="4" fontId="33" fillId="0" borderId="0" xfId="0" applyNumberFormat="1" applyFont="1" applyAlignment="1">
      <alignment horizontal="center"/>
    </xf>
    <xf numFmtId="4" fontId="34" fillId="0" borderId="1" xfId="0" applyNumberFormat="1" applyFont="1" applyBorder="1" applyAlignment="1">
      <alignment horizontal="center"/>
    </xf>
    <xf numFmtId="4" fontId="34" fillId="0" borderId="1" xfId="0" applyNumberFormat="1" applyFont="1" applyBorder="1" applyAlignment="1">
      <alignment horizontal="right"/>
    </xf>
    <xf numFmtId="3" fontId="5" fillId="0" borderId="0" xfId="0" applyNumberFormat="1" applyFont="1" applyProtection="1">
      <protection hidden="1"/>
    </xf>
    <xf numFmtId="4" fontId="27" fillId="0" borderId="0" xfId="0" applyNumberFormat="1" applyFont="1" applyAlignment="1" applyProtection="1">
      <alignment horizontal="center"/>
      <protection hidden="1"/>
    </xf>
    <xf numFmtId="4" fontId="5" fillId="0" borderId="0" xfId="0" applyNumberFormat="1" applyFont="1" applyProtection="1">
      <protection hidden="1"/>
    </xf>
    <xf numFmtId="4" fontId="5" fillId="0" borderId="0" xfId="0" applyNumberFormat="1" applyFont="1" applyAlignment="1" applyProtection="1">
      <alignment horizontal="center"/>
      <protection locked="0"/>
    </xf>
    <xf numFmtId="4" fontId="5" fillId="0" borderId="0" xfId="0" applyNumberFormat="1" applyFont="1" applyAlignment="1" applyProtection="1">
      <alignment horizontal="right"/>
      <protection locked="0"/>
    </xf>
    <xf numFmtId="3" fontId="5" fillId="0" borderId="0" xfId="0" applyNumberFormat="1" applyFont="1" applyAlignment="1" applyProtection="1">
      <alignment horizontal="center"/>
      <protection locked="0"/>
    </xf>
    <xf numFmtId="4" fontId="25" fillId="0" borderId="1" xfId="0" applyNumberFormat="1" applyFont="1" applyBorder="1" applyAlignment="1" applyProtection="1">
      <alignment horizontal="center"/>
      <protection locked="0"/>
    </xf>
    <xf numFmtId="4" fontId="25" fillId="0" borderId="1" xfId="0" applyNumberFormat="1" applyFont="1" applyBorder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 hidden="1"/>
    </xf>
    <xf numFmtId="4" fontId="0" fillId="0" borderId="0" xfId="0" applyNumberForma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4" fontId="25" fillId="0" borderId="0" xfId="0" applyNumberFormat="1" applyFont="1" applyAlignment="1" applyProtection="1">
      <alignment horizontal="center"/>
      <protection locked="0"/>
    </xf>
    <xf numFmtId="4" fontId="2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Protection="1">
      <protection hidden="1"/>
    </xf>
    <xf numFmtId="4" fontId="27" fillId="0" borderId="0" xfId="0" applyNumberFormat="1" applyFont="1" applyAlignment="1" applyProtection="1">
      <alignment horizontal="center"/>
      <protection locked="0"/>
    </xf>
    <xf numFmtId="1" fontId="10" fillId="0" borderId="0" xfId="0" applyNumberFormat="1" applyFont="1"/>
    <xf numFmtId="1" fontId="5" fillId="0" borderId="0" xfId="0" applyNumberFormat="1" applyFont="1" applyAlignment="1" applyProtection="1">
      <alignment horizontal="center"/>
      <protection hidden="1"/>
    </xf>
    <xf numFmtId="4" fontId="23" fillId="0" borderId="0" xfId="0" applyNumberFormat="1" applyFont="1" applyAlignment="1" applyProtection="1">
      <alignment horizontal="center"/>
      <protection locked="0"/>
    </xf>
    <xf numFmtId="49" fontId="5" fillId="0" borderId="0" xfId="0" applyNumberFormat="1" applyFont="1" applyAlignment="1" applyProtection="1">
      <alignment horizontal="center"/>
      <protection locked="0"/>
    </xf>
    <xf numFmtId="1" fontId="0" fillId="0" borderId="1" xfId="0" applyNumberFormat="1" applyBorder="1"/>
    <xf numFmtId="49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center"/>
    </xf>
    <xf numFmtId="2" fontId="5" fillId="0" borderId="0" xfId="0" applyNumberFormat="1" applyFont="1"/>
    <xf numFmtId="0" fontId="26" fillId="0" borderId="0" xfId="0" applyFont="1" applyAlignment="1">
      <alignment horizontal="left"/>
    </xf>
    <xf numFmtId="2" fontId="5" fillId="0" borderId="56" xfId="0" applyNumberFormat="1" applyFont="1" applyBorder="1"/>
    <xf numFmtId="2" fontId="5" fillId="0" borderId="66" xfId="0" applyNumberFormat="1" applyFont="1" applyBorder="1"/>
    <xf numFmtId="4" fontId="31" fillId="0" borderId="1" xfId="0" applyNumberFormat="1" applyFont="1" applyBorder="1"/>
    <xf numFmtId="4" fontId="5" fillId="0" borderId="48" xfId="0" applyNumberFormat="1" applyFont="1" applyBorder="1" applyAlignment="1">
      <alignment horizontal="center"/>
    </xf>
    <xf numFmtId="4" fontId="5" fillId="0" borderId="48" xfId="0" applyNumberFormat="1" applyFont="1" applyBorder="1" applyAlignment="1">
      <alignment horizontal="right"/>
    </xf>
    <xf numFmtId="4" fontId="5" fillId="0" borderId="3" xfId="0" applyNumberFormat="1" applyFont="1" applyBorder="1" applyAlignment="1">
      <alignment horizontal="center"/>
    </xf>
    <xf numFmtId="4" fontId="5" fillId="0" borderId="3" xfId="0" applyNumberFormat="1" applyFont="1" applyBorder="1" applyAlignment="1">
      <alignment horizontal="right"/>
    </xf>
    <xf numFmtId="4" fontId="5" fillId="0" borderId="56" xfId="0" applyNumberFormat="1" applyFont="1" applyBorder="1" applyAlignment="1">
      <alignment horizontal="right"/>
    </xf>
    <xf numFmtId="4" fontId="5" fillId="0" borderId="67" xfId="0" applyNumberFormat="1" applyFont="1" applyBorder="1" applyAlignment="1">
      <alignment horizontal="right"/>
    </xf>
    <xf numFmtId="4" fontId="5" fillId="0" borderId="66" xfId="0" applyNumberFormat="1" applyFont="1" applyBorder="1" applyAlignment="1">
      <alignment horizontal="right"/>
    </xf>
    <xf numFmtId="1" fontId="5" fillId="0" borderId="0" xfId="0" applyNumberFormat="1" applyFont="1"/>
    <xf numFmtId="0" fontId="5" fillId="0" borderId="3" xfId="0" applyFont="1" applyBorder="1" applyAlignment="1">
      <alignment horizontal="center"/>
    </xf>
    <xf numFmtId="4" fontId="5" fillId="0" borderId="3" xfId="0" applyNumberFormat="1" applyFont="1" applyBorder="1"/>
    <xf numFmtId="0" fontId="25" fillId="0" borderId="1" xfId="0" applyFont="1" applyBorder="1" applyAlignment="1">
      <alignment horizontal="center"/>
    </xf>
    <xf numFmtId="4" fontId="25" fillId="0" borderId="1" xfId="0" applyNumberFormat="1" applyFont="1" applyBorder="1"/>
    <xf numFmtId="0" fontId="0" fillId="0" borderId="1" xfId="0" applyBorder="1" applyAlignment="1">
      <alignment horizontal="center"/>
    </xf>
    <xf numFmtId="2" fontId="25" fillId="0" borderId="1" xfId="0" applyNumberFormat="1" applyFont="1" applyBorder="1" applyAlignment="1">
      <alignment horizontal="right"/>
    </xf>
    <xf numFmtId="3" fontId="5" fillId="0" borderId="0" xfId="0" applyNumberFormat="1" applyFont="1"/>
    <xf numFmtId="0" fontId="5" fillId="0" borderId="0" xfId="0" quotePrefix="1" applyFont="1"/>
    <xf numFmtId="4" fontId="10" fillId="0" borderId="0" xfId="0" applyNumberFormat="1" applyFont="1" applyAlignment="1">
      <alignment horizontal="center"/>
    </xf>
    <xf numFmtId="1" fontId="10" fillId="0" borderId="1" xfId="0" applyNumberFormat="1" applyFont="1" applyBorder="1" applyAlignment="1">
      <alignment horizontal="right"/>
    </xf>
    <xf numFmtId="0" fontId="30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4" fontId="25" fillId="0" borderId="0" xfId="0" applyNumberFormat="1" applyFont="1"/>
    <xf numFmtId="0" fontId="23" fillId="0" borderId="0" xfId="0" applyFont="1" applyAlignment="1">
      <alignment horizontal="center"/>
    </xf>
    <xf numFmtId="4" fontId="23" fillId="0" borderId="0" xfId="0" applyNumberFormat="1" applyFont="1"/>
    <xf numFmtId="2" fontId="24" fillId="0" borderId="0" xfId="0" applyNumberFormat="1" applyFont="1"/>
    <xf numFmtId="0" fontId="25" fillId="0" borderId="50" xfId="0" applyFont="1" applyBorder="1" applyAlignment="1">
      <alignment horizontal="center"/>
    </xf>
    <xf numFmtId="4" fontId="25" fillId="0" borderId="50" xfId="0" applyNumberFormat="1" applyFont="1" applyBorder="1"/>
    <xf numFmtId="0" fontId="27" fillId="0" borderId="0" xfId="0" applyFont="1" applyAlignment="1">
      <alignment horizontal="center"/>
    </xf>
    <xf numFmtId="43" fontId="0" fillId="0" borderId="0" xfId="6" applyFont="1" applyFill="1"/>
    <xf numFmtId="43" fontId="5" fillId="0" borderId="0" xfId="6" applyFont="1" applyFill="1" applyBorder="1" applyAlignment="1">
      <alignment horizontal="right"/>
    </xf>
    <xf numFmtId="4" fontId="29" fillId="0" borderId="0" xfId="0" applyNumberFormat="1" applyFont="1" applyAlignment="1">
      <alignment horizontal="center"/>
    </xf>
    <xf numFmtId="43" fontId="25" fillId="0" borderId="1" xfId="6" applyFont="1" applyFill="1" applyBorder="1" applyAlignment="1">
      <alignment horizontal="right"/>
    </xf>
    <xf numFmtId="1" fontId="0" fillId="0" borderId="0" xfId="0" applyNumberFormat="1" applyAlignment="1">
      <alignment horizontal="right"/>
    </xf>
    <xf numFmtId="0" fontId="28" fillId="0" borderId="0" xfId="0" applyFont="1" applyAlignment="1">
      <alignment horizontal="center"/>
    </xf>
    <xf numFmtId="0" fontId="25" fillId="0" borderId="1" xfId="0" applyFont="1" applyBorder="1"/>
    <xf numFmtId="2" fontId="5" fillId="0" borderId="3" xfId="0" applyNumberFormat="1" applyFont="1" applyBorder="1" applyAlignment="1">
      <alignment horizontal="right"/>
    </xf>
    <xf numFmtId="2" fontId="25" fillId="0" borderId="50" xfId="0" applyNumberFormat="1" applyFont="1" applyBorder="1" applyAlignment="1">
      <alignment horizontal="right"/>
    </xf>
    <xf numFmtId="2" fontId="25" fillId="0" borderId="0" xfId="0" applyNumberFormat="1" applyFont="1" applyAlignment="1">
      <alignment horizontal="right"/>
    </xf>
    <xf numFmtId="0" fontId="25" fillId="0" borderId="3" xfId="0" applyFont="1" applyBorder="1" applyAlignment="1">
      <alignment horizontal="center"/>
    </xf>
    <xf numFmtId="2" fontId="25" fillId="0" borderId="3" xfId="0" applyNumberFormat="1" applyFont="1" applyBorder="1" applyAlignment="1">
      <alignment horizontal="right"/>
    </xf>
    <xf numFmtId="4" fontId="5" fillId="0" borderId="56" xfId="0" applyNumberFormat="1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4" fontId="5" fillId="0" borderId="66" xfId="0" applyNumberFormat="1" applyFont="1" applyBorder="1" applyAlignment="1" applyProtection="1">
      <alignment horizontal="right"/>
      <protection locked="0"/>
    </xf>
    <xf numFmtId="4" fontId="0" fillId="0" borderId="0" xfId="0" applyNumberFormat="1" applyAlignment="1" applyProtection="1">
      <alignment horizontal="right"/>
      <protection locked="0"/>
    </xf>
    <xf numFmtId="4" fontId="5" fillId="0" borderId="67" xfId="0" applyNumberFormat="1" applyFont="1" applyBorder="1" applyAlignment="1" applyProtection="1">
      <alignment horizontal="right"/>
      <protection locked="0"/>
    </xf>
    <xf numFmtId="4" fontId="10" fillId="0" borderId="1" xfId="0" applyNumberFormat="1" applyFont="1" applyBorder="1" applyAlignment="1" applyProtection="1">
      <alignment horizontal="center"/>
      <protection locked="0"/>
    </xf>
    <xf numFmtId="4" fontId="10" fillId="0" borderId="1" xfId="0" applyNumberFormat="1" applyFont="1" applyBorder="1" applyAlignment="1" applyProtection="1">
      <alignment horizontal="right"/>
      <protection locked="0"/>
    </xf>
    <xf numFmtId="0" fontId="0" fillId="0" borderId="0" xfId="0" applyAlignment="1">
      <alignment horizontal="center" wrapText="1"/>
    </xf>
    <xf numFmtId="164" fontId="5" fillId="6" borderId="30" xfId="0" applyNumberFormat="1" applyFont="1" applyFill="1" applyBorder="1"/>
    <xf numFmtId="164" fontId="5" fillId="6" borderId="29" xfId="0" applyNumberFormat="1" applyFont="1" applyFill="1" applyBorder="1"/>
    <xf numFmtId="164" fontId="0" fillId="6" borderId="30" xfId="0" applyNumberFormat="1" applyFill="1" applyBorder="1"/>
    <xf numFmtId="164" fontId="0" fillId="6" borderId="29" xfId="0" applyNumberFormat="1" applyFill="1" applyBorder="1"/>
    <xf numFmtId="168" fontId="0" fillId="0" borderId="68" xfId="0" applyNumberFormat="1" applyBorder="1" applyAlignment="1">
      <alignment horizontal="center"/>
    </xf>
    <xf numFmtId="171" fontId="0" fillId="0" borderId="68" xfId="0" applyNumberFormat="1" applyBorder="1" applyAlignment="1">
      <alignment horizontal="center"/>
    </xf>
    <xf numFmtId="164" fontId="5" fillId="6" borderId="69" xfId="0" applyNumberFormat="1" applyFont="1" applyFill="1" applyBorder="1"/>
    <xf numFmtId="164" fontId="0" fillId="6" borderId="69" xfId="0" applyNumberFormat="1" applyFill="1" applyBorder="1"/>
    <xf numFmtId="0" fontId="16" fillId="14" borderId="40" xfId="0" applyFont="1" applyFill="1" applyBorder="1" applyAlignment="1" applyProtection="1">
      <alignment horizontal="left"/>
      <protection locked="0"/>
    </xf>
    <xf numFmtId="0" fontId="16" fillId="14" borderId="33" xfId="0" applyFont="1" applyFill="1" applyBorder="1" applyAlignment="1" applyProtection="1">
      <alignment horizontal="left"/>
      <protection locked="0"/>
    </xf>
    <xf numFmtId="0" fontId="16" fillId="14" borderId="51" xfId="0" applyFont="1" applyFill="1" applyBorder="1" applyAlignment="1" applyProtection="1">
      <alignment horizontal="left"/>
      <protection locked="0"/>
    </xf>
    <xf numFmtId="0" fontId="16" fillId="14" borderId="34" xfId="0" applyFont="1" applyFill="1" applyBorder="1" applyAlignment="1" applyProtection="1">
      <alignment horizontal="left"/>
      <protection locked="0"/>
    </xf>
    <xf numFmtId="0" fontId="16" fillId="14" borderId="42" xfId="0" applyFont="1" applyFill="1" applyBorder="1" applyAlignment="1" applyProtection="1">
      <alignment horizontal="left"/>
      <protection locked="0"/>
    </xf>
    <xf numFmtId="0" fontId="16" fillId="14" borderId="35" xfId="0" applyFont="1" applyFill="1" applyBorder="1" applyAlignment="1" applyProtection="1">
      <alignment horizontal="left"/>
      <protection locked="0"/>
    </xf>
    <xf numFmtId="0" fontId="13" fillId="8" borderId="40" xfId="0" applyFont="1" applyFill="1" applyBorder="1" applyAlignment="1">
      <alignment horizontal="left"/>
    </xf>
    <xf numFmtId="0" fontId="13" fillId="8" borderId="33" xfId="0" applyFont="1" applyFill="1" applyBorder="1" applyAlignment="1">
      <alignment horizontal="left"/>
    </xf>
    <xf numFmtId="0" fontId="13" fillId="8" borderId="51" xfId="0" applyFont="1" applyFill="1" applyBorder="1" applyAlignment="1">
      <alignment horizontal="left"/>
    </xf>
    <xf numFmtId="0" fontId="13" fillId="8" borderId="34" xfId="0" applyFont="1" applyFill="1" applyBorder="1" applyAlignment="1">
      <alignment horizontal="left"/>
    </xf>
    <xf numFmtId="0" fontId="13" fillId="8" borderId="42" xfId="0" applyFont="1" applyFill="1" applyBorder="1" applyAlignment="1">
      <alignment horizontal="left"/>
    </xf>
    <xf numFmtId="0" fontId="13" fillId="8" borderId="35" xfId="0" applyFont="1" applyFill="1" applyBorder="1" applyAlignment="1">
      <alignment horizontal="left"/>
    </xf>
    <xf numFmtId="0" fontId="15" fillId="13" borderId="27" xfId="0" applyFont="1" applyFill="1" applyBorder="1" applyAlignment="1">
      <alignment horizontal="left"/>
    </xf>
    <xf numFmtId="0" fontId="15" fillId="13" borderId="31" xfId="0" applyFont="1" applyFill="1" applyBorder="1" applyAlignment="1">
      <alignment horizontal="left"/>
    </xf>
    <xf numFmtId="0" fontId="15" fillId="13" borderId="38" xfId="0" applyFont="1" applyFill="1" applyBorder="1" applyAlignment="1">
      <alignment horizontal="left"/>
    </xf>
    <xf numFmtId="0" fontId="16" fillId="14" borderId="27" xfId="0" applyFont="1" applyFill="1" applyBorder="1" applyAlignment="1" applyProtection="1">
      <alignment horizontal="left"/>
      <protection locked="0"/>
    </xf>
    <xf numFmtId="0" fontId="16" fillId="14" borderId="31" xfId="0" applyFont="1" applyFill="1" applyBorder="1" applyAlignment="1" applyProtection="1">
      <alignment horizontal="left"/>
      <protection locked="0"/>
    </xf>
    <xf numFmtId="0" fontId="16" fillId="14" borderId="38" xfId="0" applyFont="1" applyFill="1" applyBorder="1" applyAlignment="1" applyProtection="1">
      <alignment horizontal="left"/>
      <protection locked="0"/>
    </xf>
    <xf numFmtId="0" fontId="15" fillId="13" borderId="34" xfId="0" applyFont="1" applyFill="1" applyBorder="1" applyAlignment="1">
      <alignment horizontal="left"/>
    </xf>
    <xf numFmtId="0" fontId="15" fillId="13" borderId="42" xfId="0" applyFont="1" applyFill="1" applyBorder="1" applyAlignment="1">
      <alignment horizontal="left"/>
    </xf>
    <xf numFmtId="0" fontId="15" fillId="13" borderId="35" xfId="0" applyFont="1" applyFill="1" applyBorder="1" applyAlignment="1">
      <alignment horizontal="left"/>
    </xf>
    <xf numFmtId="0" fontId="15" fillId="13" borderId="40" xfId="0" applyFont="1" applyFill="1" applyBorder="1" applyAlignment="1">
      <alignment horizontal="left"/>
    </xf>
    <xf numFmtId="0" fontId="15" fillId="13" borderId="33" xfId="0" applyFont="1" applyFill="1" applyBorder="1" applyAlignment="1">
      <alignment horizontal="left"/>
    </xf>
    <xf numFmtId="0" fontId="15" fillId="13" borderId="51" xfId="0" applyFont="1" applyFill="1" applyBorder="1" applyAlignment="1">
      <alignment horizontal="left"/>
    </xf>
    <xf numFmtId="0" fontId="13" fillId="8" borderId="27" xfId="0" applyFont="1" applyFill="1" applyBorder="1" applyAlignment="1">
      <alignment horizontal="left"/>
    </xf>
    <xf numFmtId="0" fontId="13" fillId="8" borderId="31" xfId="0" applyFont="1" applyFill="1" applyBorder="1" applyAlignment="1">
      <alignment horizontal="left"/>
    </xf>
    <xf numFmtId="0" fontId="13" fillId="8" borderId="38" xfId="0" applyFont="1" applyFill="1" applyBorder="1" applyAlignment="1">
      <alignment horizontal="left"/>
    </xf>
    <xf numFmtId="0" fontId="17" fillId="13" borderId="0" xfId="0" applyFont="1" applyFill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5" borderId="14" xfId="0" applyFill="1" applyBorder="1" applyAlignment="1">
      <alignment horizontal="center" wrapText="1"/>
    </xf>
    <xf numFmtId="0" fontId="0" fillId="5" borderId="15" xfId="0" applyFill="1" applyBorder="1" applyAlignment="1">
      <alignment horizontal="center" wrapText="1"/>
    </xf>
    <xf numFmtId="0" fontId="0" fillId="5" borderId="18" xfId="0" applyFill="1" applyBorder="1" applyAlignment="1">
      <alignment horizontal="left" wrapText="1"/>
    </xf>
    <xf numFmtId="0" fontId="0" fillId="5" borderId="1" xfId="0" applyFill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0" fillId="5" borderId="40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51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0" fillId="5" borderId="27" xfId="0" applyFill="1" applyBorder="1" applyAlignment="1">
      <alignment horizontal="left"/>
    </xf>
    <xf numFmtId="0" fontId="0" fillId="5" borderId="31" xfId="0" applyFill="1" applyBorder="1" applyAlignment="1">
      <alignment horizontal="left"/>
    </xf>
    <xf numFmtId="0" fontId="0" fillId="5" borderId="28" xfId="0" applyFill="1" applyBorder="1" applyAlignment="1">
      <alignment horizontal="left"/>
    </xf>
    <xf numFmtId="0" fontId="0" fillId="5" borderId="13" xfId="0" applyFill="1" applyBorder="1" applyAlignment="1">
      <alignment horizontal="right"/>
    </xf>
    <xf numFmtId="0" fontId="0" fillId="5" borderId="45" xfId="0" applyFill="1" applyBorder="1" applyAlignment="1">
      <alignment horizontal="right"/>
    </xf>
    <xf numFmtId="0" fontId="0" fillId="5" borderId="13" xfId="0" applyFill="1" applyBorder="1" applyAlignment="1">
      <alignment horizontal="left"/>
    </xf>
    <xf numFmtId="0" fontId="0" fillId="5" borderId="14" xfId="0" applyFill="1" applyBorder="1" applyAlignment="1">
      <alignment horizontal="left"/>
    </xf>
    <xf numFmtId="0" fontId="0" fillId="5" borderId="45" xfId="0" applyFill="1" applyBorder="1" applyAlignment="1">
      <alignment horizontal="left"/>
    </xf>
    <xf numFmtId="0" fontId="0" fillId="0" borderId="68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5" borderId="4" xfId="0" applyFill="1" applyBorder="1" applyAlignment="1">
      <alignment horizontal="right"/>
    </xf>
    <xf numFmtId="0" fontId="0" fillId="5" borderId="30" xfId="0" applyFill="1" applyBorder="1" applyAlignment="1">
      <alignment horizontal="right"/>
    </xf>
    <xf numFmtId="0" fontId="0" fillId="5" borderId="5" xfId="0" applyFill="1" applyBorder="1" applyAlignment="1">
      <alignment horizontal="right"/>
    </xf>
    <xf numFmtId="0" fontId="0" fillId="5" borderId="29" xfId="0" applyFill="1" applyBorder="1" applyAlignment="1">
      <alignment horizontal="right"/>
    </xf>
    <xf numFmtId="0" fontId="6" fillId="13" borderId="6" xfId="0" applyFont="1" applyFill="1" applyBorder="1" applyAlignment="1">
      <alignment horizontal="left"/>
    </xf>
    <xf numFmtId="0" fontId="6" fillId="13" borderId="12" xfId="0" applyFont="1" applyFill="1" applyBorder="1" applyAlignment="1">
      <alignment horizontal="left"/>
    </xf>
    <xf numFmtId="0" fontId="6" fillId="13" borderId="9" xfId="0" applyFont="1" applyFill="1" applyBorder="1" applyAlignment="1">
      <alignment horizontal="left"/>
    </xf>
    <xf numFmtId="0" fontId="6" fillId="13" borderId="5" xfId="0" applyFont="1" applyFill="1" applyBorder="1" applyAlignment="1">
      <alignment horizontal="left"/>
    </xf>
    <xf numFmtId="0" fontId="6" fillId="13" borderId="8" xfId="0" applyFont="1" applyFill="1" applyBorder="1" applyAlignment="1">
      <alignment horizontal="left"/>
    </xf>
    <xf numFmtId="0" fontId="6" fillId="13" borderId="11" xfId="0" applyFont="1" applyFill="1" applyBorder="1" applyAlignment="1">
      <alignment horizontal="left"/>
    </xf>
    <xf numFmtId="0" fontId="6" fillId="13" borderId="4" xfId="0" applyFont="1" applyFill="1" applyBorder="1" applyAlignment="1">
      <alignment horizontal="left"/>
    </xf>
    <xf numFmtId="0" fontId="6" fillId="13" borderId="10" xfId="0" applyFont="1" applyFill="1" applyBorder="1" applyAlignment="1">
      <alignment horizontal="left"/>
    </xf>
    <xf numFmtId="0" fontId="6" fillId="13" borderId="7" xfId="0" applyFont="1" applyFill="1" applyBorder="1" applyAlignment="1">
      <alignment horizontal="left"/>
    </xf>
    <xf numFmtId="0" fontId="0" fillId="5" borderId="6" xfId="0" applyFill="1" applyBorder="1" applyAlignment="1">
      <alignment horizontal="right"/>
    </xf>
    <xf numFmtId="0" fontId="0" fillId="5" borderId="43" xfId="0" applyFill="1" applyBorder="1" applyAlignment="1">
      <alignment horizontal="right"/>
    </xf>
    <xf numFmtId="2" fontId="6" fillId="0" borderId="61" xfId="0" applyNumberFormat="1" applyFont="1" applyBorder="1" applyAlignment="1">
      <alignment horizontal="left"/>
    </xf>
    <xf numFmtId="2" fontId="6" fillId="0" borderId="65" xfId="0" applyNumberFormat="1" applyFont="1" applyBorder="1" applyAlignment="1">
      <alignment horizontal="left"/>
    </xf>
    <xf numFmtId="2" fontId="6" fillId="0" borderId="57" xfId="0" applyNumberFormat="1" applyFont="1" applyBorder="1" applyAlignment="1">
      <alignment horizontal="left"/>
    </xf>
    <xf numFmtId="2" fontId="6" fillId="0" borderId="63" xfId="0" applyNumberFormat="1" applyFont="1" applyBorder="1" applyAlignment="1">
      <alignment horizontal="left"/>
    </xf>
    <xf numFmtId="2" fontId="6" fillId="0" borderId="59" xfId="0" applyNumberFormat="1" applyFont="1" applyBorder="1" applyAlignment="1">
      <alignment horizontal="left"/>
    </xf>
    <xf numFmtId="2" fontId="6" fillId="0" borderId="64" xfId="0" applyNumberFormat="1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5" borderId="34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2" xfId="0" applyFill="1" applyBorder="1" applyAlignment="1">
      <alignment horizontal="left"/>
    </xf>
    <xf numFmtId="0" fontId="0" fillId="5" borderId="10" xfId="0" applyFill="1" applyBorder="1" applyAlignment="1">
      <alignment horizontal="right"/>
    </xf>
    <xf numFmtId="0" fontId="0" fillId="5" borderId="8" xfId="0" applyFill="1" applyBorder="1" applyAlignment="1">
      <alignment horizontal="right"/>
    </xf>
    <xf numFmtId="0" fontId="0" fillId="5" borderId="12" xfId="0" applyFill="1" applyBorder="1" applyAlignment="1">
      <alignment horizontal="right"/>
    </xf>
    <xf numFmtId="2" fontId="6" fillId="4" borderId="59" xfId="0" applyNumberFormat="1" applyFont="1" applyFill="1" applyBorder="1" applyAlignment="1">
      <alignment horizontal="left"/>
    </xf>
    <xf numFmtId="2" fontId="6" fillId="4" borderId="64" xfId="0" applyNumberFormat="1" applyFont="1" applyFill="1" applyBorder="1" applyAlignment="1">
      <alignment horizontal="left"/>
    </xf>
    <xf numFmtId="2" fontId="6" fillId="4" borderId="61" xfId="0" applyNumberFormat="1" applyFont="1" applyFill="1" applyBorder="1" applyAlignment="1">
      <alignment horizontal="left"/>
    </xf>
    <xf numFmtId="2" fontId="6" fillId="4" borderId="65" xfId="0" applyNumberFormat="1" applyFont="1" applyFill="1" applyBorder="1" applyAlignment="1">
      <alignment horizontal="left"/>
    </xf>
    <xf numFmtId="2" fontId="6" fillId="4" borderId="57" xfId="0" applyNumberFormat="1" applyFont="1" applyFill="1" applyBorder="1" applyAlignment="1">
      <alignment horizontal="left"/>
    </xf>
    <xf numFmtId="2" fontId="6" fillId="4" borderId="63" xfId="0" applyNumberFormat="1" applyFont="1" applyFill="1" applyBorder="1" applyAlignment="1">
      <alignment horizontal="left"/>
    </xf>
    <xf numFmtId="4" fontId="5" fillId="0" borderId="56" xfId="0" applyNumberFormat="1" applyFont="1" applyBorder="1" applyAlignment="1">
      <alignment horizontal="center" textRotation="90" shrinkToFit="1"/>
    </xf>
    <xf numFmtId="4" fontId="5" fillId="0" borderId="67" xfId="0" applyNumberFormat="1" applyFont="1" applyBorder="1" applyAlignment="1">
      <alignment horizontal="center" textRotation="90" shrinkToFit="1"/>
    </xf>
    <xf numFmtId="4" fontId="5" fillId="0" borderId="66" xfId="0" applyNumberFormat="1" applyFont="1" applyBorder="1" applyAlignment="1">
      <alignment horizontal="center" textRotation="90" shrinkToFit="1"/>
    </xf>
    <xf numFmtId="0" fontId="6" fillId="4" borderId="12" xfId="0" applyFont="1" applyFill="1" applyBorder="1" applyAlignment="1">
      <alignment horizontal="left"/>
    </xf>
    <xf numFmtId="0" fontId="6" fillId="4" borderId="8" xfId="0" applyFont="1" applyFill="1" applyBorder="1" applyAlignment="1">
      <alignment horizontal="left"/>
    </xf>
    <xf numFmtId="0" fontId="6" fillId="4" borderId="10" xfId="0" applyFont="1" applyFill="1" applyBorder="1" applyAlignment="1">
      <alignment horizontal="left"/>
    </xf>
    <xf numFmtId="0" fontId="17" fillId="13" borderId="3" xfId="0" applyFont="1" applyFill="1" applyBorder="1" applyAlignment="1">
      <alignment horizontal="center"/>
    </xf>
    <xf numFmtId="0" fontId="0" fillId="0" borderId="0" xfId="0" applyAlignment="1">
      <alignment horizontal="left" vertical="top" wrapText="1"/>
    </xf>
  </cellXfs>
  <cellStyles count="7">
    <cellStyle name="Komma" xfId="6" builtinId="3"/>
    <cellStyle name="Standaard" xfId="0" builtinId="0"/>
    <cellStyle name="Standaard 2" xfId="1" xr:uid="{00000000-0005-0000-0000-000001000000}"/>
    <cellStyle name="Standaard 3" xfId="5" xr:uid="{F154FEC8-706D-488A-99ED-97CA28FB453B}"/>
    <cellStyle name="Standaard_verzamelblad" xfId="4" xr:uid="{EB1AEBE4-65A7-4B45-9155-E774A8106424}"/>
    <cellStyle name="Valuta" xfId="3" builtinId="4"/>
    <cellStyle name="Valuta 2" xfId="2" xr:uid="{00000000-0005-0000-0000-000003000000}"/>
  </cellStyles>
  <dxfs count="13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173583"/>
      <color rgb="FFC2E76B"/>
      <color rgb="FFFF0000"/>
      <color rgb="FFFF99CC"/>
      <color rgb="FF9933FF"/>
      <color rgb="FFFF00FF"/>
      <color rgb="FFFFFF99"/>
      <color rgb="FF1F1770"/>
      <color rgb="FFF07512"/>
      <color rgb="FFDC67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9.94.11\CompendaData\CRMAlphaAdviesBureauDB\Archief\00003500\374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tchel\AppData\Local\Microsoft\Windows\Temporary%20Internet%20Files\Content.IE5\YH72Y4QQ\Uitvoeringsbepaling%20Brede%20Scholen%20Appingedam_Asito%200608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9.94.11\CompendaData\CRMAlphaAdviesBureauDB\Archief\00009000\933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zamelblad"/>
      <sheetName val="basisgegevens"/>
      <sheetName val="uurtariefopbouw"/>
      <sheetName val="1"/>
      <sheetName val="1a"/>
      <sheetName val="2"/>
      <sheetName val="2a"/>
      <sheetName val="3"/>
      <sheetName val="3a"/>
      <sheetName val="4"/>
      <sheetName val="4a"/>
      <sheetName val="5"/>
      <sheetName val="5a"/>
      <sheetName val="6"/>
      <sheetName val="6a"/>
      <sheetName val="7"/>
      <sheetName val="7a"/>
      <sheetName val="8"/>
      <sheetName val="8a"/>
      <sheetName val="9"/>
      <sheetName val="9a"/>
      <sheetName val="10"/>
      <sheetName val="10a"/>
      <sheetName val="11"/>
      <sheetName val="11a"/>
      <sheetName val="12"/>
      <sheetName val="12a"/>
      <sheetName val="13"/>
      <sheetName val="13a"/>
      <sheetName val="14"/>
      <sheetName val="14a"/>
      <sheetName val="15"/>
      <sheetName val="15a"/>
      <sheetName val="16"/>
      <sheetName val="16a"/>
      <sheetName val="17"/>
      <sheetName val="17a"/>
      <sheetName val="18"/>
      <sheetName val="18a"/>
      <sheetName val="19"/>
      <sheetName val="19a"/>
      <sheetName val="20"/>
      <sheetName val="20a"/>
      <sheetName val="21"/>
      <sheetName val="21a"/>
      <sheetName val="Totaalblad"/>
      <sheetName val="Factuurcontrole 2020"/>
      <sheetName val="Financiële grafieken"/>
      <sheetName val="Factuurcontrole 2019"/>
      <sheetName val="Factuurcontrole 2018"/>
      <sheetName val="Wijzigingenblad"/>
      <sheetName val="Supplement (20)"/>
      <sheetName val="Supplement (19)"/>
      <sheetName val="Supplement (18)"/>
      <sheetName val="Supplement (17)"/>
      <sheetName val="Supplement (16)"/>
      <sheetName val="Supplement (15)"/>
      <sheetName val="Supplement (14)"/>
      <sheetName val="Supplement (13)"/>
      <sheetName val="Supplement (12)"/>
      <sheetName val="Supplement (11)"/>
      <sheetName val="Supplement (10)"/>
      <sheetName val="Supplement (9)"/>
      <sheetName val="Supplement (8)"/>
      <sheetName val="Supplement (7)"/>
      <sheetName val="Supplement (5)"/>
      <sheetName val="Supplement (4)"/>
      <sheetName val="Supplement (3)"/>
      <sheetName val="Supplement (2)"/>
      <sheetName val="Supplement"/>
      <sheetName val="Blad1"/>
    </sheetNames>
    <sheetDataSet>
      <sheetData sheetId="0">
        <row r="2">
          <cell r="A2" t="str">
            <v>Bestek</v>
          </cell>
        </row>
        <row r="3">
          <cell r="A3" t="str">
            <v>2017-S1200</v>
          </cell>
        </row>
      </sheetData>
      <sheetData sheetId="1">
        <row r="4">
          <cell r="B4" t="str">
            <v>Stichting Confessioneel Onderwijs Leiden</v>
          </cell>
        </row>
        <row r="20">
          <cell r="B20" t="str">
            <v>B2-Clean B.V.</v>
          </cell>
        </row>
      </sheetData>
      <sheetData sheetId="2">
        <row r="26">
          <cell r="D26">
            <v>0.1</v>
          </cell>
        </row>
        <row r="37">
          <cell r="E37">
            <v>23.32450701042988</v>
          </cell>
          <cell r="G37">
            <v>25.771506440739056</v>
          </cell>
          <cell r="I37">
            <v>27.963927296181765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5">
          <cell r="G5" t="str">
            <v>Oud jaarbedrag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zamelblad"/>
      <sheetName val="Algemene gegevens"/>
      <sheetName val="uurtariefopbouw"/>
      <sheetName val="1"/>
      <sheetName val="1a"/>
      <sheetName val="2"/>
      <sheetName val="2a"/>
      <sheetName val="Totaalblad"/>
      <sheetName val="3"/>
      <sheetName val="3a"/>
      <sheetName val="4"/>
      <sheetName val="4a"/>
      <sheetName val="5"/>
      <sheetName val="5a"/>
      <sheetName val="6"/>
      <sheetName val="6a"/>
      <sheetName val="7"/>
      <sheetName val="7a"/>
      <sheetName val="8"/>
      <sheetName val="8a"/>
      <sheetName val="9"/>
      <sheetName val="9a"/>
      <sheetName val="10"/>
      <sheetName val="10a"/>
      <sheetName val="11"/>
      <sheetName val="11a"/>
      <sheetName val="12"/>
      <sheetName val="12a"/>
      <sheetName val="13"/>
      <sheetName val="13a"/>
      <sheetName val="14"/>
      <sheetName val="14a"/>
      <sheetName val="15"/>
      <sheetName val="15a"/>
      <sheetName val="16"/>
      <sheetName val="16a"/>
      <sheetName val="17"/>
      <sheetName val="17a"/>
      <sheetName val="18"/>
      <sheetName val="18a"/>
      <sheetName val="19"/>
      <sheetName val="19a"/>
      <sheetName val="20"/>
      <sheetName val="20a"/>
      <sheetName val="21"/>
      <sheetName val="21a"/>
      <sheetName val="22"/>
      <sheetName val="22a"/>
      <sheetName val="23"/>
      <sheetName val="23a"/>
      <sheetName val="24"/>
      <sheetName val="24a"/>
      <sheetName val="25"/>
      <sheetName val="25a"/>
      <sheetName val="26"/>
      <sheetName val="26a"/>
      <sheetName val="27"/>
      <sheetName val="27a"/>
      <sheetName val="28"/>
      <sheetName val="28a"/>
      <sheetName val="29"/>
      <sheetName val="29a"/>
      <sheetName val="30"/>
      <sheetName val="30a"/>
      <sheetName val="Wijzigingenblad"/>
      <sheetName val="Supplement"/>
    </sheetNames>
    <sheetDataSet>
      <sheetData sheetId="0">
        <row r="2">
          <cell r="A2" t="str">
            <v>bestek</v>
          </cell>
        </row>
        <row r="3">
          <cell r="A3" t="str">
            <v>2018-S1600</v>
          </cell>
        </row>
      </sheetData>
      <sheetData sheetId="1">
        <row r="5">
          <cell r="H5" t="str">
            <v>Stichting Brede Scholen Appingedam</v>
          </cell>
        </row>
      </sheetData>
      <sheetData sheetId="2">
        <row r="24">
          <cell r="E24">
            <v>0.125</v>
          </cell>
        </row>
        <row r="35">
          <cell r="F35">
            <v>25.967586234808007</v>
          </cell>
          <cell r="H35">
            <v>24.576183110703983</v>
          </cell>
          <cell r="J35">
            <v>32.894008732464663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zamelblad"/>
      <sheetName val="Algemene gegevens"/>
      <sheetName val="Uurtariefopbouw"/>
      <sheetName val="Glasbewassing"/>
      <sheetName val="Totaalblad"/>
      <sheetName val="1"/>
      <sheetName val="1a"/>
      <sheetName val="2"/>
      <sheetName val="2a"/>
      <sheetName val="3"/>
      <sheetName val="3a"/>
      <sheetName val="4"/>
      <sheetName val="4a"/>
      <sheetName val="5"/>
      <sheetName val="5a"/>
      <sheetName val="6"/>
      <sheetName val="6a"/>
      <sheetName val="7"/>
      <sheetName val="7a"/>
      <sheetName val="8"/>
      <sheetName val="8a"/>
      <sheetName val="9"/>
      <sheetName val="9a"/>
      <sheetName val="10"/>
      <sheetName val="10a"/>
      <sheetName val="11"/>
      <sheetName val="11a"/>
      <sheetName val="12"/>
      <sheetName val="12a"/>
      <sheetName val="13"/>
      <sheetName val="13a"/>
      <sheetName val="14"/>
      <sheetName val="14a"/>
      <sheetName val="15"/>
      <sheetName val="15a"/>
      <sheetName val="16"/>
      <sheetName val="16a"/>
      <sheetName val="17"/>
      <sheetName val="17a"/>
      <sheetName val="18"/>
      <sheetName val="18a"/>
      <sheetName val="19"/>
      <sheetName val="19a"/>
      <sheetName val="20"/>
      <sheetName val="20a"/>
      <sheetName val="21"/>
      <sheetName val="21a"/>
      <sheetName val="22"/>
      <sheetName val="22a"/>
      <sheetName val="23"/>
      <sheetName val="23a"/>
      <sheetName val="24"/>
      <sheetName val="24a"/>
      <sheetName val="25"/>
      <sheetName val="25a"/>
      <sheetName val="26"/>
      <sheetName val="26a"/>
      <sheetName val="27"/>
      <sheetName val="27a"/>
      <sheetName val="28"/>
      <sheetName val="28a"/>
      <sheetName val="29"/>
      <sheetName val="29a"/>
      <sheetName val="30"/>
      <sheetName val="30a"/>
      <sheetName val="31"/>
      <sheetName val="31a"/>
      <sheetName val="32"/>
      <sheetName val="32a"/>
      <sheetName val="33"/>
      <sheetName val="33a"/>
      <sheetName val="34"/>
      <sheetName val="34a"/>
      <sheetName val="35"/>
      <sheetName val="35a"/>
      <sheetName val="36"/>
      <sheetName val="36a"/>
      <sheetName val="37"/>
      <sheetName val="37a"/>
      <sheetName val="38"/>
      <sheetName val="38a"/>
      <sheetName val="39"/>
      <sheetName val="39a"/>
      <sheetName val="40"/>
      <sheetName val="40a"/>
      <sheetName val="Wijzigingenblad"/>
      <sheetName val=" Supplement (1)"/>
    </sheetNames>
    <sheetDataSet>
      <sheetData sheetId="0">
        <row r="5">
          <cell r="A5">
            <v>1</v>
          </cell>
          <cell r="B5" t="str">
            <v>1a</v>
          </cell>
          <cell r="C5" t="str">
            <v>CBS Groene Hoek</v>
          </cell>
          <cell r="D5" t="str">
            <v>Dennedal 141</v>
          </cell>
          <cell r="E5" t="str">
            <v>Maassluis</v>
          </cell>
        </row>
        <row r="6">
          <cell r="A6">
            <v>2</v>
          </cell>
          <cell r="B6" t="str">
            <v>2a</v>
          </cell>
          <cell r="C6" t="str">
            <v>CBS Het Anker, 't klavertje, BSO Kruidenpad</v>
          </cell>
          <cell r="D6" t="str">
            <v>Kruidenpad 5-6/4/1</v>
          </cell>
          <cell r="E6" t="str">
            <v xml:space="preserve">Vlaardingen </v>
          </cell>
        </row>
        <row r="7">
          <cell r="A7">
            <v>3</v>
          </cell>
          <cell r="B7" t="str">
            <v>3a</v>
          </cell>
          <cell r="C7" t="str">
            <v xml:space="preserve">CBS Het Visnet </v>
          </cell>
          <cell r="D7" t="str">
            <v>Stationsstraat 117</v>
          </cell>
          <cell r="E7" t="str">
            <v xml:space="preserve">Vlaardingen </v>
          </cell>
        </row>
        <row r="8">
          <cell r="A8">
            <v>4</v>
          </cell>
          <cell r="B8" t="str">
            <v>4a</v>
          </cell>
          <cell r="C8" t="str">
            <v xml:space="preserve">Bestuurskantoor </v>
          </cell>
          <cell r="D8" t="str">
            <v>Emmastraat 45</v>
          </cell>
          <cell r="E8" t="str">
            <v xml:space="preserve">Vlaardingen </v>
          </cell>
        </row>
        <row r="9">
          <cell r="A9">
            <v>5</v>
          </cell>
          <cell r="B9" t="str">
            <v>5a</v>
          </cell>
          <cell r="C9" t="str">
            <v>De Villa / De Ark</v>
          </cell>
          <cell r="D9" t="str">
            <v>Baarnhoeve 2</v>
          </cell>
          <cell r="E9" t="str">
            <v xml:space="preserve">Vlaardingen </v>
          </cell>
        </row>
        <row r="10">
          <cell r="A10">
            <v>6</v>
          </cell>
          <cell r="B10" t="str">
            <v>6a</v>
          </cell>
          <cell r="C10" t="str">
            <v xml:space="preserve">Dr. H Bavinckschool </v>
          </cell>
          <cell r="D10" t="str">
            <v>De Costastraat 26</v>
          </cell>
          <cell r="E10" t="str">
            <v xml:space="preserve">Vlaardingen </v>
          </cell>
        </row>
        <row r="11">
          <cell r="A11">
            <v>7</v>
          </cell>
          <cell r="B11" t="str">
            <v>7a</v>
          </cell>
          <cell r="C11" t="str">
            <v xml:space="preserve">IKC 't Ambacht </v>
          </cell>
          <cell r="D11" t="str">
            <v>Goudsesingel 100</v>
          </cell>
          <cell r="E11" t="str">
            <v xml:space="preserve">Vlaardingen </v>
          </cell>
        </row>
        <row r="12">
          <cell r="A12">
            <v>8</v>
          </cell>
          <cell r="B12" t="str">
            <v>8a</v>
          </cell>
          <cell r="C12" t="str">
            <v xml:space="preserve">IKC De Ark </v>
          </cell>
          <cell r="D12" t="str">
            <v>Lissabonweg 6/8</v>
          </cell>
          <cell r="E12" t="str">
            <v xml:space="preserve">Vlaardingen </v>
          </cell>
        </row>
        <row r="13">
          <cell r="A13">
            <v>9</v>
          </cell>
          <cell r="B13" t="str">
            <v>9a</v>
          </cell>
          <cell r="C13" t="str">
            <v xml:space="preserve">IKC De Regenboog </v>
          </cell>
          <cell r="D13" t="str">
            <v>Zwaluwstraat 15</v>
          </cell>
          <cell r="E13" t="str">
            <v>Maassluis</v>
          </cell>
        </row>
        <row r="14">
          <cell r="A14">
            <v>10</v>
          </cell>
          <cell r="B14" t="str">
            <v>10a</v>
          </cell>
          <cell r="C14" t="str">
            <v xml:space="preserve">IKC Het Spectrum Boslaan </v>
          </cell>
          <cell r="D14" t="str">
            <v>Boslaan 1</v>
          </cell>
          <cell r="E14" t="str">
            <v xml:space="preserve">Vlaardingen </v>
          </cell>
        </row>
        <row r="15">
          <cell r="A15">
            <v>11</v>
          </cell>
          <cell r="B15" t="str">
            <v>11a</v>
          </cell>
          <cell r="C15" t="str">
            <v xml:space="preserve">IKC Het Spectrum Wilheminastraat </v>
          </cell>
          <cell r="D15" t="str">
            <v>Wilheminastraat 19</v>
          </cell>
          <cell r="E15" t="str">
            <v xml:space="preserve">Vlaardingen </v>
          </cell>
        </row>
        <row r="16">
          <cell r="A16">
            <v>12</v>
          </cell>
          <cell r="B16" t="str">
            <v>12a</v>
          </cell>
          <cell r="C16" t="str">
            <v xml:space="preserve">IKC Ichthus </v>
          </cell>
          <cell r="D16" t="str">
            <v>Steenen Dijck 1</v>
          </cell>
          <cell r="E16" t="str">
            <v>Maassluis</v>
          </cell>
        </row>
        <row r="17">
          <cell r="A17">
            <v>13</v>
          </cell>
          <cell r="B17" t="str">
            <v>13a</v>
          </cell>
          <cell r="C17" t="str">
            <v xml:space="preserve">IKC Kethel </v>
          </cell>
          <cell r="D17" t="str">
            <v>Lindeijerstraat 14</v>
          </cell>
          <cell r="E17" t="str">
            <v>Schiedam</v>
          </cell>
        </row>
        <row r="18">
          <cell r="A18">
            <v>14</v>
          </cell>
          <cell r="B18" t="str">
            <v>14a</v>
          </cell>
          <cell r="C18" t="str">
            <v xml:space="preserve">IKC 't Ambacht </v>
          </cell>
          <cell r="D18" t="str">
            <v>Chrysantstraat 7</v>
          </cell>
          <cell r="E18" t="str">
            <v xml:space="preserve">Vlaardingen </v>
          </cell>
        </row>
        <row r="19">
          <cell r="A19">
            <v>15</v>
          </cell>
          <cell r="B19" t="str">
            <v>15a</v>
          </cell>
          <cell r="C19" t="str">
            <v>IKC 't Ambacht - Roots</v>
          </cell>
          <cell r="D19" t="str">
            <v xml:space="preserve">Pompenburgsingel 91 </v>
          </cell>
          <cell r="E19" t="str">
            <v xml:space="preserve">Vlaardingen </v>
          </cell>
        </row>
        <row r="20">
          <cell r="A20">
            <v>16</v>
          </cell>
          <cell r="B20" t="str">
            <v>16a</v>
          </cell>
          <cell r="C20" t="str">
            <v>IKC Van Kampen Curacaolaan</v>
          </cell>
          <cell r="D20" t="str">
            <v>Curacaolaan 51</v>
          </cell>
          <cell r="E20" t="str">
            <v xml:space="preserve">Vlaardingen </v>
          </cell>
        </row>
        <row r="21">
          <cell r="A21">
            <v>17</v>
          </cell>
          <cell r="B21" t="str">
            <v>17a</v>
          </cell>
          <cell r="C21" t="str">
            <v xml:space="preserve">IKC Van Kampen Paterstraat </v>
          </cell>
          <cell r="D21" t="str">
            <v>Paterstraat 1</v>
          </cell>
          <cell r="E21" t="str">
            <v xml:space="preserve">Vlaardingen </v>
          </cell>
        </row>
        <row r="22">
          <cell r="A22">
            <v>18</v>
          </cell>
          <cell r="B22" t="str">
            <v>18a</v>
          </cell>
          <cell r="C22" t="str">
            <v xml:space="preserve">IKC Van Kampen Willem Pijperstraat </v>
          </cell>
          <cell r="D22" t="str">
            <v>Willem Pijperstraat 1</v>
          </cell>
          <cell r="E22" t="str">
            <v xml:space="preserve">Vlaardingen </v>
          </cell>
        </row>
        <row r="23">
          <cell r="A23">
            <v>19</v>
          </cell>
          <cell r="B23" t="str">
            <v>19a</v>
          </cell>
          <cell r="C23" t="str">
            <v xml:space="preserve">Krentenmik </v>
          </cell>
          <cell r="D23" t="str">
            <v>Hofsingel 74</v>
          </cell>
          <cell r="E23" t="str">
            <v xml:space="preserve">Vlaardingen </v>
          </cell>
        </row>
        <row r="24">
          <cell r="A24">
            <v>20</v>
          </cell>
          <cell r="B24" t="str">
            <v>20a</v>
          </cell>
          <cell r="C24" t="str">
            <v>De Parasol</v>
          </cell>
          <cell r="D24" t="str">
            <v>Richard Hollaan 2</v>
          </cell>
          <cell r="E24" t="str">
            <v>Maassluis</v>
          </cell>
        </row>
        <row r="25">
          <cell r="A25">
            <v>21</v>
          </cell>
          <cell r="B25" t="str">
            <v>21a</v>
          </cell>
          <cell r="C25" t="str">
            <v xml:space="preserve">Het Balkon </v>
          </cell>
          <cell r="D25" t="str">
            <v>Jacob van Heemksercklaan 68</v>
          </cell>
          <cell r="E25" t="str">
            <v>Maassluis</v>
          </cell>
        </row>
        <row r="26">
          <cell r="A26">
            <v>22</v>
          </cell>
          <cell r="B26" t="str">
            <v>22a</v>
          </cell>
          <cell r="C26" t="str">
            <v xml:space="preserve">IKC De Kindertuin </v>
          </cell>
          <cell r="D26" t="str">
            <v>Guido Gezellestraat 32</v>
          </cell>
          <cell r="E26" t="str">
            <v>Maassluis</v>
          </cell>
        </row>
        <row r="27">
          <cell r="A27">
            <v>23</v>
          </cell>
          <cell r="B27" t="str">
            <v>23a</v>
          </cell>
          <cell r="C27" t="str">
            <v>IKC Prins Willem Alexander</v>
          </cell>
          <cell r="D27" t="str">
            <v>Gansfoortstraat 1-3-5</v>
          </cell>
          <cell r="E27" t="str">
            <v xml:space="preserve">Vlaardingen </v>
          </cell>
        </row>
        <row r="28">
          <cell r="A28">
            <v>24</v>
          </cell>
          <cell r="B28" t="str">
            <v>24a</v>
          </cell>
          <cell r="C28" t="str">
            <v>De Schakel</v>
          </cell>
          <cell r="D28" t="str">
            <v>Boisotstraat</v>
          </cell>
          <cell r="E28" t="str">
            <v xml:space="preserve">Vlaardingen </v>
          </cell>
        </row>
        <row r="29">
          <cell r="A29">
            <v>25</v>
          </cell>
          <cell r="B29" t="str">
            <v>25a</v>
          </cell>
        </row>
        <row r="30">
          <cell r="A30">
            <v>26</v>
          </cell>
          <cell r="B30" t="str">
            <v>26a</v>
          </cell>
        </row>
        <row r="31">
          <cell r="A31">
            <v>27</v>
          </cell>
          <cell r="B31" t="str">
            <v>27a</v>
          </cell>
        </row>
        <row r="32">
          <cell r="A32">
            <v>28</v>
          </cell>
          <cell r="B32" t="str">
            <v>28a</v>
          </cell>
        </row>
        <row r="33">
          <cell r="A33">
            <v>29</v>
          </cell>
          <cell r="B33" t="str">
            <v>29a</v>
          </cell>
        </row>
        <row r="34">
          <cell r="A34">
            <v>30</v>
          </cell>
          <cell r="B34" t="str">
            <v>30a</v>
          </cell>
        </row>
        <row r="35">
          <cell r="A35">
            <v>31</v>
          </cell>
          <cell r="B35" t="str">
            <v>31a</v>
          </cell>
        </row>
        <row r="36">
          <cell r="A36">
            <v>32</v>
          </cell>
          <cell r="B36" t="str">
            <v>32a</v>
          </cell>
        </row>
        <row r="37">
          <cell r="A37">
            <v>33</v>
          </cell>
          <cell r="B37" t="str">
            <v>33a</v>
          </cell>
        </row>
        <row r="38">
          <cell r="A38">
            <v>34</v>
          </cell>
          <cell r="B38" t="str">
            <v>34a</v>
          </cell>
        </row>
        <row r="39">
          <cell r="A39">
            <v>35</v>
          </cell>
          <cell r="B39" t="str">
            <v>35a</v>
          </cell>
        </row>
        <row r="40">
          <cell r="A40">
            <v>36</v>
          </cell>
          <cell r="B40" t="str">
            <v>36a</v>
          </cell>
        </row>
        <row r="41">
          <cell r="A41">
            <v>37</v>
          </cell>
          <cell r="B41" t="str">
            <v>37a</v>
          </cell>
        </row>
        <row r="42">
          <cell r="A42">
            <v>38</v>
          </cell>
          <cell r="B42" t="str">
            <v>38a</v>
          </cell>
        </row>
        <row r="43">
          <cell r="A43">
            <v>39</v>
          </cell>
          <cell r="B43" t="str">
            <v>39a</v>
          </cell>
        </row>
        <row r="44">
          <cell r="A44">
            <v>40</v>
          </cell>
          <cell r="B44" t="str">
            <v>40a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theme/theme1.xml><?xml version="1.0" encoding="utf-8"?>
<a:theme xmlns:a="http://schemas.openxmlformats.org/drawingml/2006/main" name="Kantoorthema">
  <a:themeElements>
    <a:clrScheme name="Aangepast Alpha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F3A447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5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4.bin"/><Relationship Id="rId4" Type="http://schemas.openxmlformats.org/officeDocument/2006/relationships/comments" Target="../comments6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3.v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36.bin"/><Relationship Id="rId4" Type="http://schemas.openxmlformats.org/officeDocument/2006/relationships/comments" Target="../comments7.x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4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5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6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7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8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9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0.v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2.vml"/><Relationship Id="rId2" Type="http://schemas.openxmlformats.org/officeDocument/2006/relationships/vmlDrawing" Target="../drawings/vmlDrawing51.vml"/><Relationship Id="rId1" Type="http://schemas.openxmlformats.org/officeDocument/2006/relationships/printerSettings" Target="../printerSettings/printerSettings44.bin"/><Relationship Id="rId4" Type="http://schemas.openxmlformats.org/officeDocument/2006/relationships/comments" Target="../comments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3.v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5.vml"/><Relationship Id="rId2" Type="http://schemas.openxmlformats.org/officeDocument/2006/relationships/vmlDrawing" Target="../drawings/vmlDrawing54.vml"/><Relationship Id="rId1" Type="http://schemas.openxmlformats.org/officeDocument/2006/relationships/printerSettings" Target="../printerSettings/printerSettings46.bin"/><Relationship Id="rId4" Type="http://schemas.openxmlformats.org/officeDocument/2006/relationships/comments" Target="../comments9.xml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6.v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7.v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8.v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0.vml"/><Relationship Id="rId2" Type="http://schemas.openxmlformats.org/officeDocument/2006/relationships/vmlDrawing" Target="../drawings/vmlDrawing59.vml"/><Relationship Id="rId1" Type="http://schemas.openxmlformats.org/officeDocument/2006/relationships/printerSettings" Target="../printerSettings/printerSettings50.bin"/><Relationship Id="rId4" Type="http://schemas.openxmlformats.org/officeDocument/2006/relationships/comments" Target="../comments10.xml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1.v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2.v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3.v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4.v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5.v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7.vml"/><Relationship Id="rId2" Type="http://schemas.openxmlformats.org/officeDocument/2006/relationships/vmlDrawing" Target="../drawings/vmlDrawing66.vml"/><Relationship Id="rId1" Type="http://schemas.openxmlformats.org/officeDocument/2006/relationships/printerSettings" Target="../printerSettings/printerSettings56.bin"/><Relationship Id="rId4" Type="http://schemas.openxmlformats.org/officeDocument/2006/relationships/comments" Target="../comments11.xml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8.v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9.v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0.v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1.v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2.v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3.v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4.v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5.v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6.v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7.v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8.v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9.v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0.v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1.vml"/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rgb="FF173583"/>
  </sheetPr>
  <dimension ref="A1:DF102"/>
  <sheetViews>
    <sheetView showZeros="0" zoomScaleNormal="100" workbookViewId="0">
      <pane xSplit="3" ySplit="4" topLeftCell="AA5" activePane="bottomRight" state="frozen"/>
      <selection activeCell="G11" sqref="G11"/>
      <selection pane="topRight" activeCell="G11" sqref="G11"/>
      <selection pane="bottomLeft" activeCell="G11" sqref="G11"/>
      <selection pane="bottomRight" activeCell="DF5" sqref="DF5:DF102"/>
    </sheetView>
  </sheetViews>
  <sheetFormatPr defaultRowHeight="14.4" x14ac:dyDescent="0.3"/>
  <cols>
    <col min="2" max="2" width="4.44140625" customWidth="1"/>
    <col min="3" max="3" width="40.33203125" bestFit="1" customWidth="1"/>
    <col min="4" max="5" width="34.44140625" customWidth="1"/>
    <col min="6" max="6" width="20" customWidth="1"/>
    <col min="7" max="10" width="15.5546875" customWidth="1"/>
    <col min="12" max="12" width="10.33203125" customWidth="1"/>
    <col min="14" max="14" width="12.109375" customWidth="1"/>
    <col min="15" max="15" width="11" customWidth="1"/>
    <col min="16" max="16" width="15.6640625" customWidth="1"/>
    <col min="17" max="17" width="11" customWidth="1"/>
    <col min="18" max="18" width="24.33203125" bestFit="1" customWidth="1"/>
    <col min="19" max="19" width="11" customWidth="1"/>
    <col min="20" max="20" width="15.6640625" customWidth="1"/>
    <col min="21" max="21" width="11" customWidth="1"/>
    <col min="22" max="22" width="15.6640625" customWidth="1"/>
    <col min="23" max="23" width="11" customWidth="1"/>
    <col min="24" max="24" width="15.6640625" customWidth="1"/>
    <col min="25" max="25" width="11" customWidth="1"/>
    <col min="26" max="26" width="15.6640625" customWidth="1"/>
    <col min="27" max="27" width="11" customWidth="1"/>
    <col min="28" max="28" width="15.6640625" customWidth="1"/>
    <col min="29" max="29" width="11" customWidth="1"/>
    <col min="30" max="30" width="15.6640625" customWidth="1"/>
    <col min="31" max="31" width="11" customWidth="1"/>
    <col min="32" max="95" width="11" hidden="1" customWidth="1"/>
    <col min="96" max="96" width="14.5546875" hidden="1" customWidth="1"/>
    <col min="97" max="97" width="14.5546875" customWidth="1"/>
    <col min="98" max="104" width="16" hidden="1" customWidth="1"/>
    <col min="105" max="111" width="16" customWidth="1"/>
  </cols>
  <sheetData>
    <row r="1" spans="1:110" x14ac:dyDescent="0.3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</row>
    <row r="2" spans="1:110" x14ac:dyDescent="0.3">
      <c r="A2" t="s">
        <v>247</v>
      </c>
      <c r="C2" t="s">
        <v>156</v>
      </c>
      <c r="D2" t="s">
        <v>248</v>
      </c>
      <c r="E2" t="s">
        <v>249</v>
      </c>
      <c r="F2" t="s">
        <v>255</v>
      </c>
      <c r="G2" t="s">
        <v>236</v>
      </c>
      <c r="H2" t="s">
        <v>256</v>
      </c>
    </row>
    <row r="3" spans="1:110" x14ac:dyDescent="0.3">
      <c r="A3" s="320"/>
      <c r="C3" s="321"/>
      <c r="D3" s="278"/>
      <c r="E3" s="278"/>
      <c r="F3" s="279"/>
      <c r="G3" s="278"/>
      <c r="H3" s="278"/>
      <c r="CT3" s="247" t="s">
        <v>276</v>
      </c>
    </row>
    <row r="4" spans="1:110" s="1" customFormat="1" ht="42.75" customHeight="1" x14ac:dyDescent="0.3">
      <c r="A4" s="2"/>
      <c r="B4" s="2" t="s">
        <v>0</v>
      </c>
      <c r="C4" s="277" t="s">
        <v>250</v>
      </c>
      <c r="D4" s="277" t="s">
        <v>251</v>
      </c>
      <c r="E4" s="277" t="s">
        <v>252</v>
      </c>
      <c r="F4" s="277"/>
      <c r="G4" s="2" t="s">
        <v>253</v>
      </c>
      <c r="H4" s="2"/>
      <c r="I4" s="2" t="s">
        <v>254</v>
      </c>
      <c r="J4" s="2" t="s">
        <v>255</v>
      </c>
      <c r="K4" s="2" t="s">
        <v>180</v>
      </c>
      <c r="L4" s="2" t="s">
        <v>180</v>
      </c>
      <c r="M4" s="2" t="s">
        <v>180</v>
      </c>
      <c r="N4" s="277" t="s">
        <v>257</v>
      </c>
      <c r="O4" s="2" t="s">
        <v>180</v>
      </c>
      <c r="P4" s="277" t="s">
        <v>258</v>
      </c>
      <c r="Q4" s="277" t="s">
        <v>36</v>
      </c>
      <c r="R4" s="277" t="s">
        <v>258</v>
      </c>
      <c r="S4" s="277" t="s">
        <v>36</v>
      </c>
      <c r="T4" s="277" t="s">
        <v>258</v>
      </c>
      <c r="U4" s="277" t="s">
        <v>36</v>
      </c>
      <c r="V4" s="277" t="s">
        <v>258</v>
      </c>
      <c r="W4" s="277" t="s">
        <v>36</v>
      </c>
      <c r="X4" s="277" t="s">
        <v>258</v>
      </c>
      <c r="Y4" s="277" t="s">
        <v>36</v>
      </c>
      <c r="Z4" s="277" t="s">
        <v>258</v>
      </c>
      <c r="AA4" s="277" t="s">
        <v>36</v>
      </c>
      <c r="AB4" s="277" t="s">
        <v>258</v>
      </c>
      <c r="AC4" s="277" t="s">
        <v>36</v>
      </c>
      <c r="AD4" s="277" t="s">
        <v>258</v>
      </c>
      <c r="AE4" s="277" t="s">
        <v>36</v>
      </c>
      <c r="AF4" s="245" t="s">
        <v>208</v>
      </c>
      <c r="AG4" s="245" t="s">
        <v>229</v>
      </c>
      <c r="AH4" s="246" t="s">
        <v>230</v>
      </c>
      <c r="AI4" s="245" t="s">
        <v>233</v>
      </c>
      <c r="AJ4" s="245" t="s">
        <v>208</v>
      </c>
      <c r="AK4" s="245" t="s">
        <v>229</v>
      </c>
      <c r="AL4" s="245" t="s">
        <v>230</v>
      </c>
      <c r="AM4" s="245" t="s">
        <v>233</v>
      </c>
      <c r="AN4" s="245" t="s">
        <v>208</v>
      </c>
      <c r="AO4" s="245" t="s">
        <v>229</v>
      </c>
      <c r="AP4" s="245" t="s">
        <v>230</v>
      </c>
      <c r="AQ4" s="245" t="s">
        <v>233</v>
      </c>
      <c r="AR4" s="245" t="s">
        <v>208</v>
      </c>
      <c r="AS4" s="245" t="s">
        <v>229</v>
      </c>
      <c r="AT4" s="245" t="s">
        <v>230</v>
      </c>
      <c r="AU4" s="245" t="s">
        <v>233</v>
      </c>
      <c r="AV4" s="245" t="s">
        <v>208</v>
      </c>
      <c r="AW4" s="245" t="s">
        <v>229</v>
      </c>
      <c r="AX4" s="245" t="s">
        <v>230</v>
      </c>
      <c r="AY4" s="245" t="s">
        <v>233</v>
      </c>
      <c r="AZ4" s="245" t="s">
        <v>208</v>
      </c>
      <c r="BA4" s="245" t="s">
        <v>229</v>
      </c>
      <c r="BB4" s="245" t="s">
        <v>230</v>
      </c>
      <c r="BC4" s="245" t="s">
        <v>233</v>
      </c>
      <c r="BD4" s="245" t="s">
        <v>208</v>
      </c>
      <c r="BE4" s="245" t="s">
        <v>229</v>
      </c>
      <c r="BF4" s="245" t="s">
        <v>230</v>
      </c>
      <c r="BG4" s="245" t="s">
        <v>233</v>
      </c>
      <c r="BH4" s="245" t="s">
        <v>208</v>
      </c>
      <c r="BI4" s="245" t="s">
        <v>229</v>
      </c>
      <c r="BJ4" s="245" t="s">
        <v>230</v>
      </c>
      <c r="BK4" s="245" t="s">
        <v>233</v>
      </c>
      <c r="BL4" s="245" t="s">
        <v>208</v>
      </c>
      <c r="BM4" s="245" t="s">
        <v>229</v>
      </c>
      <c r="BN4" s="245" t="s">
        <v>230</v>
      </c>
      <c r="BO4" s="245" t="s">
        <v>233</v>
      </c>
      <c r="BP4" s="245" t="s">
        <v>208</v>
      </c>
      <c r="BQ4" s="245" t="s">
        <v>229</v>
      </c>
      <c r="BR4" s="245" t="s">
        <v>230</v>
      </c>
      <c r="BS4" s="245" t="s">
        <v>233</v>
      </c>
      <c r="BT4" s="245" t="s">
        <v>208</v>
      </c>
      <c r="BU4" s="245" t="s">
        <v>229</v>
      </c>
      <c r="BV4" s="245" t="s">
        <v>230</v>
      </c>
      <c r="BW4" s="245" t="s">
        <v>233</v>
      </c>
      <c r="BX4" s="245" t="s">
        <v>259</v>
      </c>
      <c r="BY4" s="245" t="s">
        <v>36</v>
      </c>
      <c r="BZ4" s="245" t="s">
        <v>259</v>
      </c>
      <c r="CA4" s="245" t="s">
        <v>36</v>
      </c>
      <c r="CB4" s="245" t="s">
        <v>259</v>
      </c>
      <c r="CC4" s="245" t="s">
        <v>36</v>
      </c>
      <c r="CD4" s="245" t="s">
        <v>259</v>
      </c>
      <c r="CE4" s="245" t="s">
        <v>36</v>
      </c>
      <c r="CF4" s="245" t="s">
        <v>259</v>
      </c>
      <c r="CG4" s="245" t="s">
        <v>36</v>
      </c>
      <c r="CH4" s="245" t="s">
        <v>259</v>
      </c>
      <c r="CI4" s="245" t="s">
        <v>36</v>
      </c>
      <c r="CJ4" s="245" t="s">
        <v>259</v>
      </c>
      <c r="CK4" s="245" t="s">
        <v>36</v>
      </c>
      <c r="CL4" s="245" t="s">
        <v>259</v>
      </c>
      <c r="CM4" s="245" t="s">
        <v>36</v>
      </c>
      <c r="CN4" s="245" t="s">
        <v>259</v>
      </c>
      <c r="CO4" s="245" t="s">
        <v>36</v>
      </c>
      <c r="CP4" s="245" t="s">
        <v>259</v>
      </c>
      <c r="CQ4" s="245" t="s">
        <v>36</v>
      </c>
      <c r="CR4" s="2" t="s">
        <v>260</v>
      </c>
      <c r="CS4" s="2" t="s">
        <v>261</v>
      </c>
      <c r="CT4" s="251" t="s">
        <v>265</v>
      </c>
      <c r="CU4" s="251" t="s">
        <v>266</v>
      </c>
      <c r="CV4" s="251" t="s">
        <v>267</v>
      </c>
      <c r="CW4" s="251" t="s">
        <v>268</v>
      </c>
      <c r="CX4" s="251" t="s">
        <v>269</v>
      </c>
      <c r="CY4" s="251" t="s">
        <v>270</v>
      </c>
      <c r="CZ4" s="251" t="s">
        <v>271</v>
      </c>
      <c r="DA4" s="251" t="s">
        <v>272</v>
      </c>
      <c r="DB4" s="251" t="s">
        <v>273</v>
      </c>
      <c r="DC4" s="251" t="s">
        <v>274</v>
      </c>
      <c r="DD4" s="251" t="s">
        <v>275</v>
      </c>
      <c r="DE4" s="280" t="s">
        <v>295</v>
      </c>
      <c r="DF4" s="1" t="s">
        <v>1204</v>
      </c>
    </row>
    <row r="5" spans="1:110" x14ac:dyDescent="0.3">
      <c r="A5">
        <v>1</v>
      </c>
      <c r="B5" t="str">
        <f>CONCATENATE(A5,"a")</f>
        <v>1a</v>
      </c>
      <c r="C5" t="s">
        <v>303</v>
      </c>
      <c r="G5" s="237"/>
      <c r="I5" s="238" t="str">
        <f>IFERROR(IF(SUM(G5*H5&lt;IF($H$3="","",$H$3)),IF($H$3="","",$H$3),SUM(G5*H5)),"")</f>
        <v/>
      </c>
      <c r="J5" t="str">
        <f>IF($F$3="","",$F$3)</f>
        <v/>
      </c>
      <c r="P5" t="s">
        <v>184</v>
      </c>
      <c r="Q5" t="s">
        <v>370</v>
      </c>
      <c r="R5" t="s">
        <v>185</v>
      </c>
      <c r="S5">
        <v>1</v>
      </c>
      <c r="T5" t="s">
        <v>186</v>
      </c>
      <c r="U5" t="s">
        <v>370</v>
      </c>
      <c r="V5" t="s">
        <v>187</v>
      </c>
      <c r="W5" t="s">
        <v>370</v>
      </c>
      <c r="X5" t="s">
        <v>294</v>
      </c>
      <c r="Y5" t="s">
        <v>370</v>
      </c>
      <c r="Z5" t="s">
        <v>299</v>
      </c>
      <c r="AA5">
        <v>1</v>
      </c>
      <c r="AB5" t="s">
        <v>188</v>
      </c>
      <c r="AC5" t="s">
        <v>370</v>
      </c>
      <c r="AH5" s="178"/>
      <c r="CV5">
        <f ca="1">INDIRECT("'" &amp; B5 &amp; "'!$K$540")</f>
        <v>0</v>
      </c>
      <c r="CW5">
        <f ca="1">INDIRECT("'" &amp; B5 &amp; "'!$K$541")</f>
        <v>0</v>
      </c>
      <c r="CX5">
        <f ca="1">INDIRECT("'" &amp; B5 &amp; "'!$K$542")</f>
        <v>0</v>
      </c>
      <c r="CY5">
        <f ca="1">INDIRECT("'" &amp; B5 &amp; "'!$K$543")</f>
        <v>0</v>
      </c>
      <c r="CZ5">
        <f ca="1">INDIRECT("'" &amp; B5 &amp; "'!$K$544")</f>
        <v>0</v>
      </c>
      <c r="DA5" s="7">
        <f ca="1">INDIRECT("'" &amp; B5 &amp; "'!$G$515")</f>
        <v>0</v>
      </c>
      <c r="DB5" s="7">
        <f ca="1">DA5</f>
        <v>0</v>
      </c>
      <c r="DC5" s="7">
        <f ca="1">DA5</f>
        <v>0</v>
      </c>
      <c r="DD5" s="7">
        <f ca="1">INDIRECT("'" &amp; B5 &amp; "'!$F$515")</f>
        <v>815.80000000000007</v>
      </c>
      <c r="DE5" s="7">
        <f>'1a'!J40+'1a'!J59</f>
        <v>0</v>
      </c>
      <c r="DF5" s="7">
        <f ca="1">DA5</f>
        <v>0</v>
      </c>
    </row>
    <row r="6" spans="1:110" x14ac:dyDescent="0.3">
      <c r="A6">
        <v>2</v>
      </c>
      <c r="B6" t="str">
        <f t="shared" ref="B6:B30" si="0">CONCATENATE(A6,"a")</f>
        <v>2a</v>
      </c>
      <c r="C6" t="s">
        <v>304</v>
      </c>
      <c r="G6" s="237"/>
      <c r="I6" s="238" t="str">
        <f>IFERROR(IF(SUM(G6*H6&lt;IF($H$3="","",$H$3)),IF($H$3="","",$H$3),SUM(G6*H6)),"")</f>
        <v/>
      </c>
      <c r="J6" t="str">
        <f>IF($F$3="","",$F$3)</f>
        <v/>
      </c>
      <c r="P6" t="s">
        <v>184</v>
      </c>
      <c r="Q6" t="s">
        <v>370</v>
      </c>
      <c r="R6" t="s">
        <v>185</v>
      </c>
      <c r="S6">
        <v>1</v>
      </c>
      <c r="T6" t="s">
        <v>186</v>
      </c>
      <c r="U6" t="s">
        <v>370</v>
      </c>
      <c r="V6" t="s">
        <v>187</v>
      </c>
      <c r="W6" t="s">
        <v>370</v>
      </c>
      <c r="X6" t="s">
        <v>294</v>
      </c>
      <c r="Y6" t="s">
        <v>370</v>
      </c>
      <c r="Z6" t="s">
        <v>299</v>
      </c>
      <c r="AA6">
        <v>1</v>
      </c>
      <c r="AB6" t="s">
        <v>188</v>
      </c>
      <c r="AC6" t="s">
        <v>370</v>
      </c>
      <c r="AH6" s="178"/>
      <c r="CV6">
        <f t="shared" ref="CV6:CV44" ca="1" si="1">INDIRECT("'" &amp; B6 &amp; "'!$K$540")</f>
        <v>0</v>
      </c>
      <c r="CW6">
        <f t="shared" ref="CW6:CW44" ca="1" si="2">INDIRECT("'" &amp; B6 &amp; "'!$K$541")</f>
        <v>0</v>
      </c>
      <c r="CX6">
        <f t="shared" ref="CX6:CX44" ca="1" si="3">INDIRECT("'" &amp; B6 &amp; "'!$K$542")</f>
        <v>0</v>
      </c>
      <c r="CY6">
        <f t="shared" ref="CY6:CY44" ca="1" si="4">INDIRECT("'" &amp; B6 &amp; "'!$K$543")</f>
        <v>0</v>
      </c>
      <c r="CZ6">
        <f t="shared" ref="CZ6:CZ44" ca="1" si="5">INDIRECT("'" &amp; B6 &amp; "'!$K$544")</f>
        <v>0</v>
      </c>
      <c r="DA6" s="7">
        <f ca="1">INDIRECT("'" &amp; B6 &amp; "'!$G$516")</f>
        <v>770.2</v>
      </c>
      <c r="DB6" s="7">
        <f t="shared" ref="DB6:DB44" ca="1" si="6">DA6</f>
        <v>770.2</v>
      </c>
      <c r="DC6" s="7">
        <f t="shared" ref="DC6:DC44" ca="1" si="7">DA6</f>
        <v>770.2</v>
      </c>
      <c r="DD6" s="7">
        <f t="shared" ref="DD6:DD44" ca="1" si="8">INDIRECT("'" &amp; B6 &amp; "'!$F$515")</f>
        <v>0</v>
      </c>
      <c r="DE6" s="7">
        <f>'2a'!J105</f>
        <v>0</v>
      </c>
      <c r="DF6" s="7">
        <f t="shared" ref="DF6:DF69" ca="1" si="9">DA6</f>
        <v>770.2</v>
      </c>
    </row>
    <row r="7" spans="1:110" x14ac:dyDescent="0.3">
      <c r="A7">
        <v>3</v>
      </c>
      <c r="B7" t="str">
        <f t="shared" si="0"/>
        <v>3a</v>
      </c>
      <c r="C7" t="s">
        <v>305</v>
      </c>
      <c r="G7" s="237"/>
      <c r="I7" s="238" t="str">
        <f t="shared" ref="I7:I44" si="10">IFERROR(IF(SUM(G7*H7&lt;IF($H$3="","",$H$3)),IF($H$3="","",$H$3),SUM(G7*H7)),"")</f>
        <v/>
      </c>
      <c r="J7" t="str">
        <f t="shared" ref="J7:J44" si="11">IF($F$3="","",$F$3)</f>
        <v/>
      </c>
      <c r="P7" t="s">
        <v>184</v>
      </c>
      <c r="Q7" t="s">
        <v>370</v>
      </c>
      <c r="R7" t="s">
        <v>185</v>
      </c>
      <c r="S7">
        <v>1</v>
      </c>
      <c r="T7" t="s">
        <v>186</v>
      </c>
      <c r="U7" t="s">
        <v>370</v>
      </c>
      <c r="V7" t="s">
        <v>187</v>
      </c>
      <c r="W7" t="s">
        <v>370</v>
      </c>
      <c r="X7" t="s">
        <v>294</v>
      </c>
      <c r="Y7" t="s">
        <v>370</v>
      </c>
      <c r="Z7" t="s">
        <v>299</v>
      </c>
      <c r="AA7">
        <v>1</v>
      </c>
      <c r="AB7" t="s">
        <v>188</v>
      </c>
      <c r="AC7" t="s">
        <v>370</v>
      </c>
      <c r="AH7" s="178"/>
      <c r="CV7">
        <f t="shared" ca="1" si="1"/>
        <v>0</v>
      </c>
      <c r="CW7">
        <f t="shared" ca="1" si="2"/>
        <v>0</v>
      </c>
      <c r="CX7">
        <f t="shared" ca="1" si="3"/>
        <v>0</v>
      </c>
      <c r="CY7">
        <f t="shared" ca="1" si="4"/>
        <v>0</v>
      </c>
      <c r="CZ7">
        <f t="shared" ca="1" si="5"/>
        <v>0</v>
      </c>
      <c r="DA7" s="7">
        <f t="shared" ref="DA7:DA44" ca="1" si="12">INDIRECT("'" &amp; B7 &amp; "'!$G$515")</f>
        <v>1072.5</v>
      </c>
      <c r="DB7" s="7">
        <f t="shared" ca="1" si="6"/>
        <v>1072.5</v>
      </c>
      <c r="DC7" s="7">
        <f t="shared" ca="1" si="7"/>
        <v>1072.5</v>
      </c>
      <c r="DD7" s="7">
        <f t="shared" ca="1" si="8"/>
        <v>106</v>
      </c>
      <c r="DE7">
        <f>'3a'!J39+'3a'!J71</f>
        <v>0</v>
      </c>
      <c r="DF7" s="7">
        <f t="shared" ca="1" si="9"/>
        <v>1072.5</v>
      </c>
    </row>
    <row r="8" spans="1:110" hidden="1" x14ac:dyDescent="0.3">
      <c r="A8">
        <v>4</v>
      </c>
      <c r="B8" t="str">
        <f t="shared" si="0"/>
        <v>4a</v>
      </c>
      <c r="C8" s="322" t="s">
        <v>306</v>
      </c>
      <c r="G8" s="237"/>
      <c r="I8" s="238" t="str">
        <f t="shared" si="10"/>
        <v/>
      </c>
      <c r="J8" t="str">
        <f t="shared" si="11"/>
        <v/>
      </c>
      <c r="P8" t="s">
        <v>184</v>
      </c>
      <c r="Q8" t="s">
        <v>370</v>
      </c>
      <c r="R8" t="s">
        <v>185</v>
      </c>
      <c r="T8" t="s">
        <v>186</v>
      </c>
      <c r="U8" t="s">
        <v>370</v>
      </c>
      <c r="V8" t="s">
        <v>187</v>
      </c>
      <c r="W8" t="s">
        <v>370</v>
      </c>
      <c r="X8" t="s">
        <v>294</v>
      </c>
      <c r="Y8" t="s">
        <v>370</v>
      </c>
      <c r="Z8" t="s">
        <v>299</v>
      </c>
      <c r="AA8">
        <v>1</v>
      </c>
      <c r="AB8" t="s">
        <v>188</v>
      </c>
      <c r="AC8" t="s">
        <v>370</v>
      </c>
      <c r="AH8" s="178"/>
      <c r="CV8" t="e">
        <f t="shared" ca="1" si="1"/>
        <v>#REF!</v>
      </c>
      <c r="CW8" t="e">
        <f t="shared" ca="1" si="2"/>
        <v>#REF!</v>
      </c>
      <c r="CX8" t="e">
        <f t="shared" ca="1" si="3"/>
        <v>#REF!</v>
      </c>
      <c r="CY8" t="e">
        <f t="shared" ca="1" si="4"/>
        <v>#REF!</v>
      </c>
      <c r="CZ8" t="e">
        <f t="shared" ca="1" si="5"/>
        <v>#REF!</v>
      </c>
      <c r="DA8" s="7" t="e">
        <f t="shared" ca="1" si="12"/>
        <v>#REF!</v>
      </c>
      <c r="DB8" s="7" t="e">
        <f t="shared" ca="1" si="6"/>
        <v>#REF!</v>
      </c>
      <c r="DC8" s="7" t="e">
        <f t="shared" ca="1" si="7"/>
        <v>#REF!</v>
      </c>
      <c r="DD8" s="7" t="e">
        <f t="shared" ca="1" si="8"/>
        <v>#REF!</v>
      </c>
      <c r="DE8" t="e">
        <f>#REF!</f>
        <v>#REF!</v>
      </c>
      <c r="DF8" s="7" t="e">
        <f t="shared" ca="1" si="9"/>
        <v>#REF!</v>
      </c>
    </row>
    <row r="9" spans="1:110" x14ac:dyDescent="0.3">
      <c r="A9">
        <v>5</v>
      </c>
      <c r="B9" t="str">
        <f t="shared" si="0"/>
        <v>5a</v>
      </c>
      <c r="C9" t="s">
        <v>307</v>
      </c>
      <c r="G9" s="237"/>
      <c r="I9" s="238" t="str">
        <f t="shared" si="10"/>
        <v/>
      </c>
      <c r="J9" t="str">
        <f t="shared" si="11"/>
        <v/>
      </c>
      <c r="P9" t="s">
        <v>184</v>
      </c>
      <c r="Q9" t="s">
        <v>370</v>
      </c>
      <c r="R9" t="s">
        <v>185</v>
      </c>
      <c r="S9">
        <v>1</v>
      </c>
      <c r="T9" t="s">
        <v>186</v>
      </c>
      <c r="U9" t="s">
        <v>370</v>
      </c>
      <c r="V9" t="s">
        <v>187</v>
      </c>
      <c r="W9" t="s">
        <v>370</v>
      </c>
      <c r="X9" t="s">
        <v>294</v>
      </c>
      <c r="Y9" t="s">
        <v>370</v>
      </c>
      <c r="Z9" t="s">
        <v>299</v>
      </c>
      <c r="AA9">
        <v>1</v>
      </c>
      <c r="AB9" t="s">
        <v>188</v>
      </c>
      <c r="AC9" t="s">
        <v>370</v>
      </c>
      <c r="AH9" s="178"/>
      <c r="CV9">
        <f t="shared" ca="1" si="1"/>
        <v>0</v>
      </c>
      <c r="CW9">
        <f t="shared" ca="1" si="2"/>
        <v>0</v>
      </c>
      <c r="CX9">
        <f t="shared" ca="1" si="3"/>
        <v>0</v>
      </c>
      <c r="CY9">
        <f t="shared" ca="1" si="4"/>
        <v>0</v>
      </c>
      <c r="CZ9">
        <f t="shared" ca="1" si="5"/>
        <v>0</v>
      </c>
      <c r="DA9" s="7">
        <f t="shared" ca="1" si="12"/>
        <v>1185.8999999999999</v>
      </c>
      <c r="DB9" s="7">
        <f t="shared" ca="1" si="6"/>
        <v>1185.8999999999999</v>
      </c>
      <c r="DC9" s="7">
        <f t="shared" ca="1" si="7"/>
        <v>1185.8999999999999</v>
      </c>
      <c r="DD9" s="7">
        <f t="shared" ca="1" si="8"/>
        <v>150.1</v>
      </c>
      <c r="DE9">
        <f>'5a'!J65</f>
        <v>0</v>
      </c>
      <c r="DF9" s="7">
        <f t="shared" ca="1" si="9"/>
        <v>1185.8999999999999</v>
      </c>
    </row>
    <row r="10" spans="1:110" x14ac:dyDescent="0.3">
      <c r="A10">
        <v>6</v>
      </c>
      <c r="B10" t="str">
        <f t="shared" si="0"/>
        <v>6a</v>
      </c>
      <c r="C10" t="s">
        <v>308</v>
      </c>
      <c r="G10" s="237"/>
      <c r="I10" s="238" t="str">
        <f t="shared" si="10"/>
        <v/>
      </c>
      <c r="J10" t="str">
        <f t="shared" si="11"/>
        <v/>
      </c>
      <c r="P10" t="s">
        <v>184</v>
      </c>
      <c r="Q10" t="s">
        <v>370</v>
      </c>
      <c r="R10" t="s">
        <v>185</v>
      </c>
      <c r="S10">
        <v>1</v>
      </c>
      <c r="T10" t="s">
        <v>186</v>
      </c>
      <c r="U10" t="s">
        <v>370</v>
      </c>
      <c r="V10" t="s">
        <v>187</v>
      </c>
      <c r="W10" t="s">
        <v>370</v>
      </c>
      <c r="X10" t="s">
        <v>294</v>
      </c>
      <c r="Y10" t="s">
        <v>370</v>
      </c>
      <c r="Z10" t="s">
        <v>299</v>
      </c>
      <c r="AA10">
        <v>1</v>
      </c>
      <c r="AB10" t="s">
        <v>188</v>
      </c>
      <c r="AC10" t="s">
        <v>370</v>
      </c>
      <c r="AH10" s="178"/>
      <c r="CV10">
        <f t="shared" ca="1" si="1"/>
        <v>0</v>
      </c>
      <c r="CW10">
        <f t="shared" ca="1" si="2"/>
        <v>0</v>
      </c>
      <c r="CX10">
        <f t="shared" ca="1" si="3"/>
        <v>0</v>
      </c>
      <c r="CY10">
        <f t="shared" ca="1" si="4"/>
        <v>0</v>
      </c>
      <c r="CZ10">
        <f t="shared" ca="1" si="5"/>
        <v>0</v>
      </c>
      <c r="DA10" s="7">
        <f t="shared" ca="1" si="12"/>
        <v>727.3</v>
      </c>
      <c r="DB10" s="7">
        <f t="shared" ca="1" si="6"/>
        <v>727.3</v>
      </c>
      <c r="DC10" s="7">
        <f t="shared" ca="1" si="7"/>
        <v>727.3</v>
      </c>
      <c r="DD10" s="7">
        <f t="shared" ca="1" si="8"/>
        <v>85.5</v>
      </c>
      <c r="DE10">
        <f>'6a'!J38+'6a'!J71</f>
        <v>0</v>
      </c>
      <c r="DF10" s="7">
        <f t="shared" ca="1" si="9"/>
        <v>727.3</v>
      </c>
    </row>
    <row r="11" spans="1:110" x14ac:dyDescent="0.3">
      <c r="A11">
        <v>7</v>
      </c>
      <c r="B11" t="str">
        <f t="shared" si="0"/>
        <v>7a</v>
      </c>
      <c r="C11" t="s">
        <v>309</v>
      </c>
      <c r="G11" s="237"/>
      <c r="I11" s="238" t="str">
        <f t="shared" si="10"/>
        <v/>
      </c>
      <c r="J11" t="str">
        <f t="shared" si="11"/>
        <v/>
      </c>
      <c r="P11" t="s">
        <v>184</v>
      </c>
      <c r="Q11" t="s">
        <v>370</v>
      </c>
      <c r="R11" t="s">
        <v>185</v>
      </c>
      <c r="S11">
        <v>1</v>
      </c>
      <c r="T11" t="s">
        <v>186</v>
      </c>
      <c r="U11" t="s">
        <v>370</v>
      </c>
      <c r="V11" t="s">
        <v>187</v>
      </c>
      <c r="W11" t="s">
        <v>370</v>
      </c>
      <c r="X11" t="s">
        <v>294</v>
      </c>
      <c r="Y11" t="s">
        <v>370</v>
      </c>
      <c r="Z11" t="s">
        <v>299</v>
      </c>
      <c r="AA11">
        <v>1</v>
      </c>
      <c r="AB11" t="s">
        <v>188</v>
      </c>
      <c r="AC11" t="s">
        <v>370</v>
      </c>
      <c r="AH11" s="178"/>
      <c r="CV11">
        <f t="shared" ca="1" si="1"/>
        <v>0</v>
      </c>
      <c r="CW11">
        <f t="shared" ca="1" si="2"/>
        <v>0</v>
      </c>
      <c r="CX11">
        <f t="shared" ca="1" si="3"/>
        <v>0</v>
      </c>
      <c r="CY11">
        <f t="shared" ca="1" si="4"/>
        <v>0</v>
      </c>
      <c r="CZ11">
        <f t="shared" ca="1" si="5"/>
        <v>0</v>
      </c>
      <c r="DA11" s="7">
        <f t="shared" ca="1" si="12"/>
        <v>270.60000000000002</v>
      </c>
      <c r="DB11" s="7">
        <f t="shared" ca="1" si="6"/>
        <v>270.60000000000002</v>
      </c>
      <c r="DC11" s="7">
        <f t="shared" ca="1" si="7"/>
        <v>270.60000000000002</v>
      </c>
      <c r="DD11" s="7">
        <f t="shared" ca="1" si="8"/>
        <v>87</v>
      </c>
      <c r="DE11">
        <f>'7a'!J37+'7a'!J60+'7a'!J64</f>
        <v>0</v>
      </c>
      <c r="DF11" s="7">
        <f t="shared" ca="1" si="9"/>
        <v>270.60000000000002</v>
      </c>
    </row>
    <row r="12" spans="1:110" x14ac:dyDescent="0.3">
      <c r="A12">
        <v>8</v>
      </c>
      <c r="B12" t="str">
        <f t="shared" si="0"/>
        <v>8a</v>
      </c>
      <c r="C12" t="s">
        <v>310</v>
      </c>
      <c r="G12" s="237"/>
      <c r="I12" s="238" t="str">
        <f t="shared" si="10"/>
        <v/>
      </c>
      <c r="J12" t="str">
        <f t="shared" si="11"/>
        <v/>
      </c>
      <c r="P12" t="s">
        <v>184</v>
      </c>
      <c r="Q12" t="s">
        <v>370</v>
      </c>
      <c r="R12" t="s">
        <v>185</v>
      </c>
      <c r="S12">
        <v>1</v>
      </c>
      <c r="T12" t="s">
        <v>186</v>
      </c>
      <c r="U12" t="s">
        <v>370</v>
      </c>
      <c r="V12" t="s">
        <v>187</v>
      </c>
      <c r="W12" t="s">
        <v>370</v>
      </c>
      <c r="X12" t="s">
        <v>294</v>
      </c>
      <c r="Y12" t="s">
        <v>370</v>
      </c>
      <c r="Z12" t="s">
        <v>299</v>
      </c>
      <c r="AA12">
        <v>1</v>
      </c>
      <c r="AB12" t="s">
        <v>188</v>
      </c>
      <c r="AC12" t="s">
        <v>370</v>
      </c>
      <c r="AH12" s="178"/>
      <c r="CV12">
        <f t="shared" ca="1" si="1"/>
        <v>0</v>
      </c>
      <c r="CW12">
        <f t="shared" ca="1" si="2"/>
        <v>0</v>
      </c>
      <c r="CX12">
        <f t="shared" ca="1" si="3"/>
        <v>0</v>
      </c>
      <c r="CY12">
        <f t="shared" ca="1" si="4"/>
        <v>0</v>
      </c>
      <c r="CZ12">
        <f t="shared" ca="1" si="5"/>
        <v>0</v>
      </c>
      <c r="DA12" s="7">
        <f t="shared" ca="1" si="12"/>
        <v>697.82517700000005</v>
      </c>
      <c r="DB12" s="7">
        <f t="shared" ca="1" si="6"/>
        <v>697.82517700000005</v>
      </c>
      <c r="DC12" s="7">
        <f t="shared" ca="1" si="7"/>
        <v>697.82517700000005</v>
      </c>
      <c r="DD12" s="7">
        <f t="shared" ca="1" si="8"/>
        <v>248.39999999999998</v>
      </c>
      <c r="DE12" s="7">
        <f>'8a'!J82+'8a'!J106</f>
        <v>0</v>
      </c>
      <c r="DF12" s="7">
        <f t="shared" ca="1" si="9"/>
        <v>697.82517700000005</v>
      </c>
    </row>
    <row r="13" spans="1:110" x14ac:dyDescent="0.3">
      <c r="A13">
        <v>9</v>
      </c>
      <c r="B13" t="str">
        <f t="shared" si="0"/>
        <v>9a</v>
      </c>
      <c r="C13" t="s">
        <v>311</v>
      </c>
      <c r="G13" s="237"/>
      <c r="I13" s="238" t="str">
        <f t="shared" si="10"/>
        <v/>
      </c>
      <c r="J13" t="str">
        <f t="shared" si="11"/>
        <v/>
      </c>
      <c r="P13" t="s">
        <v>184</v>
      </c>
      <c r="Q13" t="s">
        <v>370</v>
      </c>
      <c r="R13" t="s">
        <v>185</v>
      </c>
      <c r="S13">
        <v>1</v>
      </c>
      <c r="T13" t="s">
        <v>186</v>
      </c>
      <c r="U13" t="s">
        <v>370</v>
      </c>
      <c r="V13" t="s">
        <v>187</v>
      </c>
      <c r="W13" t="s">
        <v>370</v>
      </c>
      <c r="X13" t="s">
        <v>294</v>
      </c>
      <c r="Y13" t="s">
        <v>370</v>
      </c>
      <c r="Z13" t="s">
        <v>299</v>
      </c>
      <c r="AA13">
        <v>1</v>
      </c>
      <c r="AB13" t="s">
        <v>188</v>
      </c>
      <c r="AC13" t="s">
        <v>370</v>
      </c>
      <c r="AH13" s="178"/>
      <c r="CV13">
        <f t="shared" ca="1" si="1"/>
        <v>0</v>
      </c>
      <c r="CW13">
        <f t="shared" ca="1" si="2"/>
        <v>0</v>
      </c>
      <c r="CX13">
        <f t="shared" ca="1" si="3"/>
        <v>0</v>
      </c>
      <c r="CY13">
        <f t="shared" ca="1" si="4"/>
        <v>0</v>
      </c>
      <c r="CZ13">
        <f t="shared" ca="1" si="5"/>
        <v>0</v>
      </c>
      <c r="DA13" s="7">
        <f ca="1">INDIRECT("'" &amp; B13 &amp; "'!$G$516")</f>
        <v>315.5</v>
      </c>
      <c r="DB13" s="7">
        <f t="shared" ca="1" si="6"/>
        <v>315.5</v>
      </c>
      <c r="DC13" s="7">
        <f t="shared" ca="1" si="7"/>
        <v>315.5</v>
      </c>
      <c r="DD13" s="7">
        <f t="shared" ca="1" si="8"/>
        <v>0</v>
      </c>
      <c r="DE13">
        <f>'9a'!J55</f>
        <v>0</v>
      </c>
      <c r="DF13" s="7">
        <f t="shared" ca="1" si="9"/>
        <v>315.5</v>
      </c>
    </row>
    <row r="14" spans="1:110" x14ac:dyDescent="0.3">
      <c r="A14">
        <v>10</v>
      </c>
      <c r="B14" t="str">
        <f t="shared" si="0"/>
        <v>10a</v>
      </c>
      <c r="C14" t="s">
        <v>312</v>
      </c>
      <c r="G14" s="237"/>
      <c r="I14" s="238" t="str">
        <f t="shared" si="10"/>
        <v/>
      </c>
      <c r="J14" t="str">
        <f t="shared" si="11"/>
        <v/>
      </c>
      <c r="P14" t="s">
        <v>184</v>
      </c>
      <c r="Q14" t="s">
        <v>370</v>
      </c>
      <c r="R14" t="s">
        <v>185</v>
      </c>
      <c r="S14">
        <v>1</v>
      </c>
      <c r="T14" t="s">
        <v>186</v>
      </c>
      <c r="U14" t="s">
        <v>370</v>
      </c>
      <c r="V14" t="s">
        <v>187</v>
      </c>
      <c r="W14" t="s">
        <v>370</v>
      </c>
      <c r="X14" t="s">
        <v>294</v>
      </c>
      <c r="Y14" t="s">
        <v>370</v>
      </c>
      <c r="Z14" t="s">
        <v>299</v>
      </c>
      <c r="AA14">
        <v>1</v>
      </c>
      <c r="AB14" t="s">
        <v>188</v>
      </c>
      <c r="AC14" t="s">
        <v>370</v>
      </c>
      <c r="AH14" s="178"/>
      <c r="CV14">
        <f t="shared" ca="1" si="1"/>
        <v>0</v>
      </c>
      <c r="CW14">
        <f t="shared" ca="1" si="2"/>
        <v>0</v>
      </c>
      <c r="CX14">
        <f t="shared" ca="1" si="3"/>
        <v>0</v>
      </c>
      <c r="CY14">
        <f t="shared" ca="1" si="4"/>
        <v>0</v>
      </c>
      <c r="CZ14">
        <f t="shared" ca="1" si="5"/>
        <v>0</v>
      </c>
      <c r="DA14" s="7">
        <f ca="1">INDIRECT("'" &amp; B14 &amp; "'!$G$516")</f>
        <v>422.5</v>
      </c>
      <c r="DB14" s="7">
        <f t="shared" ca="1" si="6"/>
        <v>422.5</v>
      </c>
      <c r="DC14" s="7">
        <f t="shared" ca="1" si="7"/>
        <v>422.5</v>
      </c>
      <c r="DD14" s="7">
        <f t="shared" ca="1" si="8"/>
        <v>0</v>
      </c>
      <c r="DE14">
        <f>'10a'!J35</f>
        <v>163.90000000000003</v>
      </c>
      <c r="DF14" s="7">
        <f t="shared" ca="1" si="9"/>
        <v>422.5</v>
      </c>
    </row>
    <row r="15" spans="1:110" x14ac:dyDescent="0.3">
      <c r="A15">
        <v>11</v>
      </c>
      <c r="B15" t="str">
        <f t="shared" si="0"/>
        <v>11a</v>
      </c>
      <c r="C15" t="s">
        <v>313</v>
      </c>
      <c r="G15" s="237"/>
      <c r="I15" s="238" t="str">
        <f t="shared" si="10"/>
        <v/>
      </c>
      <c r="J15" t="str">
        <f t="shared" si="11"/>
        <v/>
      </c>
      <c r="P15" t="s">
        <v>184</v>
      </c>
      <c r="Q15" t="s">
        <v>370</v>
      </c>
      <c r="R15" t="s">
        <v>185</v>
      </c>
      <c r="S15">
        <v>1</v>
      </c>
      <c r="T15" t="s">
        <v>186</v>
      </c>
      <c r="U15" t="s">
        <v>370</v>
      </c>
      <c r="V15" t="s">
        <v>187</v>
      </c>
      <c r="W15" t="s">
        <v>370</v>
      </c>
      <c r="X15" t="s">
        <v>294</v>
      </c>
      <c r="Y15" t="s">
        <v>370</v>
      </c>
      <c r="Z15" t="s">
        <v>299</v>
      </c>
      <c r="AA15">
        <v>1</v>
      </c>
      <c r="AB15" t="s">
        <v>188</v>
      </c>
      <c r="AC15" t="s">
        <v>370</v>
      </c>
      <c r="AH15" s="178"/>
      <c r="CV15">
        <f t="shared" ca="1" si="1"/>
        <v>0</v>
      </c>
      <c r="CW15">
        <f t="shared" ca="1" si="2"/>
        <v>0</v>
      </c>
      <c r="CX15">
        <f t="shared" ca="1" si="3"/>
        <v>0</v>
      </c>
      <c r="CY15">
        <f t="shared" ca="1" si="4"/>
        <v>0</v>
      </c>
      <c r="CZ15">
        <f t="shared" ca="1" si="5"/>
        <v>0</v>
      </c>
      <c r="DA15" s="7">
        <f t="shared" ca="1" si="12"/>
        <v>410.4</v>
      </c>
      <c r="DB15" s="7">
        <f t="shared" ca="1" si="6"/>
        <v>410.4</v>
      </c>
      <c r="DC15" s="7">
        <f t="shared" ca="1" si="7"/>
        <v>410.4</v>
      </c>
      <c r="DD15" s="7">
        <f t="shared" ca="1" si="8"/>
        <v>248.60000000000002</v>
      </c>
      <c r="DE15">
        <f>'11a'!J40+'11a'!J25</f>
        <v>0</v>
      </c>
      <c r="DF15" s="7">
        <f t="shared" ca="1" si="9"/>
        <v>410.4</v>
      </c>
    </row>
    <row r="16" spans="1:110" x14ac:dyDescent="0.3">
      <c r="A16">
        <v>12</v>
      </c>
      <c r="B16" t="str">
        <f t="shared" si="0"/>
        <v>12a</v>
      </c>
      <c r="C16" t="s">
        <v>314</v>
      </c>
      <c r="G16" s="237"/>
      <c r="I16" s="238" t="str">
        <f t="shared" si="10"/>
        <v/>
      </c>
      <c r="J16" t="str">
        <f t="shared" si="11"/>
        <v/>
      </c>
      <c r="P16" t="s">
        <v>184</v>
      </c>
      <c r="Q16" t="s">
        <v>370</v>
      </c>
      <c r="R16" t="s">
        <v>185</v>
      </c>
      <c r="S16">
        <v>1</v>
      </c>
      <c r="T16" t="s">
        <v>186</v>
      </c>
      <c r="U16" t="s">
        <v>370</v>
      </c>
      <c r="V16" t="s">
        <v>187</v>
      </c>
      <c r="W16" t="s">
        <v>370</v>
      </c>
      <c r="X16" t="s">
        <v>294</v>
      </c>
      <c r="Y16" t="s">
        <v>370</v>
      </c>
      <c r="Z16" t="s">
        <v>299</v>
      </c>
      <c r="AA16">
        <v>1</v>
      </c>
      <c r="AB16" t="s">
        <v>188</v>
      </c>
      <c r="AC16" t="s">
        <v>370</v>
      </c>
      <c r="AH16" s="178"/>
      <c r="CV16">
        <f t="shared" ca="1" si="1"/>
        <v>0</v>
      </c>
      <c r="CW16">
        <f t="shared" ca="1" si="2"/>
        <v>0</v>
      </c>
      <c r="CX16">
        <f t="shared" ca="1" si="3"/>
        <v>0</v>
      </c>
      <c r="CY16">
        <f t="shared" ca="1" si="4"/>
        <v>0</v>
      </c>
      <c r="CZ16">
        <f t="shared" ca="1" si="5"/>
        <v>0</v>
      </c>
      <c r="DA16" s="7">
        <f ca="1">INDIRECT("'" &amp; B16 &amp; "'!$G$516")</f>
        <v>527.79999999999995</v>
      </c>
      <c r="DB16" s="7">
        <f t="shared" ca="1" si="6"/>
        <v>527.79999999999995</v>
      </c>
      <c r="DC16" s="7">
        <f t="shared" ca="1" si="7"/>
        <v>527.79999999999995</v>
      </c>
      <c r="DD16" s="7">
        <f t="shared" ca="1" si="8"/>
        <v>0</v>
      </c>
      <c r="DE16">
        <f>'12a'!J98</f>
        <v>0</v>
      </c>
      <c r="DF16" s="7">
        <f t="shared" ca="1" si="9"/>
        <v>527.79999999999995</v>
      </c>
    </row>
    <row r="17" spans="1:110" x14ac:dyDescent="0.3">
      <c r="A17">
        <v>13</v>
      </c>
      <c r="B17" t="str">
        <f t="shared" si="0"/>
        <v>13a</v>
      </c>
      <c r="C17" t="s">
        <v>315</v>
      </c>
      <c r="G17" s="237"/>
      <c r="I17" s="238" t="str">
        <f t="shared" si="10"/>
        <v/>
      </c>
      <c r="J17" t="str">
        <f t="shared" si="11"/>
        <v/>
      </c>
      <c r="P17" t="s">
        <v>184</v>
      </c>
      <c r="Q17" t="s">
        <v>370</v>
      </c>
      <c r="R17" t="s">
        <v>185</v>
      </c>
      <c r="S17">
        <v>1</v>
      </c>
      <c r="T17" t="s">
        <v>186</v>
      </c>
      <c r="U17" t="s">
        <v>370</v>
      </c>
      <c r="V17" t="s">
        <v>187</v>
      </c>
      <c r="W17" t="s">
        <v>370</v>
      </c>
      <c r="X17" t="s">
        <v>294</v>
      </c>
      <c r="Y17" t="s">
        <v>370</v>
      </c>
      <c r="Z17" t="s">
        <v>299</v>
      </c>
      <c r="AA17">
        <v>1</v>
      </c>
      <c r="AB17" t="s">
        <v>188</v>
      </c>
      <c r="AC17" t="s">
        <v>370</v>
      </c>
      <c r="AH17" s="178"/>
      <c r="CV17">
        <f t="shared" ca="1" si="1"/>
        <v>0</v>
      </c>
      <c r="CW17">
        <f t="shared" ca="1" si="2"/>
        <v>0</v>
      </c>
      <c r="CX17">
        <f t="shared" ca="1" si="3"/>
        <v>0</v>
      </c>
      <c r="CY17">
        <f t="shared" ca="1" si="4"/>
        <v>0</v>
      </c>
      <c r="CZ17">
        <f t="shared" ca="1" si="5"/>
        <v>0</v>
      </c>
      <c r="DA17" s="7">
        <f t="shared" ca="1" si="12"/>
        <v>97.4</v>
      </c>
      <c r="DB17" s="7">
        <f t="shared" ca="1" si="6"/>
        <v>97.4</v>
      </c>
      <c r="DC17" s="7">
        <f t="shared" ca="1" si="7"/>
        <v>97.4</v>
      </c>
      <c r="DD17" s="7">
        <f t="shared" ca="1" si="8"/>
        <v>573.70000000000005</v>
      </c>
      <c r="DE17">
        <f>'13a'!J63+'13a'!J40</f>
        <v>0</v>
      </c>
      <c r="DF17" s="7">
        <f t="shared" ca="1" si="9"/>
        <v>97.4</v>
      </c>
    </row>
    <row r="18" spans="1:110" x14ac:dyDescent="0.3">
      <c r="A18">
        <v>14</v>
      </c>
      <c r="B18" t="str">
        <f t="shared" si="0"/>
        <v>14a</v>
      </c>
      <c r="C18" t="s">
        <v>316</v>
      </c>
      <c r="G18" s="237"/>
      <c r="I18" s="238" t="str">
        <f t="shared" si="10"/>
        <v/>
      </c>
      <c r="J18" t="str">
        <f t="shared" si="11"/>
        <v/>
      </c>
      <c r="P18" t="s">
        <v>184</v>
      </c>
      <c r="Q18" t="s">
        <v>370</v>
      </c>
      <c r="R18" t="s">
        <v>185</v>
      </c>
      <c r="S18">
        <v>1</v>
      </c>
      <c r="T18" t="s">
        <v>186</v>
      </c>
      <c r="U18" t="s">
        <v>370</v>
      </c>
      <c r="V18" t="s">
        <v>187</v>
      </c>
      <c r="W18" t="s">
        <v>370</v>
      </c>
      <c r="X18" t="s">
        <v>294</v>
      </c>
      <c r="Y18" t="s">
        <v>370</v>
      </c>
      <c r="Z18" t="s">
        <v>299</v>
      </c>
      <c r="AA18">
        <v>1</v>
      </c>
      <c r="AB18" t="s">
        <v>188</v>
      </c>
      <c r="AC18" t="s">
        <v>370</v>
      </c>
      <c r="AH18" s="178"/>
      <c r="CV18">
        <f t="shared" ca="1" si="1"/>
        <v>0</v>
      </c>
      <c r="CW18">
        <f t="shared" ca="1" si="2"/>
        <v>0</v>
      </c>
      <c r="CX18">
        <f t="shared" ca="1" si="3"/>
        <v>0</v>
      </c>
      <c r="CY18">
        <f t="shared" ca="1" si="4"/>
        <v>0</v>
      </c>
      <c r="CZ18">
        <f t="shared" ca="1" si="5"/>
        <v>0</v>
      </c>
      <c r="DA18" s="7">
        <f t="shared" ca="1" si="12"/>
        <v>446.29999999999995</v>
      </c>
      <c r="DB18" s="7">
        <f t="shared" ca="1" si="6"/>
        <v>446.29999999999995</v>
      </c>
      <c r="DC18" s="7">
        <f t="shared" ca="1" si="7"/>
        <v>446.29999999999995</v>
      </c>
      <c r="DD18" s="7">
        <f t="shared" ca="1" si="8"/>
        <v>192.60000000000002</v>
      </c>
      <c r="DE18">
        <f>'14a'!J56+'14a'!J35</f>
        <v>0</v>
      </c>
      <c r="DF18" s="7">
        <f t="shared" ca="1" si="9"/>
        <v>446.29999999999995</v>
      </c>
    </row>
    <row r="19" spans="1:110" x14ac:dyDescent="0.3">
      <c r="A19">
        <v>15</v>
      </c>
      <c r="B19" t="str">
        <f t="shared" si="0"/>
        <v>15a</v>
      </c>
      <c r="C19" t="s">
        <v>317</v>
      </c>
      <c r="G19" s="237"/>
      <c r="I19" s="238" t="str">
        <f t="shared" si="10"/>
        <v/>
      </c>
      <c r="J19" t="str">
        <f t="shared" si="11"/>
        <v/>
      </c>
      <c r="P19" t="s">
        <v>184</v>
      </c>
      <c r="Q19" t="s">
        <v>370</v>
      </c>
      <c r="R19" t="s">
        <v>185</v>
      </c>
      <c r="S19">
        <v>1</v>
      </c>
      <c r="T19" t="s">
        <v>186</v>
      </c>
      <c r="U19" t="s">
        <v>370</v>
      </c>
      <c r="V19" t="s">
        <v>187</v>
      </c>
      <c r="W19" t="s">
        <v>370</v>
      </c>
      <c r="X19" t="s">
        <v>294</v>
      </c>
      <c r="Y19" t="s">
        <v>370</v>
      </c>
      <c r="Z19" t="s">
        <v>299</v>
      </c>
      <c r="AA19">
        <v>1</v>
      </c>
      <c r="AB19" t="s">
        <v>188</v>
      </c>
      <c r="AC19" t="s">
        <v>370</v>
      </c>
      <c r="AH19" s="178"/>
      <c r="CV19">
        <f t="shared" ca="1" si="1"/>
        <v>0</v>
      </c>
      <c r="CW19">
        <f t="shared" ca="1" si="2"/>
        <v>0</v>
      </c>
      <c r="CX19">
        <f t="shared" ca="1" si="3"/>
        <v>0</v>
      </c>
      <c r="CY19">
        <f t="shared" ca="1" si="4"/>
        <v>0</v>
      </c>
      <c r="CZ19">
        <f t="shared" ca="1" si="5"/>
        <v>0</v>
      </c>
      <c r="DA19" s="7">
        <f ca="1">INDIRECT("'" &amp; B19 &amp; "'!$G$516")</f>
        <v>0</v>
      </c>
      <c r="DB19" s="7">
        <f t="shared" ca="1" si="6"/>
        <v>0</v>
      </c>
      <c r="DC19" s="7">
        <f t="shared" ca="1" si="7"/>
        <v>0</v>
      </c>
      <c r="DD19" s="7">
        <f t="shared" ca="1" si="8"/>
        <v>0</v>
      </c>
      <c r="DE19">
        <f>'15a'!J37</f>
        <v>0</v>
      </c>
      <c r="DF19" s="7">
        <f t="shared" ca="1" si="9"/>
        <v>0</v>
      </c>
    </row>
    <row r="20" spans="1:110" x14ac:dyDescent="0.3">
      <c r="A20">
        <v>16</v>
      </c>
      <c r="B20" t="str">
        <f t="shared" si="0"/>
        <v>16a</v>
      </c>
      <c r="C20" t="s">
        <v>318</v>
      </c>
      <c r="G20" s="237"/>
      <c r="I20" s="238" t="str">
        <f t="shared" si="10"/>
        <v/>
      </c>
      <c r="J20" t="str">
        <f t="shared" si="11"/>
        <v/>
      </c>
      <c r="P20" t="s">
        <v>184</v>
      </c>
      <c r="Q20" t="s">
        <v>370</v>
      </c>
      <c r="R20" t="s">
        <v>185</v>
      </c>
      <c r="S20">
        <v>1</v>
      </c>
      <c r="T20" t="s">
        <v>186</v>
      </c>
      <c r="U20" t="s">
        <v>370</v>
      </c>
      <c r="V20" t="s">
        <v>187</v>
      </c>
      <c r="W20" t="s">
        <v>370</v>
      </c>
      <c r="X20" t="s">
        <v>294</v>
      </c>
      <c r="Y20" t="s">
        <v>370</v>
      </c>
      <c r="Z20" t="s">
        <v>299</v>
      </c>
      <c r="AA20">
        <v>1</v>
      </c>
      <c r="AB20" t="s">
        <v>188</v>
      </c>
      <c r="AC20" t="s">
        <v>370</v>
      </c>
      <c r="AH20" s="178"/>
      <c r="CV20">
        <f t="shared" ca="1" si="1"/>
        <v>0</v>
      </c>
      <c r="CW20">
        <f t="shared" ca="1" si="2"/>
        <v>0</v>
      </c>
      <c r="CX20">
        <f t="shared" ca="1" si="3"/>
        <v>0</v>
      </c>
      <c r="CY20">
        <f t="shared" ca="1" si="4"/>
        <v>0</v>
      </c>
      <c r="CZ20">
        <f t="shared" ca="1" si="5"/>
        <v>0</v>
      </c>
      <c r="DA20" s="7">
        <f t="shared" ca="1" si="12"/>
        <v>327.60000000000002</v>
      </c>
      <c r="DB20" s="7">
        <f t="shared" ca="1" si="6"/>
        <v>327.60000000000002</v>
      </c>
      <c r="DC20" s="7">
        <f t="shared" ca="1" si="7"/>
        <v>327.60000000000002</v>
      </c>
      <c r="DD20" s="7">
        <f t="shared" ca="1" si="8"/>
        <v>72.7</v>
      </c>
      <c r="DE20">
        <f>'16a'!J64</f>
        <v>0</v>
      </c>
      <c r="DF20" s="7">
        <f t="shared" ca="1" si="9"/>
        <v>327.60000000000002</v>
      </c>
    </row>
    <row r="21" spans="1:110" x14ac:dyDescent="0.3">
      <c r="A21">
        <v>17</v>
      </c>
      <c r="B21" t="str">
        <f t="shared" si="0"/>
        <v>17a</v>
      </c>
      <c r="C21" t="s">
        <v>319</v>
      </c>
      <c r="G21" s="237"/>
      <c r="I21" s="238" t="str">
        <f t="shared" si="10"/>
        <v/>
      </c>
      <c r="J21" t="str">
        <f t="shared" si="11"/>
        <v/>
      </c>
      <c r="P21" t="s">
        <v>184</v>
      </c>
      <c r="Q21" t="s">
        <v>370</v>
      </c>
      <c r="R21" t="s">
        <v>185</v>
      </c>
      <c r="S21">
        <v>1</v>
      </c>
      <c r="T21" t="s">
        <v>186</v>
      </c>
      <c r="U21" t="s">
        <v>370</v>
      </c>
      <c r="V21" t="s">
        <v>187</v>
      </c>
      <c r="W21" t="s">
        <v>370</v>
      </c>
      <c r="X21" t="s">
        <v>294</v>
      </c>
      <c r="Y21" t="s">
        <v>370</v>
      </c>
      <c r="Z21" t="s">
        <v>299</v>
      </c>
      <c r="AA21">
        <v>1</v>
      </c>
      <c r="AB21" t="s">
        <v>188</v>
      </c>
      <c r="AC21" t="s">
        <v>370</v>
      </c>
      <c r="AH21" s="178"/>
      <c r="CV21">
        <f t="shared" ca="1" si="1"/>
        <v>0</v>
      </c>
      <c r="CW21">
        <f t="shared" ca="1" si="2"/>
        <v>0</v>
      </c>
      <c r="CX21">
        <f t="shared" ca="1" si="3"/>
        <v>0</v>
      </c>
      <c r="CY21">
        <f t="shared" ca="1" si="4"/>
        <v>0</v>
      </c>
      <c r="CZ21">
        <f t="shared" ca="1" si="5"/>
        <v>0</v>
      </c>
      <c r="DA21" s="7">
        <f ca="1">INDIRECT("'" &amp; B21 &amp; "'!$G$516")</f>
        <v>417.3</v>
      </c>
      <c r="DB21" s="7">
        <f t="shared" ca="1" si="6"/>
        <v>417.3</v>
      </c>
      <c r="DC21" s="7">
        <f t="shared" ca="1" si="7"/>
        <v>417.3</v>
      </c>
      <c r="DD21" s="7">
        <f t="shared" ca="1" si="8"/>
        <v>0</v>
      </c>
      <c r="DE21">
        <f>'16a'!J64+'16a'!J53</f>
        <v>0</v>
      </c>
      <c r="DF21" s="7">
        <f t="shared" ca="1" si="9"/>
        <v>417.3</v>
      </c>
    </row>
    <row r="22" spans="1:110" hidden="1" x14ac:dyDescent="0.3">
      <c r="A22">
        <v>18</v>
      </c>
      <c r="B22" t="str">
        <f t="shared" si="0"/>
        <v>18a</v>
      </c>
      <c r="G22" s="237"/>
      <c r="I22" s="238" t="str">
        <f t="shared" si="10"/>
        <v/>
      </c>
      <c r="J22" t="str">
        <f t="shared" si="11"/>
        <v/>
      </c>
      <c r="P22" t="s">
        <v>184</v>
      </c>
      <c r="Q22" t="s">
        <v>370</v>
      </c>
      <c r="R22" t="s">
        <v>185</v>
      </c>
      <c r="S22">
        <v>1</v>
      </c>
      <c r="T22" t="s">
        <v>186</v>
      </c>
      <c r="U22" t="s">
        <v>370</v>
      </c>
      <c r="V22" t="s">
        <v>187</v>
      </c>
      <c r="W22" t="s">
        <v>370</v>
      </c>
      <c r="X22" t="s">
        <v>294</v>
      </c>
      <c r="Y22" t="s">
        <v>370</v>
      </c>
      <c r="Z22" t="s">
        <v>299</v>
      </c>
      <c r="AA22">
        <v>1</v>
      </c>
      <c r="AB22" t="s">
        <v>188</v>
      </c>
      <c r="AC22" t="s">
        <v>370</v>
      </c>
      <c r="AH22" s="178"/>
      <c r="CV22" t="e">
        <f t="shared" ca="1" si="1"/>
        <v>#REF!</v>
      </c>
      <c r="CW22" t="e">
        <f t="shared" ca="1" si="2"/>
        <v>#REF!</v>
      </c>
      <c r="CX22" t="e">
        <f t="shared" ca="1" si="3"/>
        <v>#REF!</v>
      </c>
      <c r="CY22" t="e">
        <f t="shared" ca="1" si="4"/>
        <v>#REF!</v>
      </c>
      <c r="CZ22" t="e">
        <f t="shared" ca="1" si="5"/>
        <v>#REF!</v>
      </c>
      <c r="DA22" s="7" t="e">
        <f t="shared" ca="1" si="12"/>
        <v>#REF!</v>
      </c>
      <c r="DB22" s="7" t="e">
        <f t="shared" ca="1" si="6"/>
        <v>#REF!</v>
      </c>
      <c r="DC22" s="7" t="e">
        <f t="shared" ca="1" si="7"/>
        <v>#REF!</v>
      </c>
      <c r="DD22" s="7" t="e">
        <f t="shared" ca="1" si="8"/>
        <v>#REF!</v>
      </c>
      <c r="DE22" t="e">
        <f>#REF!+#REF!</f>
        <v>#REF!</v>
      </c>
      <c r="DF22" s="7" t="e">
        <f t="shared" ca="1" si="9"/>
        <v>#REF!</v>
      </c>
    </row>
    <row r="23" spans="1:110" x14ac:dyDescent="0.3">
      <c r="A23">
        <v>19</v>
      </c>
      <c r="B23" t="str">
        <f t="shared" si="0"/>
        <v>19a</v>
      </c>
      <c r="C23" t="s">
        <v>320</v>
      </c>
      <c r="G23" s="237"/>
      <c r="I23" s="238" t="str">
        <f t="shared" si="10"/>
        <v/>
      </c>
      <c r="J23" t="str">
        <f t="shared" si="11"/>
        <v/>
      </c>
      <c r="P23" t="s">
        <v>184</v>
      </c>
      <c r="Q23" t="s">
        <v>370</v>
      </c>
      <c r="R23" t="s">
        <v>185</v>
      </c>
      <c r="S23">
        <v>1</v>
      </c>
      <c r="T23" t="s">
        <v>186</v>
      </c>
      <c r="U23" t="s">
        <v>370</v>
      </c>
      <c r="V23" t="s">
        <v>187</v>
      </c>
      <c r="W23" t="s">
        <v>370</v>
      </c>
      <c r="X23" t="s">
        <v>294</v>
      </c>
      <c r="Y23" t="s">
        <v>370</v>
      </c>
      <c r="Z23" t="s">
        <v>299</v>
      </c>
      <c r="AA23">
        <v>1</v>
      </c>
      <c r="AB23" t="s">
        <v>188</v>
      </c>
      <c r="AC23" t="s">
        <v>370</v>
      </c>
      <c r="AH23" s="178"/>
      <c r="CV23">
        <f t="shared" ca="1" si="1"/>
        <v>0</v>
      </c>
      <c r="CW23">
        <f t="shared" ca="1" si="2"/>
        <v>0</v>
      </c>
      <c r="CX23">
        <f t="shared" ca="1" si="3"/>
        <v>0</v>
      </c>
      <c r="CY23">
        <f t="shared" ca="1" si="4"/>
        <v>0</v>
      </c>
      <c r="CZ23">
        <f t="shared" ca="1" si="5"/>
        <v>0</v>
      </c>
      <c r="DA23" s="7">
        <f ca="1">INDIRECT("'" &amp; B23 &amp; "'!$G$516")</f>
        <v>405.3</v>
      </c>
      <c r="DB23" s="7">
        <f t="shared" ca="1" si="6"/>
        <v>405.3</v>
      </c>
      <c r="DC23" s="7">
        <f t="shared" ca="1" si="7"/>
        <v>405.3</v>
      </c>
      <c r="DD23" s="7">
        <f t="shared" ca="1" si="8"/>
        <v>0</v>
      </c>
      <c r="DE23">
        <f>'19a'!J35</f>
        <v>9.3000000000000007</v>
      </c>
      <c r="DF23" s="7">
        <f t="shared" ca="1" si="9"/>
        <v>405.3</v>
      </c>
    </row>
    <row r="24" spans="1:110" x14ac:dyDescent="0.3">
      <c r="A24">
        <v>20</v>
      </c>
      <c r="B24" t="str">
        <f t="shared" si="0"/>
        <v>20a</v>
      </c>
      <c r="C24" s="323" t="s">
        <v>321</v>
      </c>
      <c r="G24" s="237"/>
      <c r="I24" s="238" t="str">
        <f t="shared" si="10"/>
        <v/>
      </c>
      <c r="J24" t="str">
        <f t="shared" si="11"/>
        <v/>
      </c>
      <c r="P24" t="s">
        <v>184</v>
      </c>
      <c r="Q24" t="s">
        <v>370</v>
      </c>
      <c r="R24" t="s">
        <v>185</v>
      </c>
      <c r="S24">
        <v>1</v>
      </c>
      <c r="T24" t="s">
        <v>186</v>
      </c>
      <c r="U24" t="s">
        <v>370</v>
      </c>
      <c r="V24" t="s">
        <v>187</v>
      </c>
      <c r="W24" t="s">
        <v>370</v>
      </c>
      <c r="X24" t="s">
        <v>294</v>
      </c>
      <c r="Y24" t="s">
        <v>370</v>
      </c>
      <c r="Z24" t="s">
        <v>299</v>
      </c>
      <c r="AA24">
        <v>1</v>
      </c>
      <c r="AB24" t="s">
        <v>188</v>
      </c>
      <c r="AC24" t="s">
        <v>370</v>
      </c>
      <c r="AH24" s="178"/>
      <c r="CV24">
        <f t="shared" ca="1" si="1"/>
        <v>0</v>
      </c>
      <c r="CW24">
        <f t="shared" ca="1" si="2"/>
        <v>0</v>
      </c>
      <c r="CX24">
        <f t="shared" ca="1" si="3"/>
        <v>0</v>
      </c>
      <c r="CY24">
        <f t="shared" ca="1" si="4"/>
        <v>0</v>
      </c>
      <c r="CZ24">
        <f t="shared" ca="1" si="5"/>
        <v>0</v>
      </c>
      <c r="DA24" s="7">
        <f t="shared" ca="1" si="12"/>
        <v>2915</v>
      </c>
      <c r="DB24" s="7">
        <f t="shared" ca="1" si="6"/>
        <v>2915</v>
      </c>
      <c r="DC24" s="7">
        <f t="shared" ca="1" si="7"/>
        <v>2915</v>
      </c>
      <c r="DD24" s="7">
        <f t="shared" ca="1" si="8"/>
        <v>30</v>
      </c>
      <c r="DE24">
        <f>'20a'!J41</f>
        <v>0</v>
      </c>
      <c r="DF24" s="7">
        <f t="shared" ca="1" si="9"/>
        <v>2915</v>
      </c>
    </row>
    <row r="25" spans="1:110" hidden="1" x14ac:dyDescent="0.3">
      <c r="A25">
        <v>21</v>
      </c>
      <c r="B25" t="str">
        <f t="shared" si="0"/>
        <v>21a</v>
      </c>
      <c r="C25" s="324"/>
      <c r="G25" s="237"/>
      <c r="I25" s="238" t="str">
        <f t="shared" si="10"/>
        <v/>
      </c>
      <c r="J25" t="str">
        <f t="shared" si="11"/>
        <v/>
      </c>
      <c r="P25" t="s">
        <v>184</v>
      </c>
      <c r="Q25" t="s">
        <v>370</v>
      </c>
      <c r="R25" t="s">
        <v>185</v>
      </c>
      <c r="S25">
        <v>1</v>
      </c>
      <c r="T25" t="s">
        <v>186</v>
      </c>
      <c r="U25" t="s">
        <v>370</v>
      </c>
      <c r="V25" t="s">
        <v>187</v>
      </c>
      <c r="W25" t="s">
        <v>370</v>
      </c>
      <c r="X25" t="s">
        <v>294</v>
      </c>
      <c r="Y25" t="s">
        <v>370</v>
      </c>
      <c r="Z25" t="s">
        <v>299</v>
      </c>
      <c r="AA25">
        <v>1</v>
      </c>
      <c r="AB25" t="s">
        <v>188</v>
      </c>
      <c r="AC25" t="s">
        <v>370</v>
      </c>
      <c r="AH25" s="178"/>
      <c r="CU25" t="e">
        <f t="shared" ref="CU25:CU44" ca="1" si="13">INDIRECT("'" &amp; B25 &amp; "'!$K$539")</f>
        <v>#REF!</v>
      </c>
      <c r="CV25" t="e">
        <f t="shared" ca="1" si="1"/>
        <v>#REF!</v>
      </c>
      <c r="CW25" t="e">
        <f t="shared" ca="1" si="2"/>
        <v>#REF!</v>
      </c>
      <c r="CX25" t="e">
        <f t="shared" ca="1" si="3"/>
        <v>#REF!</v>
      </c>
      <c r="CY25" t="e">
        <f t="shared" ca="1" si="4"/>
        <v>#REF!</v>
      </c>
      <c r="CZ25" t="e">
        <f t="shared" ca="1" si="5"/>
        <v>#REF!</v>
      </c>
      <c r="DA25" s="7" t="e">
        <f t="shared" ca="1" si="12"/>
        <v>#REF!</v>
      </c>
      <c r="DB25" s="7" t="e">
        <f t="shared" ca="1" si="6"/>
        <v>#REF!</v>
      </c>
      <c r="DC25" s="7" t="e">
        <f t="shared" ca="1" si="7"/>
        <v>#REF!</v>
      </c>
      <c r="DD25" s="7" t="e">
        <f t="shared" ca="1" si="8"/>
        <v>#REF!</v>
      </c>
      <c r="DF25" s="7" t="e">
        <f t="shared" ca="1" si="9"/>
        <v>#REF!</v>
      </c>
    </row>
    <row r="26" spans="1:110" x14ac:dyDescent="0.3">
      <c r="A26">
        <v>22</v>
      </c>
      <c r="B26" t="str">
        <f t="shared" si="0"/>
        <v>22a</v>
      </c>
      <c r="C26" s="325" t="s">
        <v>322</v>
      </c>
      <c r="G26" s="237"/>
      <c r="I26" s="238" t="str">
        <f t="shared" si="10"/>
        <v/>
      </c>
      <c r="J26" t="str">
        <f t="shared" si="11"/>
        <v/>
      </c>
      <c r="P26" t="s">
        <v>184</v>
      </c>
      <c r="Q26" t="s">
        <v>370</v>
      </c>
      <c r="R26" t="s">
        <v>185</v>
      </c>
      <c r="S26">
        <v>1</v>
      </c>
      <c r="T26" t="s">
        <v>186</v>
      </c>
      <c r="U26" t="s">
        <v>370</v>
      </c>
      <c r="V26" t="s">
        <v>187</v>
      </c>
      <c r="W26" t="s">
        <v>370</v>
      </c>
      <c r="X26" t="s">
        <v>294</v>
      </c>
      <c r="Y26" t="s">
        <v>370</v>
      </c>
      <c r="Z26" t="s">
        <v>299</v>
      </c>
      <c r="AA26">
        <v>1</v>
      </c>
      <c r="AB26" t="s">
        <v>188</v>
      </c>
      <c r="AC26" t="s">
        <v>370</v>
      </c>
      <c r="AH26" s="178"/>
      <c r="CU26">
        <f t="shared" ca="1" si="13"/>
        <v>0</v>
      </c>
      <c r="CV26">
        <f t="shared" ca="1" si="1"/>
        <v>0</v>
      </c>
      <c r="CW26">
        <f t="shared" ca="1" si="2"/>
        <v>0</v>
      </c>
      <c r="CX26">
        <f t="shared" ca="1" si="3"/>
        <v>0</v>
      </c>
      <c r="CY26">
        <f t="shared" ca="1" si="4"/>
        <v>0</v>
      </c>
      <c r="CZ26">
        <f t="shared" ca="1" si="5"/>
        <v>0</v>
      </c>
      <c r="DA26" s="7">
        <f t="shared" ca="1" si="12"/>
        <v>169.8</v>
      </c>
      <c r="DB26" s="7">
        <f t="shared" ca="1" si="6"/>
        <v>169.8</v>
      </c>
      <c r="DC26" s="7">
        <f t="shared" ca="1" si="7"/>
        <v>169.8</v>
      </c>
      <c r="DD26" s="7">
        <f t="shared" ca="1" si="8"/>
        <v>515.79999999999995</v>
      </c>
      <c r="DE26">
        <f>'22a'!J37+'22a'!J71</f>
        <v>0</v>
      </c>
      <c r="DF26" s="7">
        <f t="shared" ca="1" si="9"/>
        <v>169.8</v>
      </c>
    </row>
    <row r="27" spans="1:110" x14ac:dyDescent="0.3">
      <c r="A27">
        <v>23</v>
      </c>
      <c r="B27" t="str">
        <f t="shared" si="0"/>
        <v>23a</v>
      </c>
      <c r="C27" s="326" t="s">
        <v>323</v>
      </c>
      <c r="G27" s="237"/>
      <c r="I27" s="238" t="str">
        <f t="shared" si="10"/>
        <v/>
      </c>
      <c r="J27" t="str">
        <f t="shared" si="11"/>
        <v/>
      </c>
      <c r="P27" t="s">
        <v>184</v>
      </c>
      <c r="Q27" t="s">
        <v>370</v>
      </c>
      <c r="R27" t="s">
        <v>185</v>
      </c>
      <c r="S27">
        <v>1</v>
      </c>
      <c r="T27" t="s">
        <v>186</v>
      </c>
      <c r="U27" t="s">
        <v>370</v>
      </c>
      <c r="V27" t="s">
        <v>187</v>
      </c>
      <c r="W27" t="s">
        <v>370</v>
      </c>
      <c r="X27" t="s">
        <v>294</v>
      </c>
      <c r="Y27" t="s">
        <v>370</v>
      </c>
      <c r="Z27" t="s">
        <v>299</v>
      </c>
      <c r="AA27">
        <v>1</v>
      </c>
      <c r="AB27" t="s">
        <v>188</v>
      </c>
      <c r="AC27" t="s">
        <v>370</v>
      </c>
      <c r="AH27" s="178"/>
      <c r="CU27">
        <f t="shared" ca="1" si="13"/>
        <v>0</v>
      </c>
      <c r="CV27">
        <f t="shared" ca="1" si="1"/>
        <v>0</v>
      </c>
      <c r="CW27">
        <f t="shared" ca="1" si="2"/>
        <v>0</v>
      </c>
      <c r="CX27">
        <f t="shared" ca="1" si="3"/>
        <v>0</v>
      </c>
      <c r="CY27">
        <f t="shared" ca="1" si="4"/>
        <v>0</v>
      </c>
      <c r="CZ27">
        <f t="shared" ca="1" si="5"/>
        <v>0</v>
      </c>
      <c r="DA27" s="7">
        <f t="shared" ca="1" si="12"/>
        <v>581.70000000000005</v>
      </c>
      <c r="DB27" s="7">
        <f t="shared" ca="1" si="6"/>
        <v>581.70000000000005</v>
      </c>
      <c r="DC27" s="7">
        <f t="shared" ca="1" si="7"/>
        <v>581.70000000000005</v>
      </c>
      <c r="DD27" s="7">
        <f t="shared" ca="1" si="8"/>
        <v>116.2</v>
      </c>
      <c r="DF27" s="7">
        <f t="shared" ca="1" si="9"/>
        <v>581.70000000000005</v>
      </c>
    </row>
    <row r="28" spans="1:110" x14ac:dyDescent="0.3">
      <c r="A28">
        <v>24</v>
      </c>
      <c r="B28" t="str">
        <f t="shared" si="0"/>
        <v>24a</v>
      </c>
      <c r="C28" s="326" t="s">
        <v>324</v>
      </c>
      <c r="G28" s="237"/>
      <c r="I28" s="238" t="str">
        <f t="shared" si="10"/>
        <v/>
      </c>
      <c r="J28" t="str">
        <f t="shared" si="11"/>
        <v/>
      </c>
      <c r="P28" t="s">
        <v>184</v>
      </c>
      <c r="Q28" t="s">
        <v>370</v>
      </c>
      <c r="R28" t="s">
        <v>185</v>
      </c>
      <c r="S28">
        <v>1</v>
      </c>
      <c r="T28" t="s">
        <v>186</v>
      </c>
      <c r="U28" t="s">
        <v>370</v>
      </c>
      <c r="V28" t="s">
        <v>187</v>
      </c>
      <c r="W28" t="s">
        <v>370</v>
      </c>
      <c r="X28" t="s">
        <v>294</v>
      </c>
      <c r="Y28" t="s">
        <v>370</v>
      </c>
      <c r="Z28" t="s">
        <v>299</v>
      </c>
      <c r="AA28">
        <v>1</v>
      </c>
      <c r="AB28" t="s">
        <v>188</v>
      </c>
      <c r="AC28" t="s">
        <v>370</v>
      </c>
      <c r="AH28" s="178"/>
      <c r="CT28">
        <f>SUMIF('24a'!$C$500:$C$514,"C",'24a'!$K$500:$K$514)</f>
        <v>60.819999999999993</v>
      </c>
      <c r="CU28">
        <f t="shared" ca="1" si="13"/>
        <v>0</v>
      </c>
      <c r="CV28">
        <f t="shared" ca="1" si="1"/>
        <v>0</v>
      </c>
      <c r="CW28">
        <f t="shared" ca="1" si="2"/>
        <v>0</v>
      </c>
      <c r="CX28">
        <f t="shared" ca="1" si="3"/>
        <v>0</v>
      </c>
      <c r="CY28">
        <f t="shared" ca="1" si="4"/>
        <v>0</v>
      </c>
      <c r="CZ28">
        <f t="shared" ca="1" si="5"/>
        <v>0</v>
      </c>
      <c r="DA28" s="7">
        <f t="shared" ca="1" si="12"/>
        <v>36.049999999999997</v>
      </c>
      <c r="DB28" s="7">
        <f t="shared" ca="1" si="6"/>
        <v>36.049999999999997</v>
      </c>
      <c r="DC28" s="7">
        <f t="shared" ca="1" si="7"/>
        <v>36.049999999999997</v>
      </c>
      <c r="DD28" s="7">
        <f t="shared" ca="1" si="8"/>
        <v>856.12999999999988</v>
      </c>
      <c r="DF28" s="7">
        <f t="shared" ca="1" si="9"/>
        <v>36.049999999999997</v>
      </c>
    </row>
    <row r="29" spans="1:110" hidden="1" x14ac:dyDescent="0.3">
      <c r="A29">
        <v>25</v>
      </c>
      <c r="B29" t="str">
        <f t="shared" si="0"/>
        <v>25a</v>
      </c>
      <c r="C29" s="324" t="s">
        <v>325</v>
      </c>
      <c r="G29" s="237"/>
      <c r="I29" s="238" t="str">
        <f t="shared" si="10"/>
        <v/>
      </c>
      <c r="J29" t="str">
        <f t="shared" si="11"/>
        <v/>
      </c>
      <c r="P29" t="s">
        <v>184</v>
      </c>
      <c r="Q29" t="s">
        <v>370</v>
      </c>
      <c r="R29" t="s">
        <v>185</v>
      </c>
      <c r="S29">
        <v>1</v>
      </c>
      <c r="T29" t="s">
        <v>186</v>
      </c>
      <c r="U29" t="s">
        <v>370</v>
      </c>
      <c r="V29" t="s">
        <v>187</v>
      </c>
      <c r="W29" t="s">
        <v>370</v>
      </c>
      <c r="X29" t="s">
        <v>294</v>
      </c>
      <c r="Y29" t="s">
        <v>370</v>
      </c>
      <c r="Z29" t="s">
        <v>299</v>
      </c>
      <c r="AA29">
        <v>1</v>
      </c>
      <c r="AB29" t="s">
        <v>188</v>
      </c>
      <c r="AC29" t="s">
        <v>370</v>
      </c>
      <c r="AH29" s="178"/>
      <c r="CT29" t="e">
        <f>SUMIF(#REF!,"C",#REF!)</f>
        <v>#REF!</v>
      </c>
      <c r="CU29" t="e">
        <f t="shared" ca="1" si="13"/>
        <v>#REF!</v>
      </c>
      <c r="CV29" t="e">
        <f t="shared" ca="1" si="1"/>
        <v>#REF!</v>
      </c>
      <c r="CW29" t="e">
        <f t="shared" ca="1" si="2"/>
        <v>#REF!</v>
      </c>
      <c r="CX29" t="e">
        <f t="shared" ca="1" si="3"/>
        <v>#REF!</v>
      </c>
      <c r="CY29" t="e">
        <f t="shared" ca="1" si="4"/>
        <v>#REF!</v>
      </c>
      <c r="CZ29" t="e">
        <f t="shared" ca="1" si="5"/>
        <v>#REF!</v>
      </c>
      <c r="DA29" s="7" t="e">
        <f t="shared" ca="1" si="12"/>
        <v>#REF!</v>
      </c>
      <c r="DB29" s="7" t="e">
        <f t="shared" ca="1" si="6"/>
        <v>#REF!</v>
      </c>
      <c r="DC29" s="7" t="e">
        <f t="shared" ca="1" si="7"/>
        <v>#REF!</v>
      </c>
      <c r="DD29" s="7" t="e">
        <f t="shared" ca="1" si="8"/>
        <v>#REF!</v>
      </c>
      <c r="DF29" s="7" t="e">
        <f t="shared" ca="1" si="9"/>
        <v>#REF!</v>
      </c>
    </row>
    <row r="30" spans="1:110" x14ac:dyDescent="0.3">
      <c r="A30">
        <v>26</v>
      </c>
      <c r="B30" t="str">
        <f t="shared" si="0"/>
        <v>26a</v>
      </c>
      <c r="C30" s="326" t="s">
        <v>326</v>
      </c>
      <c r="G30" s="237"/>
      <c r="I30" s="238" t="str">
        <f t="shared" si="10"/>
        <v/>
      </c>
      <c r="J30" t="str">
        <f t="shared" si="11"/>
        <v/>
      </c>
      <c r="P30" t="s">
        <v>184</v>
      </c>
      <c r="Q30" t="s">
        <v>370</v>
      </c>
      <c r="R30" t="s">
        <v>185</v>
      </c>
      <c r="S30">
        <v>1</v>
      </c>
      <c r="T30" t="s">
        <v>186</v>
      </c>
      <c r="U30" t="s">
        <v>370</v>
      </c>
      <c r="V30" t="s">
        <v>187</v>
      </c>
      <c r="W30" t="s">
        <v>370</v>
      </c>
      <c r="X30" t="s">
        <v>294</v>
      </c>
      <c r="Y30" t="s">
        <v>370</v>
      </c>
      <c r="Z30" t="s">
        <v>299</v>
      </c>
      <c r="AA30">
        <v>1</v>
      </c>
      <c r="AB30" t="s">
        <v>188</v>
      </c>
      <c r="AC30" t="s">
        <v>370</v>
      </c>
      <c r="AH30" s="178"/>
      <c r="CT30">
        <f>SUMIF('26a'!$C$500:$C$514,"C",'26a'!$K$500:$K$514)</f>
        <v>31.86</v>
      </c>
      <c r="CU30">
        <f t="shared" ca="1" si="13"/>
        <v>0</v>
      </c>
      <c r="CV30">
        <f t="shared" ca="1" si="1"/>
        <v>0</v>
      </c>
      <c r="CW30">
        <f t="shared" ca="1" si="2"/>
        <v>0</v>
      </c>
      <c r="CX30">
        <f t="shared" ca="1" si="3"/>
        <v>0</v>
      </c>
      <c r="CY30">
        <f t="shared" ca="1" si="4"/>
        <v>0</v>
      </c>
      <c r="CZ30">
        <f t="shared" ca="1" si="5"/>
        <v>0</v>
      </c>
      <c r="DA30" s="7">
        <f t="shared" ca="1" si="12"/>
        <v>641.64</v>
      </c>
      <c r="DB30" s="7">
        <f t="shared" ca="1" si="6"/>
        <v>641.64</v>
      </c>
      <c r="DC30" s="7">
        <f t="shared" ca="1" si="7"/>
        <v>641.64</v>
      </c>
      <c r="DD30" s="7">
        <f t="shared" ca="1" si="8"/>
        <v>813.78999999999985</v>
      </c>
      <c r="DF30" s="7">
        <f t="shared" ca="1" si="9"/>
        <v>641.64</v>
      </c>
    </row>
    <row r="31" spans="1:110" x14ac:dyDescent="0.3">
      <c r="A31">
        <v>27</v>
      </c>
      <c r="B31" t="str">
        <f t="shared" ref="B31:B33" si="14">CONCATENATE(A31,"a")</f>
        <v>27a</v>
      </c>
      <c r="C31" s="326" t="s">
        <v>327</v>
      </c>
      <c r="G31" s="237" t="str">
        <f t="shared" ref="G31:G44" si="15">IF($G$3="","",$G$3)</f>
        <v/>
      </c>
      <c r="H31">
        <f t="shared" ref="H31:H33" ca="1" si="16">INDIRECT("'" &amp; B31 &amp; "'!$K$515")</f>
        <v>1100.33</v>
      </c>
      <c r="I31" s="238" t="str">
        <f t="shared" ca="1" si="10"/>
        <v/>
      </c>
      <c r="J31" t="str">
        <f t="shared" si="11"/>
        <v/>
      </c>
      <c r="P31" t="s">
        <v>184</v>
      </c>
      <c r="Q31" t="s">
        <v>370</v>
      </c>
      <c r="R31" t="s">
        <v>185</v>
      </c>
      <c r="S31">
        <v>1</v>
      </c>
      <c r="T31" t="s">
        <v>186</v>
      </c>
      <c r="U31" t="s">
        <v>370</v>
      </c>
      <c r="V31" t="s">
        <v>187</v>
      </c>
      <c r="W31" t="s">
        <v>370</v>
      </c>
      <c r="X31" t="s">
        <v>294</v>
      </c>
      <c r="Y31" t="s">
        <v>370</v>
      </c>
      <c r="Z31" t="s">
        <v>299</v>
      </c>
      <c r="AA31">
        <v>1</v>
      </c>
      <c r="AB31" t="s">
        <v>188</v>
      </c>
      <c r="AC31" t="s">
        <v>370</v>
      </c>
      <c r="AH31" s="178"/>
      <c r="CT31">
        <f>SUMIF('27a'!$C$500:$C$514,"C",'27a'!$K$500:$K$514)</f>
        <v>51.29</v>
      </c>
      <c r="CU31">
        <f t="shared" ca="1" si="13"/>
        <v>0</v>
      </c>
      <c r="CV31">
        <f t="shared" ca="1" si="1"/>
        <v>0</v>
      </c>
      <c r="CW31">
        <f t="shared" ca="1" si="2"/>
        <v>0</v>
      </c>
      <c r="CX31">
        <f t="shared" ca="1" si="3"/>
        <v>0</v>
      </c>
      <c r="CY31">
        <f t="shared" ca="1" si="4"/>
        <v>0</v>
      </c>
      <c r="CZ31">
        <f t="shared" ca="1" si="5"/>
        <v>0</v>
      </c>
      <c r="DA31" s="7">
        <f t="shared" ca="1" si="12"/>
        <v>386.33000000000004</v>
      </c>
      <c r="DB31" s="7">
        <f t="shared" ca="1" si="6"/>
        <v>386.33000000000004</v>
      </c>
      <c r="DC31" s="7">
        <f t="shared" ca="1" si="7"/>
        <v>386.33000000000004</v>
      </c>
      <c r="DD31" s="7">
        <f t="shared" ca="1" si="8"/>
        <v>551.65</v>
      </c>
      <c r="DF31" s="7">
        <f t="shared" ca="1" si="9"/>
        <v>386.33000000000004</v>
      </c>
    </row>
    <row r="32" spans="1:110" x14ac:dyDescent="0.3">
      <c r="A32">
        <v>28</v>
      </c>
      <c r="B32" t="str">
        <f t="shared" si="14"/>
        <v>28a</v>
      </c>
      <c r="C32" s="326" t="s">
        <v>328</v>
      </c>
      <c r="G32" s="237" t="str">
        <f t="shared" si="15"/>
        <v/>
      </c>
      <c r="H32">
        <f t="shared" ca="1" si="16"/>
        <v>646.2600000000001</v>
      </c>
      <c r="I32" s="238" t="str">
        <f t="shared" ca="1" si="10"/>
        <v/>
      </c>
      <c r="J32" t="str">
        <f t="shared" si="11"/>
        <v/>
      </c>
      <c r="P32" t="s">
        <v>184</v>
      </c>
      <c r="Q32" t="s">
        <v>370</v>
      </c>
      <c r="R32" t="s">
        <v>185</v>
      </c>
      <c r="S32">
        <v>1</v>
      </c>
      <c r="T32" t="s">
        <v>186</v>
      </c>
      <c r="U32" t="s">
        <v>370</v>
      </c>
      <c r="V32" t="s">
        <v>187</v>
      </c>
      <c r="W32" t="s">
        <v>370</v>
      </c>
      <c r="X32" t="s">
        <v>294</v>
      </c>
      <c r="Y32" t="s">
        <v>370</v>
      </c>
      <c r="Z32" t="s">
        <v>299</v>
      </c>
      <c r="AA32">
        <v>1</v>
      </c>
      <c r="AB32" t="s">
        <v>188</v>
      </c>
      <c r="AC32" t="s">
        <v>370</v>
      </c>
      <c r="AF32" t="s">
        <v>189</v>
      </c>
      <c r="AG32" t="s">
        <v>190</v>
      </c>
      <c r="AH32" s="178">
        <f t="shared" ref="AH32:AH44" si="17">CT32</f>
        <v>67.599999999999994</v>
      </c>
      <c r="CT32">
        <f>SUMIF('28a'!$C$500:$C$514,"C",'28a'!$K$500:$K$514)</f>
        <v>67.599999999999994</v>
      </c>
      <c r="CU32">
        <f t="shared" ca="1" si="13"/>
        <v>0</v>
      </c>
      <c r="CV32">
        <f t="shared" ca="1" si="1"/>
        <v>0</v>
      </c>
      <c r="CW32">
        <f t="shared" ca="1" si="2"/>
        <v>0</v>
      </c>
      <c r="CX32">
        <f t="shared" ca="1" si="3"/>
        <v>0</v>
      </c>
      <c r="CY32">
        <f t="shared" ca="1" si="4"/>
        <v>0</v>
      </c>
      <c r="CZ32">
        <f t="shared" ca="1" si="5"/>
        <v>0</v>
      </c>
      <c r="DA32" s="7">
        <f t="shared" ca="1" si="12"/>
        <v>125.02</v>
      </c>
      <c r="DB32" s="7">
        <f t="shared" ca="1" si="6"/>
        <v>125.02</v>
      </c>
      <c r="DC32" s="7">
        <f t="shared" ca="1" si="7"/>
        <v>125.02</v>
      </c>
      <c r="DD32" s="7">
        <f t="shared" ca="1" si="8"/>
        <v>47.72</v>
      </c>
      <c r="DF32" s="7">
        <f t="shared" ca="1" si="9"/>
        <v>125.02</v>
      </c>
    </row>
    <row r="33" spans="1:110" x14ac:dyDescent="0.3">
      <c r="A33">
        <v>29</v>
      </c>
      <c r="B33" t="str">
        <f t="shared" si="14"/>
        <v>29a</v>
      </c>
      <c r="C33" s="327" t="s">
        <v>329</v>
      </c>
      <c r="G33" s="237" t="str">
        <f t="shared" si="15"/>
        <v/>
      </c>
      <c r="H33" t="e">
        <f t="shared" ca="1" si="16"/>
        <v>#REF!</v>
      </c>
      <c r="I33" s="238" t="str">
        <f t="shared" ca="1" si="10"/>
        <v/>
      </c>
      <c r="J33" t="str">
        <f t="shared" si="11"/>
        <v/>
      </c>
      <c r="P33" t="s">
        <v>184</v>
      </c>
      <c r="Q33" t="s">
        <v>370</v>
      </c>
      <c r="R33" t="s">
        <v>185</v>
      </c>
      <c r="S33">
        <v>1</v>
      </c>
      <c r="T33" t="s">
        <v>186</v>
      </c>
      <c r="U33" t="s">
        <v>370</v>
      </c>
      <c r="V33" t="s">
        <v>187</v>
      </c>
      <c r="W33" t="s">
        <v>370</v>
      </c>
      <c r="X33" t="s">
        <v>294</v>
      </c>
      <c r="Y33" t="s">
        <v>370</v>
      </c>
      <c r="Z33" t="s">
        <v>299</v>
      </c>
      <c r="AA33">
        <v>1</v>
      </c>
      <c r="AB33" t="s">
        <v>188</v>
      </c>
      <c r="AC33" t="s">
        <v>370</v>
      </c>
      <c r="AF33" t="s">
        <v>189</v>
      </c>
      <c r="AG33" t="s">
        <v>190</v>
      </c>
      <c r="AH33" s="178" t="e">
        <f t="shared" si="17"/>
        <v>#REF!</v>
      </c>
      <c r="CT33" t="e">
        <f>SUMIF(#REF!,"C",#REF!)</f>
        <v>#REF!</v>
      </c>
      <c r="CU33" t="e">
        <f t="shared" ca="1" si="13"/>
        <v>#REF!</v>
      </c>
      <c r="CV33" t="e">
        <f t="shared" ca="1" si="1"/>
        <v>#REF!</v>
      </c>
      <c r="CW33" t="e">
        <f t="shared" ca="1" si="2"/>
        <v>#REF!</v>
      </c>
      <c r="CX33" t="e">
        <f t="shared" ca="1" si="3"/>
        <v>#REF!</v>
      </c>
      <c r="CY33" t="e">
        <f t="shared" ca="1" si="4"/>
        <v>#REF!</v>
      </c>
      <c r="CZ33" t="e">
        <f t="shared" ca="1" si="5"/>
        <v>#REF!</v>
      </c>
      <c r="DA33" s="7" t="e">
        <f t="shared" ca="1" si="12"/>
        <v>#REF!</v>
      </c>
      <c r="DB33" s="7" t="e">
        <f t="shared" ca="1" si="6"/>
        <v>#REF!</v>
      </c>
      <c r="DC33" s="7" t="e">
        <f t="shared" ca="1" si="7"/>
        <v>#REF!</v>
      </c>
      <c r="DD33" s="7" t="e">
        <f t="shared" ca="1" si="8"/>
        <v>#REF!</v>
      </c>
      <c r="DF33" s="7" t="e">
        <f t="shared" ca="1" si="9"/>
        <v>#REF!</v>
      </c>
    </row>
    <row r="34" spans="1:110" hidden="1" x14ac:dyDescent="0.3">
      <c r="A34">
        <v>30</v>
      </c>
      <c r="B34" t="str">
        <f t="shared" ref="B34:B44" si="18">CONCATENATE(A34,"a")</f>
        <v>30a</v>
      </c>
      <c r="C34" s="324" t="s">
        <v>330</v>
      </c>
      <c r="G34" s="237" t="str">
        <f t="shared" si="15"/>
        <v/>
      </c>
      <c r="H34" t="e">
        <f t="shared" ref="H34" ca="1" si="19">INDIRECT("'" &amp; B34 &amp; "'!$K$515")</f>
        <v>#REF!</v>
      </c>
      <c r="I34" s="238" t="str">
        <f t="shared" ca="1" si="10"/>
        <v/>
      </c>
      <c r="J34" t="str">
        <f t="shared" si="11"/>
        <v/>
      </c>
      <c r="P34" t="s">
        <v>184</v>
      </c>
      <c r="Q34" t="s">
        <v>370</v>
      </c>
      <c r="R34" t="s">
        <v>185</v>
      </c>
      <c r="S34">
        <v>1</v>
      </c>
      <c r="T34" t="s">
        <v>186</v>
      </c>
      <c r="U34" t="s">
        <v>370</v>
      </c>
      <c r="V34" t="s">
        <v>187</v>
      </c>
      <c r="W34" t="s">
        <v>370</v>
      </c>
      <c r="X34" t="s">
        <v>294</v>
      </c>
      <c r="Y34" t="s">
        <v>370</v>
      </c>
      <c r="Z34" t="s">
        <v>299</v>
      </c>
      <c r="AA34">
        <v>1</v>
      </c>
      <c r="AB34" t="s">
        <v>188</v>
      </c>
      <c r="AC34" t="s">
        <v>370</v>
      </c>
      <c r="AF34" t="s">
        <v>189</v>
      </c>
      <c r="AG34" t="s">
        <v>190</v>
      </c>
      <c r="AH34" s="178" t="e">
        <f t="shared" si="17"/>
        <v>#REF!</v>
      </c>
      <c r="CT34" t="e">
        <f>SUMIF(#REF!,"C",#REF!)</f>
        <v>#REF!</v>
      </c>
      <c r="CU34" t="e">
        <f t="shared" ca="1" si="13"/>
        <v>#REF!</v>
      </c>
      <c r="CV34" t="e">
        <f t="shared" ca="1" si="1"/>
        <v>#REF!</v>
      </c>
      <c r="CW34" t="e">
        <f t="shared" ca="1" si="2"/>
        <v>#REF!</v>
      </c>
      <c r="CX34" t="e">
        <f t="shared" ca="1" si="3"/>
        <v>#REF!</v>
      </c>
      <c r="CY34" t="e">
        <f t="shared" ca="1" si="4"/>
        <v>#REF!</v>
      </c>
      <c r="CZ34" t="e">
        <f t="shared" ca="1" si="5"/>
        <v>#REF!</v>
      </c>
      <c r="DA34" s="7" t="e">
        <f t="shared" ca="1" si="12"/>
        <v>#REF!</v>
      </c>
      <c r="DB34" s="7" t="e">
        <f t="shared" ca="1" si="6"/>
        <v>#REF!</v>
      </c>
      <c r="DC34" s="7" t="e">
        <f t="shared" ca="1" si="7"/>
        <v>#REF!</v>
      </c>
      <c r="DD34" s="7" t="e">
        <f t="shared" ca="1" si="8"/>
        <v>#REF!</v>
      </c>
      <c r="DF34" s="7" t="e">
        <f t="shared" ca="1" si="9"/>
        <v>#REF!</v>
      </c>
    </row>
    <row r="35" spans="1:110" hidden="1" x14ac:dyDescent="0.3">
      <c r="A35">
        <v>31</v>
      </c>
      <c r="B35" t="str">
        <f t="shared" si="18"/>
        <v>31a</v>
      </c>
      <c r="C35" s="323" t="s">
        <v>331</v>
      </c>
      <c r="G35" s="237" t="str">
        <f t="shared" si="15"/>
        <v/>
      </c>
      <c r="H35" t="e">
        <f t="shared" ref="H35:H44" ca="1" si="20">INDIRECT("'" &amp; B35 &amp; "'!$K$515")</f>
        <v>#REF!</v>
      </c>
      <c r="I35" s="238" t="str">
        <f t="shared" ca="1" si="10"/>
        <v/>
      </c>
      <c r="J35" t="str">
        <f t="shared" si="11"/>
        <v/>
      </c>
      <c r="P35" t="s">
        <v>184</v>
      </c>
      <c r="Q35" t="s">
        <v>370</v>
      </c>
      <c r="R35" t="s">
        <v>185</v>
      </c>
      <c r="S35">
        <v>1</v>
      </c>
      <c r="T35" t="s">
        <v>186</v>
      </c>
      <c r="U35" t="s">
        <v>370</v>
      </c>
      <c r="V35" t="s">
        <v>187</v>
      </c>
      <c r="W35" t="s">
        <v>370</v>
      </c>
      <c r="X35" t="s">
        <v>294</v>
      </c>
      <c r="Y35" t="s">
        <v>370</v>
      </c>
      <c r="Z35" t="s">
        <v>299</v>
      </c>
      <c r="AA35">
        <v>1</v>
      </c>
      <c r="AB35" t="s">
        <v>188</v>
      </c>
      <c r="AC35" t="s">
        <v>370</v>
      </c>
      <c r="AF35" t="s">
        <v>189</v>
      </c>
      <c r="AG35" t="s">
        <v>190</v>
      </c>
      <c r="AH35" s="178" t="e">
        <f t="shared" si="17"/>
        <v>#REF!</v>
      </c>
      <c r="CT35" t="e">
        <f>SUMIF(#REF!,"C",#REF!)</f>
        <v>#REF!</v>
      </c>
      <c r="CU35" t="e">
        <f t="shared" ca="1" si="13"/>
        <v>#REF!</v>
      </c>
      <c r="CV35" t="e">
        <f t="shared" ca="1" si="1"/>
        <v>#REF!</v>
      </c>
      <c r="CW35" t="e">
        <f t="shared" ca="1" si="2"/>
        <v>#REF!</v>
      </c>
      <c r="CX35" t="e">
        <f t="shared" ca="1" si="3"/>
        <v>#REF!</v>
      </c>
      <c r="CY35" t="e">
        <f t="shared" ca="1" si="4"/>
        <v>#REF!</v>
      </c>
      <c r="CZ35" t="e">
        <f t="shared" ca="1" si="5"/>
        <v>#REF!</v>
      </c>
      <c r="DA35" s="7" t="e">
        <f t="shared" ca="1" si="12"/>
        <v>#REF!</v>
      </c>
      <c r="DB35" s="7" t="e">
        <f t="shared" ca="1" si="6"/>
        <v>#REF!</v>
      </c>
      <c r="DC35" s="7" t="e">
        <f t="shared" ca="1" si="7"/>
        <v>#REF!</v>
      </c>
      <c r="DD35" s="7" t="e">
        <f t="shared" ca="1" si="8"/>
        <v>#REF!</v>
      </c>
      <c r="DF35" s="7" t="e">
        <f t="shared" ca="1" si="9"/>
        <v>#REF!</v>
      </c>
    </row>
    <row r="36" spans="1:110" x14ac:dyDescent="0.3">
      <c r="A36">
        <v>32</v>
      </c>
      <c r="B36" t="str">
        <f t="shared" si="18"/>
        <v>32a</v>
      </c>
      <c r="C36" s="326" t="s">
        <v>332</v>
      </c>
      <c r="G36" s="237" t="str">
        <f t="shared" si="15"/>
        <v/>
      </c>
      <c r="H36">
        <f t="shared" ca="1" si="20"/>
        <v>778.79</v>
      </c>
      <c r="I36" s="238" t="str">
        <f t="shared" ca="1" si="10"/>
        <v/>
      </c>
      <c r="J36" t="str">
        <f t="shared" si="11"/>
        <v/>
      </c>
      <c r="P36" t="s">
        <v>184</v>
      </c>
      <c r="Q36" t="s">
        <v>370</v>
      </c>
      <c r="R36" t="s">
        <v>185</v>
      </c>
      <c r="S36">
        <v>1</v>
      </c>
      <c r="T36" t="s">
        <v>186</v>
      </c>
      <c r="U36" t="s">
        <v>370</v>
      </c>
      <c r="V36" t="s">
        <v>187</v>
      </c>
      <c r="W36" t="s">
        <v>370</v>
      </c>
      <c r="X36" t="s">
        <v>294</v>
      </c>
      <c r="Y36" t="s">
        <v>370</v>
      </c>
      <c r="Z36" t="s">
        <v>299</v>
      </c>
      <c r="AA36">
        <v>1</v>
      </c>
      <c r="AB36" t="s">
        <v>188</v>
      </c>
      <c r="AC36" t="s">
        <v>370</v>
      </c>
      <c r="AF36" t="s">
        <v>189</v>
      </c>
      <c r="AG36" t="s">
        <v>190</v>
      </c>
      <c r="AH36" s="178">
        <f t="shared" si="17"/>
        <v>28</v>
      </c>
      <c r="BX36" t="s">
        <v>191</v>
      </c>
      <c r="BZ36" t="s">
        <v>192</v>
      </c>
      <c r="CB36" t="s">
        <v>193</v>
      </c>
      <c r="CD36" t="s">
        <v>194</v>
      </c>
      <c r="CF36" t="s">
        <v>195</v>
      </c>
      <c r="CH36" t="s">
        <v>196</v>
      </c>
      <c r="CT36">
        <f>SUMIF('32a'!$C$500:$C$514,"C",'32a'!$K$500:$K$514)</f>
        <v>28</v>
      </c>
      <c r="CU36">
        <f t="shared" ca="1" si="13"/>
        <v>0</v>
      </c>
      <c r="CV36">
        <f t="shared" ca="1" si="1"/>
        <v>0</v>
      </c>
      <c r="CW36">
        <f t="shared" ca="1" si="2"/>
        <v>0</v>
      </c>
      <c r="CX36">
        <f t="shared" ca="1" si="3"/>
        <v>0</v>
      </c>
      <c r="CY36">
        <f t="shared" ca="1" si="4"/>
        <v>0</v>
      </c>
      <c r="CZ36">
        <f t="shared" ca="1" si="5"/>
        <v>0</v>
      </c>
      <c r="DA36" s="7">
        <f t="shared" ca="1" si="12"/>
        <v>340.5</v>
      </c>
      <c r="DB36" s="7">
        <f t="shared" ca="1" si="6"/>
        <v>340.5</v>
      </c>
      <c r="DC36" s="7">
        <f t="shared" ca="1" si="7"/>
        <v>340.5</v>
      </c>
      <c r="DD36" s="7">
        <f t="shared" ca="1" si="8"/>
        <v>78.59</v>
      </c>
      <c r="DF36" s="7">
        <f t="shared" ca="1" si="9"/>
        <v>340.5</v>
      </c>
    </row>
    <row r="37" spans="1:110" x14ac:dyDescent="0.3">
      <c r="A37">
        <v>33</v>
      </c>
      <c r="B37" t="str">
        <f t="shared" si="18"/>
        <v>33a</v>
      </c>
      <c r="C37" t="s">
        <v>333</v>
      </c>
      <c r="G37" s="237" t="str">
        <f t="shared" si="15"/>
        <v/>
      </c>
      <c r="H37" t="e">
        <f t="shared" ca="1" si="20"/>
        <v>#REF!</v>
      </c>
      <c r="I37" s="238" t="str">
        <f t="shared" ca="1" si="10"/>
        <v/>
      </c>
      <c r="J37" t="str">
        <f t="shared" si="11"/>
        <v/>
      </c>
      <c r="P37" t="s">
        <v>184</v>
      </c>
      <c r="Q37" t="s">
        <v>370</v>
      </c>
      <c r="R37" t="s">
        <v>185</v>
      </c>
      <c r="S37">
        <v>1</v>
      </c>
      <c r="T37" t="s">
        <v>186</v>
      </c>
      <c r="U37" t="s">
        <v>370</v>
      </c>
      <c r="V37" t="s">
        <v>187</v>
      </c>
      <c r="W37" t="s">
        <v>370</v>
      </c>
      <c r="X37" t="s">
        <v>294</v>
      </c>
      <c r="Y37" t="s">
        <v>370</v>
      </c>
      <c r="Z37" t="s">
        <v>299</v>
      </c>
      <c r="AA37">
        <v>1</v>
      </c>
      <c r="AB37" t="s">
        <v>188</v>
      </c>
      <c r="AC37" t="s">
        <v>370</v>
      </c>
      <c r="AF37" t="s">
        <v>189</v>
      </c>
      <c r="AG37" t="s">
        <v>190</v>
      </c>
      <c r="AH37" s="178" t="e">
        <f t="shared" si="17"/>
        <v>#REF!</v>
      </c>
      <c r="BX37" t="s">
        <v>191</v>
      </c>
      <c r="BZ37" t="s">
        <v>192</v>
      </c>
      <c r="CB37" t="s">
        <v>193</v>
      </c>
      <c r="CD37" t="s">
        <v>194</v>
      </c>
      <c r="CF37" t="s">
        <v>195</v>
      </c>
      <c r="CH37" t="s">
        <v>196</v>
      </c>
      <c r="CT37" t="e">
        <f>SUMIF(#REF!,"C",#REF!)</f>
        <v>#REF!</v>
      </c>
      <c r="CU37" t="e">
        <f t="shared" ca="1" si="13"/>
        <v>#REF!</v>
      </c>
      <c r="CV37" t="e">
        <f t="shared" ca="1" si="1"/>
        <v>#REF!</v>
      </c>
      <c r="CW37" t="e">
        <f t="shared" ca="1" si="2"/>
        <v>#REF!</v>
      </c>
      <c r="CX37" t="e">
        <f t="shared" ca="1" si="3"/>
        <v>#REF!</v>
      </c>
      <c r="CY37" t="e">
        <f t="shared" ca="1" si="4"/>
        <v>#REF!</v>
      </c>
      <c r="CZ37" t="e">
        <f t="shared" ca="1" si="5"/>
        <v>#REF!</v>
      </c>
      <c r="DA37" s="7" t="e">
        <f t="shared" ca="1" si="12"/>
        <v>#REF!</v>
      </c>
      <c r="DB37" s="7" t="e">
        <f t="shared" ca="1" si="6"/>
        <v>#REF!</v>
      </c>
      <c r="DC37" s="7" t="e">
        <f t="shared" ca="1" si="7"/>
        <v>#REF!</v>
      </c>
      <c r="DD37" s="7" t="e">
        <f t="shared" ca="1" si="8"/>
        <v>#REF!</v>
      </c>
      <c r="DF37" s="7" t="e">
        <f t="shared" ca="1" si="9"/>
        <v>#REF!</v>
      </c>
    </row>
    <row r="38" spans="1:110" x14ac:dyDescent="0.3">
      <c r="A38">
        <v>34</v>
      </c>
      <c r="B38" t="str">
        <f t="shared" si="18"/>
        <v>34a</v>
      </c>
      <c r="C38" s="326" t="s">
        <v>334</v>
      </c>
      <c r="G38" s="237" t="str">
        <f t="shared" si="15"/>
        <v/>
      </c>
      <c r="H38">
        <f t="shared" ca="1" si="20"/>
        <v>1066.7</v>
      </c>
      <c r="I38" s="238" t="str">
        <f t="shared" ca="1" si="10"/>
        <v/>
      </c>
      <c r="J38" t="str">
        <f t="shared" si="11"/>
        <v/>
      </c>
      <c r="P38" t="s">
        <v>184</v>
      </c>
      <c r="Q38" t="s">
        <v>370</v>
      </c>
      <c r="R38" t="s">
        <v>185</v>
      </c>
      <c r="S38">
        <v>1</v>
      </c>
      <c r="T38" t="s">
        <v>186</v>
      </c>
      <c r="U38" t="s">
        <v>370</v>
      </c>
      <c r="V38" t="s">
        <v>187</v>
      </c>
      <c r="W38" t="s">
        <v>370</v>
      </c>
      <c r="X38" t="s">
        <v>294</v>
      </c>
      <c r="Y38" t="s">
        <v>370</v>
      </c>
      <c r="Z38" t="s">
        <v>299</v>
      </c>
      <c r="AA38">
        <v>1</v>
      </c>
      <c r="AB38" t="s">
        <v>188</v>
      </c>
      <c r="AC38" t="s">
        <v>370</v>
      </c>
      <c r="AF38" t="s">
        <v>189</v>
      </c>
      <c r="AG38" t="s">
        <v>190</v>
      </c>
      <c r="AH38" s="178">
        <f t="shared" si="17"/>
        <v>36.699999999999996</v>
      </c>
      <c r="BX38" t="s">
        <v>191</v>
      </c>
      <c r="BZ38" t="s">
        <v>192</v>
      </c>
      <c r="CB38" t="s">
        <v>193</v>
      </c>
      <c r="CD38" t="s">
        <v>194</v>
      </c>
      <c r="CF38" t="s">
        <v>195</v>
      </c>
      <c r="CH38" t="s">
        <v>196</v>
      </c>
      <c r="CT38">
        <f>SUMIF('34a'!$C$500:$C$514,"C",'34a'!$K$500:$K$514)</f>
        <v>36.699999999999996</v>
      </c>
      <c r="CU38">
        <f t="shared" ca="1" si="13"/>
        <v>0</v>
      </c>
      <c r="CV38">
        <f t="shared" ca="1" si="1"/>
        <v>0</v>
      </c>
      <c r="CW38">
        <f t="shared" ca="1" si="2"/>
        <v>0</v>
      </c>
      <c r="CX38">
        <f t="shared" ca="1" si="3"/>
        <v>0</v>
      </c>
      <c r="CY38">
        <f t="shared" ca="1" si="4"/>
        <v>0</v>
      </c>
      <c r="CZ38">
        <f t="shared" ca="1" si="5"/>
        <v>0</v>
      </c>
      <c r="DA38" s="7">
        <f t="shared" ca="1" si="12"/>
        <v>687.5</v>
      </c>
      <c r="DB38" s="7">
        <f t="shared" ca="1" si="6"/>
        <v>687.5</v>
      </c>
      <c r="DC38" s="7">
        <f t="shared" ca="1" si="7"/>
        <v>687.5</v>
      </c>
      <c r="DD38" s="7">
        <f t="shared" ca="1" si="8"/>
        <v>252.3</v>
      </c>
      <c r="DF38" s="7">
        <f t="shared" ca="1" si="9"/>
        <v>687.5</v>
      </c>
    </row>
    <row r="39" spans="1:110" x14ac:dyDescent="0.3">
      <c r="A39">
        <v>35</v>
      </c>
      <c r="B39" t="str">
        <f t="shared" si="18"/>
        <v>35a</v>
      </c>
      <c r="C39" s="326" t="s">
        <v>335</v>
      </c>
      <c r="G39" s="237" t="str">
        <f t="shared" si="15"/>
        <v/>
      </c>
      <c r="H39">
        <f t="shared" ca="1" si="20"/>
        <v>1435.6000000000001</v>
      </c>
      <c r="I39" s="238" t="str">
        <f t="shared" ca="1" si="10"/>
        <v/>
      </c>
      <c r="J39" t="str">
        <f t="shared" si="11"/>
        <v/>
      </c>
      <c r="P39" t="s">
        <v>184</v>
      </c>
      <c r="Q39" t="s">
        <v>370</v>
      </c>
      <c r="R39" t="s">
        <v>185</v>
      </c>
      <c r="S39">
        <v>1</v>
      </c>
      <c r="T39" t="s">
        <v>186</v>
      </c>
      <c r="U39" t="s">
        <v>370</v>
      </c>
      <c r="V39" t="s">
        <v>187</v>
      </c>
      <c r="W39" t="s">
        <v>370</v>
      </c>
      <c r="X39" t="s">
        <v>294</v>
      </c>
      <c r="Y39" t="s">
        <v>370</v>
      </c>
      <c r="Z39" t="s">
        <v>299</v>
      </c>
      <c r="AA39">
        <v>1</v>
      </c>
      <c r="AB39" t="s">
        <v>188</v>
      </c>
      <c r="AC39" t="s">
        <v>370</v>
      </c>
      <c r="AF39" t="s">
        <v>189</v>
      </c>
      <c r="AG39" t="s">
        <v>190</v>
      </c>
      <c r="AH39" s="178">
        <f t="shared" si="17"/>
        <v>53.209999999999994</v>
      </c>
      <c r="BX39" t="s">
        <v>191</v>
      </c>
      <c r="BZ39" t="s">
        <v>192</v>
      </c>
      <c r="CB39" t="s">
        <v>193</v>
      </c>
      <c r="CD39" t="s">
        <v>194</v>
      </c>
      <c r="CF39" t="s">
        <v>195</v>
      </c>
      <c r="CH39" t="s">
        <v>196</v>
      </c>
      <c r="CT39">
        <f>SUMIF('35a'!$C$500:$C$514,"C",'35a'!$K$500:$K$514)</f>
        <v>53.209999999999994</v>
      </c>
      <c r="CU39">
        <f t="shared" ca="1" si="13"/>
        <v>0</v>
      </c>
      <c r="CV39">
        <f t="shared" ca="1" si="1"/>
        <v>0</v>
      </c>
      <c r="CW39">
        <f t="shared" ca="1" si="2"/>
        <v>0</v>
      </c>
      <c r="CX39">
        <f t="shared" ca="1" si="3"/>
        <v>0</v>
      </c>
      <c r="CY39">
        <f t="shared" ca="1" si="4"/>
        <v>0</v>
      </c>
      <c r="CZ39">
        <f t="shared" ca="1" si="5"/>
        <v>0</v>
      </c>
      <c r="DA39" s="7">
        <f t="shared" ca="1" si="12"/>
        <v>1085.7800000000002</v>
      </c>
      <c r="DB39" s="7">
        <f t="shared" ca="1" si="6"/>
        <v>1085.7800000000002</v>
      </c>
      <c r="DC39" s="7">
        <f t="shared" ca="1" si="7"/>
        <v>1085.7800000000002</v>
      </c>
      <c r="DD39" s="7">
        <f t="shared" ca="1" si="8"/>
        <v>152.63</v>
      </c>
      <c r="DF39" s="7">
        <f t="shared" ca="1" si="9"/>
        <v>1085.7800000000002</v>
      </c>
    </row>
    <row r="40" spans="1:110" x14ac:dyDescent="0.3">
      <c r="A40">
        <v>36</v>
      </c>
      <c r="B40" t="str">
        <f t="shared" si="18"/>
        <v>36a</v>
      </c>
      <c r="C40" s="326" t="s">
        <v>336</v>
      </c>
      <c r="G40" s="237" t="str">
        <f t="shared" si="15"/>
        <v/>
      </c>
      <c r="H40">
        <f t="shared" ca="1" si="20"/>
        <v>2625.6</v>
      </c>
      <c r="I40" s="238" t="str">
        <f t="shared" ca="1" si="10"/>
        <v/>
      </c>
      <c r="J40" t="str">
        <f t="shared" si="11"/>
        <v/>
      </c>
      <c r="P40" t="s">
        <v>184</v>
      </c>
      <c r="Q40" t="s">
        <v>370</v>
      </c>
      <c r="R40" t="s">
        <v>185</v>
      </c>
      <c r="S40">
        <v>1</v>
      </c>
      <c r="T40" t="s">
        <v>186</v>
      </c>
      <c r="U40" t="s">
        <v>370</v>
      </c>
      <c r="V40" t="s">
        <v>187</v>
      </c>
      <c r="W40" t="s">
        <v>370</v>
      </c>
      <c r="X40" t="s">
        <v>294</v>
      </c>
      <c r="Y40" t="s">
        <v>370</v>
      </c>
      <c r="Z40" t="s">
        <v>299</v>
      </c>
      <c r="AA40">
        <v>1</v>
      </c>
      <c r="AB40" t="s">
        <v>188</v>
      </c>
      <c r="AC40" t="s">
        <v>370</v>
      </c>
      <c r="AF40" t="s">
        <v>189</v>
      </c>
      <c r="AG40" t="s">
        <v>190</v>
      </c>
      <c r="AH40" s="178">
        <f t="shared" si="17"/>
        <v>77.200000000000017</v>
      </c>
      <c r="BX40" t="s">
        <v>191</v>
      </c>
      <c r="BZ40" t="s">
        <v>192</v>
      </c>
      <c r="CB40" t="s">
        <v>193</v>
      </c>
      <c r="CD40" t="s">
        <v>194</v>
      </c>
      <c r="CF40" t="s">
        <v>195</v>
      </c>
      <c r="CH40" t="s">
        <v>196</v>
      </c>
      <c r="CT40">
        <f>SUMIF('36a'!$C$500:$C$514,"C",'36a'!$K$500:$K$514)</f>
        <v>77.200000000000017</v>
      </c>
      <c r="CU40">
        <f t="shared" ca="1" si="13"/>
        <v>0</v>
      </c>
      <c r="CV40">
        <f t="shared" ca="1" si="1"/>
        <v>0</v>
      </c>
      <c r="CW40">
        <f t="shared" ca="1" si="2"/>
        <v>0</v>
      </c>
      <c r="CX40">
        <f t="shared" ca="1" si="3"/>
        <v>0</v>
      </c>
      <c r="CY40">
        <f t="shared" ca="1" si="4"/>
        <v>0</v>
      </c>
      <c r="CZ40">
        <f t="shared" ca="1" si="5"/>
        <v>0</v>
      </c>
      <c r="DA40" s="7">
        <f t="shared" ca="1" si="12"/>
        <v>1939.5</v>
      </c>
      <c r="DB40" s="7">
        <f t="shared" ca="1" si="6"/>
        <v>1939.5</v>
      </c>
      <c r="DC40" s="7">
        <f t="shared" ca="1" si="7"/>
        <v>1939.5</v>
      </c>
      <c r="DD40" s="7">
        <f t="shared" ca="1" si="8"/>
        <v>181.2</v>
      </c>
      <c r="DF40" s="7">
        <f t="shared" ca="1" si="9"/>
        <v>1939.5</v>
      </c>
    </row>
    <row r="41" spans="1:110" x14ac:dyDescent="0.3">
      <c r="A41">
        <v>37</v>
      </c>
      <c r="B41" t="str">
        <f t="shared" si="18"/>
        <v>37a</v>
      </c>
      <c r="C41" s="326" t="s">
        <v>337</v>
      </c>
      <c r="G41" s="237" t="str">
        <f t="shared" si="15"/>
        <v/>
      </c>
      <c r="H41">
        <f t="shared" ca="1" si="20"/>
        <v>444.40000000000003</v>
      </c>
      <c r="I41" s="238" t="str">
        <f t="shared" ca="1" si="10"/>
        <v/>
      </c>
      <c r="J41" t="str">
        <f t="shared" si="11"/>
        <v/>
      </c>
      <c r="P41" t="s">
        <v>184</v>
      </c>
      <c r="Q41" t="s">
        <v>370</v>
      </c>
      <c r="R41" t="s">
        <v>185</v>
      </c>
      <c r="S41">
        <v>1</v>
      </c>
      <c r="T41" t="s">
        <v>186</v>
      </c>
      <c r="U41" t="s">
        <v>370</v>
      </c>
      <c r="V41" t="s">
        <v>187</v>
      </c>
      <c r="W41" t="s">
        <v>370</v>
      </c>
      <c r="X41" t="s">
        <v>294</v>
      </c>
      <c r="Y41" t="s">
        <v>370</v>
      </c>
      <c r="Z41" t="s">
        <v>299</v>
      </c>
      <c r="AA41">
        <v>1</v>
      </c>
      <c r="AB41" t="s">
        <v>188</v>
      </c>
      <c r="AC41" t="s">
        <v>370</v>
      </c>
      <c r="AF41" t="s">
        <v>189</v>
      </c>
      <c r="AG41" t="s">
        <v>190</v>
      </c>
      <c r="AH41" s="178">
        <f t="shared" si="17"/>
        <v>43.9</v>
      </c>
      <c r="BX41" t="s">
        <v>191</v>
      </c>
      <c r="BZ41" t="s">
        <v>192</v>
      </c>
      <c r="CB41" t="s">
        <v>193</v>
      </c>
      <c r="CD41" t="s">
        <v>194</v>
      </c>
      <c r="CF41" t="s">
        <v>195</v>
      </c>
      <c r="CH41" t="s">
        <v>196</v>
      </c>
      <c r="CT41">
        <f>SUMIF('37a'!$C$500:$C$514,"C",'37a'!$K$500:$K$514)</f>
        <v>43.9</v>
      </c>
      <c r="CU41">
        <f t="shared" ca="1" si="13"/>
        <v>0</v>
      </c>
      <c r="CV41">
        <f t="shared" ca="1" si="1"/>
        <v>0</v>
      </c>
      <c r="CW41">
        <f t="shared" ca="1" si="2"/>
        <v>0</v>
      </c>
      <c r="CX41">
        <f t="shared" ca="1" si="3"/>
        <v>0</v>
      </c>
      <c r="CY41">
        <f t="shared" ca="1" si="4"/>
        <v>0</v>
      </c>
      <c r="CZ41">
        <f t="shared" ca="1" si="5"/>
        <v>0</v>
      </c>
      <c r="DA41" s="7">
        <f t="shared" ca="1" si="12"/>
        <v>393.3</v>
      </c>
      <c r="DB41" s="7">
        <f t="shared" ca="1" si="6"/>
        <v>393.3</v>
      </c>
      <c r="DC41" s="7">
        <f t="shared" ca="1" si="7"/>
        <v>393.3</v>
      </c>
      <c r="DD41" s="7">
        <f t="shared" ca="1" si="8"/>
        <v>7.2</v>
      </c>
      <c r="DF41" s="7">
        <f t="shared" ca="1" si="9"/>
        <v>393.3</v>
      </c>
    </row>
    <row r="42" spans="1:110" x14ac:dyDescent="0.3">
      <c r="A42">
        <v>38</v>
      </c>
      <c r="B42" t="str">
        <f t="shared" si="18"/>
        <v>38a</v>
      </c>
      <c r="C42" s="326" t="s">
        <v>338</v>
      </c>
      <c r="G42" s="237" t="str">
        <f t="shared" si="15"/>
        <v/>
      </c>
      <c r="H42">
        <f t="shared" ca="1" si="20"/>
        <v>769.80000000000007</v>
      </c>
      <c r="I42" s="238" t="str">
        <f t="shared" ca="1" si="10"/>
        <v/>
      </c>
      <c r="J42" t="str">
        <f t="shared" si="11"/>
        <v/>
      </c>
      <c r="P42" t="s">
        <v>184</v>
      </c>
      <c r="Q42" t="s">
        <v>370</v>
      </c>
      <c r="R42" t="s">
        <v>185</v>
      </c>
      <c r="S42">
        <v>1</v>
      </c>
      <c r="T42" t="s">
        <v>186</v>
      </c>
      <c r="U42" t="s">
        <v>370</v>
      </c>
      <c r="V42" t="s">
        <v>187</v>
      </c>
      <c r="W42" t="s">
        <v>370</v>
      </c>
      <c r="X42" t="s">
        <v>294</v>
      </c>
      <c r="Y42" t="s">
        <v>370</v>
      </c>
      <c r="Z42" t="s">
        <v>299</v>
      </c>
      <c r="AA42">
        <v>1</v>
      </c>
      <c r="AB42" t="s">
        <v>188</v>
      </c>
      <c r="AC42" t="s">
        <v>370</v>
      </c>
      <c r="AF42" t="s">
        <v>189</v>
      </c>
      <c r="AG42" t="s">
        <v>190</v>
      </c>
      <c r="AH42" s="178">
        <f t="shared" si="17"/>
        <v>28</v>
      </c>
      <c r="BX42" t="s">
        <v>191</v>
      </c>
      <c r="BZ42" t="s">
        <v>192</v>
      </c>
      <c r="CB42" t="s">
        <v>193</v>
      </c>
      <c r="CD42" t="s">
        <v>194</v>
      </c>
      <c r="CF42" t="s">
        <v>195</v>
      </c>
      <c r="CH42" t="s">
        <v>196</v>
      </c>
      <c r="CT42">
        <f>SUMIF('38a'!$C$500:$C$514,"C",'38a'!$K$500:$K$514)</f>
        <v>28</v>
      </c>
      <c r="CU42">
        <f t="shared" ca="1" si="13"/>
        <v>0</v>
      </c>
      <c r="CV42">
        <f t="shared" ca="1" si="1"/>
        <v>0</v>
      </c>
      <c r="CW42">
        <f t="shared" ca="1" si="2"/>
        <v>0</v>
      </c>
      <c r="CX42">
        <f t="shared" ca="1" si="3"/>
        <v>0</v>
      </c>
      <c r="CY42">
        <f t="shared" ca="1" si="4"/>
        <v>0</v>
      </c>
      <c r="CZ42">
        <f t="shared" ca="1" si="5"/>
        <v>0</v>
      </c>
      <c r="DA42" s="7">
        <f t="shared" ca="1" si="12"/>
        <v>689.2</v>
      </c>
      <c r="DB42" s="7">
        <f t="shared" ca="1" si="6"/>
        <v>689.2</v>
      </c>
      <c r="DC42" s="7">
        <f t="shared" ca="1" si="7"/>
        <v>689.2</v>
      </c>
      <c r="DD42" s="7">
        <f t="shared" ca="1" si="8"/>
        <v>52.6</v>
      </c>
      <c r="DF42" s="7">
        <f t="shared" ca="1" si="9"/>
        <v>689.2</v>
      </c>
    </row>
    <row r="43" spans="1:110" hidden="1" x14ac:dyDescent="0.3">
      <c r="A43">
        <v>39</v>
      </c>
      <c r="B43" t="str">
        <f t="shared" si="18"/>
        <v>39a</v>
      </c>
      <c r="G43" s="237" t="str">
        <f t="shared" si="15"/>
        <v/>
      </c>
      <c r="H43">
        <f t="shared" ca="1" si="20"/>
        <v>0</v>
      </c>
      <c r="I43" s="238" t="str">
        <f t="shared" ca="1" si="10"/>
        <v/>
      </c>
      <c r="J43" t="str">
        <f t="shared" si="11"/>
        <v/>
      </c>
      <c r="P43" t="s">
        <v>184</v>
      </c>
      <c r="R43" t="s">
        <v>185</v>
      </c>
      <c r="S43">
        <v>1</v>
      </c>
      <c r="T43" t="s">
        <v>186</v>
      </c>
      <c r="V43" t="s">
        <v>187</v>
      </c>
      <c r="X43" t="s">
        <v>294</v>
      </c>
      <c r="Z43" t="s">
        <v>299</v>
      </c>
      <c r="AB43" t="s">
        <v>188</v>
      </c>
      <c r="AF43" t="s">
        <v>189</v>
      </c>
      <c r="AG43" t="s">
        <v>190</v>
      </c>
      <c r="AH43" s="178">
        <f t="shared" si="17"/>
        <v>0</v>
      </c>
      <c r="BX43" t="s">
        <v>191</v>
      </c>
      <c r="BZ43" t="s">
        <v>192</v>
      </c>
      <c r="CB43" t="s">
        <v>193</v>
      </c>
      <c r="CD43" t="s">
        <v>194</v>
      </c>
      <c r="CF43" t="s">
        <v>195</v>
      </c>
      <c r="CH43" t="s">
        <v>196</v>
      </c>
      <c r="CT43">
        <f>SUMIF('39a'!$C$500:$C$514,"C",'39a'!$K$500:$K$514)</f>
        <v>0</v>
      </c>
      <c r="CU43">
        <f t="shared" ca="1" si="13"/>
        <v>0</v>
      </c>
      <c r="CV43">
        <f t="shared" ca="1" si="1"/>
        <v>0</v>
      </c>
      <c r="CW43">
        <f t="shared" ca="1" si="2"/>
        <v>0</v>
      </c>
      <c r="CX43">
        <f t="shared" ca="1" si="3"/>
        <v>0</v>
      </c>
      <c r="CY43">
        <f t="shared" ca="1" si="4"/>
        <v>0</v>
      </c>
      <c r="CZ43">
        <f t="shared" ca="1" si="5"/>
        <v>0</v>
      </c>
      <c r="DA43" s="7">
        <f t="shared" ca="1" si="12"/>
        <v>0</v>
      </c>
      <c r="DB43" s="7">
        <f t="shared" ca="1" si="6"/>
        <v>0</v>
      </c>
      <c r="DC43" s="7">
        <f t="shared" ca="1" si="7"/>
        <v>0</v>
      </c>
      <c r="DD43" s="7">
        <f t="shared" ca="1" si="8"/>
        <v>0</v>
      </c>
      <c r="DF43" s="7">
        <f t="shared" ca="1" si="9"/>
        <v>0</v>
      </c>
    </row>
    <row r="44" spans="1:110" hidden="1" x14ac:dyDescent="0.3">
      <c r="A44">
        <v>40</v>
      </c>
      <c r="B44" t="str">
        <f t="shared" si="18"/>
        <v>40a</v>
      </c>
      <c r="G44" s="237" t="str">
        <f t="shared" si="15"/>
        <v/>
      </c>
      <c r="H44">
        <f t="shared" ca="1" si="20"/>
        <v>0</v>
      </c>
      <c r="I44" s="238" t="str">
        <f t="shared" ca="1" si="10"/>
        <v/>
      </c>
      <c r="J44" t="str">
        <f t="shared" si="11"/>
        <v/>
      </c>
      <c r="P44" t="s">
        <v>184</v>
      </c>
      <c r="R44" t="s">
        <v>185</v>
      </c>
      <c r="T44" t="s">
        <v>186</v>
      </c>
      <c r="V44" t="s">
        <v>187</v>
      </c>
      <c r="X44" t="s">
        <v>294</v>
      </c>
      <c r="Z44" t="s">
        <v>299</v>
      </c>
      <c r="AB44" t="s">
        <v>188</v>
      </c>
      <c r="AF44" t="s">
        <v>189</v>
      </c>
      <c r="AG44" t="s">
        <v>190</v>
      </c>
      <c r="AH44" s="178">
        <f t="shared" si="17"/>
        <v>0</v>
      </c>
      <c r="BX44" t="s">
        <v>191</v>
      </c>
      <c r="BZ44" t="s">
        <v>192</v>
      </c>
      <c r="CB44" t="s">
        <v>193</v>
      </c>
      <c r="CD44" t="s">
        <v>194</v>
      </c>
      <c r="CF44" t="s">
        <v>195</v>
      </c>
      <c r="CH44" t="s">
        <v>196</v>
      </c>
      <c r="CT44">
        <f>SUMIF('40a'!$C$500:$C$514,"C",'40a'!$K$500:$K$514)</f>
        <v>0</v>
      </c>
      <c r="CU44">
        <f t="shared" ca="1" si="13"/>
        <v>0</v>
      </c>
      <c r="CV44">
        <f t="shared" ca="1" si="1"/>
        <v>0</v>
      </c>
      <c r="CW44">
        <f t="shared" ca="1" si="2"/>
        <v>0</v>
      </c>
      <c r="CX44">
        <f t="shared" ca="1" si="3"/>
        <v>0</v>
      </c>
      <c r="CY44">
        <f t="shared" ca="1" si="4"/>
        <v>0</v>
      </c>
      <c r="CZ44">
        <f t="shared" ca="1" si="5"/>
        <v>0</v>
      </c>
      <c r="DA44" s="7">
        <f t="shared" ca="1" si="12"/>
        <v>0</v>
      </c>
      <c r="DB44" s="7">
        <f t="shared" ca="1" si="6"/>
        <v>0</v>
      </c>
      <c r="DC44" s="7">
        <f t="shared" ca="1" si="7"/>
        <v>0</v>
      </c>
      <c r="DD44" s="7">
        <f t="shared" ca="1" si="8"/>
        <v>0</v>
      </c>
      <c r="DF44" s="7">
        <f t="shared" ca="1" si="9"/>
        <v>0</v>
      </c>
    </row>
    <row r="45" spans="1:110" x14ac:dyDescent="0.3">
      <c r="DF45" s="7">
        <f t="shared" si="9"/>
        <v>0</v>
      </c>
    </row>
    <row r="46" spans="1:110" x14ac:dyDescent="0.3">
      <c r="DF46" s="7">
        <f t="shared" si="9"/>
        <v>0</v>
      </c>
    </row>
    <row r="47" spans="1:110" x14ac:dyDescent="0.3">
      <c r="DF47" s="7">
        <f t="shared" si="9"/>
        <v>0</v>
      </c>
    </row>
    <row r="48" spans="1:110" x14ac:dyDescent="0.3">
      <c r="DF48" s="7">
        <f t="shared" si="9"/>
        <v>0</v>
      </c>
    </row>
    <row r="49" spans="110:110" x14ac:dyDescent="0.3">
      <c r="DF49" s="7">
        <f t="shared" si="9"/>
        <v>0</v>
      </c>
    </row>
    <row r="50" spans="110:110" x14ac:dyDescent="0.3">
      <c r="DF50" s="7">
        <f t="shared" si="9"/>
        <v>0</v>
      </c>
    </row>
    <row r="51" spans="110:110" x14ac:dyDescent="0.3">
      <c r="DF51" s="7">
        <f t="shared" si="9"/>
        <v>0</v>
      </c>
    </row>
    <row r="52" spans="110:110" x14ac:dyDescent="0.3">
      <c r="DF52" s="7">
        <f t="shared" si="9"/>
        <v>0</v>
      </c>
    </row>
    <row r="53" spans="110:110" x14ac:dyDescent="0.3">
      <c r="DF53" s="7">
        <f t="shared" si="9"/>
        <v>0</v>
      </c>
    </row>
    <row r="54" spans="110:110" x14ac:dyDescent="0.3">
      <c r="DF54" s="7">
        <f t="shared" si="9"/>
        <v>0</v>
      </c>
    </row>
    <row r="55" spans="110:110" x14ac:dyDescent="0.3">
      <c r="DF55" s="7">
        <f t="shared" si="9"/>
        <v>0</v>
      </c>
    </row>
    <row r="56" spans="110:110" x14ac:dyDescent="0.3">
      <c r="DF56" s="7">
        <f t="shared" si="9"/>
        <v>0</v>
      </c>
    </row>
    <row r="57" spans="110:110" x14ac:dyDescent="0.3">
      <c r="DF57" s="7">
        <f t="shared" si="9"/>
        <v>0</v>
      </c>
    </row>
    <row r="58" spans="110:110" x14ac:dyDescent="0.3">
      <c r="DF58" s="7">
        <f t="shared" si="9"/>
        <v>0</v>
      </c>
    </row>
    <row r="59" spans="110:110" x14ac:dyDescent="0.3">
      <c r="DF59" s="7">
        <f t="shared" si="9"/>
        <v>0</v>
      </c>
    </row>
    <row r="60" spans="110:110" x14ac:dyDescent="0.3">
      <c r="DF60" s="7">
        <f t="shared" si="9"/>
        <v>0</v>
      </c>
    </row>
    <row r="61" spans="110:110" x14ac:dyDescent="0.3">
      <c r="DF61" s="7">
        <f t="shared" si="9"/>
        <v>0</v>
      </c>
    </row>
    <row r="62" spans="110:110" x14ac:dyDescent="0.3">
      <c r="DF62" s="7">
        <f t="shared" si="9"/>
        <v>0</v>
      </c>
    </row>
    <row r="63" spans="110:110" x14ac:dyDescent="0.3">
      <c r="DF63" s="7">
        <f t="shared" si="9"/>
        <v>0</v>
      </c>
    </row>
    <row r="64" spans="110:110" x14ac:dyDescent="0.3">
      <c r="DF64" s="7">
        <f t="shared" si="9"/>
        <v>0</v>
      </c>
    </row>
    <row r="65" spans="110:110" x14ac:dyDescent="0.3">
      <c r="DF65" s="7">
        <f t="shared" si="9"/>
        <v>0</v>
      </c>
    </row>
    <row r="66" spans="110:110" x14ac:dyDescent="0.3">
      <c r="DF66" s="7">
        <f t="shared" si="9"/>
        <v>0</v>
      </c>
    </row>
    <row r="67" spans="110:110" x14ac:dyDescent="0.3">
      <c r="DF67" s="7">
        <f t="shared" si="9"/>
        <v>0</v>
      </c>
    </row>
    <row r="68" spans="110:110" x14ac:dyDescent="0.3">
      <c r="DF68" s="7">
        <f t="shared" si="9"/>
        <v>0</v>
      </c>
    </row>
    <row r="69" spans="110:110" x14ac:dyDescent="0.3">
      <c r="DF69" s="7">
        <f t="shared" si="9"/>
        <v>0</v>
      </c>
    </row>
    <row r="70" spans="110:110" x14ac:dyDescent="0.3">
      <c r="DF70" s="7">
        <f t="shared" ref="DF70:DF102" si="21">DA70</f>
        <v>0</v>
      </c>
    </row>
    <row r="71" spans="110:110" x14ac:dyDescent="0.3">
      <c r="DF71" s="7">
        <f t="shared" si="21"/>
        <v>0</v>
      </c>
    </row>
    <row r="72" spans="110:110" x14ac:dyDescent="0.3">
      <c r="DF72" s="7">
        <f t="shared" si="21"/>
        <v>0</v>
      </c>
    </row>
    <row r="73" spans="110:110" x14ac:dyDescent="0.3">
      <c r="DF73" s="7">
        <f t="shared" si="21"/>
        <v>0</v>
      </c>
    </row>
    <row r="74" spans="110:110" x14ac:dyDescent="0.3">
      <c r="DF74" s="7">
        <f t="shared" si="21"/>
        <v>0</v>
      </c>
    </row>
    <row r="75" spans="110:110" x14ac:dyDescent="0.3">
      <c r="DF75" s="7">
        <f t="shared" si="21"/>
        <v>0</v>
      </c>
    </row>
    <row r="76" spans="110:110" x14ac:dyDescent="0.3">
      <c r="DF76" s="7">
        <f t="shared" si="21"/>
        <v>0</v>
      </c>
    </row>
    <row r="77" spans="110:110" x14ac:dyDescent="0.3">
      <c r="DF77" s="7">
        <f t="shared" si="21"/>
        <v>0</v>
      </c>
    </row>
    <row r="78" spans="110:110" x14ac:dyDescent="0.3">
      <c r="DF78" s="7">
        <f t="shared" si="21"/>
        <v>0</v>
      </c>
    </row>
    <row r="79" spans="110:110" x14ac:dyDescent="0.3">
      <c r="DF79" s="7">
        <f t="shared" si="21"/>
        <v>0</v>
      </c>
    </row>
    <row r="80" spans="110:110" x14ac:dyDescent="0.3">
      <c r="DF80" s="7">
        <f t="shared" si="21"/>
        <v>0</v>
      </c>
    </row>
    <row r="81" spans="110:110" x14ac:dyDescent="0.3">
      <c r="DF81" s="7">
        <f t="shared" si="21"/>
        <v>0</v>
      </c>
    </row>
    <row r="82" spans="110:110" x14ac:dyDescent="0.3">
      <c r="DF82" s="7">
        <f t="shared" si="21"/>
        <v>0</v>
      </c>
    </row>
    <row r="83" spans="110:110" x14ac:dyDescent="0.3">
      <c r="DF83" s="7">
        <f t="shared" si="21"/>
        <v>0</v>
      </c>
    </row>
    <row r="84" spans="110:110" x14ac:dyDescent="0.3">
      <c r="DF84" s="7">
        <f t="shared" si="21"/>
        <v>0</v>
      </c>
    </row>
    <row r="85" spans="110:110" x14ac:dyDescent="0.3">
      <c r="DF85" s="7">
        <f t="shared" si="21"/>
        <v>0</v>
      </c>
    </row>
    <row r="86" spans="110:110" x14ac:dyDescent="0.3">
      <c r="DF86" s="7">
        <f t="shared" si="21"/>
        <v>0</v>
      </c>
    </row>
    <row r="87" spans="110:110" x14ac:dyDescent="0.3">
      <c r="DF87" s="7">
        <f t="shared" si="21"/>
        <v>0</v>
      </c>
    </row>
    <row r="88" spans="110:110" x14ac:dyDescent="0.3">
      <c r="DF88" s="7">
        <f t="shared" si="21"/>
        <v>0</v>
      </c>
    </row>
    <row r="89" spans="110:110" x14ac:dyDescent="0.3">
      <c r="DF89" s="7">
        <f t="shared" si="21"/>
        <v>0</v>
      </c>
    </row>
    <row r="90" spans="110:110" x14ac:dyDescent="0.3">
      <c r="DF90" s="7">
        <f t="shared" si="21"/>
        <v>0</v>
      </c>
    </row>
    <row r="91" spans="110:110" x14ac:dyDescent="0.3">
      <c r="DF91" s="7">
        <f t="shared" si="21"/>
        <v>0</v>
      </c>
    </row>
    <row r="92" spans="110:110" x14ac:dyDescent="0.3">
      <c r="DF92" s="7">
        <f t="shared" si="21"/>
        <v>0</v>
      </c>
    </row>
    <row r="93" spans="110:110" x14ac:dyDescent="0.3">
      <c r="DF93" s="7">
        <f t="shared" si="21"/>
        <v>0</v>
      </c>
    </row>
    <row r="94" spans="110:110" x14ac:dyDescent="0.3">
      <c r="DF94" s="7">
        <f t="shared" si="21"/>
        <v>0</v>
      </c>
    </row>
    <row r="95" spans="110:110" x14ac:dyDescent="0.3">
      <c r="DF95" s="7">
        <f t="shared" si="21"/>
        <v>0</v>
      </c>
    </row>
    <row r="96" spans="110:110" x14ac:dyDescent="0.3">
      <c r="DF96" s="7">
        <f t="shared" si="21"/>
        <v>0</v>
      </c>
    </row>
    <row r="97" spans="110:110" x14ac:dyDescent="0.3">
      <c r="DF97" s="7">
        <f t="shared" si="21"/>
        <v>0</v>
      </c>
    </row>
    <row r="98" spans="110:110" x14ac:dyDescent="0.3">
      <c r="DF98" s="7">
        <f t="shared" si="21"/>
        <v>0</v>
      </c>
    </row>
    <row r="99" spans="110:110" x14ac:dyDescent="0.3">
      <c r="DF99" s="7">
        <f t="shared" si="21"/>
        <v>0</v>
      </c>
    </row>
    <row r="100" spans="110:110" x14ac:dyDescent="0.3">
      <c r="DF100" s="7">
        <f t="shared" si="21"/>
        <v>0</v>
      </c>
    </row>
    <row r="101" spans="110:110" x14ac:dyDescent="0.3">
      <c r="DF101" s="7">
        <f t="shared" si="21"/>
        <v>0</v>
      </c>
    </row>
    <row r="102" spans="110:110" x14ac:dyDescent="0.3">
      <c r="DF102" s="7">
        <f t="shared" si="21"/>
        <v>0</v>
      </c>
    </row>
  </sheetData>
  <protectedRanges>
    <protectedRange password="E846" sqref="C26" name="Formules_1"/>
  </protectedRanges>
  <pageMargins left="0.7" right="0.7" top="0.75" bottom="0.75" header="0.3" footer="0.3"/>
  <pageSetup paperSize="9" scale="21" orientation="portrait" r:id="rId1"/>
  <headerFooter>
    <oddHeader xml:space="preserve">&amp;L&amp;G
</oddHeader>
  </headerFooter>
  <colBreaks count="3" manualBreakCount="3">
    <brk id="15" max="1048575" man="1"/>
    <brk id="31" max="1048575" man="1"/>
    <brk id="75" max="1048575" man="1"/>
  </colBreaks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173583"/>
    <pageSetUpPr fitToPage="1"/>
  </sheetPr>
  <dimension ref="A1:J36"/>
  <sheetViews>
    <sheetView showGridLines="0" showZeros="0" tabSelected="1" zoomScaleNormal="100" zoomScaleSheetLayoutView="100" workbookViewId="0">
      <selection activeCell="A5" sqref="A5:F5"/>
    </sheetView>
  </sheetViews>
  <sheetFormatPr defaultColWidth="9.109375" defaultRowHeight="14.4" x14ac:dyDescent="0.3"/>
  <cols>
    <col min="1" max="1" width="9.6640625" customWidth="1"/>
    <col min="2" max="2" width="3.44140625" customWidth="1"/>
    <col min="3" max="5" width="9.109375" customWidth="1"/>
    <col min="6" max="6" width="12.5546875" customWidth="1"/>
    <col min="7" max="7" width="2.88671875" customWidth="1"/>
    <col min="8" max="9" width="9.109375" customWidth="1"/>
    <col min="10" max="10" width="23.6640625" customWidth="1"/>
  </cols>
  <sheetData>
    <row r="1" spans="1:10" s="225" customFormat="1" ht="26.25" customHeight="1" x14ac:dyDescent="0.5">
      <c r="A1" s="281" t="s">
        <v>177</v>
      </c>
      <c r="B1" s="282"/>
      <c r="C1" s="282"/>
      <c r="D1" s="282"/>
      <c r="E1" s="282"/>
      <c r="F1" s="282"/>
      <c r="G1" s="282"/>
      <c r="H1" s="282"/>
      <c r="I1" s="282"/>
      <c r="J1" s="283"/>
    </row>
    <row r="2" spans="1:10" ht="15.6" x14ac:dyDescent="0.3">
      <c r="A2" s="219"/>
      <c r="B2" s="220"/>
      <c r="C2" s="220"/>
      <c r="D2" s="220"/>
      <c r="E2" s="220"/>
      <c r="F2" s="220"/>
      <c r="G2" s="220"/>
      <c r="H2" s="220"/>
      <c r="I2" s="220"/>
      <c r="J2" s="220"/>
    </row>
    <row r="3" spans="1:10" ht="17.25" customHeight="1" x14ac:dyDescent="0.3">
      <c r="A3" s="284" t="s">
        <v>175</v>
      </c>
      <c r="B3" s="285"/>
      <c r="C3" s="285"/>
      <c r="D3" s="285"/>
      <c r="E3" s="285"/>
      <c r="F3" s="286"/>
      <c r="G3" s="285"/>
      <c r="H3" s="285"/>
      <c r="I3" s="285"/>
      <c r="J3" s="287"/>
    </row>
    <row r="4" spans="1:10" ht="15.6" x14ac:dyDescent="0.3">
      <c r="A4" s="221"/>
      <c r="B4" s="218"/>
      <c r="C4" s="218"/>
      <c r="D4" s="218"/>
      <c r="E4" s="218"/>
      <c r="F4" s="218"/>
      <c r="G4" s="218"/>
      <c r="H4" s="218"/>
      <c r="I4" s="218"/>
      <c r="J4" s="218"/>
    </row>
    <row r="5" spans="1:10" ht="15.75" customHeight="1" x14ac:dyDescent="0.3">
      <c r="A5" s="491" t="s">
        <v>197</v>
      </c>
      <c r="B5" s="492"/>
      <c r="C5" s="492"/>
      <c r="D5" s="492"/>
      <c r="E5" s="492"/>
      <c r="F5" s="493"/>
      <c r="G5" s="218"/>
      <c r="H5" s="479" t="s">
        <v>300</v>
      </c>
      <c r="I5" s="480"/>
      <c r="J5" s="481"/>
    </row>
    <row r="6" spans="1:10" ht="15.75" customHeight="1" x14ac:dyDescent="0.3">
      <c r="A6" s="473" t="s">
        <v>198</v>
      </c>
      <c r="B6" s="474"/>
      <c r="C6" s="474"/>
      <c r="D6" s="474"/>
      <c r="E6" s="474"/>
      <c r="F6" s="475"/>
      <c r="G6" s="218"/>
      <c r="H6" s="488" t="s">
        <v>301</v>
      </c>
      <c r="I6" s="489"/>
      <c r="J6" s="490"/>
    </row>
    <row r="7" spans="1:10" ht="15.75" customHeight="1" x14ac:dyDescent="0.3">
      <c r="A7" s="473" t="s">
        <v>199</v>
      </c>
      <c r="B7" s="474"/>
      <c r="C7" s="474"/>
      <c r="D7" s="474"/>
      <c r="E7" s="474"/>
      <c r="F7" s="475"/>
      <c r="G7" s="218"/>
      <c r="H7" s="488" t="s">
        <v>302</v>
      </c>
      <c r="I7" s="489"/>
      <c r="J7" s="490"/>
    </row>
    <row r="8" spans="1:10" ht="15.75" customHeight="1" x14ac:dyDescent="0.3">
      <c r="A8" s="473" t="s">
        <v>176</v>
      </c>
      <c r="B8" s="474"/>
      <c r="C8" s="474"/>
      <c r="D8" s="474"/>
      <c r="E8" s="474"/>
      <c r="F8" s="475"/>
      <c r="G8" s="218"/>
      <c r="H8" s="488"/>
      <c r="I8" s="489"/>
      <c r="J8" s="490"/>
    </row>
    <row r="9" spans="1:10" ht="15.75" customHeight="1" x14ac:dyDescent="0.3">
      <c r="A9" s="473" t="s">
        <v>39</v>
      </c>
      <c r="B9" s="474"/>
      <c r="C9" s="474"/>
      <c r="D9" s="474"/>
      <c r="E9" s="474"/>
      <c r="F9" s="475"/>
      <c r="G9" s="218"/>
      <c r="H9" s="488"/>
      <c r="I9" s="489"/>
      <c r="J9" s="490"/>
    </row>
    <row r="10" spans="1:10" ht="15.75" customHeight="1" x14ac:dyDescent="0.3">
      <c r="A10" s="473" t="s">
        <v>200</v>
      </c>
      <c r="B10" s="474"/>
      <c r="C10" s="474"/>
      <c r="D10" s="474"/>
      <c r="E10" s="474"/>
      <c r="F10" s="475"/>
      <c r="G10" s="218"/>
      <c r="H10" s="488"/>
      <c r="I10" s="489"/>
      <c r="J10" s="490"/>
    </row>
    <row r="11" spans="1:10" ht="15.75" customHeight="1" x14ac:dyDescent="0.3">
      <c r="A11" s="476" t="s">
        <v>39</v>
      </c>
      <c r="B11" s="477"/>
      <c r="C11" s="477"/>
      <c r="D11" s="477"/>
      <c r="E11" s="477"/>
      <c r="F11" s="478"/>
      <c r="G11" s="218"/>
      <c r="H11" s="485"/>
      <c r="I11" s="486"/>
      <c r="J11" s="487"/>
    </row>
    <row r="12" spans="1:10" ht="15.75" customHeight="1" x14ac:dyDescent="0.3">
      <c r="A12" s="226"/>
      <c r="B12" s="227"/>
      <c r="C12" s="227"/>
      <c r="D12" s="227"/>
      <c r="E12" s="227"/>
      <c r="F12" s="227"/>
      <c r="G12" s="218"/>
      <c r="H12" s="218"/>
      <c r="I12" s="218"/>
      <c r="J12" s="218"/>
    </row>
    <row r="13" spans="1:10" ht="15.75" customHeight="1" x14ac:dyDescent="0.3">
      <c r="A13" s="491" t="s">
        <v>43</v>
      </c>
      <c r="B13" s="492"/>
      <c r="C13" s="492"/>
      <c r="D13" s="492"/>
      <c r="E13" s="492"/>
      <c r="F13" s="493"/>
      <c r="G13" s="218"/>
      <c r="H13" s="479" t="s">
        <v>368</v>
      </c>
      <c r="I13" s="480"/>
      <c r="J13" s="481"/>
    </row>
    <row r="14" spans="1:10" ht="15.75" customHeight="1" x14ac:dyDescent="0.3">
      <c r="A14" s="473" t="s">
        <v>40</v>
      </c>
      <c r="B14" s="474"/>
      <c r="C14" s="474"/>
      <c r="D14" s="474"/>
      <c r="E14" s="474"/>
      <c r="F14" s="475"/>
      <c r="G14" s="218"/>
      <c r="H14" s="488" t="s">
        <v>365</v>
      </c>
      <c r="I14" s="489"/>
      <c r="J14" s="490"/>
    </row>
    <row r="15" spans="1:10" ht="15.75" customHeight="1" x14ac:dyDescent="0.3">
      <c r="A15" s="473" t="s">
        <v>44</v>
      </c>
      <c r="B15" s="474"/>
      <c r="C15" s="474"/>
      <c r="D15" s="474"/>
      <c r="E15" s="474"/>
      <c r="F15" s="475"/>
      <c r="G15" s="218"/>
      <c r="H15" s="488" t="s">
        <v>366</v>
      </c>
      <c r="I15" s="489"/>
      <c r="J15" s="490"/>
    </row>
    <row r="16" spans="1:10" ht="15.75" customHeight="1" x14ac:dyDescent="0.3">
      <c r="A16" s="473" t="s">
        <v>201</v>
      </c>
      <c r="B16" s="474"/>
      <c r="C16" s="474"/>
      <c r="D16" s="474"/>
      <c r="E16" s="474"/>
      <c r="F16" s="475"/>
      <c r="G16" s="218"/>
      <c r="H16" s="488" t="s">
        <v>367</v>
      </c>
      <c r="I16" s="489"/>
      <c r="J16" s="490"/>
    </row>
    <row r="17" spans="1:10" ht="15.75" customHeight="1" x14ac:dyDescent="0.3">
      <c r="A17" s="473" t="s">
        <v>45</v>
      </c>
      <c r="B17" s="474"/>
      <c r="C17" s="474"/>
      <c r="D17" s="474"/>
      <c r="E17" s="474"/>
      <c r="F17" s="475"/>
      <c r="G17" s="218"/>
      <c r="H17" s="488" t="s">
        <v>369</v>
      </c>
      <c r="I17" s="489"/>
      <c r="J17" s="490"/>
    </row>
    <row r="18" spans="1:10" ht="15.75" customHeight="1" x14ac:dyDescent="0.3">
      <c r="A18" s="476" t="s">
        <v>202</v>
      </c>
      <c r="B18" s="477"/>
      <c r="C18" s="477"/>
      <c r="D18" s="477"/>
      <c r="E18" s="477"/>
      <c r="F18" s="478"/>
      <c r="G18" s="218"/>
      <c r="H18" s="488" t="s">
        <v>369</v>
      </c>
      <c r="I18" s="489"/>
      <c r="J18" s="490"/>
    </row>
    <row r="19" spans="1:10" ht="15.75" customHeight="1" x14ac:dyDescent="0.3">
      <c r="A19" s="218"/>
      <c r="B19" s="222"/>
      <c r="C19" s="218"/>
      <c r="D19" s="218"/>
      <c r="E19" s="223"/>
      <c r="F19" s="217"/>
      <c r="G19" s="218"/>
      <c r="H19" s="218"/>
      <c r="I19" s="218"/>
      <c r="J19" s="218"/>
    </row>
    <row r="20" spans="1:10" ht="15.75" customHeight="1" x14ac:dyDescent="0.3">
      <c r="A20" s="491" t="s">
        <v>203</v>
      </c>
      <c r="B20" s="492"/>
      <c r="C20" s="492"/>
      <c r="D20" s="492"/>
      <c r="E20" s="492"/>
      <c r="F20" s="493"/>
      <c r="G20" s="223"/>
      <c r="H20" s="482"/>
      <c r="I20" s="483"/>
      <c r="J20" s="484"/>
    </row>
    <row r="21" spans="1:10" ht="15.75" customHeight="1" x14ac:dyDescent="0.3">
      <c r="A21" s="473" t="s">
        <v>204</v>
      </c>
      <c r="B21" s="474"/>
      <c r="C21" s="474"/>
      <c r="D21" s="474"/>
      <c r="E21" s="474"/>
      <c r="F21" s="475"/>
      <c r="G21" s="223"/>
      <c r="H21" s="467"/>
      <c r="I21" s="468"/>
      <c r="J21" s="469"/>
    </row>
    <row r="22" spans="1:10" ht="15.75" customHeight="1" x14ac:dyDescent="0.3">
      <c r="A22" s="473" t="s">
        <v>199</v>
      </c>
      <c r="B22" s="474"/>
      <c r="C22" s="474"/>
      <c r="D22" s="474"/>
      <c r="E22" s="474"/>
      <c r="F22" s="475"/>
      <c r="G22" s="223"/>
      <c r="H22" s="467"/>
      <c r="I22" s="468"/>
      <c r="J22" s="469"/>
    </row>
    <row r="23" spans="1:10" ht="15.75" customHeight="1" x14ac:dyDescent="0.3">
      <c r="A23" s="473" t="s">
        <v>41</v>
      </c>
      <c r="B23" s="474"/>
      <c r="C23" s="474"/>
      <c r="D23" s="474"/>
      <c r="E23" s="474"/>
      <c r="F23" s="475"/>
      <c r="G23" s="223"/>
      <c r="H23" s="467"/>
      <c r="I23" s="468"/>
      <c r="J23" s="469"/>
    </row>
    <row r="24" spans="1:10" ht="15.75" customHeight="1" x14ac:dyDescent="0.3">
      <c r="A24" s="473" t="s">
        <v>39</v>
      </c>
      <c r="B24" s="474"/>
      <c r="C24" s="474"/>
      <c r="D24" s="474"/>
      <c r="E24" s="474"/>
      <c r="F24" s="475"/>
      <c r="G24" s="223"/>
      <c r="H24" s="467"/>
      <c r="I24" s="468"/>
      <c r="J24" s="469"/>
    </row>
    <row r="25" spans="1:10" ht="15.75" customHeight="1" x14ac:dyDescent="0.3">
      <c r="A25" s="473" t="s">
        <v>42</v>
      </c>
      <c r="B25" s="474"/>
      <c r="C25" s="474"/>
      <c r="D25" s="474"/>
      <c r="E25" s="474"/>
      <c r="F25" s="475"/>
      <c r="G25" s="223"/>
      <c r="H25" s="467"/>
      <c r="I25" s="468"/>
      <c r="J25" s="469"/>
    </row>
    <row r="26" spans="1:10" ht="15.75" customHeight="1" x14ac:dyDescent="0.3">
      <c r="A26" s="476" t="s">
        <v>39</v>
      </c>
      <c r="B26" s="477"/>
      <c r="C26" s="477"/>
      <c r="D26" s="477"/>
      <c r="E26" s="477"/>
      <c r="F26" s="478"/>
      <c r="G26" s="223"/>
      <c r="H26" s="470"/>
      <c r="I26" s="471"/>
      <c r="J26" s="472"/>
    </row>
    <row r="27" spans="1:10" ht="15.75" customHeight="1" x14ac:dyDescent="0.3">
      <c r="A27" s="223"/>
      <c r="B27" s="223"/>
      <c r="C27" s="218"/>
      <c r="D27" s="218"/>
      <c r="E27" s="218"/>
      <c r="F27" s="217"/>
      <c r="G27" s="223"/>
      <c r="H27" s="228"/>
      <c r="I27" s="228"/>
      <c r="J27" s="228"/>
    </row>
    <row r="28" spans="1:10" ht="15.75" customHeight="1" x14ac:dyDescent="0.3">
      <c r="A28" s="491" t="s">
        <v>43</v>
      </c>
      <c r="B28" s="492"/>
      <c r="C28" s="492"/>
      <c r="D28" s="492"/>
      <c r="E28" s="492"/>
      <c r="F28" s="493"/>
      <c r="G28" s="223"/>
      <c r="H28" s="482"/>
      <c r="I28" s="483"/>
      <c r="J28" s="484"/>
    </row>
    <row r="29" spans="1:10" ht="15.75" customHeight="1" x14ac:dyDescent="0.3">
      <c r="A29" s="473" t="s">
        <v>40</v>
      </c>
      <c r="B29" s="474"/>
      <c r="C29" s="474"/>
      <c r="D29" s="474"/>
      <c r="E29" s="474"/>
      <c r="F29" s="475"/>
      <c r="G29" s="223"/>
      <c r="H29" s="467"/>
      <c r="I29" s="468"/>
      <c r="J29" s="469"/>
    </row>
    <row r="30" spans="1:10" ht="15.75" customHeight="1" x14ac:dyDescent="0.3">
      <c r="A30" s="473" t="s">
        <v>44</v>
      </c>
      <c r="B30" s="474"/>
      <c r="C30" s="474"/>
      <c r="D30" s="474"/>
      <c r="E30" s="474"/>
      <c r="F30" s="475"/>
      <c r="G30" s="223"/>
      <c r="H30" s="467"/>
      <c r="I30" s="468"/>
      <c r="J30" s="469"/>
    </row>
    <row r="31" spans="1:10" ht="15.75" customHeight="1" x14ac:dyDescent="0.3">
      <c r="A31" s="473" t="s">
        <v>205</v>
      </c>
      <c r="B31" s="474"/>
      <c r="C31" s="474"/>
      <c r="D31" s="474"/>
      <c r="E31" s="474"/>
      <c r="F31" s="475"/>
      <c r="G31" s="223"/>
      <c r="H31" s="467"/>
      <c r="I31" s="468"/>
      <c r="J31" s="469"/>
    </row>
    <row r="32" spans="1:10" ht="15.75" customHeight="1" x14ac:dyDescent="0.3">
      <c r="A32" s="473" t="s">
        <v>45</v>
      </c>
      <c r="B32" s="474"/>
      <c r="C32" s="474"/>
      <c r="D32" s="474"/>
      <c r="E32" s="474"/>
      <c r="F32" s="475"/>
      <c r="G32" s="223"/>
      <c r="H32" s="467"/>
      <c r="I32" s="468"/>
      <c r="J32" s="469"/>
    </row>
    <row r="33" spans="1:10" ht="15.75" customHeight="1" x14ac:dyDescent="0.3">
      <c r="A33" s="476" t="s">
        <v>202</v>
      </c>
      <c r="B33" s="477"/>
      <c r="C33" s="477"/>
      <c r="D33" s="477"/>
      <c r="E33" s="477"/>
      <c r="F33" s="478"/>
      <c r="G33" s="223"/>
      <c r="H33" s="470"/>
      <c r="I33" s="471"/>
      <c r="J33" s="472"/>
    </row>
    <row r="34" spans="1:10" ht="15.6" x14ac:dyDescent="0.3">
      <c r="A34" s="223"/>
      <c r="B34" s="223"/>
      <c r="C34" s="223"/>
      <c r="D34" s="223"/>
      <c r="E34" s="223"/>
      <c r="F34" s="223"/>
      <c r="G34" s="223"/>
      <c r="H34" s="223"/>
      <c r="I34" s="223"/>
      <c r="J34" s="223"/>
    </row>
    <row r="35" spans="1:10" ht="15.6" x14ac:dyDescent="0.3">
      <c r="A35" s="223"/>
      <c r="B35" s="223"/>
      <c r="C35" s="223"/>
      <c r="D35" s="223"/>
      <c r="E35" s="223"/>
      <c r="F35" s="223"/>
      <c r="G35" s="223"/>
      <c r="H35" s="223"/>
      <c r="I35" s="223"/>
      <c r="J35" s="223"/>
    </row>
    <row r="36" spans="1:10" ht="15.6" x14ac:dyDescent="0.3">
      <c r="A36" s="223"/>
      <c r="B36" s="223"/>
      <c r="C36" s="223"/>
      <c r="D36" s="223"/>
      <c r="E36" s="223"/>
      <c r="G36" s="223"/>
      <c r="H36" s="223"/>
      <c r="I36" s="223"/>
      <c r="J36" s="223"/>
    </row>
  </sheetData>
  <mergeCells count="52">
    <mergeCell ref="A28:F28"/>
    <mergeCell ref="A18:F18"/>
    <mergeCell ref="A26:F26"/>
    <mergeCell ref="A22:F22"/>
    <mergeCell ref="A23:F23"/>
    <mergeCell ref="A24:F24"/>
    <mergeCell ref="A25:F25"/>
    <mergeCell ref="A14:F14"/>
    <mergeCell ref="A15:F15"/>
    <mergeCell ref="A16:F16"/>
    <mergeCell ref="A17:F17"/>
    <mergeCell ref="A21:F21"/>
    <mergeCell ref="A20:F20"/>
    <mergeCell ref="A11:F11"/>
    <mergeCell ref="A13:F13"/>
    <mergeCell ref="A5:F5"/>
    <mergeCell ref="A6:F6"/>
    <mergeCell ref="A7:F7"/>
    <mergeCell ref="A8:F8"/>
    <mergeCell ref="A9:F9"/>
    <mergeCell ref="A10:F10"/>
    <mergeCell ref="H5:J5"/>
    <mergeCell ref="H13:J13"/>
    <mergeCell ref="H20:J20"/>
    <mergeCell ref="H28:J28"/>
    <mergeCell ref="H11:J11"/>
    <mergeCell ref="H18:J18"/>
    <mergeCell ref="H23:J23"/>
    <mergeCell ref="H6:J6"/>
    <mergeCell ref="H7:J7"/>
    <mergeCell ref="H8:J8"/>
    <mergeCell ref="H9:J9"/>
    <mergeCell ref="H10:J10"/>
    <mergeCell ref="H14:J14"/>
    <mergeCell ref="H15:J15"/>
    <mergeCell ref="H16:J16"/>
    <mergeCell ref="H17:J17"/>
    <mergeCell ref="A29:F29"/>
    <mergeCell ref="H33:J33"/>
    <mergeCell ref="H31:J31"/>
    <mergeCell ref="H32:J32"/>
    <mergeCell ref="A31:F31"/>
    <mergeCell ref="A32:F32"/>
    <mergeCell ref="A33:F33"/>
    <mergeCell ref="A30:F30"/>
    <mergeCell ref="H29:J29"/>
    <mergeCell ref="H30:J30"/>
    <mergeCell ref="H21:J21"/>
    <mergeCell ref="H22:J22"/>
    <mergeCell ref="H24:J24"/>
    <mergeCell ref="H25:J25"/>
    <mergeCell ref="H26:J26"/>
  </mergeCells>
  <pageMargins left="0.70866141732283472" right="0.70866141732283472" top="1.1859375000000001" bottom="0.74803149606299213" header="0.31496062992125984" footer="0.31496062992125984"/>
  <pageSetup paperSize="9" scale="88" orientation="portrait" r:id="rId1"/>
  <headerFooter>
    <oddHeader>&amp;L&amp;G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>
    <tabColor rgb="FFC2E76B"/>
  </sheetPr>
  <dimension ref="B1:J52"/>
  <sheetViews>
    <sheetView showGridLines="0" showZeros="0" topLeftCell="A19" zoomScaleNormal="100" workbookViewId="0">
      <selection activeCell="N11" sqref="N11"/>
    </sheetView>
  </sheetViews>
  <sheetFormatPr defaultColWidth="9.109375" defaultRowHeight="14.4" zeroHeight="1" x14ac:dyDescent="0.3"/>
  <cols>
    <col min="1" max="1" width="5.33203125" customWidth="1"/>
    <col min="2" max="2" width="18.6640625" customWidth="1"/>
    <col min="3" max="4" width="9.6640625" customWidth="1"/>
    <col min="5" max="8" width="9.6640625" hidden="1" customWidth="1"/>
    <col min="9" max="10" width="9.6640625" customWidth="1"/>
  </cols>
  <sheetData>
    <row r="1" spans="2:10" ht="26.25" customHeight="1" x14ac:dyDescent="0.5">
      <c r="B1" s="494" t="s">
        <v>178</v>
      </c>
      <c r="C1" s="494"/>
      <c r="D1" s="494"/>
      <c r="E1" s="494"/>
      <c r="F1" s="494"/>
      <c r="G1" s="494"/>
      <c r="H1" s="494"/>
      <c r="I1" s="494"/>
      <c r="J1" s="494"/>
    </row>
    <row r="2" spans="2:10" ht="23.4" x14ac:dyDescent="0.45">
      <c r="B2" s="216"/>
      <c r="C2" s="216"/>
      <c r="D2" s="216"/>
    </row>
    <row r="3" spans="2:10" x14ac:dyDescent="0.3"/>
    <row r="4" spans="2:10" ht="32.25" customHeight="1" x14ac:dyDescent="0.3">
      <c r="B4" s="89"/>
      <c r="C4" s="87"/>
      <c r="D4" s="87"/>
      <c r="E4" s="87" t="s">
        <v>206</v>
      </c>
      <c r="F4" s="87"/>
      <c r="G4" s="264" t="s">
        <v>207</v>
      </c>
      <c r="H4" s="264"/>
      <c r="I4" s="498" t="s">
        <v>298</v>
      </c>
      <c r="J4" s="499"/>
    </row>
    <row r="5" spans="2:10" x14ac:dyDescent="0.3">
      <c r="B5" s="11" t="s">
        <v>46</v>
      </c>
      <c r="C5" s="12"/>
      <c r="D5" s="42"/>
      <c r="E5" s="239" t="s">
        <v>47</v>
      </c>
      <c r="F5" s="239" t="s">
        <v>48</v>
      </c>
      <c r="G5" s="265" t="s">
        <v>47</v>
      </c>
      <c r="H5" s="265" t="s">
        <v>48</v>
      </c>
      <c r="I5" s="239" t="s">
        <v>47</v>
      </c>
      <c r="J5" s="240" t="s">
        <v>48</v>
      </c>
    </row>
    <row r="6" spans="2:10" x14ac:dyDescent="0.3">
      <c r="B6" s="11" t="s">
        <v>69</v>
      </c>
      <c r="C6" s="12"/>
      <c r="D6" s="42"/>
      <c r="E6" s="42"/>
      <c r="F6" s="288"/>
      <c r="G6" s="266"/>
      <c r="H6" s="289"/>
      <c r="I6" s="43"/>
      <c r="J6" s="291"/>
    </row>
    <row r="7" spans="2:10" x14ac:dyDescent="0.3">
      <c r="B7" s="11" t="s">
        <v>51</v>
      </c>
      <c r="C7" s="12"/>
      <c r="D7" s="42"/>
      <c r="E7" s="42"/>
      <c r="F7" s="288"/>
      <c r="G7" s="266"/>
      <c r="H7" s="290"/>
      <c r="I7" s="43"/>
      <c r="J7" s="291"/>
    </row>
    <row r="8" spans="2:10" ht="15" thickBot="1" x14ac:dyDescent="0.35">
      <c r="B8" s="98" t="s">
        <v>52</v>
      </c>
      <c r="C8" s="99"/>
      <c r="D8" s="99"/>
      <c r="E8" s="99"/>
      <c r="F8" s="171">
        <f>SUM(F6:F7)</f>
        <v>0</v>
      </c>
      <c r="G8" s="267"/>
      <c r="H8" s="268">
        <f>SUM(H6:H7)</f>
        <v>0</v>
      </c>
      <c r="I8" s="99"/>
      <c r="J8" s="172">
        <f>SUM(J6:J7)</f>
        <v>0</v>
      </c>
    </row>
    <row r="9" spans="2:10" ht="15" thickTop="1" x14ac:dyDescent="0.3">
      <c r="B9" s="13" t="s">
        <v>53</v>
      </c>
      <c r="C9" s="14"/>
      <c r="D9" s="44"/>
      <c r="E9" s="292"/>
      <c r="F9" s="45" t="str">
        <f>IF(E9="","",E9*$F$8)</f>
        <v/>
      </c>
      <c r="G9" s="294"/>
      <c r="H9" s="269" t="str">
        <f>IF(G9="","",SUM(G9*$H$8))</f>
        <v/>
      </c>
      <c r="I9" s="292"/>
      <c r="J9" s="26" t="str">
        <f>IF(I9="","",SUM(I9*$J$8))</f>
        <v/>
      </c>
    </row>
    <row r="10" spans="2:10" x14ac:dyDescent="0.3">
      <c r="B10" s="11" t="s">
        <v>54</v>
      </c>
      <c r="C10" s="12"/>
      <c r="D10" s="42"/>
      <c r="E10" s="293"/>
      <c r="F10" s="46" t="str">
        <f>IF(E10="","",E10*$F$8)</f>
        <v/>
      </c>
      <c r="G10" s="295"/>
      <c r="H10" s="270" t="str">
        <f>IF(G10="","",SUM(G10*$H$8))</f>
        <v/>
      </c>
      <c r="I10" s="293"/>
      <c r="J10" s="27" t="str">
        <f>IF(I10="","",SUM(I10*$J$8))</f>
        <v/>
      </c>
    </row>
    <row r="11" spans="2:10" x14ac:dyDescent="0.3">
      <c r="B11" s="11" t="s">
        <v>55</v>
      </c>
      <c r="C11" s="12"/>
      <c r="D11" s="42"/>
      <c r="E11" s="293"/>
      <c r="F11" s="46" t="str">
        <f>IF(E11="","",E11*$F$8)</f>
        <v/>
      </c>
      <c r="G11" s="295"/>
      <c r="H11" s="270" t="str">
        <f>IF(G11="","",SUM(G11*$H$8))</f>
        <v/>
      </c>
      <c r="I11" s="293"/>
      <c r="J11" s="27" t="str">
        <f>IF(I11="","",SUM(I11*$J$8))</f>
        <v/>
      </c>
    </row>
    <row r="12" spans="2:10" x14ac:dyDescent="0.3">
      <c r="B12" s="11"/>
      <c r="C12" s="12"/>
      <c r="D12" s="42"/>
      <c r="E12" s="293"/>
      <c r="F12" s="46" t="str">
        <f>IF(E12="","",E12*$F$8)</f>
        <v/>
      </c>
      <c r="G12" s="295"/>
      <c r="H12" s="270" t="str">
        <f>IF(G12="","",SUM(G12*$H$8))</f>
        <v/>
      </c>
      <c r="I12" s="293"/>
      <c r="J12" s="173" t="str">
        <f>IF(I12="","",SUM(I12*$J$8))</f>
        <v/>
      </c>
    </row>
    <row r="13" spans="2:10" ht="15" thickBot="1" x14ac:dyDescent="0.35">
      <c r="B13" s="98" t="s">
        <v>56</v>
      </c>
      <c r="C13" s="99"/>
      <c r="D13" s="99"/>
      <c r="E13" s="99"/>
      <c r="F13" s="171">
        <f>SUM(F8:F12)</f>
        <v>0</v>
      </c>
      <c r="G13" s="271"/>
      <c r="H13" s="268">
        <f>SUM(H8:H12)</f>
        <v>0</v>
      </c>
      <c r="I13" s="99"/>
      <c r="J13" s="172">
        <f>SUM(J8:J12)</f>
        <v>0</v>
      </c>
    </row>
    <row r="14" spans="2:10" ht="15" thickTop="1" x14ac:dyDescent="0.3">
      <c r="B14" s="13" t="s">
        <v>57</v>
      </c>
      <c r="C14" s="14"/>
      <c r="D14" s="44"/>
      <c r="E14" s="296"/>
      <c r="F14" s="48" t="str">
        <f>IF(E14="","",SUM(E14*$F$13))</f>
        <v/>
      </c>
      <c r="G14" s="298"/>
      <c r="H14" s="272" t="str">
        <f>IF(G14="","",SUM(G14*$H$13))</f>
        <v/>
      </c>
      <c r="I14" s="296"/>
      <c r="J14" s="26" t="str">
        <f>IF(I14="","",SUM(I14*$J$13))</f>
        <v/>
      </c>
    </row>
    <row r="15" spans="2:10" x14ac:dyDescent="0.3">
      <c r="B15" s="11"/>
      <c r="C15" s="12"/>
      <c r="D15" s="42"/>
      <c r="E15" s="297"/>
      <c r="F15" s="47" t="str">
        <f>IF(E15="","",SUM(E15*$F$13))</f>
        <v/>
      </c>
      <c r="G15" s="299"/>
      <c r="H15" s="273" t="str">
        <f>IF(G15="","",SUM(G15*$H$13))</f>
        <v/>
      </c>
      <c r="I15" s="297"/>
      <c r="J15" s="27" t="str">
        <f>IF(I15="","",SUM(I15*$J$13))</f>
        <v/>
      </c>
    </row>
    <row r="16" spans="2:10" ht="15" thickBot="1" x14ac:dyDescent="0.35">
      <c r="B16" s="98" t="s">
        <v>56</v>
      </c>
      <c r="C16" s="99"/>
      <c r="D16" s="99"/>
      <c r="E16" s="99"/>
      <c r="F16" s="171">
        <f>SUM(F13:F15)</f>
        <v>0</v>
      </c>
      <c r="G16" s="267"/>
      <c r="H16" s="268">
        <f>SUM(H13:H15)</f>
        <v>0</v>
      </c>
      <c r="I16" s="99"/>
      <c r="J16" s="172">
        <f>SUM(J13:J15)</f>
        <v>0</v>
      </c>
    </row>
    <row r="17" spans="2:10" ht="15" thickTop="1" x14ac:dyDescent="0.3">
      <c r="B17" s="13" t="s">
        <v>58</v>
      </c>
      <c r="C17" s="14"/>
      <c r="D17" s="44"/>
      <c r="E17" s="292"/>
      <c r="F17" s="174" t="str">
        <f>IF(E17="","",SUM(E17*$F$16))</f>
        <v/>
      </c>
      <c r="G17" s="298"/>
      <c r="H17" s="272" t="str">
        <f>IF(G17="","",SUM(G17*$H$16))</f>
        <v/>
      </c>
      <c r="I17" s="296"/>
      <c r="J17" s="26" t="str">
        <f>IF(I17="","",SUM(I17*$J$16))</f>
        <v/>
      </c>
    </row>
    <row r="18" spans="2:10" x14ac:dyDescent="0.3">
      <c r="B18" s="11"/>
      <c r="C18" s="12"/>
      <c r="D18" s="42"/>
      <c r="E18" s="293"/>
      <c r="F18" s="47" t="str">
        <f>IF(E18="","",SUM(E18*$F$16))</f>
        <v/>
      </c>
      <c r="G18" s="299"/>
      <c r="H18" s="273" t="str">
        <f>IF(G18="","",SUM(G18*$H$16))</f>
        <v/>
      </c>
      <c r="I18" s="297"/>
      <c r="J18" s="27" t="str">
        <f>IF(I18="","",SUM(I18*$J$16))</f>
        <v/>
      </c>
    </row>
    <row r="19" spans="2:10" x14ac:dyDescent="0.3">
      <c r="B19" s="11"/>
      <c r="C19" s="12"/>
      <c r="D19" s="42"/>
      <c r="E19" s="293"/>
      <c r="F19" s="47" t="str">
        <f>IF(E19="","",SUM(E19*$F$16))</f>
        <v/>
      </c>
      <c r="G19" s="299"/>
      <c r="H19" s="273" t="str">
        <f>IF(G19="","",SUM(G19*$H$16))</f>
        <v/>
      </c>
      <c r="I19" s="297"/>
      <c r="J19" s="27" t="str">
        <f>IF(I19="","",SUM(I19*$J$16))</f>
        <v/>
      </c>
    </row>
    <row r="20" spans="2:10" ht="15" thickBot="1" x14ac:dyDescent="0.35">
      <c r="B20" s="98" t="s">
        <v>181</v>
      </c>
      <c r="C20" s="99"/>
      <c r="D20" s="99"/>
      <c r="E20" s="99"/>
      <c r="F20" s="171">
        <f>SUM(F16:F19)</f>
        <v>0</v>
      </c>
      <c r="G20" s="267"/>
      <c r="H20" s="268">
        <f>SUM(H16:H19)</f>
        <v>0</v>
      </c>
      <c r="I20" s="99"/>
      <c r="J20" s="172">
        <f>SUM(J16:J19)</f>
        <v>0</v>
      </c>
    </row>
    <row r="21" spans="2:10" ht="15" thickTop="1" x14ac:dyDescent="0.3">
      <c r="B21" s="13" t="s">
        <v>59</v>
      </c>
      <c r="C21" s="14"/>
      <c r="D21" s="44"/>
      <c r="E21" s="292"/>
      <c r="F21" s="45" t="str">
        <f t="shared" ref="F21:F26" si="0">IF(E21="","",SUM(E21*$F$20))</f>
        <v/>
      </c>
      <c r="G21" s="294"/>
      <c r="H21" s="269" t="str">
        <f t="shared" ref="H21:H26" si="1">IF(G21="","",SUM(G21*$H$20))</f>
        <v/>
      </c>
      <c r="I21" s="292"/>
      <c r="J21" s="26" t="str">
        <f t="shared" ref="J21:J26" si="2">IF(I21="","",SUM(I21*$J$20))</f>
        <v/>
      </c>
    </row>
    <row r="22" spans="2:10" x14ac:dyDescent="0.3">
      <c r="B22" s="11" t="s">
        <v>60</v>
      </c>
      <c r="C22" s="12"/>
      <c r="D22" s="42"/>
      <c r="E22" s="293"/>
      <c r="F22" s="46" t="str">
        <f t="shared" si="0"/>
        <v/>
      </c>
      <c r="G22" s="295"/>
      <c r="H22" s="270" t="str">
        <f t="shared" si="1"/>
        <v/>
      </c>
      <c r="I22" s="293"/>
      <c r="J22" s="27" t="str">
        <f t="shared" si="2"/>
        <v/>
      </c>
    </row>
    <row r="23" spans="2:10" x14ac:dyDescent="0.3">
      <c r="B23" s="11" t="s">
        <v>61</v>
      </c>
      <c r="C23" s="12"/>
      <c r="D23" s="42"/>
      <c r="E23" s="293"/>
      <c r="F23" s="46" t="str">
        <f t="shared" si="0"/>
        <v/>
      </c>
      <c r="G23" s="295"/>
      <c r="H23" s="270" t="str">
        <f t="shared" si="1"/>
        <v/>
      </c>
      <c r="I23" s="293"/>
      <c r="J23" s="27" t="str">
        <f t="shared" si="2"/>
        <v/>
      </c>
    </row>
    <row r="24" spans="2:10" x14ac:dyDescent="0.3">
      <c r="B24" s="11" t="s">
        <v>62</v>
      </c>
      <c r="C24" s="12"/>
      <c r="D24" s="42"/>
      <c r="E24" s="293"/>
      <c r="F24" s="46" t="str">
        <f t="shared" si="0"/>
        <v/>
      </c>
      <c r="G24" s="295"/>
      <c r="H24" s="270" t="str">
        <f t="shared" si="1"/>
        <v/>
      </c>
      <c r="I24" s="293"/>
      <c r="J24" s="27" t="str">
        <f t="shared" si="2"/>
        <v/>
      </c>
    </row>
    <row r="25" spans="2:10" x14ac:dyDescent="0.3">
      <c r="B25" s="11" t="s">
        <v>63</v>
      </c>
      <c r="C25" s="12"/>
      <c r="D25" s="42"/>
      <c r="E25" s="293"/>
      <c r="F25" s="46" t="str">
        <f t="shared" si="0"/>
        <v/>
      </c>
      <c r="G25" s="295"/>
      <c r="H25" s="270" t="str">
        <f t="shared" si="1"/>
        <v/>
      </c>
      <c r="I25" s="293"/>
      <c r="J25" s="27" t="str">
        <f t="shared" si="2"/>
        <v/>
      </c>
    </row>
    <row r="26" spans="2:10" x14ac:dyDescent="0.3">
      <c r="B26" s="11"/>
      <c r="C26" s="12"/>
      <c r="D26" s="42"/>
      <c r="E26" s="293"/>
      <c r="F26" s="46" t="str">
        <f t="shared" si="0"/>
        <v/>
      </c>
      <c r="G26" s="295"/>
      <c r="H26" s="270" t="str">
        <f t="shared" si="1"/>
        <v/>
      </c>
      <c r="I26" s="293"/>
      <c r="J26" s="27" t="str">
        <f t="shared" si="2"/>
        <v/>
      </c>
    </row>
    <row r="27" spans="2:10" ht="15" thickBot="1" x14ac:dyDescent="0.35">
      <c r="B27" s="98" t="s">
        <v>64</v>
      </c>
      <c r="C27" s="99"/>
      <c r="D27" s="99"/>
      <c r="E27" s="99"/>
      <c r="F27" s="171">
        <f>SUM(F20:F26)</f>
        <v>0</v>
      </c>
      <c r="G27" s="267"/>
      <c r="H27" s="268">
        <f>SUM(H20:H26)</f>
        <v>0</v>
      </c>
      <c r="I27" s="99"/>
      <c r="J27" s="172">
        <f>SUM(J20:J26)</f>
        <v>0</v>
      </c>
    </row>
    <row r="28" spans="2:10" ht="15" thickTop="1" x14ac:dyDescent="0.3">
      <c r="B28" s="13" t="s">
        <v>65</v>
      </c>
      <c r="C28" s="14"/>
      <c r="D28" s="44"/>
      <c r="E28" s="292"/>
      <c r="F28" s="45" t="str">
        <f>IF(E28="","",SUM(E28*$F$27))</f>
        <v/>
      </c>
      <c r="G28" s="294"/>
      <c r="H28" s="269" t="str">
        <f>IF(G28="","",SUM(G28*$H$27))</f>
        <v/>
      </c>
      <c r="I28" s="292"/>
      <c r="J28" s="26" t="str">
        <f>IF(I28="","",SUM(I28*$J$27))</f>
        <v/>
      </c>
    </row>
    <row r="29" spans="2:10" x14ac:dyDescent="0.3">
      <c r="B29" s="11" t="s">
        <v>66</v>
      </c>
      <c r="C29" s="12"/>
      <c r="D29" s="42"/>
      <c r="E29" s="293"/>
      <c r="F29" s="46" t="str">
        <f>IF(E29="","",SUM(E29*$F$27))</f>
        <v/>
      </c>
      <c r="G29" s="295"/>
      <c r="H29" s="270" t="str">
        <f>IF(G29="","",SUM(G29*$H$27))</f>
        <v/>
      </c>
      <c r="I29" s="293"/>
      <c r="J29" s="27" t="str">
        <f>IF(I29="","",SUM(I29*$J$27))</f>
        <v/>
      </c>
    </row>
    <row r="30" spans="2:10" x14ac:dyDescent="0.3">
      <c r="B30" s="11" t="s">
        <v>164</v>
      </c>
      <c r="C30" s="12"/>
      <c r="D30" s="42"/>
      <c r="E30" s="293"/>
      <c r="F30" s="46" t="str">
        <f>IF(E30="","",SUM(E30*$F$27))</f>
        <v/>
      </c>
      <c r="G30" s="295"/>
      <c r="H30" s="270"/>
      <c r="I30" s="293"/>
      <c r="J30" s="27"/>
    </row>
    <row r="31" spans="2:10" x14ac:dyDescent="0.3">
      <c r="B31" s="11"/>
      <c r="C31" s="12"/>
      <c r="D31" s="42"/>
      <c r="E31" s="293"/>
      <c r="F31" s="46" t="str">
        <f>IF(E31="","",SUM(E31*$F$27))</f>
        <v/>
      </c>
      <c r="G31" s="295"/>
      <c r="H31" s="270" t="str">
        <f>IF(G31="","",SUM(G31*$H$27))</f>
        <v/>
      </c>
      <c r="I31" s="293"/>
      <c r="J31" s="27" t="str">
        <f>IF(I31="","",SUM(I31*$J$27))</f>
        <v/>
      </c>
    </row>
    <row r="32" spans="2:10" ht="15" thickBot="1" x14ac:dyDescent="0.35">
      <c r="B32" s="98" t="s">
        <v>56</v>
      </c>
      <c r="C32" s="99"/>
      <c r="D32" s="99"/>
      <c r="E32" s="99"/>
      <c r="F32" s="171">
        <f>SUM(F27:F31)</f>
        <v>0</v>
      </c>
      <c r="G32" s="267"/>
      <c r="H32" s="268">
        <f>SUM(H27:H31)</f>
        <v>0</v>
      </c>
      <c r="I32" s="99"/>
      <c r="J32" s="172">
        <f>SUM(J27:J31)</f>
        <v>0</v>
      </c>
    </row>
    <row r="33" spans="2:10" ht="15" thickTop="1" x14ac:dyDescent="0.3">
      <c r="B33" s="13" t="s">
        <v>67</v>
      </c>
      <c r="C33" s="14"/>
      <c r="D33" s="44"/>
      <c r="E33" s="296"/>
      <c r="F33" s="48" t="str">
        <f>IF(E33="","",SUM(E33*$F$32))</f>
        <v/>
      </c>
      <c r="G33" s="298"/>
      <c r="H33" s="272" t="str">
        <f>IF(G33="","",SUM(G33*$H$32))</f>
        <v/>
      </c>
      <c r="I33" s="296"/>
      <c r="J33" s="26" t="str">
        <f>IF(I33="","",SUM(I33*$J$32))</f>
        <v/>
      </c>
    </row>
    <row r="34" spans="2:10" x14ac:dyDescent="0.3">
      <c r="B34" s="11"/>
      <c r="C34" s="12"/>
      <c r="D34" s="42"/>
      <c r="E34" s="297"/>
      <c r="F34" s="47" t="str">
        <f>IF(E34="","",SUM(E34*$F$32))</f>
        <v/>
      </c>
      <c r="G34" s="299"/>
      <c r="H34" s="273" t="str">
        <f>IF(G34="","",SUM(G34*$H$32))</f>
        <v/>
      </c>
      <c r="I34" s="297"/>
      <c r="J34" s="27" t="str">
        <f>IF(I34="","",SUM(I34*$J$32))</f>
        <v/>
      </c>
    </row>
    <row r="35" spans="2:10" s="41" customFormat="1" ht="15" thickBot="1" x14ac:dyDescent="0.35">
      <c r="B35" s="98" t="s">
        <v>68</v>
      </c>
      <c r="C35" s="99"/>
      <c r="D35" s="99"/>
      <c r="E35" s="123"/>
      <c r="F35" s="175" t="str">
        <f>IF(SUM(F32:F34)=0,"",SUM(F32:F34))</f>
        <v/>
      </c>
      <c r="G35" s="274"/>
      <c r="H35" s="275" t="str">
        <f>IF(SUM(H32:H34)=0,"",SUM(H32:H34))</f>
        <v/>
      </c>
      <c r="I35" s="124"/>
      <c r="J35" s="176" t="str">
        <f>IF(SUM(J32:J34)=0,"",SUM(J32:J34))</f>
        <v/>
      </c>
    </row>
    <row r="36" spans="2:10" ht="15" thickTop="1" x14ac:dyDescent="0.3"/>
    <row r="37" spans="2:10" x14ac:dyDescent="0.3"/>
    <row r="38" spans="2:10" x14ac:dyDescent="0.3">
      <c r="B38" s="495" t="s">
        <v>81</v>
      </c>
      <c r="C38" s="496"/>
      <c r="D38" s="496"/>
      <c r="E38" s="496"/>
      <c r="F38" s="496"/>
      <c r="G38" s="496"/>
      <c r="H38" s="496"/>
      <c r="I38" s="496"/>
      <c r="J38" s="497"/>
    </row>
    <row r="39" spans="2:10" x14ac:dyDescent="0.3">
      <c r="B39" s="15"/>
      <c r="C39" s="19" t="s">
        <v>70</v>
      </c>
      <c r="D39" s="19" t="s">
        <v>71</v>
      </c>
      <c r="E39" s="19" t="s">
        <v>72</v>
      </c>
      <c r="F39" s="19" t="s">
        <v>73</v>
      </c>
      <c r="G39" s="19" t="s">
        <v>74</v>
      </c>
      <c r="H39" s="19" t="s">
        <v>75</v>
      </c>
      <c r="I39" s="19" t="s">
        <v>76</v>
      </c>
      <c r="J39" s="20" t="s">
        <v>77</v>
      </c>
    </row>
    <row r="40" spans="2:10" x14ac:dyDescent="0.3">
      <c r="B40" s="21" t="s">
        <v>78</v>
      </c>
      <c r="C40" s="22" t="str">
        <f>IFERROR(SUM($H$20*1.5)+($H$35-$H$20),"")</f>
        <v/>
      </c>
      <c r="D40" s="22" t="str">
        <f>IFERROR(SUM($H$20*1.3)+($H$35-$H$20),"")</f>
        <v/>
      </c>
      <c r="E40" s="22" t="str">
        <f>IFERROR(SUM($H$20*1.3)+($H$35-$H$20),"")</f>
        <v/>
      </c>
      <c r="F40" s="22" t="str">
        <f>IFERROR(SUM($H$20*1.3)+($H$35-$H$20),"")</f>
        <v/>
      </c>
      <c r="G40" s="22" t="str">
        <f>IFERROR(SUM($H$20*1.3)+($H$35-$H$20),"")</f>
        <v/>
      </c>
      <c r="H40" s="22" t="str">
        <f t="shared" ref="H40:I42" si="3">IFERROR(SUM($H$20*1.5)+($H$35-$H$20),"")</f>
        <v/>
      </c>
      <c r="I40" s="22" t="str">
        <f t="shared" si="3"/>
        <v/>
      </c>
      <c r="J40" s="23" t="str">
        <f>IFERROR(SUM($H$20*2.5)+($H$35-$H$20),"")</f>
        <v/>
      </c>
    </row>
    <row r="41" spans="2:10" x14ac:dyDescent="0.3">
      <c r="B41" s="15" t="s">
        <v>79</v>
      </c>
      <c r="C41" s="22" t="str">
        <f>IFERROR(SUM($H$20*1)+($H$35-$H$20),"")</f>
        <v/>
      </c>
      <c r="D41" s="22" t="str">
        <f>IFERROR(SUM($H$20*1)+($H$35-$H$20),"")</f>
        <v/>
      </c>
      <c r="E41" s="22" t="str">
        <f>IFERROR(SUM($H$20*1)+($H$35-$H$20),"")</f>
        <v/>
      </c>
      <c r="F41" s="22" t="str">
        <f>IFERROR(SUM($H$20*1)+($H$35-$H$20),"")</f>
        <v/>
      </c>
      <c r="G41" s="22" t="str">
        <f>IFERROR(SUM($H$20*1)+($H$35-$H$20),"")</f>
        <v/>
      </c>
      <c r="H41" s="22" t="str">
        <f t="shared" si="3"/>
        <v/>
      </c>
      <c r="I41" s="22" t="str">
        <f t="shared" si="3"/>
        <v/>
      </c>
      <c r="J41" s="23" t="str">
        <f>IFERROR(SUM($H$20*2.5)+($H$35-$H$20),"")</f>
        <v/>
      </c>
    </row>
    <row r="42" spans="2:10" x14ac:dyDescent="0.3">
      <c r="B42" s="16" t="s">
        <v>80</v>
      </c>
      <c r="C42" s="24" t="str">
        <f>IFERROR(SUM($H$20*1.3)+($H$35-$H$20),"")</f>
        <v/>
      </c>
      <c r="D42" s="24" t="str">
        <f>IFERROR(SUM($H$20*1.3)+($H$35-$H$20),"")</f>
        <v/>
      </c>
      <c r="E42" s="24" t="str">
        <f>IFERROR(SUM($H$20*1.3)+($H$35-$H$20),"")</f>
        <v/>
      </c>
      <c r="F42" s="24" t="str">
        <f>IFERROR(SUM($H$20*1.3)+($H$35-$H$20),"")</f>
        <v/>
      </c>
      <c r="G42" s="24" t="str">
        <f>IFERROR(SUM($H$20*1.5)+($H$35-$H$20),"")</f>
        <v/>
      </c>
      <c r="H42" s="24" t="str">
        <f t="shared" si="3"/>
        <v/>
      </c>
      <c r="I42" s="24" t="str">
        <f t="shared" si="3"/>
        <v/>
      </c>
      <c r="J42" s="25" t="str">
        <f>IFERROR(SUM($H$20*2.5)+($H$35-$H$20),"")</f>
        <v/>
      </c>
    </row>
    <row r="43" spans="2:10" x14ac:dyDescent="0.3"/>
    <row r="44" spans="2:10" x14ac:dyDescent="0.3">
      <c r="B44" s="495" t="s">
        <v>82</v>
      </c>
      <c r="C44" s="496"/>
      <c r="D44" s="496"/>
      <c r="E44" s="496"/>
      <c r="F44" s="496"/>
      <c r="G44" s="496"/>
      <c r="H44" s="496"/>
      <c r="I44" s="496"/>
      <c r="J44" s="497"/>
    </row>
    <row r="45" spans="2:10" x14ac:dyDescent="0.3">
      <c r="B45" s="15"/>
      <c r="C45" s="19" t="s">
        <v>70</v>
      </c>
      <c r="D45" s="19" t="s">
        <v>71</v>
      </c>
      <c r="E45" s="19" t="s">
        <v>72</v>
      </c>
      <c r="F45" s="19" t="s">
        <v>73</v>
      </c>
      <c r="G45" s="19" t="s">
        <v>74</v>
      </c>
      <c r="H45" s="19" t="s">
        <v>75</v>
      </c>
      <c r="I45" s="19" t="s">
        <v>76</v>
      </c>
      <c r="J45" s="20" t="s">
        <v>77</v>
      </c>
    </row>
    <row r="46" spans="2:10" x14ac:dyDescent="0.3">
      <c r="B46" s="21" t="s">
        <v>78</v>
      </c>
      <c r="C46" s="22" t="str">
        <f>IFERROR(SUM($J$20*1.5)+($J$35-$J$20),"")</f>
        <v/>
      </c>
      <c r="D46" s="22" t="str">
        <f>IFERROR(SUM($J$20*1.3)+($J$35-$J$20),"")</f>
        <v/>
      </c>
      <c r="E46" s="22" t="str">
        <f>IFERROR(SUM($J$20*1.3)+($J$35-$J$20),"")</f>
        <v/>
      </c>
      <c r="F46" s="22" t="str">
        <f>IFERROR(SUM($J$20*1.3)+($J$35-$J$20),"")</f>
        <v/>
      </c>
      <c r="G46" s="22" t="str">
        <f>IFERROR(SUM($J$20*1.3)+($J$35-$J$20),"")</f>
        <v/>
      </c>
      <c r="H46" s="22" t="str">
        <f t="shared" ref="H46:I48" si="4">IFERROR(SUM($J$20*1.5)+($J$35-$J$20),"")</f>
        <v/>
      </c>
      <c r="I46" s="22" t="str">
        <f t="shared" si="4"/>
        <v/>
      </c>
      <c r="J46" s="23" t="str">
        <f>IFERROR(SUM($J$20*2.5)+($J$35-$J$20),"")</f>
        <v/>
      </c>
    </row>
    <row r="47" spans="2:10" x14ac:dyDescent="0.3">
      <c r="B47" s="15" t="s">
        <v>79</v>
      </c>
      <c r="C47" s="22" t="str">
        <f>IFERROR(SUM($J$20*1)+($J$35-$J$20),"")</f>
        <v/>
      </c>
      <c r="D47" s="22" t="str">
        <f>IFERROR(SUM($J$20*1)+($J$35-$J$20),"")</f>
        <v/>
      </c>
      <c r="E47" s="22" t="str">
        <f>IFERROR(SUM($J$20*1)+($J$35-$J$20),"")</f>
        <v/>
      </c>
      <c r="F47" s="22" t="str">
        <f>IFERROR(SUM($J$20*1)+($J$35-$J$20),"")</f>
        <v/>
      </c>
      <c r="G47" s="22" t="str">
        <f>IFERROR(SUM($J$20*1)+($J$35-$J$20),"")</f>
        <v/>
      </c>
      <c r="H47" s="22" t="str">
        <f t="shared" si="4"/>
        <v/>
      </c>
      <c r="I47" s="22" t="str">
        <f t="shared" si="4"/>
        <v/>
      </c>
      <c r="J47" s="23" t="str">
        <f>IFERROR(SUM($J$20*2.5)+($J$35-$J$20),"")</f>
        <v/>
      </c>
    </row>
    <row r="48" spans="2:10" x14ac:dyDescent="0.3">
      <c r="B48" s="16" t="s">
        <v>80</v>
      </c>
      <c r="C48" s="24" t="str">
        <f>IFERROR(SUM($J$20*1.3)+($J$35-$J$20),"")</f>
        <v/>
      </c>
      <c r="D48" s="24" t="str">
        <f>IFERROR(SUM($J$20*1.3)+($J$35-$J$20),"")</f>
        <v/>
      </c>
      <c r="E48" s="24" t="str">
        <f>IFERROR(SUM($J$20*1.3)+($J$35-$J$20),"")</f>
        <v/>
      </c>
      <c r="F48" s="24" t="str">
        <f>IFERROR(SUM($J$20*1.3)+($J$35-$J$20),"")</f>
        <v/>
      </c>
      <c r="G48" s="24" t="str">
        <f>IFERROR(SUM($J$20*1.5)+($J$35-$J$20),"")</f>
        <v/>
      </c>
      <c r="H48" s="24" t="str">
        <f t="shared" si="4"/>
        <v/>
      </c>
      <c r="I48" s="24" t="str">
        <f t="shared" si="4"/>
        <v/>
      </c>
      <c r="J48" s="25" t="str">
        <f>IFERROR(SUM($J$20*2.5)+($J$35-$J$20),"")</f>
        <v/>
      </c>
    </row>
    <row r="49" x14ac:dyDescent="0.3"/>
    <row r="50" x14ac:dyDescent="0.3"/>
    <row r="51" x14ac:dyDescent="0.3"/>
    <row r="52" x14ac:dyDescent="0.3"/>
  </sheetData>
  <mergeCells count="4">
    <mergeCell ref="B1:J1"/>
    <mergeCell ref="B38:J38"/>
    <mergeCell ref="B44:J44"/>
    <mergeCell ref="I4:J4"/>
  </mergeCells>
  <pageMargins left="0.70866141732283472" right="0.70866141732283472" top="0.97333333333333338" bottom="0.74803149606299213" header="0.31496062992125984" footer="0.31496062992125984"/>
  <pageSetup paperSize="9" scale="73" orientation="portrait" r:id="rId1"/>
  <headerFooter>
    <oddHeader xml:space="preserve">&amp;L&amp;G
</oddHeader>
  </headerFooter>
  <ignoredErrors>
    <ignoredError sqref="D41:F41 D47:F47" formula="1"/>
  </ignoredErrors>
  <legacy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52">
    <tabColor rgb="FFC2E76B"/>
    <pageSetUpPr fitToPage="1"/>
  </sheetPr>
  <dimension ref="A1:XFC49"/>
  <sheetViews>
    <sheetView showGridLines="0" showZeros="0" topLeftCell="A4" zoomScaleNormal="100" workbookViewId="0">
      <selection activeCell="J36" sqref="J36"/>
    </sheetView>
  </sheetViews>
  <sheetFormatPr defaultColWidth="9.109375" defaultRowHeight="14.4" zeroHeight="1" x14ac:dyDescent="0.3"/>
  <cols>
    <col min="1" max="1" width="3.6640625" customWidth="1"/>
    <col min="2" max="2" width="50.44140625" customWidth="1"/>
    <col min="3" max="9" width="15.5546875" hidden="1" customWidth="1"/>
    <col min="10" max="10" width="15.5546875" customWidth="1"/>
    <col min="11" max="16" width="15.5546875" hidden="1" customWidth="1"/>
    <col min="17" max="17" width="15.5546875" customWidth="1"/>
    <col min="18" max="18" width="13.5546875" hidden="1" customWidth="1"/>
    <col min="19" max="19" width="4" hidden="1" customWidth="1"/>
    <col min="20" max="25" width="9.109375" hidden="1" customWidth="1"/>
    <col min="26" max="26" width="15.33203125" hidden="1" customWidth="1"/>
    <col min="27" max="83" width="9.109375" hidden="1" customWidth="1"/>
    <col min="84" max="84" width="17.6640625" hidden="1" customWidth="1"/>
    <col min="85" max="85" width="17.109375" hidden="1" customWidth="1"/>
    <col min="86" max="325" width="9.109375" hidden="1" customWidth="1"/>
    <col min="326" max="16378" width="0" hidden="1" customWidth="1"/>
    <col min="16379" max="16379" width="4.33203125" hidden="1" customWidth="1"/>
    <col min="16380" max="16380" width="6.44140625" hidden="1" customWidth="1"/>
    <col min="16381" max="16381" width="6" hidden="1" customWidth="1"/>
    <col min="16382" max="16382" width="8.6640625" hidden="1" customWidth="1"/>
    <col min="16383" max="16383" width="9.33203125" hidden="1" customWidth="1"/>
    <col min="16384" max="16384" width="0" hidden="1" customWidth="1"/>
  </cols>
  <sheetData>
    <row r="1" spans="1:116" ht="26.25" customHeight="1" x14ac:dyDescent="0.5">
      <c r="B1" s="494" t="s">
        <v>179</v>
      </c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</row>
    <row r="2" spans="1:116" ht="23.4" x14ac:dyDescent="0.45">
      <c r="E2" s="216"/>
      <c r="K2" s="216"/>
      <c r="DK2" t="s">
        <v>166</v>
      </c>
    </row>
    <row r="3" spans="1:116" ht="23.4" x14ac:dyDescent="0.45">
      <c r="E3" s="216"/>
      <c r="V3" t="s">
        <v>110</v>
      </c>
      <c r="AA3" t="s">
        <v>111</v>
      </c>
      <c r="AB3" t="s">
        <v>111</v>
      </c>
      <c r="AC3" t="s">
        <v>112</v>
      </c>
      <c r="AE3" t="s">
        <v>113</v>
      </c>
      <c r="AG3" t="s">
        <v>114</v>
      </c>
      <c r="AI3" t="s">
        <v>115</v>
      </c>
      <c r="AK3" t="s">
        <v>116</v>
      </c>
      <c r="AM3" t="s">
        <v>117</v>
      </c>
      <c r="AO3" t="s">
        <v>118</v>
      </c>
      <c r="AQ3" t="s">
        <v>119</v>
      </c>
      <c r="AS3" t="s">
        <v>120</v>
      </c>
      <c r="AU3" t="s">
        <v>121</v>
      </c>
      <c r="AW3" t="s">
        <v>122</v>
      </c>
      <c r="AY3" t="s">
        <v>123</v>
      </c>
      <c r="BA3" t="s">
        <v>124</v>
      </c>
      <c r="BC3" t="s">
        <v>125</v>
      </c>
      <c r="BE3" t="s">
        <v>126</v>
      </c>
      <c r="BG3" t="s">
        <v>127</v>
      </c>
      <c r="BI3" t="s">
        <v>128</v>
      </c>
      <c r="BK3" t="s">
        <v>129</v>
      </c>
      <c r="BM3" t="s">
        <v>130</v>
      </c>
      <c r="BO3" t="s">
        <v>131</v>
      </c>
      <c r="BQ3" t="s">
        <v>132</v>
      </c>
      <c r="BS3" t="s">
        <v>133</v>
      </c>
      <c r="BU3" t="s">
        <v>134</v>
      </c>
      <c r="BW3" t="s">
        <v>135</v>
      </c>
      <c r="BY3" t="s">
        <v>136</v>
      </c>
      <c r="CA3" t="s">
        <v>137</v>
      </c>
      <c r="CC3" t="s">
        <v>138</v>
      </c>
      <c r="DK3" t="s">
        <v>167</v>
      </c>
    </row>
    <row r="4" spans="1:116" s="28" customFormat="1" ht="30" customHeight="1" x14ac:dyDescent="0.3">
      <c r="B4" s="302" t="s">
        <v>142</v>
      </c>
      <c r="C4" s="302" t="s">
        <v>172</v>
      </c>
      <c r="D4" s="302" t="s">
        <v>246</v>
      </c>
      <c r="E4" s="302" t="s">
        <v>212</v>
      </c>
      <c r="F4" s="302" t="s">
        <v>213</v>
      </c>
      <c r="G4" s="302" t="s">
        <v>211</v>
      </c>
      <c r="H4" s="302" t="s">
        <v>214</v>
      </c>
      <c r="I4" s="302" t="s">
        <v>208</v>
      </c>
      <c r="J4" s="302" t="s">
        <v>215</v>
      </c>
      <c r="K4" s="302" t="s">
        <v>216</v>
      </c>
      <c r="L4" s="302" t="s">
        <v>83</v>
      </c>
      <c r="M4" s="302" t="s">
        <v>209</v>
      </c>
      <c r="N4" s="302" t="s">
        <v>210</v>
      </c>
      <c r="O4" s="302" t="s">
        <v>296</v>
      </c>
      <c r="P4" s="302" t="s">
        <v>297</v>
      </c>
      <c r="Q4" s="302" t="s">
        <v>161</v>
      </c>
      <c r="R4" s="177"/>
      <c r="T4" s="28" t="s">
        <v>162</v>
      </c>
      <c r="U4" s="28" t="s">
        <v>163</v>
      </c>
      <c r="V4" s="28" t="s">
        <v>49</v>
      </c>
      <c r="W4" s="28" t="s">
        <v>90</v>
      </c>
      <c r="X4" s="28" t="s">
        <v>50</v>
      </c>
      <c r="Y4" s="28" t="s">
        <v>139</v>
      </c>
      <c r="Z4" s="28" t="s">
        <v>91</v>
      </c>
      <c r="AB4" s="28" t="s">
        <v>15</v>
      </c>
      <c r="AD4" s="28" t="s">
        <v>15</v>
      </c>
      <c r="AE4" s="28">
        <v>0</v>
      </c>
      <c r="AF4" s="28" t="s">
        <v>15</v>
      </c>
      <c r="AG4" s="28">
        <v>0</v>
      </c>
      <c r="AH4" s="28" t="s">
        <v>15</v>
      </c>
      <c r="AI4" s="28">
        <v>0</v>
      </c>
      <c r="AJ4" s="28" t="s">
        <v>15</v>
      </c>
      <c r="AK4" s="28">
        <v>0</v>
      </c>
      <c r="AL4" s="28" t="s">
        <v>15</v>
      </c>
      <c r="AM4" s="28">
        <v>0</v>
      </c>
      <c r="AN4" s="28" t="s">
        <v>15</v>
      </c>
      <c r="AO4" s="28">
        <v>0</v>
      </c>
      <c r="AP4" s="28" t="s">
        <v>15</v>
      </c>
      <c r="AQ4" s="28">
        <v>0</v>
      </c>
      <c r="AR4" s="28" t="s">
        <v>15</v>
      </c>
      <c r="AS4" s="28">
        <v>0</v>
      </c>
      <c r="AT4" s="28" t="s">
        <v>15</v>
      </c>
      <c r="AU4" s="28">
        <v>0</v>
      </c>
      <c r="AV4" s="28" t="s">
        <v>15</v>
      </c>
      <c r="AW4" s="28" t="s">
        <v>1</v>
      </c>
      <c r="AX4" s="28" t="s">
        <v>15</v>
      </c>
      <c r="AY4" s="28" t="s">
        <v>2</v>
      </c>
      <c r="AZ4" s="28" t="s">
        <v>15</v>
      </c>
      <c r="BA4" s="28" t="s">
        <v>3</v>
      </c>
      <c r="BB4" s="28" t="s">
        <v>15</v>
      </c>
      <c r="BC4" s="28">
        <v>0</v>
      </c>
      <c r="BD4" s="28" t="s">
        <v>15</v>
      </c>
      <c r="BE4" s="28">
        <v>0</v>
      </c>
      <c r="BF4" s="28" t="s">
        <v>15</v>
      </c>
      <c r="BG4" s="28">
        <v>0</v>
      </c>
      <c r="BH4" s="28" t="s">
        <v>15</v>
      </c>
      <c r="BI4" s="28">
        <v>0</v>
      </c>
      <c r="BJ4" s="28" t="s">
        <v>15</v>
      </c>
      <c r="BL4" s="28" t="s">
        <v>15</v>
      </c>
      <c r="BN4" s="28" t="s">
        <v>15</v>
      </c>
      <c r="BP4" s="28" t="s">
        <v>15</v>
      </c>
      <c r="BR4" s="28" t="s">
        <v>15</v>
      </c>
      <c r="BS4" s="28">
        <v>0</v>
      </c>
      <c r="BT4" s="28" t="s">
        <v>15</v>
      </c>
      <c r="BU4" s="28">
        <v>0</v>
      </c>
      <c r="BV4" s="28" t="s">
        <v>15</v>
      </c>
      <c r="BW4" s="28">
        <v>0</v>
      </c>
      <c r="BX4" s="28" t="s">
        <v>15</v>
      </c>
      <c r="BY4" s="28">
        <v>0</v>
      </c>
      <c r="BZ4" s="28" t="s">
        <v>15</v>
      </c>
      <c r="CA4" s="28">
        <v>0</v>
      </c>
      <c r="CB4" s="28" t="s">
        <v>15</v>
      </c>
      <c r="CC4" s="28">
        <v>0</v>
      </c>
      <c r="CD4" s="28" t="s">
        <v>15</v>
      </c>
      <c r="CE4" s="28" t="s">
        <v>20</v>
      </c>
      <c r="CF4" s="28" t="s">
        <v>92</v>
      </c>
      <c r="CG4" s="28" t="s">
        <v>93</v>
      </c>
      <c r="CH4" s="28" t="s">
        <v>94</v>
      </c>
      <c r="CI4" s="28" t="s">
        <v>95</v>
      </c>
      <c r="CJ4" s="28" t="s">
        <v>96</v>
      </c>
      <c r="CL4" s="28" t="s">
        <v>97</v>
      </c>
      <c r="CN4" s="28" t="s">
        <v>98</v>
      </c>
      <c r="CP4" s="28" t="s">
        <v>99</v>
      </c>
      <c r="CR4" s="28" t="s">
        <v>100</v>
      </c>
      <c r="CT4" s="28" t="s">
        <v>101</v>
      </c>
      <c r="CV4" s="28" t="s">
        <v>102</v>
      </c>
      <c r="CX4" s="28" t="s">
        <v>103</v>
      </c>
      <c r="CZ4" s="28" t="s">
        <v>104</v>
      </c>
      <c r="DB4" s="28" t="s">
        <v>105</v>
      </c>
      <c r="DD4" s="28" t="s">
        <v>106</v>
      </c>
      <c r="DF4" s="28" t="s">
        <v>107</v>
      </c>
      <c r="DH4" s="28" t="s">
        <v>108</v>
      </c>
      <c r="DJ4" s="28" t="s">
        <v>109</v>
      </c>
      <c r="DK4" s="28" t="s">
        <v>165</v>
      </c>
    </row>
    <row r="5" spans="1:116" x14ac:dyDescent="0.3">
      <c r="A5">
        <v>1</v>
      </c>
      <c r="B5" s="17" t="str">
        <f ca="1">INDIRECT("'" &amp; A5 &amp; "'!$B$4")</f>
        <v>Bestuursbureau</v>
      </c>
      <c r="C5" s="32" t="str">
        <f ca="1">IF(INDIRECT("'" &amp; A5 &amp; "'!$I$78")=0,"",INDIRECT("'" &amp; A5 &amp; "'!$I$78"))</f>
        <v/>
      </c>
      <c r="D5" s="32" t="str">
        <f ca="1">IF(INDIRECT("'" &amp; A5 &amp; "'!$F$11")=0,"",INDIRECT("'" &amp; A5 &amp; "'!$F$11"))</f>
        <v/>
      </c>
      <c r="E5" s="32" t="str">
        <f ca="1">IF(INDIRECT("'" &amp; A5 &amp; "'!$I$11")=0,"",INDIRECT("'" &amp; A5 &amp; "'!$I$11"))</f>
        <v/>
      </c>
      <c r="F5" s="32" t="str">
        <f ca="1">IF(INDIRECT("'" &amp; A5 &amp; "'!$F$12")=0,"",INDIRECT("'" &amp; A5 &amp; "'!$F$12"))</f>
        <v/>
      </c>
      <c r="G5" s="32" t="str">
        <f ca="1">IF(INDIRECT("'" &amp; A5 &amp; "'!$I$12")=0,"",INDIRECT("'" &amp; A5 &amp; "'!$I$12"))</f>
        <v/>
      </c>
      <c r="H5" s="32" t="str">
        <f ca="1">IF(INDIRECT("'" &amp; A5 &amp; "'!$F$13")=0,"",INDIRECT("'" &amp; A5 &amp; "'!$F$13"))</f>
        <v/>
      </c>
      <c r="I5" s="32" t="str">
        <f ca="1">IF(INDIRECT("'" &amp; A5 &amp; "'!$I$33")=0,"",INDIRECT("'" &amp; A5 &amp; "'!$I$33"))</f>
        <v/>
      </c>
      <c r="J5" s="32" t="str">
        <f ca="1">'1'!$I$77</f>
        <v/>
      </c>
      <c r="K5" s="32" t="str">
        <f ca="1">IF(INDIRECT("'" &amp; A5 &amp; "'!$I$57")=0,"",INDIRECT("'" &amp; A5 &amp; "'!$I$57"))</f>
        <v/>
      </c>
      <c r="L5" s="32" t="str">
        <f ca="1">IF(INDIRECT("'" &amp; A5 &amp; "'!$I$66")=0,"",INDIRECT("'" &amp; A5 &amp; "'!$I$66"))</f>
        <v/>
      </c>
      <c r="M5" s="31" t="str">
        <f ca="1">IFERROR(INDIRECT("'" &amp; A5 &amp; "'!$J$11"),"")</f>
        <v/>
      </c>
      <c r="N5" s="31" t="str">
        <f ca="1">IFERROR(INDIRECT("'" &amp; A5 &amp; "'!$J$12"),"")</f>
        <v/>
      </c>
      <c r="O5" s="31" t="str">
        <f ca="1">IFERROR(INDIRECT("'" &amp; A5 &amp; "'!$J$13"),"")</f>
        <v/>
      </c>
      <c r="P5" s="31" t="str">
        <f ca="1">IFERROR(INDIRECT("'" &amp; A5 &amp; "'!$F$16"),"")</f>
        <v/>
      </c>
      <c r="Q5" s="32" t="str">
        <f ca="1">J5</f>
        <v/>
      </c>
      <c r="R5" s="160"/>
      <c r="T5" s="178" t="str">
        <f ca="1">M5</f>
        <v/>
      </c>
      <c r="U5" s="178" t="str">
        <f ca="1">N5</f>
        <v/>
      </c>
      <c r="V5" t="str">
        <f t="shared" ref="V5:V28" si="0">offertetarief</f>
        <v/>
      </c>
      <c r="W5" t="str">
        <f t="shared" ref="W5:W28" si="1">regietarief</f>
        <v/>
      </c>
      <c r="X5" t="str">
        <f t="shared" ref="X5:X28" si="2">spectarief</f>
        <v/>
      </c>
      <c r="Y5" t="str">
        <f ca="1">INDIRECT("'" &amp; A5 &amp; "'!$I$14")</f>
        <v/>
      </c>
      <c r="Z5" t="str">
        <f ca="1">INDIRECT("'" &amp; A5 &amp; "'!$I$19")</f>
        <v/>
      </c>
      <c r="AA5" t="str">
        <f ca="1">INDIRECT("'" &amp; A5 &amp; "'!$I$22")</f>
        <v/>
      </c>
      <c r="AB5">
        <f ca="1">INDIRECT("'" &amp; A5 &amp; "'!$F$22")</f>
        <v>0</v>
      </c>
      <c r="AC5" t="str">
        <f ca="1">INDIRECT("'" &amp; A5 &amp; "'!$I$23")</f>
        <v/>
      </c>
      <c r="AD5">
        <f ca="1">INDIRECT("'" &amp; A5 &amp; "'!$F$23")</f>
        <v>0</v>
      </c>
      <c r="AE5" t="str">
        <f ca="1">INDIRECT("'" &amp; A5 &amp; "'!$I$24")</f>
        <v/>
      </c>
      <c r="AF5">
        <f ca="1">INDIRECT("'" &amp; A5 &amp; "'!$F$24")</f>
        <v>0</v>
      </c>
      <c r="AG5" t="str">
        <f ca="1">INDIRECT("'" &amp; A5 &amp; "'!$I$25")</f>
        <v/>
      </c>
      <c r="AH5">
        <f ca="1">INDIRECT("'" &amp; A5 &amp; "'!$F$25")</f>
        <v>0</v>
      </c>
      <c r="AI5" t="str">
        <f ca="1">INDIRECT("'" &amp; A5 &amp; "'!$I$26")</f>
        <v/>
      </c>
      <c r="AJ5">
        <f ca="1">INDIRECT("'" &amp; A5 &amp; "'!$F$26")</f>
        <v>0</v>
      </c>
      <c r="AK5" t="str">
        <f ca="1">INDIRECT("'" &amp; A5 &amp; "'!$I$27")</f>
        <v/>
      </c>
      <c r="AL5">
        <f ca="1">INDIRECT("'" &amp; A5 &amp; "'!$F$27")</f>
        <v>0</v>
      </c>
      <c r="AM5" t="str">
        <f ca="1">INDIRECT("'" &amp; A5 &amp; "'!$I$28")</f>
        <v/>
      </c>
      <c r="AN5">
        <f ca="1">INDIRECT("'" &amp; A5 &amp; "'!$F$28")</f>
        <v>0</v>
      </c>
      <c r="AO5" t="str">
        <f ca="1">INDIRECT("'" &amp; A5 &amp; "'!$I$29")</f>
        <v/>
      </c>
      <c r="AP5">
        <f ca="1">INDIRECT("'" &amp; A5 &amp; "'!$F$29")</f>
        <v>0</v>
      </c>
      <c r="AQ5" t="str">
        <f ca="1">INDIRECT("'" &amp; A5 &amp; "'!$I$30")</f>
        <v/>
      </c>
      <c r="AR5">
        <f ca="1">INDIRECT("'" &amp; A5 &amp; "'!$F$30")</f>
        <v>0</v>
      </c>
      <c r="AS5" t="str">
        <f ca="1">INDIRECT("'" &amp; A5 &amp; "'!$I$31")</f>
        <v/>
      </c>
      <c r="AT5">
        <f ca="1">INDIRECT("'" &amp; A5 &amp; "'!$F$31")</f>
        <v>0</v>
      </c>
      <c r="AU5" t="str">
        <f ca="1">INDIRECT("'" &amp; A5 &amp; "'!$I$32")</f>
        <v/>
      </c>
      <c r="AV5">
        <f ca="1">INDIRECT("'" &amp; A5 &amp; "'!$F$32")</f>
        <v>0</v>
      </c>
      <c r="AW5">
        <f ca="1">INDIRECT("'" &amp; A5 &amp; "'!$I$36")</f>
        <v>0</v>
      </c>
      <c r="AX5">
        <f ca="1">INDIRECT("'" &amp; A5 &amp; "'!$F$36")</f>
        <v>0</v>
      </c>
      <c r="AY5">
        <f ca="1">INDIRECT("'" &amp; A5 &amp; "'!$I$37")</f>
        <v>0</v>
      </c>
      <c r="AZ5">
        <f ca="1">INDIRECT("'" &amp; A5 &amp; "'!$F$37")</f>
        <v>0</v>
      </c>
      <c r="BA5">
        <f ca="1">INDIRECT("'" &amp; A5 &amp; "'!$I$38")</f>
        <v>0</v>
      </c>
      <c r="BB5">
        <f ca="1">INDIRECT("'" &amp; A5 &amp; "'!$F$38")</f>
        <v>0</v>
      </c>
      <c r="BC5">
        <f ca="1">INDIRECT("'" &amp; A5 &amp; "'!$I$39")</f>
        <v>0</v>
      </c>
      <c r="BD5">
        <f ca="1">INDIRECT("'" &amp; A5 &amp; "'!$F$39")</f>
        <v>0</v>
      </c>
      <c r="BE5">
        <f ca="1">INDIRECT("'" &amp; A5 &amp; "'!$I$40")</f>
        <v>0</v>
      </c>
      <c r="BF5">
        <f ca="1">INDIRECT("'" &amp; A5 &amp; "'!$F$40")</f>
        <v>0</v>
      </c>
      <c r="BG5">
        <f ca="1">INDIRECT("'" &amp; A5 &amp; "'!$I$41")</f>
        <v>0</v>
      </c>
      <c r="BH5">
        <f ca="1">INDIRECT("'" &amp; A5 &amp; "'!$F$41")</f>
        <v>0</v>
      </c>
      <c r="BI5">
        <f ca="1">INDIRECT("'" &amp; A5 &amp; "'!$I$42")</f>
        <v>0</v>
      </c>
      <c r="BJ5">
        <f ca="1">INDIRECT("'" &amp; A5 &amp; "'!$F$42")</f>
        <v>0</v>
      </c>
      <c r="BK5">
        <f ca="1">INDIRECT("'" &amp; A5 &amp; "'!$I$47")</f>
        <v>0</v>
      </c>
      <c r="BL5" t="str">
        <f ca="1">INDIRECT("'" &amp; A5 &amp; "'!$F$47")</f>
        <v>Meer-/minderprijs per m2</v>
      </c>
      <c r="BM5">
        <f ca="1">INDIRECT("'" &amp; A5 &amp; "'!$I$48")</f>
        <v>0</v>
      </c>
      <c r="BN5">
        <f ca="1">INDIRECT("'" &amp; A5 &amp; "'!$F$48")</f>
        <v>0</v>
      </c>
      <c r="BO5">
        <f ca="1">INDIRECT("'" &amp; A5 &amp; "'!$I$49")</f>
        <v>0</v>
      </c>
      <c r="BP5">
        <f ca="1">INDIRECT("'" &amp; A5 &amp; "'!$F$49")</f>
        <v>0</v>
      </c>
      <c r="BQ5">
        <f ca="1">INDIRECT("'" &amp; A5 &amp; "'!$I$50")</f>
        <v>0</v>
      </c>
      <c r="BR5">
        <f ca="1">INDIRECT("'" &amp; A5 &amp; "'!$F$50")</f>
        <v>0</v>
      </c>
      <c r="BS5" t="str">
        <f ca="1">INDIRECT("'" &amp; A5 &amp; "'!$I$51")</f>
        <v/>
      </c>
      <c r="BT5">
        <f ca="1">INDIRECT("'" &amp; A5 &amp; "'!$F$51")</f>
        <v>0</v>
      </c>
      <c r="BU5" t="str">
        <f ca="1">INDIRECT("'" &amp; A5 &amp; "'!$I$52")</f>
        <v/>
      </c>
      <c r="BV5">
        <f ca="1">INDIRECT("'" &amp; A5 &amp; "'!$F$52")</f>
        <v>0</v>
      </c>
      <c r="BW5" t="str">
        <f ca="1">INDIRECT("'" &amp; A5 &amp; "'!$I$53")</f>
        <v/>
      </c>
      <c r="BX5">
        <f ca="1">INDIRECT("'" &amp; A5 &amp; "'!$F$53")</f>
        <v>0</v>
      </c>
      <c r="BY5" t="str">
        <f ca="1">INDIRECT("'" &amp; A5 &amp; "'!$I$54")</f>
        <v/>
      </c>
      <c r="BZ5">
        <f ca="1">INDIRECT("'" &amp; A5 &amp; "'!$F$54")</f>
        <v>0</v>
      </c>
      <c r="CA5" t="str">
        <f ca="1">INDIRECT("'" &amp; A5 &amp; "'!$I$55")</f>
        <v/>
      </c>
      <c r="CB5">
        <f ca="1">INDIRECT("'" &amp; A5 &amp; "'!$F$55")</f>
        <v>0</v>
      </c>
      <c r="CC5" t="str">
        <f ca="1">INDIRECT("'" &amp; A5 &amp; "'!$I$56")</f>
        <v/>
      </c>
      <c r="CD5">
        <f ca="1">INDIRECT("'" &amp; A5 &amp; "'!$F$56")</f>
        <v>0</v>
      </c>
      <c r="CE5">
        <f ca="1">INDIRECT("'" &amp; A5 &amp; "'!$I$76")</f>
        <v>0</v>
      </c>
      <c r="CF5" t="str">
        <f ca="1">INDIRECT("'" &amp; A5 &amp; "'!$G$19")</f>
        <v/>
      </c>
      <c r="CG5">
        <f ca="1">INDIRECT("'" &amp; A5 &amp; "'!$D$19")</f>
        <v>22984</v>
      </c>
      <c r="CH5">
        <f ca="1">INDIRECT("'" &amp; A5 &amp; "'!$M$19")</f>
        <v>0</v>
      </c>
      <c r="CI5">
        <f ca="1">INDIRECT("'" &amp; A5 &amp; "'!$N$19")</f>
        <v>0</v>
      </c>
      <c r="CJ5">
        <f ca="1">INDIRECT("'" &amp; A5 &amp; "'!$M$20")</f>
        <v>0</v>
      </c>
      <c r="CK5">
        <f ca="1">INDIRECT("'" &amp; A5 &amp; "'!$N$20")</f>
        <v>0</v>
      </c>
      <c r="CL5">
        <f ca="1">INDIRECT("'" &amp; A5 &amp; "'!$M$21")</f>
        <v>0</v>
      </c>
      <c r="CM5">
        <f ca="1">INDIRECT("'" &amp; A5 &amp; "'!$N$21")</f>
        <v>0</v>
      </c>
      <c r="CN5">
        <f ca="1">INDIRECT("'" &amp; A5 &amp; "'!$M$22")</f>
        <v>0</v>
      </c>
      <c r="CO5">
        <f ca="1">INDIRECT("'" &amp; A5 &amp; "'!$N$22")</f>
        <v>0</v>
      </c>
      <c r="CP5">
        <f ca="1">INDIRECT("'" &amp; A5 &amp; "'!$M$23")</f>
        <v>0</v>
      </c>
      <c r="CQ5">
        <f ca="1">INDIRECT("'" &amp; A5 &amp; "'!$N$23")</f>
        <v>0</v>
      </c>
      <c r="CR5">
        <f ca="1">INDIRECT("'" &amp; A5 &amp; "'!$M$24")</f>
        <v>0</v>
      </c>
      <c r="CS5">
        <f ca="1">INDIRECT("'" &amp; A5 &amp; "'!$N$24")</f>
        <v>0</v>
      </c>
      <c r="CT5">
        <f ca="1">INDIRECT("'" &amp; A5 &amp; "'!$M$25")</f>
        <v>0</v>
      </c>
      <c r="CU5">
        <f ca="1">INDIRECT("'" &amp; A5 &amp; "'!$N$25")</f>
        <v>0</v>
      </c>
      <c r="CV5">
        <f ca="1">INDIRECT("'" &amp; A5 &amp; "'!$M$26")</f>
        <v>0</v>
      </c>
      <c r="CW5">
        <f ca="1">INDIRECT("'" &amp; A5 &amp; "'!$N$26")</f>
        <v>0</v>
      </c>
      <c r="CX5">
        <f ca="1">INDIRECT("'" &amp; A5 &amp; "'!$M$27")</f>
        <v>0</v>
      </c>
      <c r="CY5">
        <f ca="1">INDIRECT("'" &amp; A5 &amp; "'!$N$27")</f>
        <v>0</v>
      </c>
      <c r="CZ5">
        <f ca="1">INDIRECT("'" &amp; A5 &amp; "'!$M$28")</f>
        <v>0</v>
      </c>
      <c r="DA5">
        <f ca="1">INDIRECT("'" &amp; A5 &amp; "'!$N$28")</f>
        <v>0</v>
      </c>
      <c r="DB5">
        <f ca="1">INDIRECT("'" &amp; A5 &amp; "'!$M$29")</f>
        <v>0</v>
      </c>
      <c r="DC5">
        <f ca="1">INDIRECT("'" &amp; A5 &amp; "'!$N$29")</f>
        <v>0</v>
      </c>
      <c r="DD5">
        <f ca="1">INDIRECT("'" &amp; A5 &amp; "'!$M$30")</f>
        <v>0</v>
      </c>
      <c r="DE5">
        <f ca="1">INDIRECT("'" &amp; A5 &amp; "'!$N$30")</f>
        <v>0</v>
      </c>
      <c r="DF5">
        <f ca="1">INDIRECT("'" &amp; A5 &amp; "'!$M$31")</f>
        <v>0</v>
      </c>
      <c r="DG5">
        <f ca="1">INDIRECT("'" &amp; A5 &amp; "'!$N$31")</f>
        <v>0</v>
      </c>
      <c r="DH5">
        <f ca="1">INDIRECT("'" &amp; A5 &amp; "'!$M$32")</f>
        <v>0</v>
      </c>
      <c r="DI5">
        <f ca="1">INDIRECT("'" &amp; A5 &amp; "'!$N$32")</f>
        <v>0</v>
      </c>
      <c r="DJ5">
        <f ca="1">INDIRECT("'" &amp; A5 &amp; "'!$M$33")</f>
        <v>0</v>
      </c>
      <c r="DK5">
        <f ca="1">INDIRECT("'" &amp; A5 &amp; "'!$N$33")</f>
        <v>0</v>
      </c>
      <c r="DL5" t="e">
        <f ca="1">SUM(CE5/CF5)</f>
        <v>#VALUE!</v>
      </c>
    </row>
    <row r="6" spans="1:116" x14ac:dyDescent="0.3">
      <c r="A6">
        <f>Verzamelblad!A6</f>
        <v>2</v>
      </c>
      <c r="B6" s="17" t="str">
        <f t="shared" ref="B6:B28" ca="1" si="3">INDIRECT("'" &amp; A6 &amp; "'!$B$4")</f>
        <v>sws Adeborg</v>
      </c>
      <c r="C6" s="32" t="str">
        <f t="shared" ref="C6:C28" ca="1" si="4">IF(INDIRECT("'" &amp; A6 &amp; "'!$I$78")=0,"",INDIRECT("'" &amp; A6 &amp; "'!$I$78"))</f>
        <v/>
      </c>
      <c r="D6" s="32" t="str">
        <f t="shared" ref="D6:D28" ca="1" si="5">IF(INDIRECT("'" &amp; A6 &amp; "'!$F$11")=0,"",INDIRECT("'" &amp; A6 &amp; "'!$F$11"))</f>
        <v/>
      </c>
      <c r="E6" s="32" t="str">
        <f t="shared" ref="E6:E28" ca="1" si="6">IF(INDIRECT("'" &amp; A6 &amp; "'!$I$11")=0,"",INDIRECT("'" &amp; A6 &amp; "'!$I$11"))</f>
        <v/>
      </c>
      <c r="F6" s="32" t="str">
        <f t="shared" ref="F6:F28" ca="1" si="7">IF(INDIRECT("'" &amp; A6 &amp; "'!$F$12")=0,"",INDIRECT("'" &amp; A6 &amp; "'!$F$12"))</f>
        <v/>
      </c>
      <c r="G6" s="32" t="str">
        <f t="shared" ref="G6:G28" ca="1" si="8">IF(INDIRECT("'" &amp; A6 &amp; "'!$I$12")=0,"",INDIRECT("'" &amp; A6 &amp; "'!$I$12"))</f>
        <v/>
      </c>
      <c r="H6" s="32" t="str">
        <f t="shared" ref="H6:H28" ca="1" si="9">IF(INDIRECT("'" &amp; A6 &amp; "'!$F$13")=0,"",INDIRECT("'" &amp; A6 &amp; "'!$F$13"))</f>
        <v/>
      </c>
      <c r="I6" s="32" t="str">
        <f t="shared" ref="I6:I28" ca="1" si="10">IF(INDIRECT("'" &amp; A6 &amp; "'!$I$33")=0,"",INDIRECT("'" &amp; A6 &amp; "'!$I$33"))</f>
        <v/>
      </c>
      <c r="J6" s="32" t="str">
        <f ca="1">'2'!$I$77</f>
        <v/>
      </c>
      <c r="K6" s="32" t="str">
        <f t="shared" ref="K6:K28" ca="1" si="11">IF(INDIRECT("'" &amp; A6 &amp; "'!$I$57")=0,"",INDIRECT("'" &amp; A6 &amp; "'!$I$57"))</f>
        <v/>
      </c>
      <c r="L6" s="32" t="str">
        <f t="shared" ref="L6:L28" ca="1" si="12">IF(INDIRECT("'" &amp; A6 &amp; "'!$I$66")=0,"",INDIRECT("'" &amp; A6 &amp; "'!$I$66"))</f>
        <v/>
      </c>
      <c r="M6" s="31" t="str">
        <f t="shared" ref="M6:M28" ca="1" si="13">IFERROR(INDIRECT("'" &amp; A6 &amp; "'!$J$11"),"")</f>
        <v/>
      </c>
      <c r="N6" s="31" t="str">
        <f t="shared" ref="N6:N28" ca="1" si="14">IFERROR(INDIRECT("'" &amp; A6 &amp; "'!$J$12"),"")</f>
        <v/>
      </c>
      <c r="O6" s="31" t="str">
        <f t="shared" ref="O6:O28" ca="1" si="15">IFERROR(INDIRECT("'" &amp; A6 &amp; "'!$J$13"),"")</f>
        <v/>
      </c>
      <c r="P6" s="31" t="str">
        <f t="shared" ref="P6:P28" ca="1" si="16">IFERROR(INDIRECT("'" &amp; A6 &amp; "'!$F$16"),"")</f>
        <v/>
      </c>
      <c r="Q6" s="32" t="str">
        <f t="shared" ref="Q6:Q34" ca="1" si="17">J6</f>
        <v/>
      </c>
      <c r="R6" s="160"/>
      <c r="T6" s="178" t="str">
        <f t="shared" ref="T6:T28" ca="1" si="18">M6</f>
        <v/>
      </c>
      <c r="U6" s="178" t="str">
        <f t="shared" ref="U6:U28" ca="1" si="19">N6</f>
        <v/>
      </c>
      <c r="V6" t="str">
        <f t="shared" si="0"/>
        <v/>
      </c>
      <c r="W6" t="str">
        <f t="shared" si="1"/>
        <v/>
      </c>
      <c r="X6" t="str">
        <f t="shared" si="2"/>
        <v/>
      </c>
      <c r="Y6" t="str">
        <f t="shared" ref="Y6:Y28" ca="1" si="20">INDIRECT("'" &amp; A6 &amp; "'!$I$14")</f>
        <v/>
      </c>
      <c r="Z6" t="str">
        <f ca="1">INDIRECT("'" &amp; A6 &amp; "'!$I$19")</f>
        <v/>
      </c>
      <c r="AA6" t="str">
        <f t="shared" ref="AA6:AA28" ca="1" si="21">INDIRECT("'" &amp; A6 &amp; "'!$I$22")</f>
        <v/>
      </c>
      <c r="AB6">
        <f t="shared" ref="AB6:AB28" ca="1" si="22">INDIRECT("'" &amp; A6 &amp; "'!$F$22")</f>
        <v>0</v>
      </c>
      <c r="AC6" t="str">
        <f t="shared" ref="AC6:AC28" ca="1" si="23">INDIRECT("'" &amp; A6 &amp; "'!$I$23")</f>
        <v/>
      </c>
      <c r="AD6">
        <f t="shared" ref="AD6:AD28" ca="1" si="24">INDIRECT("'" &amp; A6 &amp; "'!$F$23")</f>
        <v>0</v>
      </c>
      <c r="AE6" t="str">
        <f t="shared" ref="AE6:AE28" ca="1" si="25">INDIRECT("'" &amp; A6 &amp; "'!$I$24")</f>
        <v/>
      </c>
      <c r="AF6">
        <f t="shared" ref="AF6:AF28" ca="1" si="26">INDIRECT("'" &amp; A6 &amp; "'!$F$24")</f>
        <v>0</v>
      </c>
      <c r="AG6" t="str">
        <f t="shared" ref="AG6:AG28" ca="1" si="27">INDIRECT("'" &amp; A6 &amp; "'!$I$25")</f>
        <v/>
      </c>
      <c r="AH6">
        <f t="shared" ref="AH6:AH28" ca="1" si="28">INDIRECT("'" &amp; A6 &amp; "'!$F$25")</f>
        <v>0</v>
      </c>
      <c r="AI6" t="str">
        <f t="shared" ref="AI6:AI28" ca="1" si="29">INDIRECT("'" &amp; A6 &amp; "'!$I$26")</f>
        <v/>
      </c>
      <c r="AJ6">
        <f t="shared" ref="AJ6:AJ28" ca="1" si="30">INDIRECT("'" &amp; A6 &amp; "'!$F$26")</f>
        <v>0</v>
      </c>
      <c r="AK6" t="str">
        <f t="shared" ref="AK6:AK28" ca="1" si="31">INDIRECT("'" &amp; A6 &amp; "'!$I$27")</f>
        <v/>
      </c>
      <c r="AL6">
        <f t="shared" ref="AL6:AL28" ca="1" si="32">INDIRECT("'" &amp; A6 &amp; "'!$F$27")</f>
        <v>0</v>
      </c>
      <c r="AM6" t="str">
        <f t="shared" ref="AM6:AM28" ca="1" si="33">INDIRECT("'" &amp; A6 &amp; "'!$I$28")</f>
        <v/>
      </c>
      <c r="AN6">
        <f t="shared" ref="AN6:AN28" ca="1" si="34">INDIRECT("'" &amp; A6 &amp; "'!$F$28")</f>
        <v>0</v>
      </c>
      <c r="AO6" t="str">
        <f t="shared" ref="AO6:AO28" ca="1" si="35">INDIRECT("'" &amp; A6 &amp; "'!$I$29")</f>
        <v/>
      </c>
      <c r="AP6">
        <f t="shared" ref="AP6:AP28" ca="1" si="36">INDIRECT("'" &amp; A6 &amp; "'!$F$29")</f>
        <v>0</v>
      </c>
      <c r="AQ6" t="str">
        <f t="shared" ref="AQ6:AQ28" ca="1" si="37">INDIRECT("'" &amp; A6 &amp; "'!$I$30")</f>
        <v/>
      </c>
      <c r="AR6">
        <f t="shared" ref="AR6:AR28" ca="1" si="38">INDIRECT("'" &amp; A6 &amp; "'!$F$30")</f>
        <v>0</v>
      </c>
      <c r="AS6" t="str">
        <f t="shared" ref="AS6:AS28" ca="1" si="39">INDIRECT("'" &amp; A6 &amp; "'!$I$31")</f>
        <v/>
      </c>
      <c r="AT6">
        <f t="shared" ref="AT6:AT28" ca="1" si="40">INDIRECT("'" &amp; A6 &amp; "'!$F$31")</f>
        <v>0</v>
      </c>
      <c r="AU6" t="str">
        <f t="shared" ref="AU6:AU28" ca="1" si="41">INDIRECT("'" &amp; A6 &amp; "'!$I$32")</f>
        <v/>
      </c>
      <c r="AV6">
        <f t="shared" ref="AV6:AV28" ca="1" si="42">INDIRECT("'" &amp; A6 &amp; "'!$F$32")</f>
        <v>0</v>
      </c>
      <c r="AW6">
        <f t="shared" ref="AW6:AW28" ca="1" si="43">INDIRECT("'" &amp; A6 &amp; "'!$I$36")</f>
        <v>0</v>
      </c>
      <c r="AX6">
        <f t="shared" ref="AX6:AX28" ca="1" si="44">INDIRECT("'" &amp; A6 &amp; "'!$F$36")</f>
        <v>0</v>
      </c>
      <c r="AY6" t="str">
        <f t="shared" ref="AY6:AY28" ca="1" si="45">INDIRECT("'" &amp; A6 &amp; "'!$I$37")</f>
        <v/>
      </c>
      <c r="AZ6">
        <f t="shared" ref="AZ6:AZ28" ca="1" si="46">INDIRECT("'" &amp; A6 &amp; "'!$F$37")</f>
        <v>0</v>
      </c>
      <c r="BA6">
        <f t="shared" ref="BA6:BA28" ca="1" si="47">INDIRECT("'" &amp; A6 &amp; "'!$I$38")</f>
        <v>0</v>
      </c>
      <c r="BB6">
        <f t="shared" ref="BB6:BB28" ca="1" si="48">INDIRECT("'" &amp; A6 &amp; "'!$F$38")</f>
        <v>0</v>
      </c>
      <c r="BC6">
        <f t="shared" ref="BC6:BC28" ca="1" si="49">INDIRECT("'" &amp; A6 &amp; "'!$I$39")</f>
        <v>0</v>
      </c>
      <c r="BD6">
        <f t="shared" ref="BD6:BD28" ca="1" si="50">INDIRECT("'" &amp; A6 &amp; "'!$F$39")</f>
        <v>0</v>
      </c>
      <c r="BE6">
        <f t="shared" ref="BE6:BE28" ca="1" si="51">INDIRECT("'" &amp; A6 &amp; "'!$I$40")</f>
        <v>0</v>
      </c>
      <c r="BF6">
        <f t="shared" ref="BF6:BF28" ca="1" si="52">INDIRECT("'" &amp; A6 &amp; "'!$F$40")</f>
        <v>0</v>
      </c>
      <c r="BG6">
        <f t="shared" ref="BG6:BG28" ca="1" si="53">INDIRECT("'" &amp; A6 &amp; "'!$I$41")</f>
        <v>0</v>
      </c>
      <c r="BH6">
        <f t="shared" ref="BH6:BH28" ca="1" si="54">INDIRECT("'" &amp; A6 &amp; "'!$F$41")</f>
        <v>0</v>
      </c>
      <c r="BI6" t="str">
        <f t="shared" ref="BI6:BI28" ca="1" si="55">INDIRECT("'" &amp; A6 &amp; "'!$I$42")</f>
        <v/>
      </c>
      <c r="BJ6">
        <f t="shared" ref="BJ6:BJ28" ca="1" si="56">INDIRECT("'" &amp; A6 &amp; "'!$F$42")</f>
        <v>0</v>
      </c>
      <c r="BK6">
        <f t="shared" ref="BK6:BK28" ca="1" si="57">INDIRECT("'" &amp; A6 &amp; "'!$I$47")</f>
        <v>0</v>
      </c>
      <c r="BL6" t="str">
        <f t="shared" ref="BL6:BL28" ca="1" si="58">INDIRECT("'" &amp; A6 &amp; "'!$F$47")</f>
        <v>Meer-/minderprijs per m2</v>
      </c>
      <c r="BM6">
        <f t="shared" ref="BM6:BM28" ca="1" si="59">INDIRECT("'" &amp; A6 &amp; "'!$I$48")</f>
        <v>0</v>
      </c>
      <c r="BN6">
        <f t="shared" ref="BN6:BN28" ca="1" si="60">INDIRECT("'" &amp; A6 &amp; "'!$F$48")</f>
        <v>0</v>
      </c>
      <c r="BO6">
        <f t="shared" ref="BO6:BO28" ca="1" si="61">INDIRECT("'" &amp; A6 &amp; "'!$I$49")</f>
        <v>0</v>
      </c>
      <c r="BP6">
        <f t="shared" ref="BP6:BP28" ca="1" si="62">INDIRECT("'" &amp; A6 &amp; "'!$F$49")</f>
        <v>0</v>
      </c>
      <c r="BQ6">
        <f t="shared" ref="BQ6:BQ28" ca="1" si="63">INDIRECT("'" &amp; A6 &amp; "'!$I$50")</f>
        <v>0</v>
      </c>
      <c r="BR6">
        <f t="shared" ref="BR6:BR28" ca="1" si="64">INDIRECT("'" &amp; A6 &amp; "'!$F$50")</f>
        <v>0</v>
      </c>
      <c r="BS6" t="str">
        <f t="shared" ref="BS6:BS28" ca="1" si="65">INDIRECT("'" &amp; A6 &amp; "'!$I$51")</f>
        <v/>
      </c>
      <c r="BT6">
        <f t="shared" ref="BT6:BT28" ca="1" si="66">INDIRECT("'" &amp; A6 &amp; "'!$F$51")</f>
        <v>0</v>
      </c>
      <c r="BU6" t="str">
        <f t="shared" ref="BU6:BU28" ca="1" si="67">INDIRECT("'" &amp; A6 &amp; "'!$I$52")</f>
        <v/>
      </c>
      <c r="BV6">
        <f t="shared" ref="BV6:BV28" ca="1" si="68">INDIRECT("'" &amp; A6 &amp; "'!$F$52")</f>
        <v>0</v>
      </c>
      <c r="BW6" t="str">
        <f t="shared" ref="BW6:BW28" ca="1" si="69">INDIRECT("'" &amp; A6 &amp; "'!$I$53")</f>
        <v/>
      </c>
      <c r="BX6">
        <f t="shared" ref="BX6:BX28" ca="1" si="70">INDIRECT("'" &amp; A6 &amp; "'!$F$53")</f>
        <v>0</v>
      </c>
      <c r="BY6" t="str">
        <f t="shared" ref="BY6:BY28" ca="1" si="71">INDIRECT("'" &amp; A6 &amp; "'!$I$54")</f>
        <v/>
      </c>
      <c r="BZ6">
        <f t="shared" ref="BZ6:BZ28" ca="1" si="72">INDIRECT("'" &amp; A6 &amp; "'!$F$54")</f>
        <v>0</v>
      </c>
      <c r="CA6" t="str">
        <f t="shared" ref="CA6:CA28" ca="1" si="73">INDIRECT("'" &amp; A6 &amp; "'!$I$55")</f>
        <v/>
      </c>
      <c r="CB6">
        <f t="shared" ref="CB6:CB28" ca="1" si="74">INDIRECT("'" &amp; A6 &amp; "'!$F$55")</f>
        <v>0</v>
      </c>
      <c r="CC6" t="str">
        <f t="shared" ref="CC6:CC28" ca="1" si="75">INDIRECT("'" &amp; A6 &amp; "'!$I$56")</f>
        <v/>
      </c>
      <c r="CD6">
        <f t="shared" ref="CD6:CD28" ca="1" si="76">INDIRECT("'" &amp; A6 &amp; "'!$F$56")</f>
        <v>0</v>
      </c>
      <c r="CE6">
        <f t="shared" ref="CE6:CE28" ca="1" si="77">INDIRECT("'" &amp; A6 &amp; "'!$I$76")</f>
        <v>0</v>
      </c>
      <c r="CF6" t="str">
        <f t="shared" ref="CF6:CF28" ca="1" si="78">INDIRECT("'" &amp; A6 &amp; "'!$G$19")</f>
        <v/>
      </c>
      <c r="CG6" t="e">
        <f t="shared" ref="CG6:CG28" ca="1" si="79">INDIRECT("'" &amp; A6 &amp; "'!$D$19")</f>
        <v>#N/A</v>
      </c>
      <c r="CH6">
        <f t="shared" ref="CH6:CH28" ca="1" si="80">INDIRECT("'" &amp; A6 &amp; "'!$M$19")</f>
        <v>0</v>
      </c>
      <c r="CI6">
        <f t="shared" ref="CI6:CI28" ca="1" si="81">INDIRECT("'" &amp; A6 &amp; "'!$N$19")</f>
        <v>0</v>
      </c>
      <c r="CJ6">
        <f t="shared" ref="CJ6:CJ28" ca="1" si="82">INDIRECT("'" &amp; A6 &amp; "'!$M$20")</f>
        <v>0</v>
      </c>
      <c r="CK6">
        <f t="shared" ref="CK6:CK28" ca="1" si="83">INDIRECT("'" &amp; A6 &amp; "'!$N$20")</f>
        <v>0</v>
      </c>
      <c r="CL6">
        <f t="shared" ref="CL6:CL28" ca="1" si="84">INDIRECT("'" &amp; A6 &amp; "'!$M$21")</f>
        <v>0</v>
      </c>
      <c r="CM6">
        <f t="shared" ref="CM6:CM28" ca="1" si="85">INDIRECT("'" &amp; A6 &amp; "'!$N$21")</f>
        <v>0</v>
      </c>
      <c r="CN6">
        <f t="shared" ref="CN6:CN28" ca="1" si="86">INDIRECT("'" &amp; A6 &amp; "'!$M$22")</f>
        <v>0</v>
      </c>
      <c r="CO6">
        <f t="shared" ref="CO6:CO28" ca="1" si="87">INDIRECT("'" &amp; A6 &amp; "'!$N$22")</f>
        <v>0</v>
      </c>
      <c r="CP6">
        <f t="shared" ref="CP6:CP28" ca="1" si="88">INDIRECT("'" &amp; A6 &amp; "'!$M$23")</f>
        <v>0</v>
      </c>
      <c r="CQ6">
        <f t="shared" ref="CQ6:CQ28" ca="1" si="89">INDIRECT("'" &amp; A6 &amp; "'!$N$23")</f>
        <v>0</v>
      </c>
      <c r="CR6">
        <f t="shared" ref="CR6:CR28" ca="1" si="90">INDIRECT("'" &amp; A6 &amp; "'!$M$24")</f>
        <v>0</v>
      </c>
      <c r="CS6">
        <f t="shared" ref="CS6:CS28" ca="1" si="91">INDIRECT("'" &amp; A6 &amp; "'!$N$24")</f>
        <v>0</v>
      </c>
      <c r="CT6">
        <f t="shared" ref="CT6:CT28" ca="1" si="92">INDIRECT("'" &amp; A6 &amp; "'!$M$25")</f>
        <v>0</v>
      </c>
      <c r="CU6">
        <f t="shared" ref="CU6:CU28" ca="1" si="93">INDIRECT("'" &amp; A6 &amp; "'!$N$25")</f>
        <v>0</v>
      </c>
      <c r="CV6">
        <f t="shared" ref="CV6:CV28" ca="1" si="94">INDIRECT("'" &amp; A6 &amp; "'!$M$26")</f>
        <v>0</v>
      </c>
      <c r="CW6">
        <f t="shared" ref="CW6:CW28" ca="1" si="95">INDIRECT("'" &amp; A6 &amp; "'!$N$26")</f>
        <v>0</v>
      </c>
      <c r="CX6">
        <f t="shared" ref="CX6:CX28" ca="1" si="96">INDIRECT("'" &amp; A6 &amp; "'!$M$27")</f>
        <v>0</v>
      </c>
      <c r="CY6">
        <f t="shared" ref="CY6:CY28" ca="1" si="97">INDIRECT("'" &amp; A6 &amp; "'!$N$27")</f>
        <v>0</v>
      </c>
      <c r="CZ6">
        <f t="shared" ref="CZ6:CZ28" ca="1" si="98">INDIRECT("'" &amp; A6 &amp; "'!$M$28")</f>
        <v>0</v>
      </c>
      <c r="DA6">
        <f t="shared" ref="DA6:DA28" ca="1" si="99">INDIRECT("'" &amp; A6 &amp; "'!$N$28")</f>
        <v>0</v>
      </c>
      <c r="DB6">
        <f t="shared" ref="DB6:DB28" ca="1" si="100">INDIRECT("'" &amp; A6 &amp; "'!$M$29")</f>
        <v>0</v>
      </c>
      <c r="DC6">
        <f t="shared" ref="DC6:DC28" ca="1" si="101">INDIRECT("'" &amp; A6 &amp; "'!$N$29")</f>
        <v>0</v>
      </c>
      <c r="DD6">
        <f t="shared" ref="DD6:DD28" ca="1" si="102">INDIRECT("'" &amp; A6 &amp; "'!$M$30")</f>
        <v>0</v>
      </c>
      <c r="DE6">
        <f t="shared" ref="DE6:DE28" ca="1" si="103">INDIRECT("'" &amp; A6 &amp; "'!$N$30")</f>
        <v>0</v>
      </c>
      <c r="DF6">
        <f t="shared" ref="DF6:DF28" ca="1" si="104">INDIRECT("'" &amp; A6 &amp; "'!$M$31")</f>
        <v>0</v>
      </c>
      <c r="DG6">
        <f t="shared" ref="DG6:DG28" ca="1" si="105">INDIRECT("'" &amp; A6 &amp; "'!$N$31")</f>
        <v>0</v>
      </c>
      <c r="DH6">
        <f t="shared" ref="DH6:DH28" ca="1" si="106">INDIRECT("'" &amp; A6 &amp; "'!$M$32")</f>
        <v>0</v>
      </c>
      <c r="DI6">
        <f t="shared" ref="DI6:DI28" ca="1" si="107">INDIRECT("'" &amp; A6 &amp; "'!$N$32")</f>
        <v>0</v>
      </c>
      <c r="DJ6">
        <f t="shared" ref="DJ6:DJ28" ca="1" si="108">INDIRECT("'" &amp; A6 &amp; "'!$M$33")</f>
        <v>0</v>
      </c>
      <c r="DK6">
        <f t="shared" ref="DK6:DK28" ca="1" si="109">INDIRECT("'" &amp; A6 &amp; "'!$N$33")</f>
        <v>0</v>
      </c>
      <c r="DL6" t="e">
        <f t="shared" ref="DL6:DL28" ca="1" si="110">SUM(CE6/CF6)</f>
        <v>#VALUE!</v>
      </c>
    </row>
    <row r="7" spans="1:116" x14ac:dyDescent="0.3">
      <c r="A7">
        <f>Verzamelblad!A7</f>
        <v>3</v>
      </c>
      <c r="B7" s="17" t="str">
        <f t="shared" ca="1" si="3"/>
        <v>CBS De Borgstee</v>
      </c>
      <c r="C7" s="32" t="str">
        <f t="shared" ca="1" si="4"/>
        <v/>
      </c>
      <c r="D7" s="32" t="str">
        <f t="shared" ca="1" si="5"/>
        <v/>
      </c>
      <c r="E7" s="32" t="str">
        <f t="shared" ca="1" si="6"/>
        <v/>
      </c>
      <c r="F7" s="32" t="str">
        <f t="shared" ca="1" si="7"/>
        <v/>
      </c>
      <c r="G7" s="32" t="str">
        <f t="shared" ca="1" si="8"/>
        <v/>
      </c>
      <c r="H7" s="32" t="str">
        <f t="shared" ca="1" si="9"/>
        <v/>
      </c>
      <c r="I7" s="32" t="str">
        <f t="shared" ca="1" si="10"/>
        <v/>
      </c>
      <c r="J7" s="32" t="str">
        <f ca="1">'3'!I45</f>
        <v/>
      </c>
      <c r="K7" s="32" t="str">
        <f t="shared" ca="1" si="11"/>
        <v/>
      </c>
      <c r="L7" s="32" t="str">
        <f t="shared" ca="1" si="12"/>
        <v/>
      </c>
      <c r="M7" s="31" t="str">
        <f t="shared" ca="1" si="13"/>
        <v/>
      </c>
      <c r="N7" s="31" t="str">
        <f t="shared" ca="1" si="14"/>
        <v/>
      </c>
      <c r="O7" s="31" t="str">
        <f t="shared" ca="1" si="15"/>
        <v/>
      </c>
      <c r="P7" s="31" t="str">
        <f t="shared" ca="1" si="16"/>
        <v/>
      </c>
      <c r="Q7" s="32" t="str">
        <f t="shared" ca="1" si="17"/>
        <v/>
      </c>
      <c r="R7" s="160"/>
      <c r="T7" s="178" t="str">
        <f t="shared" ca="1" si="18"/>
        <v/>
      </c>
      <c r="U7" s="178" t="str">
        <f t="shared" ca="1" si="19"/>
        <v/>
      </c>
      <c r="V7" t="str">
        <f t="shared" si="0"/>
        <v/>
      </c>
      <c r="W7" t="str">
        <f t="shared" si="1"/>
        <v/>
      </c>
      <c r="X7" t="str">
        <f t="shared" si="2"/>
        <v/>
      </c>
      <c r="Y7" t="str">
        <f t="shared" ca="1" si="20"/>
        <v/>
      </c>
      <c r="Z7" t="str">
        <f t="shared" ref="Z7:Z28" ca="1" si="111">INDIRECT("'" &amp; A7 &amp; "'!$I$19")</f>
        <v/>
      </c>
      <c r="AA7" t="str">
        <f t="shared" ca="1" si="21"/>
        <v/>
      </c>
      <c r="AB7">
        <f t="shared" ca="1" si="22"/>
        <v>0</v>
      </c>
      <c r="AC7" t="str">
        <f t="shared" ca="1" si="23"/>
        <v/>
      </c>
      <c r="AD7">
        <f t="shared" ca="1" si="24"/>
        <v>0</v>
      </c>
      <c r="AE7" t="str">
        <f t="shared" ca="1" si="25"/>
        <v/>
      </c>
      <c r="AF7">
        <f t="shared" ca="1" si="26"/>
        <v>0</v>
      </c>
      <c r="AG7" t="str">
        <f t="shared" ca="1" si="27"/>
        <v/>
      </c>
      <c r="AH7">
        <f t="shared" ca="1" si="28"/>
        <v>0</v>
      </c>
      <c r="AI7" t="str">
        <f t="shared" ca="1" si="29"/>
        <v/>
      </c>
      <c r="AJ7">
        <f t="shared" ca="1" si="30"/>
        <v>0</v>
      </c>
      <c r="AK7" t="str">
        <f t="shared" ca="1" si="31"/>
        <v/>
      </c>
      <c r="AL7">
        <f t="shared" ca="1" si="32"/>
        <v>0</v>
      </c>
      <c r="AM7" t="str">
        <f t="shared" ca="1" si="33"/>
        <v/>
      </c>
      <c r="AN7">
        <f t="shared" ca="1" si="34"/>
        <v>0</v>
      </c>
      <c r="AO7" t="str">
        <f t="shared" ca="1" si="35"/>
        <v/>
      </c>
      <c r="AP7">
        <f t="shared" ca="1" si="36"/>
        <v>0</v>
      </c>
      <c r="AQ7" t="str">
        <f t="shared" ca="1" si="37"/>
        <v/>
      </c>
      <c r="AR7">
        <f t="shared" ca="1" si="38"/>
        <v>0</v>
      </c>
      <c r="AS7" t="str">
        <f t="shared" ca="1" si="39"/>
        <v/>
      </c>
      <c r="AT7">
        <f t="shared" ca="1" si="40"/>
        <v>0</v>
      </c>
      <c r="AU7" t="str">
        <f t="shared" ca="1" si="41"/>
        <v/>
      </c>
      <c r="AV7">
        <f t="shared" ca="1" si="42"/>
        <v>0</v>
      </c>
      <c r="AW7">
        <f t="shared" ca="1" si="43"/>
        <v>0</v>
      </c>
      <c r="AX7">
        <f t="shared" ca="1" si="44"/>
        <v>0</v>
      </c>
      <c r="AY7" t="str">
        <f t="shared" ca="1" si="45"/>
        <v/>
      </c>
      <c r="AZ7">
        <f t="shared" ca="1" si="46"/>
        <v>0</v>
      </c>
      <c r="BA7">
        <f t="shared" ca="1" si="47"/>
        <v>0</v>
      </c>
      <c r="BB7">
        <f t="shared" ca="1" si="48"/>
        <v>0</v>
      </c>
      <c r="BC7">
        <f t="shared" ca="1" si="49"/>
        <v>0</v>
      </c>
      <c r="BD7">
        <f t="shared" ca="1" si="50"/>
        <v>0</v>
      </c>
      <c r="BE7">
        <f t="shared" ca="1" si="51"/>
        <v>0</v>
      </c>
      <c r="BF7">
        <f t="shared" ca="1" si="52"/>
        <v>0</v>
      </c>
      <c r="BG7">
        <f t="shared" ca="1" si="53"/>
        <v>0</v>
      </c>
      <c r="BH7">
        <f t="shared" ca="1" si="54"/>
        <v>0</v>
      </c>
      <c r="BI7" t="str">
        <f t="shared" ca="1" si="55"/>
        <v/>
      </c>
      <c r="BJ7">
        <f t="shared" ca="1" si="56"/>
        <v>0</v>
      </c>
      <c r="BK7">
        <f t="shared" ca="1" si="57"/>
        <v>0</v>
      </c>
      <c r="BL7" t="str">
        <f t="shared" ca="1" si="58"/>
        <v>Meer-/minderprijs per m2</v>
      </c>
      <c r="BM7">
        <f t="shared" ca="1" si="59"/>
        <v>0</v>
      </c>
      <c r="BN7">
        <f t="shared" ca="1" si="60"/>
        <v>0</v>
      </c>
      <c r="BO7">
        <f t="shared" ca="1" si="61"/>
        <v>0</v>
      </c>
      <c r="BP7">
        <f t="shared" ca="1" si="62"/>
        <v>0</v>
      </c>
      <c r="BQ7">
        <f t="shared" ca="1" si="63"/>
        <v>0</v>
      </c>
      <c r="BR7">
        <f t="shared" ca="1" si="64"/>
        <v>0</v>
      </c>
      <c r="BS7" t="str">
        <f t="shared" ca="1" si="65"/>
        <v/>
      </c>
      <c r="BT7">
        <f t="shared" ca="1" si="66"/>
        <v>0</v>
      </c>
      <c r="BU7" t="str">
        <f t="shared" ca="1" si="67"/>
        <v/>
      </c>
      <c r="BV7">
        <f t="shared" ca="1" si="68"/>
        <v>0</v>
      </c>
      <c r="BW7" t="str">
        <f t="shared" ca="1" si="69"/>
        <v/>
      </c>
      <c r="BX7">
        <f t="shared" ca="1" si="70"/>
        <v>0</v>
      </c>
      <c r="BY7" t="str">
        <f t="shared" ca="1" si="71"/>
        <v/>
      </c>
      <c r="BZ7">
        <f t="shared" ca="1" si="72"/>
        <v>0</v>
      </c>
      <c r="CA7" t="str">
        <f t="shared" ca="1" si="73"/>
        <v/>
      </c>
      <c r="CB7">
        <f t="shared" ca="1" si="74"/>
        <v>0</v>
      </c>
      <c r="CC7" t="str">
        <f t="shared" ca="1" si="75"/>
        <v/>
      </c>
      <c r="CD7">
        <f t="shared" ca="1" si="76"/>
        <v>0</v>
      </c>
      <c r="CE7">
        <f t="shared" ca="1" si="77"/>
        <v>0</v>
      </c>
      <c r="CF7" t="str">
        <f t="shared" ca="1" si="78"/>
        <v/>
      </c>
      <c r="CG7">
        <f t="shared" ca="1" si="79"/>
        <v>27380</v>
      </c>
      <c r="CH7">
        <f t="shared" ca="1" si="80"/>
        <v>0</v>
      </c>
      <c r="CI7">
        <f t="shared" ca="1" si="81"/>
        <v>0</v>
      </c>
      <c r="CJ7">
        <f t="shared" ca="1" si="82"/>
        <v>0</v>
      </c>
      <c r="CK7">
        <f t="shared" ca="1" si="83"/>
        <v>0</v>
      </c>
      <c r="CL7">
        <f t="shared" ca="1" si="84"/>
        <v>0</v>
      </c>
      <c r="CM7">
        <f t="shared" ca="1" si="85"/>
        <v>0</v>
      </c>
      <c r="CN7">
        <f t="shared" ca="1" si="86"/>
        <v>0</v>
      </c>
      <c r="CO7">
        <f t="shared" ca="1" si="87"/>
        <v>0</v>
      </c>
      <c r="CP7">
        <f t="shared" ca="1" si="88"/>
        <v>0</v>
      </c>
      <c r="CQ7">
        <f t="shared" ca="1" si="89"/>
        <v>0</v>
      </c>
      <c r="CR7">
        <f t="shared" ca="1" si="90"/>
        <v>0</v>
      </c>
      <c r="CS7">
        <f t="shared" ca="1" si="91"/>
        <v>0</v>
      </c>
      <c r="CT7">
        <f t="shared" ca="1" si="92"/>
        <v>0</v>
      </c>
      <c r="CU7">
        <f t="shared" ca="1" si="93"/>
        <v>0</v>
      </c>
      <c r="CV7">
        <f t="shared" ca="1" si="94"/>
        <v>0</v>
      </c>
      <c r="CW7">
        <f t="shared" ca="1" si="95"/>
        <v>0</v>
      </c>
      <c r="CX7">
        <f t="shared" ca="1" si="96"/>
        <v>0</v>
      </c>
      <c r="CY7">
        <f t="shared" ca="1" si="97"/>
        <v>0</v>
      </c>
      <c r="CZ7">
        <f t="shared" ca="1" si="98"/>
        <v>0</v>
      </c>
      <c r="DA7">
        <f t="shared" ca="1" si="99"/>
        <v>0</v>
      </c>
      <c r="DB7">
        <f t="shared" ca="1" si="100"/>
        <v>0</v>
      </c>
      <c r="DC7">
        <f t="shared" ca="1" si="101"/>
        <v>0</v>
      </c>
      <c r="DD7">
        <f t="shared" ca="1" si="102"/>
        <v>0</v>
      </c>
      <c r="DE7">
        <f t="shared" ca="1" si="103"/>
        <v>0</v>
      </c>
      <c r="DF7">
        <f t="shared" ca="1" si="104"/>
        <v>0</v>
      </c>
      <c r="DG7">
        <f t="shared" ca="1" si="105"/>
        <v>0</v>
      </c>
      <c r="DH7">
        <f t="shared" ca="1" si="106"/>
        <v>0</v>
      </c>
      <c r="DI7">
        <f t="shared" ca="1" si="107"/>
        <v>0</v>
      </c>
      <c r="DJ7">
        <f t="shared" ca="1" si="108"/>
        <v>0</v>
      </c>
      <c r="DK7">
        <f t="shared" ca="1" si="109"/>
        <v>0</v>
      </c>
      <c r="DL7" t="e">
        <f t="shared" ca="1" si="110"/>
        <v>#VALUE!</v>
      </c>
    </row>
    <row r="8" spans="1:116" x14ac:dyDescent="0.3">
      <c r="A8">
        <f>Verzamelblad!A9</f>
        <v>5</v>
      </c>
      <c r="B8" s="17" t="str">
        <f t="shared" ca="1" si="3"/>
        <v>CBS De Hoeksteen</v>
      </c>
      <c r="C8" s="32" t="str">
        <f t="shared" ca="1" si="4"/>
        <v/>
      </c>
      <c r="D8" s="32" t="str">
        <f t="shared" ca="1" si="5"/>
        <v/>
      </c>
      <c r="E8" s="32" t="str">
        <f t="shared" ca="1" si="6"/>
        <v/>
      </c>
      <c r="F8" s="32" t="str">
        <f t="shared" ca="1" si="7"/>
        <v/>
      </c>
      <c r="G8" s="32" t="str">
        <f t="shared" ca="1" si="8"/>
        <v/>
      </c>
      <c r="H8" s="32" t="str">
        <f t="shared" ca="1" si="9"/>
        <v/>
      </c>
      <c r="I8" s="32" t="str">
        <f t="shared" ca="1" si="10"/>
        <v/>
      </c>
      <c r="J8" s="32" t="str">
        <f ca="1">'5'!$I$77</f>
        <v/>
      </c>
      <c r="K8" s="32" t="str">
        <f t="shared" ca="1" si="11"/>
        <v/>
      </c>
      <c r="L8" s="32" t="str">
        <f t="shared" ca="1" si="12"/>
        <v/>
      </c>
      <c r="M8" s="31" t="str">
        <f t="shared" ca="1" si="13"/>
        <v/>
      </c>
      <c r="N8" s="31" t="str">
        <f t="shared" ca="1" si="14"/>
        <v/>
      </c>
      <c r="O8" s="31" t="str">
        <f t="shared" ca="1" si="15"/>
        <v/>
      </c>
      <c r="P8" s="31" t="str">
        <f t="shared" ca="1" si="16"/>
        <v/>
      </c>
      <c r="Q8" s="32" t="str">
        <f t="shared" ca="1" si="17"/>
        <v/>
      </c>
      <c r="R8" s="160"/>
      <c r="T8" s="178" t="str">
        <f t="shared" ca="1" si="18"/>
        <v/>
      </c>
      <c r="U8" s="178" t="str">
        <f t="shared" ca="1" si="19"/>
        <v/>
      </c>
      <c r="V8" t="str">
        <f t="shared" si="0"/>
        <v/>
      </c>
      <c r="W8" t="str">
        <f t="shared" si="1"/>
        <v/>
      </c>
      <c r="X8" t="str">
        <f t="shared" si="2"/>
        <v/>
      </c>
      <c r="Y8" t="str">
        <f t="shared" ca="1" si="20"/>
        <v/>
      </c>
      <c r="Z8" t="str">
        <f t="shared" ca="1" si="111"/>
        <v/>
      </c>
      <c r="AA8" t="str">
        <f t="shared" ca="1" si="21"/>
        <v/>
      </c>
      <c r="AB8">
        <f t="shared" ca="1" si="22"/>
        <v>0</v>
      </c>
      <c r="AC8" t="str">
        <f t="shared" ca="1" si="23"/>
        <v/>
      </c>
      <c r="AD8">
        <f t="shared" ca="1" si="24"/>
        <v>0</v>
      </c>
      <c r="AE8" t="str">
        <f t="shared" ca="1" si="25"/>
        <v/>
      </c>
      <c r="AF8">
        <f t="shared" ca="1" si="26"/>
        <v>0</v>
      </c>
      <c r="AG8" t="str">
        <f t="shared" ca="1" si="27"/>
        <v/>
      </c>
      <c r="AH8">
        <f t="shared" ca="1" si="28"/>
        <v>0</v>
      </c>
      <c r="AI8" t="str">
        <f t="shared" ca="1" si="29"/>
        <v/>
      </c>
      <c r="AJ8">
        <f t="shared" ca="1" si="30"/>
        <v>0</v>
      </c>
      <c r="AK8" t="str">
        <f t="shared" ca="1" si="31"/>
        <v/>
      </c>
      <c r="AL8">
        <f t="shared" ca="1" si="32"/>
        <v>0</v>
      </c>
      <c r="AM8" t="str">
        <f t="shared" ca="1" si="33"/>
        <v/>
      </c>
      <c r="AN8">
        <f t="shared" ca="1" si="34"/>
        <v>0</v>
      </c>
      <c r="AO8" t="str">
        <f t="shared" ca="1" si="35"/>
        <v/>
      </c>
      <c r="AP8">
        <f t="shared" ca="1" si="36"/>
        <v>0</v>
      </c>
      <c r="AQ8" t="str">
        <f t="shared" ca="1" si="37"/>
        <v/>
      </c>
      <c r="AR8">
        <f t="shared" ca="1" si="38"/>
        <v>0</v>
      </c>
      <c r="AS8" t="str">
        <f t="shared" ca="1" si="39"/>
        <v/>
      </c>
      <c r="AT8">
        <f t="shared" ca="1" si="40"/>
        <v>0</v>
      </c>
      <c r="AU8" t="str">
        <f t="shared" ca="1" si="41"/>
        <v/>
      </c>
      <c r="AV8">
        <f t="shared" ca="1" si="42"/>
        <v>0</v>
      </c>
      <c r="AW8">
        <f t="shared" ca="1" si="43"/>
        <v>0</v>
      </c>
      <c r="AX8">
        <f t="shared" ca="1" si="44"/>
        <v>0</v>
      </c>
      <c r="AY8" t="str">
        <f t="shared" ca="1" si="45"/>
        <v/>
      </c>
      <c r="AZ8">
        <f t="shared" ca="1" si="46"/>
        <v>0</v>
      </c>
      <c r="BA8">
        <f t="shared" ca="1" si="47"/>
        <v>0</v>
      </c>
      <c r="BB8">
        <f t="shared" ca="1" si="48"/>
        <v>0</v>
      </c>
      <c r="BC8">
        <f t="shared" ca="1" si="49"/>
        <v>0</v>
      </c>
      <c r="BD8">
        <f t="shared" ca="1" si="50"/>
        <v>0</v>
      </c>
      <c r="BE8">
        <f t="shared" ca="1" si="51"/>
        <v>0</v>
      </c>
      <c r="BF8">
        <f t="shared" ca="1" si="52"/>
        <v>0</v>
      </c>
      <c r="BG8">
        <f t="shared" ca="1" si="53"/>
        <v>0</v>
      </c>
      <c r="BH8">
        <f t="shared" ca="1" si="54"/>
        <v>0</v>
      </c>
      <c r="BI8" t="str">
        <f t="shared" ca="1" si="55"/>
        <v/>
      </c>
      <c r="BJ8">
        <f t="shared" ca="1" si="56"/>
        <v>0</v>
      </c>
      <c r="BK8">
        <f t="shared" ca="1" si="57"/>
        <v>0</v>
      </c>
      <c r="BL8" t="str">
        <f t="shared" ca="1" si="58"/>
        <v>Meer-/minderprijs per m2</v>
      </c>
      <c r="BM8">
        <f t="shared" ca="1" si="59"/>
        <v>0</v>
      </c>
      <c r="BN8">
        <f t="shared" ca="1" si="60"/>
        <v>0</v>
      </c>
      <c r="BO8">
        <f t="shared" ca="1" si="61"/>
        <v>0</v>
      </c>
      <c r="BP8">
        <f t="shared" ca="1" si="62"/>
        <v>0</v>
      </c>
      <c r="BQ8">
        <f t="shared" ca="1" si="63"/>
        <v>0</v>
      </c>
      <c r="BR8">
        <f t="shared" ca="1" si="64"/>
        <v>0</v>
      </c>
      <c r="BS8" t="str">
        <f t="shared" ca="1" si="65"/>
        <v/>
      </c>
      <c r="BT8">
        <f t="shared" ca="1" si="66"/>
        <v>0</v>
      </c>
      <c r="BU8" t="str">
        <f t="shared" ca="1" si="67"/>
        <v/>
      </c>
      <c r="BV8">
        <f t="shared" ca="1" si="68"/>
        <v>0</v>
      </c>
      <c r="BW8" t="str">
        <f t="shared" ca="1" si="69"/>
        <v/>
      </c>
      <c r="BX8">
        <f t="shared" ca="1" si="70"/>
        <v>0</v>
      </c>
      <c r="BY8" t="str">
        <f t="shared" ca="1" si="71"/>
        <v/>
      </c>
      <c r="BZ8">
        <f t="shared" ca="1" si="72"/>
        <v>0</v>
      </c>
      <c r="CA8" t="str">
        <f t="shared" ca="1" si="73"/>
        <v/>
      </c>
      <c r="CB8">
        <f t="shared" ca="1" si="74"/>
        <v>0</v>
      </c>
      <c r="CC8" t="str">
        <f t="shared" ca="1" si="75"/>
        <v/>
      </c>
      <c r="CD8">
        <f t="shared" ca="1" si="76"/>
        <v>0</v>
      </c>
      <c r="CE8">
        <f t="shared" ca="1" si="77"/>
        <v>0</v>
      </c>
      <c r="CF8" t="str">
        <f t="shared" ca="1" si="78"/>
        <v/>
      </c>
      <c r="CG8">
        <f t="shared" ca="1" si="79"/>
        <v>33460</v>
      </c>
      <c r="CH8">
        <f t="shared" ca="1" si="80"/>
        <v>0</v>
      </c>
      <c r="CI8">
        <f t="shared" ca="1" si="81"/>
        <v>0</v>
      </c>
      <c r="CJ8">
        <f t="shared" ca="1" si="82"/>
        <v>0</v>
      </c>
      <c r="CK8">
        <f t="shared" ca="1" si="83"/>
        <v>0</v>
      </c>
      <c r="CL8">
        <f t="shared" ca="1" si="84"/>
        <v>0</v>
      </c>
      <c r="CM8">
        <f t="shared" ca="1" si="85"/>
        <v>0</v>
      </c>
      <c r="CN8">
        <f t="shared" ca="1" si="86"/>
        <v>0</v>
      </c>
      <c r="CO8">
        <f t="shared" ca="1" si="87"/>
        <v>0</v>
      </c>
      <c r="CP8">
        <f t="shared" ca="1" si="88"/>
        <v>0</v>
      </c>
      <c r="CQ8">
        <f t="shared" ca="1" si="89"/>
        <v>0</v>
      </c>
      <c r="CR8">
        <f t="shared" ca="1" si="90"/>
        <v>0</v>
      </c>
      <c r="CS8">
        <f t="shared" ca="1" si="91"/>
        <v>0</v>
      </c>
      <c r="CT8">
        <f t="shared" ca="1" si="92"/>
        <v>0</v>
      </c>
      <c r="CU8">
        <f t="shared" ca="1" si="93"/>
        <v>0</v>
      </c>
      <c r="CV8">
        <f t="shared" ca="1" si="94"/>
        <v>0</v>
      </c>
      <c r="CW8">
        <f t="shared" ca="1" si="95"/>
        <v>0</v>
      </c>
      <c r="CX8">
        <f t="shared" ca="1" si="96"/>
        <v>0</v>
      </c>
      <c r="CY8">
        <f t="shared" ca="1" si="97"/>
        <v>0</v>
      </c>
      <c r="CZ8">
        <f t="shared" ca="1" si="98"/>
        <v>0</v>
      </c>
      <c r="DA8">
        <f t="shared" ca="1" si="99"/>
        <v>0</v>
      </c>
      <c r="DB8">
        <f t="shared" ca="1" si="100"/>
        <v>0</v>
      </c>
      <c r="DC8">
        <f t="shared" ca="1" si="101"/>
        <v>0</v>
      </c>
      <c r="DD8">
        <f t="shared" ca="1" si="102"/>
        <v>0</v>
      </c>
      <c r="DE8">
        <f t="shared" ca="1" si="103"/>
        <v>0</v>
      </c>
      <c r="DF8">
        <f t="shared" ca="1" si="104"/>
        <v>0</v>
      </c>
      <c r="DG8">
        <f t="shared" ca="1" si="105"/>
        <v>0</v>
      </c>
      <c r="DH8">
        <f t="shared" ca="1" si="106"/>
        <v>0</v>
      </c>
      <c r="DI8">
        <f t="shared" ca="1" si="107"/>
        <v>0</v>
      </c>
      <c r="DJ8">
        <f t="shared" ca="1" si="108"/>
        <v>0</v>
      </c>
      <c r="DK8">
        <f t="shared" ca="1" si="109"/>
        <v>0</v>
      </c>
      <c r="DL8" t="e">
        <f t="shared" ca="1" si="110"/>
        <v>#VALUE!</v>
      </c>
    </row>
    <row r="9" spans="1:116" x14ac:dyDescent="0.3">
      <c r="A9">
        <f>Verzamelblad!A10</f>
        <v>6</v>
      </c>
      <c r="B9" s="17" t="str">
        <f t="shared" ca="1" si="3"/>
        <v>CBS De Regenboog Tolbert</v>
      </c>
      <c r="C9" s="32" t="str">
        <f t="shared" ca="1" si="4"/>
        <v/>
      </c>
      <c r="D9" s="32" t="str">
        <f t="shared" ca="1" si="5"/>
        <v/>
      </c>
      <c r="E9" s="32" t="str">
        <f t="shared" ca="1" si="6"/>
        <v/>
      </c>
      <c r="F9" s="32" t="str">
        <f t="shared" ca="1" si="7"/>
        <v/>
      </c>
      <c r="G9" s="32" t="str">
        <f t="shared" ca="1" si="8"/>
        <v/>
      </c>
      <c r="H9" s="32" t="str">
        <f t="shared" ca="1" si="9"/>
        <v/>
      </c>
      <c r="I9" s="32" t="str">
        <f t="shared" ca="1" si="10"/>
        <v/>
      </c>
      <c r="J9" s="32" t="str">
        <f ca="1">'6'!$I$77</f>
        <v/>
      </c>
      <c r="K9" s="32" t="str">
        <f t="shared" ca="1" si="11"/>
        <v/>
      </c>
      <c r="L9" s="32" t="str">
        <f t="shared" ca="1" si="12"/>
        <v/>
      </c>
      <c r="M9" s="31" t="str">
        <f t="shared" ca="1" si="13"/>
        <v/>
      </c>
      <c r="N9" s="31" t="str">
        <f t="shared" ca="1" si="14"/>
        <v/>
      </c>
      <c r="O9" s="31" t="str">
        <f t="shared" ca="1" si="15"/>
        <v/>
      </c>
      <c r="P9" s="31" t="str">
        <f t="shared" ca="1" si="16"/>
        <v/>
      </c>
      <c r="Q9" s="32" t="str">
        <f t="shared" ca="1" si="17"/>
        <v/>
      </c>
      <c r="R9" s="160"/>
      <c r="T9" s="178" t="str">
        <f t="shared" ca="1" si="18"/>
        <v/>
      </c>
      <c r="U9" s="178" t="str">
        <f t="shared" ca="1" si="19"/>
        <v/>
      </c>
      <c r="V9" t="str">
        <f t="shared" si="0"/>
        <v/>
      </c>
      <c r="W9" t="str">
        <f t="shared" si="1"/>
        <v/>
      </c>
      <c r="X9" t="str">
        <f t="shared" si="2"/>
        <v/>
      </c>
      <c r="Y9" t="str">
        <f t="shared" ca="1" si="20"/>
        <v/>
      </c>
      <c r="Z9" t="str">
        <f t="shared" ca="1" si="111"/>
        <v/>
      </c>
      <c r="AA9" t="str">
        <f t="shared" ca="1" si="21"/>
        <v/>
      </c>
      <c r="AB9">
        <f t="shared" ca="1" si="22"/>
        <v>0</v>
      </c>
      <c r="AC9" t="str">
        <f t="shared" ca="1" si="23"/>
        <v/>
      </c>
      <c r="AD9">
        <f t="shared" ca="1" si="24"/>
        <v>0</v>
      </c>
      <c r="AE9" t="str">
        <f t="shared" ca="1" si="25"/>
        <v/>
      </c>
      <c r="AF9">
        <f t="shared" ca="1" si="26"/>
        <v>0</v>
      </c>
      <c r="AG9" t="str">
        <f t="shared" ca="1" si="27"/>
        <v/>
      </c>
      <c r="AH9">
        <f t="shared" ca="1" si="28"/>
        <v>0</v>
      </c>
      <c r="AI9" t="str">
        <f t="shared" ca="1" si="29"/>
        <v/>
      </c>
      <c r="AJ9">
        <f t="shared" ca="1" si="30"/>
        <v>0</v>
      </c>
      <c r="AK9" t="str">
        <f t="shared" ca="1" si="31"/>
        <v/>
      </c>
      <c r="AL9">
        <f t="shared" ca="1" si="32"/>
        <v>0</v>
      </c>
      <c r="AM9" t="str">
        <f t="shared" ca="1" si="33"/>
        <v/>
      </c>
      <c r="AN9">
        <f t="shared" ca="1" si="34"/>
        <v>0</v>
      </c>
      <c r="AO9" t="str">
        <f t="shared" ca="1" si="35"/>
        <v/>
      </c>
      <c r="AP9">
        <f t="shared" ca="1" si="36"/>
        <v>0</v>
      </c>
      <c r="AQ9" t="str">
        <f t="shared" ca="1" si="37"/>
        <v/>
      </c>
      <c r="AR9">
        <f t="shared" ca="1" si="38"/>
        <v>0</v>
      </c>
      <c r="AS9" t="str">
        <f t="shared" ca="1" si="39"/>
        <v/>
      </c>
      <c r="AT9">
        <f t="shared" ca="1" si="40"/>
        <v>0</v>
      </c>
      <c r="AU9" t="str">
        <f t="shared" ca="1" si="41"/>
        <v/>
      </c>
      <c r="AV9">
        <f t="shared" ca="1" si="42"/>
        <v>0</v>
      </c>
      <c r="AW9">
        <f t="shared" ca="1" si="43"/>
        <v>0</v>
      </c>
      <c r="AX9">
        <f t="shared" ca="1" si="44"/>
        <v>0</v>
      </c>
      <c r="AY9" t="str">
        <f t="shared" ca="1" si="45"/>
        <v/>
      </c>
      <c r="AZ9">
        <f t="shared" ca="1" si="46"/>
        <v>0</v>
      </c>
      <c r="BA9">
        <f t="shared" ca="1" si="47"/>
        <v>0</v>
      </c>
      <c r="BB9">
        <f t="shared" ca="1" si="48"/>
        <v>0</v>
      </c>
      <c r="BC9">
        <f t="shared" ca="1" si="49"/>
        <v>0</v>
      </c>
      <c r="BD9">
        <f t="shared" ca="1" si="50"/>
        <v>0</v>
      </c>
      <c r="BE9">
        <f t="shared" ca="1" si="51"/>
        <v>0</v>
      </c>
      <c r="BF9">
        <f t="shared" ca="1" si="52"/>
        <v>0</v>
      </c>
      <c r="BG9">
        <f t="shared" ca="1" si="53"/>
        <v>0</v>
      </c>
      <c r="BH9">
        <f t="shared" ca="1" si="54"/>
        <v>0</v>
      </c>
      <c r="BI9" t="str">
        <f t="shared" ca="1" si="55"/>
        <v/>
      </c>
      <c r="BJ9">
        <f t="shared" ca="1" si="56"/>
        <v>0</v>
      </c>
      <c r="BK9">
        <f t="shared" ca="1" si="57"/>
        <v>0</v>
      </c>
      <c r="BL9" t="str">
        <f t="shared" ca="1" si="58"/>
        <v>Meer-/minderprijs per m2</v>
      </c>
      <c r="BM9">
        <f t="shared" ca="1" si="59"/>
        <v>0</v>
      </c>
      <c r="BN9">
        <f t="shared" ca="1" si="60"/>
        <v>0</v>
      </c>
      <c r="BO9">
        <f t="shared" ca="1" si="61"/>
        <v>0</v>
      </c>
      <c r="BP9">
        <f t="shared" ca="1" si="62"/>
        <v>0</v>
      </c>
      <c r="BQ9">
        <f t="shared" ca="1" si="63"/>
        <v>0</v>
      </c>
      <c r="BR9">
        <f t="shared" ca="1" si="64"/>
        <v>0</v>
      </c>
      <c r="BS9" t="str">
        <f t="shared" ca="1" si="65"/>
        <v/>
      </c>
      <c r="BT9">
        <f t="shared" ca="1" si="66"/>
        <v>0</v>
      </c>
      <c r="BU9" t="str">
        <f t="shared" ca="1" si="67"/>
        <v/>
      </c>
      <c r="BV9">
        <f t="shared" ca="1" si="68"/>
        <v>0</v>
      </c>
      <c r="BW9" t="str">
        <f t="shared" ca="1" si="69"/>
        <v/>
      </c>
      <c r="BX9">
        <f t="shared" ca="1" si="70"/>
        <v>0</v>
      </c>
      <c r="BY9" t="str">
        <f t="shared" ca="1" si="71"/>
        <v/>
      </c>
      <c r="BZ9">
        <f t="shared" ca="1" si="72"/>
        <v>0</v>
      </c>
      <c r="CA9" t="str">
        <f t="shared" ca="1" si="73"/>
        <v/>
      </c>
      <c r="CB9">
        <f t="shared" ca="1" si="74"/>
        <v>0</v>
      </c>
      <c r="CC9" t="str">
        <f t="shared" ca="1" si="75"/>
        <v/>
      </c>
      <c r="CD9">
        <f t="shared" ca="1" si="76"/>
        <v>0</v>
      </c>
      <c r="CE9">
        <f t="shared" ca="1" si="77"/>
        <v>0</v>
      </c>
      <c r="CF9" t="str">
        <f t="shared" ca="1" si="78"/>
        <v/>
      </c>
      <c r="CG9">
        <f t="shared" ca="1" si="79"/>
        <v>0</v>
      </c>
      <c r="CH9">
        <f t="shared" ca="1" si="80"/>
        <v>0</v>
      </c>
      <c r="CI9">
        <f t="shared" ca="1" si="81"/>
        <v>0</v>
      </c>
      <c r="CJ9">
        <f t="shared" ca="1" si="82"/>
        <v>0</v>
      </c>
      <c r="CK9">
        <f t="shared" ca="1" si="83"/>
        <v>0</v>
      </c>
      <c r="CL9">
        <f t="shared" ca="1" si="84"/>
        <v>0</v>
      </c>
      <c r="CM9">
        <f t="shared" ca="1" si="85"/>
        <v>0</v>
      </c>
      <c r="CN9">
        <f t="shared" ca="1" si="86"/>
        <v>0</v>
      </c>
      <c r="CO9">
        <f t="shared" ca="1" si="87"/>
        <v>0</v>
      </c>
      <c r="CP9">
        <f t="shared" ca="1" si="88"/>
        <v>0</v>
      </c>
      <c r="CQ9">
        <f t="shared" ca="1" si="89"/>
        <v>0</v>
      </c>
      <c r="CR9">
        <f t="shared" ca="1" si="90"/>
        <v>0</v>
      </c>
      <c r="CS9">
        <f t="shared" ca="1" si="91"/>
        <v>0</v>
      </c>
      <c r="CT9">
        <f t="shared" ca="1" si="92"/>
        <v>0</v>
      </c>
      <c r="CU9">
        <f t="shared" ca="1" si="93"/>
        <v>0</v>
      </c>
      <c r="CV9">
        <f t="shared" ca="1" si="94"/>
        <v>0</v>
      </c>
      <c r="CW9">
        <f t="shared" ca="1" si="95"/>
        <v>0</v>
      </c>
      <c r="CX9">
        <f t="shared" ca="1" si="96"/>
        <v>0</v>
      </c>
      <c r="CY9">
        <f t="shared" ca="1" si="97"/>
        <v>0</v>
      </c>
      <c r="CZ9">
        <f t="shared" ca="1" si="98"/>
        <v>0</v>
      </c>
      <c r="DA9">
        <f t="shared" ca="1" si="99"/>
        <v>0</v>
      </c>
      <c r="DB9">
        <f t="shared" ca="1" si="100"/>
        <v>0</v>
      </c>
      <c r="DC9">
        <f t="shared" ca="1" si="101"/>
        <v>0</v>
      </c>
      <c r="DD9">
        <f t="shared" ca="1" si="102"/>
        <v>0</v>
      </c>
      <c r="DE9">
        <f t="shared" ca="1" si="103"/>
        <v>0</v>
      </c>
      <c r="DF9">
        <f t="shared" ca="1" si="104"/>
        <v>0</v>
      </c>
      <c r="DG9">
        <f t="shared" ca="1" si="105"/>
        <v>0</v>
      </c>
      <c r="DH9">
        <f t="shared" ca="1" si="106"/>
        <v>0</v>
      </c>
      <c r="DI9">
        <f t="shared" ca="1" si="107"/>
        <v>0</v>
      </c>
      <c r="DJ9">
        <f t="shared" ca="1" si="108"/>
        <v>0</v>
      </c>
      <c r="DK9">
        <f t="shared" ca="1" si="109"/>
        <v>0</v>
      </c>
      <c r="DL9" t="e">
        <f t="shared" ca="1" si="110"/>
        <v>#VALUE!</v>
      </c>
    </row>
    <row r="10" spans="1:116" x14ac:dyDescent="0.3">
      <c r="A10">
        <f>Verzamelblad!A11</f>
        <v>7</v>
      </c>
      <c r="B10" s="17" t="str">
        <f t="shared" ca="1" si="3"/>
        <v>CBS De Rietstek</v>
      </c>
      <c r="C10" s="32" t="str">
        <f t="shared" ca="1" si="4"/>
        <v/>
      </c>
      <c r="D10" s="32" t="str">
        <f t="shared" ca="1" si="5"/>
        <v/>
      </c>
      <c r="E10" s="32" t="str">
        <f t="shared" ca="1" si="6"/>
        <v/>
      </c>
      <c r="F10" s="32" t="str">
        <f t="shared" ca="1" si="7"/>
        <v/>
      </c>
      <c r="G10" s="32" t="str">
        <f t="shared" ca="1" si="8"/>
        <v/>
      </c>
      <c r="H10" s="32" t="str">
        <f t="shared" ca="1" si="9"/>
        <v/>
      </c>
      <c r="I10" s="32" t="str">
        <f t="shared" ca="1" si="10"/>
        <v/>
      </c>
      <c r="J10" s="32" t="str">
        <f ca="1">'7'!$I$77</f>
        <v/>
      </c>
      <c r="K10" s="32" t="str">
        <f t="shared" ca="1" si="11"/>
        <v/>
      </c>
      <c r="L10" s="32" t="str">
        <f t="shared" ca="1" si="12"/>
        <v/>
      </c>
      <c r="M10" s="31" t="str">
        <f t="shared" ca="1" si="13"/>
        <v/>
      </c>
      <c r="N10" s="31" t="str">
        <f t="shared" ca="1" si="14"/>
        <v/>
      </c>
      <c r="O10" s="31" t="str">
        <f t="shared" ca="1" si="15"/>
        <v/>
      </c>
      <c r="P10" s="31" t="str">
        <f t="shared" ca="1" si="16"/>
        <v/>
      </c>
      <c r="Q10" s="32" t="str">
        <f t="shared" ca="1" si="17"/>
        <v/>
      </c>
      <c r="R10" s="160"/>
      <c r="T10" s="178" t="str">
        <f t="shared" ca="1" si="18"/>
        <v/>
      </c>
      <c r="U10" s="178" t="str">
        <f t="shared" ca="1" si="19"/>
        <v/>
      </c>
      <c r="V10" t="str">
        <f t="shared" si="0"/>
        <v/>
      </c>
      <c r="W10" t="str">
        <f t="shared" si="1"/>
        <v/>
      </c>
      <c r="X10" t="str">
        <f t="shared" si="2"/>
        <v/>
      </c>
      <c r="Y10" t="str">
        <f t="shared" ca="1" si="20"/>
        <v/>
      </c>
      <c r="Z10" t="str">
        <f t="shared" ca="1" si="111"/>
        <v/>
      </c>
      <c r="AA10" t="str">
        <f t="shared" ca="1" si="21"/>
        <v/>
      </c>
      <c r="AB10">
        <f t="shared" ca="1" si="22"/>
        <v>0</v>
      </c>
      <c r="AC10" t="str">
        <f t="shared" ca="1" si="23"/>
        <v/>
      </c>
      <c r="AD10">
        <f t="shared" ca="1" si="24"/>
        <v>0</v>
      </c>
      <c r="AE10" t="str">
        <f t="shared" ca="1" si="25"/>
        <v/>
      </c>
      <c r="AF10">
        <f t="shared" ca="1" si="26"/>
        <v>0</v>
      </c>
      <c r="AG10" t="str">
        <f t="shared" ca="1" si="27"/>
        <v/>
      </c>
      <c r="AH10">
        <f t="shared" ca="1" si="28"/>
        <v>0</v>
      </c>
      <c r="AI10" t="str">
        <f t="shared" ca="1" si="29"/>
        <v/>
      </c>
      <c r="AJ10">
        <f t="shared" ca="1" si="30"/>
        <v>0</v>
      </c>
      <c r="AK10" t="str">
        <f t="shared" ca="1" si="31"/>
        <v/>
      </c>
      <c r="AL10">
        <f t="shared" ca="1" si="32"/>
        <v>0</v>
      </c>
      <c r="AM10" t="str">
        <f t="shared" ca="1" si="33"/>
        <v/>
      </c>
      <c r="AN10">
        <f t="shared" ca="1" si="34"/>
        <v>0</v>
      </c>
      <c r="AO10" t="str">
        <f t="shared" ca="1" si="35"/>
        <v/>
      </c>
      <c r="AP10">
        <f t="shared" ca="1" si="36"/>
        <v>0</v>
      </c>
      <c r="AQ10" t="str">
        <f t="shared" ca="1" si="37"/>
        <v/>
      </c>
      <c r="AR10">
        <f t="shared" ca="1" si="38"/>
        <v>0</v>
      </c>
      <c r="AS10" t="str">
        <f t="shared" ca="1" si="39"/>
        <v/>
      </c>
      <c r="AT10">
        <f t="shared" ca="1" si="40"/>
        <v>0</v>
      </c>
      <c r="AU10" t="str">
        <f t="shared" ca="1" si="41"/>
        <v/>
      </c>
      <c r="AV10">
        <f t="shared" ca="1" si="42"/>
        <v>0</v>
      </c>
      <c r="AW10">
        <f t="shared" ca="1" si="43"/>
        <v>0</v>
      </c>
      <c r="AX10">
        <f t="shared" ca="1" si="44"/>
        <v>0</v>
      </c>
      <c r="AY10" t="str">
        <f t="shared" ca="1" si="45"/>
        <v/>
      </c>
      <c r="AZ10">
        <f t="shared" ca="1" si="46"/>
        <v>0</v>
      </c>
      <c r="BA10">
        <f t="shared" ca="1" si="47"/>
        <v>0</v>
      </c>
      <c r="BB10">
        <f t="shared" ca="1" si="48"/>
        <v>0</v>
      </c>
      <c r="BC10">
        <f t="shared" ca="1" si="49"/>
        <v>0</v>
      </c>
      <c r="BD10">
        <f t="shared" ca="1" si="50"/>
        <v>0</v>
      </c>
      <c r="BE10">
        <f t="shared" ca="1" si="51"/>
        <v>0</v>
      </c>
      <c r="BF10">
        <f t="shared" ca="1" si="52"/>
        <v>0</v>
      </c>
      <c r="BG10">
        <f t="shared" ca="1" si="53"/>
        <v>0</v>
      </c>
      <c r="BH10">
        <f t="shared" ca="1" si="54"/>
        <v>0</v>
      </c>
      <c r="BI10" t="str">
        <f t="shared" ca="1" si="55"/>
        <v/>
      </c>
      <c r="BJ10">
        <f t="shared" ca="1" si="56"/>
        <v>0</v>
      </c>
      <c r="BK10">
        <f t="shared" ca="1" si="57"/>
        <v>0</v>
      </c>
      <c r="BL10" t="str">
        <f t="shared" ca="1" si="58"/>
        <v>Meer-/minderprijs per m2</v>
      </c>
      <c r="BM10">
        <f t="shared" ca="1" si="59"/>
        <v>0</v>
      </c>
      <c r="BN10">
        <f t="shared" ca="1" si="60"/>
        <v>0</v>
      </c>
      <c r="BO10">
        <f t="shared" ca="1" si="61"/>
        <v>0</v>
      </c>
      <c r="BP10">
        <f t="shared" ca="1" si="62"/>
        <v>0</v>
      </c>
      <c r="BQ10">
        <f t="shared" ca="1" si="63"/>
        <v>0</v>
      </c>
      <c r="BR10">
        <f t="shared" ca="1" si="64"/>
        <v>0</v>
      </c>
      <c r="BS10" t="str">
        <f t="shared" ca="1" si="65"/>
        <v/>
      </c>
      <c r="BT10">
        <f t="shared" ca="1" si="66"/>
        <v>0</v>
      </c>
      <c r="BU10" t="str">
        <f t="shared" ca="1" si="67"/>
        <v/>
      </c>
      <c r="BV10">
        <f t="shared" ca="1" si="68"/>
        <v>0</v>
      </c>
      <c r="BW10" t="str">
        <f t="shared" ca="1" si="69"/>
        <v/>
      </c>
      <c r="BX10">
        <f t="shared" ca="1" si="70"/>
        <v>0</v>
      </c>
      <c r="BY10" t="str">
        <f t="shared" ca="1" si="71"/>
        <v/>
      </c>
      <c r="BZ10">
        <f t="shared" ca="1" si="72"/>
        <v>0</v>
      </c>
      <c r="CA10" t="str">
        <f t="shared" ca="1" si="73"/>
        <v/>
      </c>
      <c r="CB10">
        <f t="shared" ca="1" si="74"/>
        <v>0</v>
      </c>
      <c r="CC10" t="str">
        <f t="shared" ca="1" si="75"/>
        <v/>
      </c>
      <c r="CD10">
        <f t="shared" ca="1" si="76"/>
        <v>0</v>
      </c>
      <c r="CE10">
        <f t="shared" ca="1" si="77"/>
        <v>0</v>
      </c>
      <c r="CF10" t="str">
        <f t="shared" ca="1" si="78"/>
        <v/>
      </c>
      <c r="CG10">
        <f t="shared" ca="1" si="79"/>
        <v>0</v>
      </c>
      <c r="CH10">
        <f t="shared" ca="1" si="80"/>
        <v>0</v>
      </c>
      <c r="CI10">
        <f t="shared" ca="1" si="81"/>
        <v>0</v>
      </c>
      <c r="CJ10">
        <f t="shared" ca="1" si="82"/>
        <v>0</v>
      </c>
      <c r="CK10">
        <f t="shared" ca="1" si="83"/>
        <v>0</v>
      </c>
      <c r="CL10">
        <f t="shared" ca="1" si="84"/>
        <v>0</v>
      </c>
      <c r="CM10">
        <f t="shared" ca="1" si="85"/>
        <v>0</v>
      </c>
      <c r="CN10">
        <f t="shared" ca="1" si="86"/>
        <v>0</v>
      </c>
      <c r="CO10">
        <f t="shared" ca="1" si="87"/>
        <v>0</v>
      </c>
      <c r="CP10">
        <f t="shared" ca="1" si="88"/>
        <v>0</v>
      </c>
      <c r="CQ10">
        <f t="shared" ca="1" si="89"/>
        <v>0</v>
      </c>
      <c r="CR10">
        <f t="shared" ca="1" si="90"/>
        <v>0</v>
      </c>
      <c r="CS10">
        <f t="shared" ca="1" si="91"/>
        <v>0</v>
      </c>
      <c r="CT10">
        <f t="shared" ca="1" si="92"/>
        <v>0</v>
      </c>
      <c r="CU10">
        <f t="shared" ca="1" si="93"/>
        <v>0</v>
      </c>
      <c r="CV10">
        <f t="shared" ca="1" si="94"/>
        <v>0</v>
      </c>
      <c r="CW10">
        <f t="shared" ca="1" si="95"/>
        <v>0</v>
      </c>
      <c r="CX10">
        <f t="shared" ca="1" si="96"/>
        <v>0</v>
      </c>
      <c r="CY10">
        <f t="shared" ca="1" si="97"/>
        <v>0</v>
      </c>
      <c r="CZ10">
        <f t="shared" ca="1" si="98"/>
        <v>0</v>
      </c>
      <c r="DA10">
        <f t="shared" ca="1" si="99"/>
        <v>0</v>
      </c>
      <c r="DB10">
        <f t="shared" ca="1" si="100"/>
        <v>0</v>
      </c>
      <c r="DC10">
        <f t="shared" ca="1" si="101"/>
        <v>0</v>
      </c>
      <c r="DD10">
        <f t="shared" ca="1" si="102"/>
        <v>0</v>
      </c>
      <c r="DE10">
        <f t="shared" ca="1" si="103"/>
        <v>0</v>
      </c>
      <c r="DF10">
        <f t="shared" ca="1" si="104"/>
        <v>0</v>
      </c>
      <c r="DG10">
        <f t="shared" ca="1" si="105"/>
        <v>0</v>
      </c>
      <c r="DH10">
        <f t="shared" ca="1" si="106"/>
        <v>0</v>
      </c>
      <c r="DI10">
        <f t="shared" ca="1" si="107"/>
        <v>0</v>
      </c>
      <c r="DJ10">
        <f t="shared" ca="1" si="108"/>
        <v>0</v>
      </c>
      <c r="DK10">
        <f t="shared" ca="1" si="109"/>
        <v>0</v>
      </c>
      <c r="DL10" t="e">
        <f t="shared" ca="1" si="110"/>
        <v>#VALUE!</v>
      </c>
    </row>
    <row r="11" spans="1:116" x14ac:dyDescent="0.3">
      <c r="A11">
        <f>Verzamelblad!A12</f>
        <v>8</v>
      </c>
      <c r="B11" s="17" t="str">
        <f t="shared" ca="1" si="3"/>
        <v>CBS De Steltloper (voorheen de Wegwijzer)</v>
      </c>
      <c r="C11" s="32" t="str">
        <f t="shared" ca="1" si="4"/>
        <v/>
      </c>
      <c r="D11" s="32" t="str">
        <f t="shared" ca="1" si="5"/>
        <v/>
      </c>
      <c r="E11" s="32" t="str">
        <f t="shared" ca="1" si="6"/>
        <v/>
      </c>
      <c r="F11" s="32" t="str">
        <f t="shared" ca="1" si="7"/>
        <v/>
      </c>
      <c r="G11" s="32" t="str">
        <f t="shared" ca="1" si="8"/>
        <v/>
      </c>
      <c r="H11" s="32" t="str">
        <f t="shared" ca="1" si="9"/>
        <v/>
      </c>
      <c r="I11" s="32" t="str">
        <f t="shared" ca="1" si="10"/>
        <v/>
      </c>
      <c r="J11" s="32" t="str">
        <f ca="1">'8'!$I$77</f>
        <v/>
      </c>
      <c r="K11" s="32" t="str">
        <f t="shared" ca="1" si="11"/>
        <v/>
      </c>
      <c r="L11" s="32" t="str">
        <f t="shared" ca="1" si="12"/>
        <v/>
      </c>
      <c r="M11" s="31" t="str">
        <f t="shared" ca="1" si="13"/>
        <v/>
      </c>
      <c r="N11" s="31" t="str">
        <f t="shared" ca="1" si="14"/>
        <v/>
      </c>
      <c r="O11" s="31" t="str">
        <f t="shared" ca="1" si="15"/>
        <v/>
      </c>
      <c r="P11" s="31" t="str">
        <f t="shared" ca="1" si="16"/>
        <v/>
      </c>
      <c r="Q11" s="32" t="str">
        <f t="shared" ca="1" si="17"/>
        <v/>
      </c>
      <c r="R11" s="160"/>
      <c r="T11" s="178" t="str">
        <f t="shared" ca="1" si="18"/>
        <v/>
      </c>
      <c r="U11" s="178" t="str">
        <f t="shared" ca="1" si="19"/>
        <v/>
      </c>
      <c r="V11" t="str">
        <f t="shared" si="0"/>
        <v/>
      </c>
      <c r="W11" t="str">
        <f t="shared" si="1"/>
        <v/>
      </c>
      <c r="X11" t="str">
        <f t="shared" si="2"/>
        <v/>
      </c>
      <c r="Y11" t="str">
        <f t="shared" ca="1" si="20"/>
        <v/>
      </c>
      <c r="Z11" t="str">
        <f t="shared" ca="1" si="111"/>
        <v/>
      </c>
      <c r="AA11" t="str">
        <f t="shared" ca="1" si="21"/>
        <v/>
      </c>
      <c r="AB11">
        <f t="shared" ca="1" si="22"/>
        <v>0</v>
      </c>
      <c r="AC11" t="str">
        <f t="shared" ca="1" si="23"/>
        <v/>
      </c>
      <c r="AD11">
        <f t="shared" ca="1" si="24"/>
        <v>0</v>
      </c>
      <c r="AE11" t="str">
        <f t="shared" ca="1" si="25"/>
        <v/>
      </c>
      <c r="AF11">
        <f t="shared" ca="1" si="26"/>
        <v>0</v>
      </c>
      <c r="AG11" t="str">
        <f t="shared" ca="1" si="27"/>
        <v/>
      </c>
      <c r="AH11">
        <f t="shared" ca="1" si="28"/>
        <v>0</v>
      </c>
      <c r="AI11" t="str">
        <f t="shared" ca="1" si="29"/>
        <v/>
      </c>
      <c r="AJ11">
        <f t="shared" ca="1" si="30"/>
        <v>0</v>
      </c>
      <c r="AK11" t="str">
        <f t="shared" ca="1" si="31"/>
        <v/>
      </c>
      <c r="AL11">
        <f t="shared" ca="1" si="32"/>
        <v>0</v>
      </c>
      <c r="AM11" t="str">
        <f t="shared" ca="1" si="33"/>
        <v/>
      </c>
      <c r="AN11">
        <f t="shared" ca="1" si="34"/>
        <v>0</v>
      </c>
      <c r="AO11" t="str">
        <f t="shared" ca="1" si="35"/>
        <v/>
      </c>
      <c r="AP11">
        <f t="shared" ca="1" si="36"/>
        <v>0</v>
      </c>
      <c r="AQ11" t="str">
        <f t="shared" ca="1" si="37"/>
        <v/>
      </c>
      <c r="AR11">
        <f t="shared" ca="1" si="38"/>
        <v>0</v>
      </c>
      <c r="AS11" t="str">
        <f t="shared" ca="1" si="39"/>
        <v/>
      </c>
      <c r="AT11">
        <f t="shared" ca="1" si="40"/>
        <v>0</v>
      </c>
      <c r="AU11" t="str">
        <f t="shared" ca="1" si="41"/>
        <v/>
      </c>
      <c r="AV11">
        <f t="shared" ca="1" si="42"/>
        <v>0</v>
      </c>
      <c r="AW11">
        <f t="shared" ca="1" si="43"/>
        <v>0</v>
      </c>
      <c r="AX11">
        <f t="shared" ca="1" si="44"/>
        <v>0</v>
      </c>
      <c r="AY11" t="str">
        <f t="shared" ca="1" si="45"/>
        <v/>
      </c>
      <c r="AZ11">
        <f t="shared" ca="1" si="46"/>
        <v>0</v>
      </c>
      <c r="BA11">
        <f t="shared" ca="1" si="47"/>
        <v>0</v>
      </c>
      <c r="BB11">
        <f t="shared" ca="1" si="48"/>
        <v>0</v>
      </c>
      <c r="BC11">
        <f t="shared" ca="1" si="49"/>
        <v>0</v>
      </c>
      <c r="BD11">
        <f t="shared" ca="1" si="50"/>
        <v>0</v>
      </c>
      <c r="BE11">
        <f t="shared" ca="1" si="51"/>
        <v>0</v>
      </c>
      <c r="BF11">
        <f t="shared" ca="1" si="52"/>
        <v>0</v>
      </c>
      <c r="BG11">
        <f t="shared" ca="1" si="53"/>
        <v>0</v>
      </c>
      <c r="BH11">
        <f t="shared" ca="1" si="54"/>
        <v>0</v>
      </c>
      <c r="BI11" t="str">
        <f t="shared" ca="1" si="55"/>
        <v/>
      </c>
      <c r="BJ11">
        <f t="shared" ca="1" si="56"/>
        <v>0</v>
      </c>
      <c r="BK11">
        <f t="shared" ca="1" si="57"/>
        <v>0</v>
      </c>
      <c r="BL11" t="str">
        <f t="shared" ca="1" si="58"/>
        <v>Meer-/minderprijs per m2</v>
      </c>
      <c r="BM11">
        <f t="shared" ca="1" si="59"/>
        <v>0</v>
      </c>
      <c r="BN11">
        <f t="shared" ca="1" si="60"/>
        <v>0</v>
      </c>
      <c r="BO11">
        <f t="shared" ca="1" si="61"/>
        <v>0</v>
      </c>
      <c r="BP11">
        <f t="shared" ca="1" si="62"/>
        <v>0</v>
      </c>
      <c r="BQ11">
        <f t="shared" ca="1" si="63"/>
        <v>0</v>
      </c>
      <c r="BR11">
        <f t="shared" ca="1" si="64"/>
        <v>0</v>
      </c>
      <c r="BS11" t="str">
        <f t="shared" ca="1" si="65"/>
        <v/>
      </c>
      <c r="BT11">
        <f t="shared" ca="1" si="66"/>
        <v>0</v>
      </c>
      <c r="BU11" t="str">
        <f t="shared" ca="1" si="67"/>
        <v/>
      </c>
      <c r="BV11">
        <f t="shared" ca="1" si="68"/>
        <v>0</v>
      </c>
      <c r="BW11" t="str">
        <f t="shared" ca="1" si="69"/>
        <v/>
      </c>
      <c r="BX11">
        <f t="shared" ca="1" si="70"/>
        <v>0</v>
      </c>
      <c r="BY11" t="str">
        <f t="shared" ca="1" si="71"/>
        <v/>
      </c>
      <c r="BZ11">
        <f t="shared" ca="1" si="72"/>
        <v>0</v>
      </c>
      <c r="CA11" t="str">
        <f t="shared" ca="1" si="73"/>
        <v/>
      </c>
      <c r="CB11">
        <f t="shared" ca="1" si="74"/>
        <v>0</v>
      </c>
      <c r="CC11" t="str">
        <f t="shared" ca="1" si="75"/>
        <v/>
      </c>
      <c r="CD11">
        <f t="shared" ca="1" si="76"/>
        <v>0</v>
      </c>
      <c r="CE11">
        <f t="shared" ca="1" si="77"/>
        <v>0</v>
      </c>
      <c r="CF11" t="str">
        <f t="shared" ca="1" si="78"/>
        <v/>
      </c>
      <c r="CG11">
        <f t="shared" ca="1" si="79"/>
        <v>0</v>
      </c>
      <c r="CH11">
        <f t="shared" ca="1" si="80"/>
        <v>0</v>
      </c>
      <c r="CI11">
        <f t="shared" ca="1" si="81"/>
        <v>0</v>
      </c>
      <c r="CJ11">
        <f t="shared" ca="1" si="82"/>
        <v>0</v>
      </c>
      <c r="CK11">
        <f t="shared" ca="1" si="83"/>
        <v>0</v>
      </c>
      <c r="CL11">
        <f t="shared" ca="1" si="84"/>
        <v>0</v>
      </c>
      <c r="CM11">
        <f t="shared" ca="1" si="85"/>
        <v>0</v>
      </c>
      <c r="CN11">
        <f t="shared" ca="1" si="86"/>
        <v>0</v>
      </c>
      <c r="CO11">
        <f t="shared" ca="1" si="87"/>
        <v>0</v>
      </c>
      <c r="CP11">
        <f t="shared" ca="1" si="88"/>
        <v>0</v>
      </c>
      <c r="CQ11">
        <f t="shared" ca="1" si="89"/>
        <v>0</v>
      </c>
      <c r="CR11">
        <f t="shared" ca="1" si="90"/>
        <v>0</v>
      </c>
      <c r="CS11">
        <f t="shared" ca="1" si="91"/>
        <v>0</v>
      </c>
      <c r="CT11">
        <f t="shared" ca="1" si="92"/>
        <v>0</v>
      </c>
      <c r="CU11">
        <f t="shared" ca="1" si="93"/>
        <v>0</v>
      </c>
      <c r="CV11">
        <f t="shared" ca="1" si="94"/>
        <v>0</v>
      </c>
      <c r="CW11">
        <f t="shared" ca="1" si="95"/>
        <v>0</v>
      </c>
      <c r="CX11">
        <f t="shared" ca="1" si="96"/>
        <v>0</v>
      </c>
      <c r="CY11">
        <f t="shared" ca="1" si="97"/>
        <v>0</v>
      </c>
      <c r="CZ11">
        <f t="shared" ca="1" si="98"/>
        <v>0</v>
      </c>
      <c r="DA11">
        <f t="shared" ca="1" si="99"/>
        <v>0</v>
      </c>
      <c r="DB11">
        <f t="shared" ca="1" si="100"/>
        <v>0</v>
      </c>
      <c r="DC11">
        <f t="shared" ca="1" si="101"/>
        <v>0</v>
      </c>
      <c r="DD11">
        <f t="shared" ca="1" si="102"/>
        <v>0</v>
      </c>
      <c r="DE11">
        <f t="shared" ca="1" si="103"/>
        <v>0</v>
      </c>
      <c r="DF11">
        <f t="shared" ca="1" si="104"/>
        <v>0</v>
      </c>
      <c r="DG11">
        <f t="shared" ca="1" si="105"/>
        <v>0</v>
      </c>
      <c r="DH11">
        <f t="shared" ca="1" si="106"/>
        <v>0</v>
      </c>
      <c r="DI11">
        <f t="shared" ca="1" si="107"/>
        <v>0</v>
      </c>
      <c r="DJ11">
        <f t="shared" ca="1" si="108"/>
        <v>0</v>
      </c>
      <c r="DK11">
        <f t="shared" ca="1" si="109"/>
        <v>0</v>
      </c>
      <c r="DL11" t="e">
        <f t="shared" ca="1" si="110"/>
        <v>#VALUE!</v>
      </c>
    </row>
    <row r="12" spans="1:116" x14ac:dyDescent="0.3">
      <c r="A12">
        <f>Verzamelblad!A13</f>
        <v>9</v>
      </c>
      <c r="B12" s="17" t="str">
        <f t="shared" ca="1" si="3"/>
        <v>CBS De Windroos</v>
      </c>
      <c r="C12" s="32" t="str">
        <f t="shared" ca="1" si="4"/>
        <v/>
      </c>
      <c r="D12" s="32" t="str">
        <f t="shared" ca="1" si="5"/>
        <v/>
      </c>
      <c r="E12" s="32" t="str">
        <f t="shared" ca="1" si="6"/>
        <v/>
      </c>
      <c r="F12" s="32" t="str">
        <f t="shared" ca="1" si="7"/>
        <v/>
      </c>
      <c r="G12" s="32" t="str">
        <f t="shared" ca="1" si="8"/>
        <v/>
      </c>
      <c r="H12" s="32" t="str">
        <f t="shared" ca="1" si="9"/>
        <v/>
      </c>
      <c r="I12" s="32" t="str">
        <f t="shared" ca="1" si="10"/>
        <v/>
      </c>
      <c r="J12" s="32" t="str">
        <f ca="1">'9'!$I$77</f>
        <v/>
      </c>
      <c r="K12" s="32" t="str">
        <f t="shared" ca="1" si="11"/>
        <v/>
      </c>
      <c r="L12" s="32" t="str">
        <f t="shared" ca="1" si="12"/>
        <v/>
      </c>
      <c r="M12" s="31" t="str">
        <f t="shared" ca="1" si="13"/>
        <v/>
      </c>
      <c r="N12" s="31" t="str">
        <f t="shared" ca="1" si="14"/>
        <v/>
      </c>
      <c r="O12" s="31" t="str">
        <f t="shared" ca="1" si="15"/>
        <v/>
      </c>
      <c r="P12" s="31" t="str">
        <f t="shared" ca="1" si="16"/>
        <v/>
      </c>
      <c r="Q12" s="32" t="str">
        <f t="shared" ca="1" si="17"/>
        <v/>
      </c>
      <c r="R12" s="160"/>
      <c r="T12" s="178" t="str">
        <f t="shared" ca="1" si="18"/>
        <v/>
      </c>
      <c r="U12" s="178" t="str">
        <f t="shared" ca="1" si="19"/>
        <v/>
      </c>
      <c r="V12" t="str">
        <f t="shared" si="0"/>
        <v/>
      </c>
      <c r="W12" t="str">
        <f t="shared" si="1"/>
        <v/>
      </c>
      <c r="X12" t="str">
        <f t="shared" si="2"/>
        <v/>
      </c>
      <c r="Y12" t="str">
        <f t="shared" ca="1" si="20"/>
        <v/>
      </c>
      <c r="Z12" t="str">
        <f t="shared" ca="1" si="111"/>
        <v/>
      </c>
      <c r="AA12" t="str">
        <f t="shared" ca="1" si="21"/>
        <v/>
      </c>
      <c r="AB12">
        <f t="shared" ca="1" si="22"/>
        <v>0</v>
      </c>
      <c r="AC12" t="str">
        <f t="shared" ca="1" si="23"/>
        <v/>
      </c>
      <c r="AD12">
        <f t="shared" ca="1" si="24"/>
        <v>0</v>
      </c>
      <c r="AE12" t="str">
        <f t="shared" ca="1" si="25"/>
        <v/>
      </c>
      <c r="AF12">
        <f t="shared" ca="1" si="26"/>
        <v>0</v>
      </c>
      <c r="AG12" t="str">
        <f t="shared" ca="1" si="27"/>
        <v/>
      </c>
      <c r="AH12">
        <f t="shared" ca="1" si="28"/>
        <v>0</v>
      </c>
      <c r="AI12" t="str">
        <f t="shared" ca="1" si="29"/>
        <v/>
      </c>
      <c r="AJ12">
        <f t="shared" ca="1" si="30"/>
        <v>0</v>
      </c>
      <c r="AK12" t="str">
        <f t="shared" ca="1" si="31"/>
        <v/>
      </c>
      <c r="AL12">
        <f t="shared" ca="1" si="32"/>
        <v>0</v>
      </c>
      <c r="AM12" t="str">
        <f t="shared" ca="1" si="33"/>
        <v/>
      </c>
      <c r="AN12">
        <f t="shared" ca="1" si="34"/>
        <v>0</v>
      </c>
      <c r="AO12" t="str">
        <f t="shared" ca="1" si="35"/>
        <v/>
      </c>
      <c r="AP12">
        <f t="shared" ca="1" si="36"/>
        <v>0</v>
      </c>
      <c r="AQ12" t="str">
        <f t="shared" ca="1" si="37"/>
        <v/>
      </c>
      <c r="AR12">
        <f t="shared" ca="1" si="38"/>
        <v>0</v>
      </c>
      <c r="AS12" t="str">
        <f t="shared" ca="1" si="39"/>
        <v/>
      </c>
      <c r="AT12">
        <f t="shared" ca="1" si="40"/>
        <v>0</v>
      </c>
      <c r="AU12" t="str">
        <f t="shared" ca="1" si="41"/>
        <v/>
      </c>
      <c r="AV12">
        <f t="shared" ca="1" si="42"/>
        <v>0</v>
      </c>
      <c r="AW12">
        <f t="shared" ca="1" si="43"/>
        <v>0</v>
      </c>
      <c r="AX12">
        <f t="shared" ca="1" si="44"/>
        <v>0</v>
      </c>
      <c r="AY12" t="str">
        <f t="shared" ca="1" si="45"/>
        <v/>
      </c>
      <c r="AZ12">
        <f t="shared" ca="1" si="46"/>
        <v>0</v>
      </c>
      <c r="BA12">
        <f t="shared" ca="1" si="47"/>
        <v>0</v>
      </c>
      <c r="BB12">
        <f t="shared" ca="1" si="48"/>
        <v>0</v>
      </c>
      <c r="BC12">
        <f t="shared" ca="1" si="49"/>
        <v>0</v>
      </c>
      <c r="BD12">
        <f t="shared" ca="1" si="50"/>
        <v>0</v>
      </c>
      <c r="BE12">
        <f t="shared" ca="1" si="51"/>
        <v>0</v>
      </c>
      <c r="BF12">
        <f t="shared" ca="1" si="52"/>
        <v>0</v>
      </c>
      <c r="BG12">
        <f t="shared" ca="1" si="53"/>
        <v>0</v>
      </c>
      <c r="BH12">
        <f t="shared" ca="1" si="54"/>
        <v>0</v>
      </c>
      <c r="BI12" t="str">
        <f t="shared" ca="1" si="55"/>
        <v/>
      </c>
      <c r="BJ12">
        <f t="shared" ca="1" si="56"/>
        <v>0</v>
      </c>
      <c r="BK12">
        <f t="shared" ca="1" si="57"/>
        <v>0</v>
      </c>
      <c r="BL12" t="str">
        <f t="shared" ca="1" si="58"/>
        <v>Meer-/minderprijs per m2</v>
      </c>
      <c r="BM12">
        <f t="shared" ca="1" si="59"/>
        <v>0</v>
      </c>
      <c r="BN12">
        <f t="shared" ca="1" si="60"/>
        <v>0</v>
      </c>
      <c r="BO12">
        <f t="shared" ca="1" si="61"/>
        <v>0</v>
      </c>
      <c r="BP12">
        <f t="shared" ca="1" si="62"/>
        <v>0</v>
      </c>
      <c r="BQ12">
        <f t="shared" ca="1" si="63"/>
        <v>0</v>
      </c>
      <c r="BR12">
        <f t="shared" ca="1" si="64"/>
        <v>0</v>
      </c>
      <c r="BS12" t="str">
        <f t="shared" ca="1" si="65"/>
        <v/>
      </c>
      <c r="BT12">
        <f t="shared" ca="1" si="66"/>
        <v>0</v>
      </c>
      <c r="BU12" t="str">
        <f t="shared" ca="1" si="67"/>
        <v/>
      </c>
      <c r="BV12">
        <f t="shared" ca="1" si="68"/>
        <v>0</v>
      </c>
      <c r="BW12" t="str">
        <f t="shared" ca="1" si="69"/>
        <v/>
      </c>
      <c r="BX12">
        <f t="shared" ca="1" si="70"/>
        <v>0</v>
      </c>
      <c r="BY12" t="str">
        <f t="shared" ca="1" si="71"/>
        <v/>
      </c>
      <c r="BZ12">
        <f t="shared" ca="1" si="72"/>
        <v>0</v>
      </c>
      <c r="CA12" t="str">
        <f t="shared" ca="1" si="73"/>
        <v/>
      </c>
      <c r="CB12">
        <f t="shared" ca="1" si="74"/>
        <v>0</v>
      </c>
      <c r="CC12" t="str">
        <f t="shared" ca="1" si="75"/>
        <v/>
      </c>
      <c r="CD12">
        <f t="shared" ca="1" si="76"/>
        <v>0</v>
      </c>
      <c r="CE12">
        <f t="shared" ca="1" si="77"/>
        <v>0</v>
      </c>
      <c r="CF12" t="str">
        <f t="shared" ca="1" si="78"/>
        <v/>
      </c>
      <c r="CG12" t="e">
        <f t="shared" ca="1" si="79"/>
        <v>#N/A</v>
      </c>
      <c r="CH12">
        <f t="shared" ca="1" si="80"/>
        <v>0</v>
      </c>
      <c r="CI12">
        <f t="shared" ca="1" si="81"/>
        <v>0</v>
      </c>
      <c r="CJ12">
        <f t="shared" ca="1" si="82"/>
        <v>0</v>
      </c>
      <c r="CK12">
        <f t="shared" ca="1" si="83"/>
        <v>0</v>
      </c>
      <c r="CL12">
        <f t="shared" ca="1" si="84"/>
        <v>0</v>
      </c>
      <c r="CM12">
        <f t="shared" ca="1" si="85"/>
        <v>0</v>
      </c>
      <c r="CN12">
        <f t="shared" ca="1" si="86"/>
        <v>0</v>
      </c>
      <c r="CO12">
        <f t="shared" ca="1" si="87"/>
        <v>0</v>
      </c>
      <c r="CP12">
        <f t="shared" ca="1" si="88"/>
        <v>0</v>
      </c>
      <c r="CQ12">
        <f t="shared" ca="1" si="89"/>
        <v>0</v>
      </c>
      <c r="CR12">
        <f t="shared" ca="1" si="90"/>
        <v>0</v>
      </c>
      <c r="CS12">
        <f t="shared" ca="1" si="91"/>
        <v>0</v>
      </c>
      <c r="CT12">
        <f t="shared" ca="1" si="92"/>
        <v>0</v>
      </c>
      <c r="CU12">
        <f t="shared" ca="1" si="93"/>
        <v>0</v>
      </c>
      <c r="CV12">
        <f t="shared" ca="1" si="94"/>
        <v>0</v>
      </c>
      <c r="CW12">
        <f t="shared" ca="1" si="95"/>
        <v>0</v>
      </c>
      <c r="CX12">
        <f t="shared" ca="1" si="96"/>
        <v>0</v>
      </c>
      <c r="CY12">
        <f t="shared" ca="1" si="97"/>
        <v>0</v>
      </c>
      <c r="CZ12">
        <f t="shared" ca="1" si="98"/>
        <v>0</v>
      </c>
      <c r="DA12">
        <f t="shared" ca="1" si="99"/>
        <v>0</v>
      </c>
      <c r="DB12">
        <f t="shared" ca="1" si="100"/>
        <v>0</v>
      </c>
      <c r="DC12">
        <f t="shared" ca="1" si="101"/>
        <v>0</v>
      </c>
      <c r="DD12">
        <f t="shared" ca="1" si="102"/>
        <v>0</v>
      </c>
      <c r="DE12">
        <f t="shared" ca="1" si="103"/>
        <v>0</v>
      </c>
      <c r="DF12">
        <f t="shared" ca="1" si="104"/>
        <v>0</v>
      </c>
      <c r="DG12">
        <f t="shared" ca="1" si="105"/>
        <v>0</v>
      </c>
      <c r="DH12">
        <f t="shared" ca="1" si="106"/>
        <v>0</v>
      </c>
      <c r="DI12">
        <f t="shared" ca="1" si="107"/>
        <v>0</v>
      </c>
      <c r="DJ12">
        <f t="shared" ca="1" si="108"/>
        <v>0</v>
      </c>
      <c r="DK12">
        <f t="shared" ca="1" si="109"/>
        <v>0</v>
      </c>
      <c r="DL12" t="e">
        <f t="shared" ca="1" si="110"/>
        <v>#VALUE!</v>
      </c>
    </row>
    <row r="13" spans="1:116" x14ac:dyDescent="0.3">
      <c r="A13">
        <f>Verzamelblad!A14</f>
        <v>10</v>
      </c>
      <c r="B13" s="17" t="str">
        <f t="shared" ca="1" si="3"/>
        <v>CBS De Humstee</v>
      </c>
      <c r="C13" s="32" t="str">
        <f t="shared" ca="1" si="4"/>
        <v/>
      </c>
      <c r="D13" s="32" t="str">
        <f t="shared" ca="1" si="5"/>
        <v/>
      </c>
      <c r="E13" s="32" t="str">
        <f t="shared" ca="1" si="6"/>
        <v/>
      </c>
      <c r="F13" s="32" t="str">
        <f t="shared" ca="1" si="7"/>
        <v/>
      </c>
      <c r="G13" s="32" t="str">
        <f t="shared" ca="1" si="8"/>
        <v/>
      </c>
      <c r="H13" s="32" t="str">
        <f t="shared" ca="1" si="9"/>
        <v/>
      </c>
      <c r="I13" s="32" t="str">
        <f t="shared" ca="1" si="10"/>
        <v/>
      </c>
      <c r="J13" s="32" t="str">
        <f ca="1">'10'!$I$77</f>
        <v/>
      </c>
      <c r="K13" s="32" t="str">
        <f t="shared" ca="1" si="11"/>
        <v/>
      </c>
      <c r="L13" s="32" t="str">
        <f t="shared" ca="1" si="12"/>
        <v/>
      </c>
      <c r="M13" s="31" t="str">
        <f t="shared" ca="1" si="13"/>
        <v/>
      </c>
      <c r="N13" s="31" t="str">
        <f t="shared" ca="1" si="14"/>
        <v/>
      </c>
      <c r="O13" s="31" t="str">
        <f t="shared" ca="1" si="15"/>
        <v/>
      </c>
      <c r="P13" s="31" t="str">
        <f t="shared" ca="1" si="16"/>
        <v/>
      </c>
      <c r="Q13" s="32" t="str">
        <f t="shared" ca="1" si="17"/>
        <v/>
      </c>
      <c r="R13" s="160"/>
      <c r="T13" s="178" t="str">
        <f t="shared" ca="1" si="18"/>
        <v/>
      </c>
      <c r="U13" s="178" t="str">
        <f t="shared" ca="1" si="19"/>
        <v/>
      </c>
      <c r="V13" t="str">
        <f t="shared" si="0"/>
        <v/>
      </c>
      <c r="W13" t="str">
        <f t="shared" si="1"/>
        <v/>
      </c>
      <c r="X13" t="str">
        <f t="shared" si="2"/>
        <v/>
      </c>
      <c r="Y13" t="str">
        <f t="shared" ca="1" si="20"/>
        <v/>
      </c>
      <c r="Z13" t="str">
        <f t="shared" ca="1" si="111"/>
        <v/>
      </c>
      <c r="AA13" t="str">
        <f t="shared" ca="1" si="21"/>
        <v/>
      </c>
      <c r="AB13">
        <f t="shared" ca="1" si="22"/>
        <v>0</v>
      </c>
      <c r="AC13" t="str">
        <f t="shared" ca="1" si="23"/>
        <v/>
      </c>
      <c r="AD13">
        <f t="shared" ca="1" si="24"/>
        <v>0</v>
      </c>
      <c r="AE13" t="str">
        <f t="shared" ca="1" si="25"/>
        <v/>
      </c>
      <c r="AF13">
        <f t="shared" ca="1" si="26"/>
        <v>0</v>
      </c>
      <c r="AG13" t="str">
        <f t="shared" ca="1" si="27"/>
        <v/>
      </c>
      <c r="AH13">
        <f t="shared" ca="1" si="28"/>
        <v>0</v>
      </c>
      <c r="AI13" t="str">
        <f t="shared" ca="1" si="29"/>
        <v/>
      </c>
      <c r="AJ13">
        <f t="shared" ca="1" si="30"/>
        <v>0</v>
      </c>
      <c r="AK13" t="str">
        <f t="shared" ca="1" si="31"/>
        <v/>
      </c>
      <c r="AL13">
        <f t="shared" ca="1" si="32"/>
        <v>0</v>
      </c>
      <c r="AM13" t="str">
        <f t="shared" ca="1" si="33"/>
        <v/>
      </c>
      <c r="AN13">
        <f t="shared" ca="1" si="34"/>
        <v>0</v>
      </c>
      <c r="AO13" t="str">
        <f t="shared" ca="1" si="35"/>
        <v/>
      </c>
      <c r="AP13">
        <f t="shared" ca="1" si="36"/>
        <v>0</v>
      </c>
      <c r="AQ13" t="str">
        <f t="shared" ca="1" si="37"/>
        <v/>
      </c>
      <c r="AR13">
        <f t="shared" ca="1" si="38"/>
        <v>0</v>
      </c>
      <c r="AS13" t="str">
        <f t="shared" ca="1" si="39"/>
        <v/>
      </c>
      <c r="AT13">
        <f t="shared" ca="1" si="40"/>
        <v>0</v>
      </c>
      <c r="AU13" t="str">
        <f t="shared" ca="1" si="41"/>
        <v/>
      </c>
      <c r="AV13">
        <f t="shared" ca="1" si="42"/>
        <v>0</v>
      </c>
      <c r="AW13">
        <f t="shared" ca="1" si="43"/>
        <v>0</v>
      </c>
      <c r="AX13">
        <f t="shared" ca="1" si="44"/>
        <v>0</v>
      </c>
      <c r="AY13" t="str">
        <f t="shared" ca="1" si="45"/>
        <v/>
      </c>
      <c r="AZ13">
        <f t="shared" ca="1" si="46"/>
        <v>0</v>
      </c>
      <c r="BA13">
        <f t="shared" ca="1" si="47"/>
        <v>0</v>
      </c>
      <c r="BB13">
        <f t="shared" ca="1" si="48"/>
        <v>0</v>
      </c>
      <c r="BC13">
        <f t="shared" ca="1" si="49"/>
        <v>0</v>
      </c>
      <c r="BD13">
        <f t="shared" ca="1" si="50"/>
        <v>0</v>
      </c>
      <c r="BE13">
        <f t="shared" ca="1" si="51"/>
        <v>0</v>
      </c>
      <c r="BF13">
        <f t="shared" ca="1" si="52"/>
        <v>0</v>
      </c>
      <c r="BG13">
        <f t="shared" ca="1" si="53"/>
        <v>0</v>
      </c>
      <c r="BH13">
        <f t="shared" ca="1" si="54"/>
        <v>0</v>
      </c>
      <c r="BI13" t="str">
        <f t="shared" ca="1" si="55"/>
        <v/>
      </c>
      <c r="BJ13">
        <f t="shared" ca="1" si="56"/>
        <v>0</v>
      </c>
      <c r="BK13">
        <f t="shared" ca="1" si="57"/>
        <v>0</v>
      </c>
      <c r="BL13" t="str">
        <f t="shared" ca="1" si="58"/>
        <v>Meer-/minderprijs per m2</v>
      </c>
      <c r="BM13">
        <f t="shared" ca="1" si="59"/>
        <v>0</v>
      </c>
      <c r="BN13">
        <f t="shared" ca="1" si="60"/>
        <v>0</v>
      </c>
      <c r="BO13">
        <f t="shared" ca="1" si="61"/>
        <v>0</v>
      </c>
      <c r="BP13">
        <f t="shared" ca="1" si="62"/>
        <v>0</v>
      </c>
      <c r="BQ13">
        <f t="shared" ca="1" si="63"/>
        <v>0</v>
      </c>
      <c r="BR13">
        <f t="shared" ca="1" si="64"/>
        <v>0</v>
      </c>
      <c r="BS13" t="str">
        <f t="shared" ca="1" si="65"/>
        <v/>
      </c>
      <c r="BT13">
        <f t="shared" ca="1" si="66"/>
        <v>0</v>
      </c>
      <c r="BU13" t="str">
        <f t="shared" ca="1" si="67"/>
        <v/>
      </c>
      <c r="BV13">
        <f t="shared" ca="1" si="68"/>
        <v>0</v>
      </c>
      <c r="BW13" t="str">
        <f t="shared" ca="1" si="69"/>
        <v/>
      </c>
      <c r="BX13">
        <f t="shared" ca="1" si="70"/>
        <v>0</v>
      </c>
      <c r="BY13" t="str">
        <f t="shared" ca="1" si="71"/>
        <v/>
      </c>
      <c r="BZ13">
        <f t="shared" ca="1" si="72"/>
        <v>0</v>
      </c>
      <c r="CA13" t="str">
        <f t="shared" ca="1" si="73"/>
        <v/>
      </c>
      <c r="CB13">
        <f t="shared" ca="1" si="74"/>
        <v>0</v>
      </c>
      <c r="CC13" t="str">
        <f t="shared" ca="1" si="75"/>
        <v/>
      </c>
      <c r="CD13">
        <f t="shared" ca="1" si="76"/>
        <v>0</v>
      </c>
      <c r="CE13">
        <f t="shared" ca="1" si="77"/>
        <v>0</v>
      </c>
      <c r="CF13" t="str">
        <f t="shared" ca="1" si="78"/>
        <v/>
      </c>
      <c r="CG13" t="e">
        <f t="shared" ca="1" si="79"/>
        <v>#N/A</v>
      </c>
      <c r="CH13">
        <f t="shared" ca="1" si="80"/>
        <v>0</v>
      </c>
      <c r="CI13">
        <f t="shared" ca="1" si="81"/>
        <v>0</v>
      </c>
      <c r="CJ13">
        <f t="shared" ca="1" si="82"/>
        <v>0</v>
      </c>
      <c r="CK13">
        <f t="shared" ca="1" si="83"/>
        <v>0</v>
      </c>
      <c r="CL13">
        <f t="shared" ca="1" si="84"/>
        <v>0</v>
      </c>
      <c r="CM13">
        <f t="shared" ca="1" si="85"/>
        <v>0</v>
      </c>
      <c r="CN13">
        <f t="shared" ca="1" si="86"/>
        <v>0</v>
      </c>
      <c r="CO13">
        <f t="shared" ca="1" si="87"/>
        <v>0</v>
      </c>
      <c r="CP13">
        <f t="shared" ca="1" si="88"/>
        <v>0</v>
      </c>
      <c r="CQ13">
        <f t="shared" ca="1" si="89"/>
        <v>0</v>
      </c>
      <c r="CR13">
        <f t="shared" ca="1" si="90"/>
        <v>0</v>
      </c>
      <c r="CS13">
        <f t="shared" ca="1" si="91"/>
        <v>0</v>
      </c>
      <c r="CT13">
        <f t="shared" ca="1" si="92"/>
        <v>0</v>
      </c>
      <c r="CU13">
        <f t="shared" ca="1" si="93"/>
        <v>0</v>
      </c>
      <c r="CV13">
        <f t="shared" ca="1" si="94"/>
        <v>0</v>
      </c>
      <c r="CW13">
        <f t="shared" ca="1" si="95"/>
        <v>0</v>
      </c>
      <c r="CX13">
        <f t="shared" ca="1" si="96"/>
        <v>0</v>
      </c>
      <c r="CY13">
        <f t="shared" ca="1" si="97"/>
        <v>0</v>
      </c>
      <c r="CZ13">
        <f t="shared" ca="1" si="98"/>
        <v>0</v>
      </c>
      <c r="DA13">
        <f t="shared" ca="1" si="99"/>
        <v>0</v>
      </c>
      <c r="DB13">
        <f t="shared" ca="1" si="100"/>
        <v>0</v>
      </c>
      <c r="DC13">
        <f t="shared" ca="1" si="101"/>
        <v>0</v>
      </c>
      <c r="DD13">
        <f t="shared" ca="1" si="102"/>
        <v>0</v>
      </c>
      <c r="DE13">
        <f t="shared" ca="1" si="103"/>
        <v>0</v>
      </c>
      <c r="DF13">
        <f t="shared" ca="1" si="104"/>
        <v>0</v>
      </c>
      <c r="DG13">
        <f t="shared" ca="1" si="105"/>
        <v>0</v>
      </c>
      <c r="DH13">
        <f t="shared" ca="1" si="106"/>
        <v>0</v>
      </c>
      <c r="DI13">
        <f t="shared" ca="1" si="107"/>
        <v>0</v>
      </c>
      <c r="DJ13">
        <f t="shared" ca="1" si="108"/>
        <v>0</v>
      </c>
      <c r="DK13">
        <f t="shared" ca="1" si="109"/>
        <v>0</v>
      </c>
      <c r="DL13" t="e">
        <f t="shared" ca="1" si="110"/>
        <v>#VALUE!</v>
      </c>
    </row>
    <row r="14" spans="1:116" x14ac:dyDescent="0.3">
      <c r="A14">
        <f>Verzamelblad!A15</f>
        <v>11</v>
      </c>
      <c r="B14" s="17" t="str">
        <f t="shared" ca="1" si="3"/>
        <v>CBS Jan Kuipers</v>
      </c>
      <c r="C14" s="32" t="str">
        <f t="shared" ca="1" si="4"/>
        <v/>
      </c>
      <c r="D14" s="32" t="str">
        <f t="shared" ca="1" si="5"/>
        <v/>
      </c>
      <c r="E14" s="32" t="str">
        <f t="shared" ca="1" si="6"/>
        <v/>
      </c>
      <c r="F14" s="32" t="str">
        <f t="shared" ca="1" si="7"/>
        <v/>
      </c>
      <c r="G14" s="32" t="str">
        <f t="shared" ca="1" si="8"/>
        <v/>
      </c>
      <c r="H14" s="32" t="str">
        <f t="shared" ca="1" si="9"/>
        <v/>
      </c>
      <c r="I14" s="32" t="str">
        <f t="shared" ca="1" si="10"/>
        <v/>
      </c>
      <c r="J14" s="32" t="str">
        <f ca="1">'11'!$I$77</f>
        <v/>
      </c>
      <c r="K14" s="32" t="str">
        <f t="shared" ca="1" si="11"/>
        <v/>
      </c>
      <c r="L14" s="32" t="str">
        <f t="shared" ca="1" si="12"/>
        <v/>
      </c>
      <c r="M14" s="31" t="str">
        <f t="shared" ca="1" si="13"/>
        <v/>
      </c>
      <c r="N14" s="31" t="str">
        <f t="shared" ca="1" si="14"/>
        <v/>
      </c>
      <c r="O14" s="31" t="str">
        <f t="shared" ca="1" si="15"/>
        <v/>
      </c>
      <c r="P14" s="31" t="str">
        <f t="shared" ca="1" si="16"/>
        <v/>
      </c>
      <c r="Q14" s="32" t="str">
        <f t="shared" ca="1" si="17"/>
        <v/>
      </c>
      <c r="R14" s="160"/>
      <c r="T14" s="178" t="str">
        <f t="shared" ca="1" si="18"/>
        <v/>
      </c>
      <c r="U14" s="178" t="str">
        <f t="shared" ca="1" si="19"/>
        <v/>
      </c>
      <c r="V14" t="str">
        <f t="shared" si="0"/>
        <v/>
      </c>
      <c r="W14" t="str">
        <f t="shared" si="1"/>
        <v/>
      </c>
      <c r="X14" t="str">
        <f t="shared" si="2"/>
        <v/>
      </c>
      <c r="Y14" t="str">
        <f t="shared" ca="1" si="20"/>
        <v/>
      </c>
      <c r="Z14" t="str">
        <f t="shared" ca="1" si="111"/>
        <v/>
      </c>
      <c r="AA14" t="str">
        <f t="shared" ca="1" si="21"/>
        <v/>
      </c>
      <c r="AB14">
        <f t="shared" ca="1" si="22"/>
        <v>0</v>
      </c>
      <c r="AC14" t="str">
        <f t="shared" ca="1" si="23"/>
        <v/>
      </c>
      <c r="AD14">
        <f t="shared" ca="1" si="24"/>
        <v>0</v>
      </c>
      <c r="AE14" t="str">
        <f t="shared" ca="1" si="25"/>
        <v/>
      </c>
      <c r="AF14">
        <f t="shared" ca="1" si="26"/>
        <v>0</v>
      </c>
      <c r="AG14" t="str">
        <f t="shared" ca="1" si="27"/>
        <v/>
      </c>
      <c r="AH14">
        <f t="shared" ca="1" si="28"/>
        <v>0</v>
      </c>
      <c r="AI14" t="str">
        <f t="shared" ca="1" si="29"/>
        <v/>
      </c>
      <c r="AJ14">
        <f t="shared" ca="1" si="30"/>
        <v>0</v>
      </c>
      <c r="AK14" t="str">
        <f t="shared" ca="1" si="31"/>
        <v/>
      </c>
      <c r="AL14">
        <f t="shared" ca="1" si="32"/>
        <v>0</v>
      </c>
      <c r="AM14" t="str">
        <f t="shared" ca="1" si="33"/>
        <v/>
      </c>
      <c r="AN14">
        <f t="shared" ca="1" si="34"/>
        <v>0</v>
      </c>
      <c r="AO14" t="str">
        <f t="shared" ca="1" si="35"/>
        <v/>
      </c>
      <c r="AP14">
        <f t="shared" ca="1" si="36"/>
        <v>0</v>
      </c>
      <c r="AQ14" t="str">
        <f t="shared" ca="1" si="37"/>
        <v/>
      </c>
      <c r="AR14">
        <f t="shared" ca="1" si="38"/>
        <v>0</v>
      </c>
      <c r="AS14" t="str">
        <f t="shared" ca="1" si="39"/>
        <v/>
      </c>
      <c r="AT14">
        <f t="shared" ca="1" si="40"/>
        <v>0</v>
      </c>
      <c r="AU14" t="str">
        <f t="shared" ca="1" si="41"/>
        <v/>
      </c>
      <c r="AV14">
        <f t="shared" ca="1" si="42"/>
        <v>0</v>
      </c>
      <c r="AW14">
        <f t="shared" ca="1" si="43"/>
        <v>0</v>
      </c>
      <c r="AX14">
        <f t="shared" ca="1" si="44"/>
        <v>0</v>
      </c>
      <c r="AY14" t="str">
        <f t="shared" ca="1" si="45"/>
        <v/>
      </c>
      <c r="AZ14">
        <f t="shared" ca="1" si="46"/>
        <v>0</v>
      </c>
      <c r="BA14">
        <f t="shared" ca="1" si="47"/>
        <v>0</v>
      </c>
      <c r="BB14">
        <f t="shared" ca="1" si="48"/>
        <v>0</v>
      </c>
      <c r="BC14">
        <f t="shared" ca="1" si="49"/>
        <v>0</v>
      </c>
      <c r="BD14">
        <f t="shared" ca="1" si="50"/>
        <v>0</v>
      </c>
      <c r="BE14">
        <f t="shared" ca="1" si="51"/>
        <v>0</v>
      </c>
      <c r="BF14">
        <f t="shared" ca="1" si="52"/>
        <v>0</v>
      </c>
      <c r="BG14">
        <f t="shared" ca="1" si="53"/>
        <v>0</v>
      </c>
      <c r="BH14">
        <f t="shared" ca="1" si="54"/>
        <v>0</v>
      </c>
      <c r="BI14" t="str">
        <f t="shared" ca="1" si="55"/>
        <v/>
      </c>
      <c r="BJ14">
        <f t="shared" ca="1" si="56"/>
        <v>0</v>
      </c>
      <c r="BK14">
        <f t="shared" ca="1" si="57"/>
        <v>0</v>
      </c>
      <c r="BL14" t="str">
        <f t="shared" ca="1" si="58"/>
        <v>Meer-/minderprijs per m2</v>
      </c>
      <c r="BM14">
        <f t="shared" ca="1" si="59"/>
        <v>0</v>
      </c>
      <c r="BN14">
        <f t="shared" ca="1" si="60"/>
        <v>0</v>
      </c>
      <c r="BO14">
        <f t="shared" ca="1" si="61"/>
        <v>0</v>
      </c>
      <c r="BP14">
        <f t="shared" ca="1" si="62"/>
        <v>0</v>
      </c>
      <c r="BQ14">
        <f t="shared" ca="1" si="63"/>
        <v>0</v>
      </c>
      <c r="BR14">
        <f t="shared" ca="1" si="64"/>
        <v>0</v>
      </c>
      <c r="BS14" t="str">
        <f t="shared" ca="1" si="65"/>
        <v/>
      </c>
      <c r="BT14">
        <f t="shared" ca="1" si="66"/>
        <v>0</v>
      </c>
      <c r="BU14" t="str">
        <f t="shared" ca="1" si="67"/>
        <v/>
      </c>
      <c r="BV14">
        <f t="shared" ca="1" si="68"/>
        <v>0</v>
      </c>
      <c r="BW14" t="str">
        <f t="shared" ca="1" si="69"/>
        <v/>
      </c>
      <c r="BX14">
        <f t="shared" ca="1" si="70"/>
        <v>0</v>
      </c>
      <c r="BY14" t="str">
        <f t="shared" ca="1" si="71"/>
        <v/>
      </c>
      <c r="BZ14">
        <f t="shared" ca="1" si="72"/>
        <v>0</v>
      </c>
      <c r="CA14" t="str">
        <f t="shared" ca="1" si="73"/>
        <v/>
      </c>
      <c r="CB14">
        <f t="shared" ca="1" si="74"/>
        <v>0</v>
      </c>
      <c r="CC14" t="str">
        <f t="shared" ca="1" si="75"/>
        <v/>
      </c>
      <c r="CD14">
        <f t="shared" ca="1" si="76"/>
        <v>0</v>
      </c>
      <c r="CE14">
        <f t="shared" ca="1" si="77"/>
        <v>0</v>
      </c>
      <c r="CF14" t="str">
        <f t="shared" ca="1" si="78"/>
        <v/>
      </c>
      <c r="CG14">
        <f t="shared" ca="1" si="79"/>
        <v>63356</v>
      </c>
      <c r="CH14">
        <f t="shared" ca="1" si="80"/>
        <v>0</v>
      </c>
      <c r="CI14">
        <f t="shared" ca="1" si="81"/>
        <v>0</v>
      </c>
      <c r="CJ14">
        <f t="shared" ca="1" si="82"/>
        <v>0</v>
      </c>
      <c r="CK14">
        <f t="shared" ca="1" si="83"/>
        <v>0</v>
      </c>
      <c r="CL14">
        <f t="shared" ca="1" si="84"/>
        <v>0</v>
      </c>
      <c r="CM14">
        <f t="shared" ca="1" si="85"/>
        <v>0</v>
      </c>
      <c r="CN14">
        <f t="shared" ca="1" si="86"/>
        <v>0</v>
      </c>
      <c r="CO14">
        <f t="shared" ca="1" si="87"/>
        <v>0</v>
      </c>
      <c r="CP14">
        <f t="shared" ca="1" si="88"/>
        <v>0</v>
      </c>
      <c r="CQ14">
        <f t="shared" ca="1" si="89"/>
        <v>0</v>
      </c>
      <c r="CR14">
        <f t="shared" ca="1" si="90"/>
        <v>0</v>
      </c>
      <c r="CS14">
        <f t="shared" ca="1" si="91"/>
        <v>0</v>
      </c>
      <c r="CT14">
        <f t="shared" ca="1" si="92"/>
        <v>0</v>
      </c>
      <c r="CU14">
        <f t="shared" ca="1" si="93"/>
        <v>0</v>
      </c>
      <c r="CV14">
        <f t="shared" ca="1" si="94"/>
        <v>0</v>
      </c>
      <c r="CW14">
        <f t="shared" ca="1" si="95"/>
        <v>0</v>
      </c>
      <c r="CX14">
        <f t="shared" ca="1" si="96"/>
        <v>0</v>
      </c>
      <c r="CY14">
        <f t="shared" ca="1" si="97"/>
        <v>0</v>
      </c>
      <c r="CZ14">
        <f t="shared" ca="1" si="98"/>
        <v>0</v>
      </c>
      <c r="DA14">
        <f t="shared" ca="1" si="99"/>
        <v>0</v>
      </c>
      <c r="DB14">
        <f t="shared" ca="1" si="100"/>
        <v>0</v>
      </c>
      <c r="DC14">
        <f t="shared" ca="1" si="101"/>
        <v>0</v>
      </c>
      <c r="DD14">
        <f t="shared" ca="1" si="102"/>
        <v>0</v>
      </c>
      <c r="DE14">
        <f t="shared" ca="1" si="103"/>
        <v>0</v>
      </c>
      <c r="DF14">
        <f t="shared" ca="1" si="104"/>
        <v>0</v>
      </c>
      <c r="DG14">
        <f t="shared" ca="1" si="105"/>
        <v>0</v>
      </c>
      <c r="DH14">
        <f t="shared" ca="1" si="106"/>
        <v>0</v>
      </c>
      <c r="DI14">
        <f t="shared" ca="1" si="107"/>
        <v>0</v>
      </c>
      <c r="DJ14">
        <f t="shared" ca="1" si="108"/>
        <v>0</v>
      </c>
      <c r="DK14">
        <f t="shared" ca="1" si="109"/>
        <v>0</v>
      </c>
      <c r="DL14" t="e">
        <f t="shared" ca="1" si="110"/>
        <v>#VALUE!</v>
      </c>
    </row>
    <row r="15" spans="1:116" x14ac:dyDescent="0.3">
      <c r="A15">
        <f>Verzamelblad!A16</f>
        <v>12</v>
      </c>
      <c r="B15" s="17" t="str">
        <f t="shared" ca="1" si="3"/>
        <v>SWS de Groene Borg</v>
      </c>
      <c r="C15" s="32" t="str">
        <f t="shared" ca="1" si="4"/>
        <v/>
      </c>
      <c r="D15" s="32" t="str">
        <f t="shared" ca="1" si="5"/>
        <v/>
      </c>
      <c r="E15" s="32" t="str">
        <f t="shared" ca="1" si="6"/>
        <v/>
      </c>
      <c r="F15" s="32" t="str">
        <f t="shared" ca="1" si="7"/>
        <v/>
      </c>
      <c r="G15" s="32" t="str">
        <f t="shared" ca="1" si="8"/>
        <v/>
      </c>
      <c r="H15" s="32" t="str">
        <f t="shared" ca="1" si="9"/>
        <v/>
      </c>
      <c r="I15" s="32" t="str">
        <f t="shared" ca="1" si="10"/>
        <v/>
      </c>
      <c r="J15" s="32" t="str">
        <f ca="1">'12'!$I$77</f>
        <v/>
      </c>
      <c r="K15" s="32" t="str">
        <f t="shared" ca="1" si="11"/>
        <v/>
      </c>
      <c r="L15" s="32" t="str">
        <f t="shared" ca="1" si="12"/>
        <v/>
      </c>
      <c r="M15" s="31" t="str">
        <f t="shared" ca="1" si="13"/>
        <v/>
      </c>
      <c r="N15" s="31" t="str">
        <f t="shared" ca="1" si="14"/>
        <v/>
      </c>
      <c r="O15" s="31" t="str">
        <f t="shared" ca="1" si="15"/>
        <v/>
      </c>
      <c r="P15" s="31" t="str">
        <f t="shared" ca="1" si="16"/>
        <v/>
      </c>
      <c r="Q15" s="32" t="str">
        <f t="shared" ca="1" si="17"/>
        <v/>
      </c>
      <c r="R15" s="160"/>
      <c r="T15" s="178" t="str">
        <f t="shared" ca="1" si="18"/>
        <v/>
      </c>
      <c r="U15" s="178" t="str">
        <f t="shared" ca="1" si="19"/>
        <v/>
      </c>
      <c r="V15" t="str">
        <f t="shared" si="0"/>
        <v/>
      </c>
      <c r="W15" t="str">
        <f t="shared" si="1"/>
        <v/>
      </c>
      <c r="X15" t="str">
        <f t="shared" si="2"/>
        <v/>
      </c>
      <c r="Y15" t="str">
        <f t="shared" ca="1" si="20"/>
        <v/>
      </c>
      <c r="Z15" t="str">
        <f t="shared" ca="1" si="111"/>
        <v/>
      </c>
      <c r="AA15" t="str">
        <f t="shared" ca="1" si="21"/>
        <v/>
      </c>
      <c r="AB15">
        <f t="shared" ca="1" si="22"/>
        <v>0</v>
      </c>
      <c r="AC15" t="str">
        <f t="shared" ca="1" si="23"/>
        <v/>
      </c>
      <c r="AD15">
        <f t="shared" ca="1" si="24"/>
        <v>0</v>
      </c>
      <c r="AE15" t="str">
        <f t="shared" ca="1" si="25"/>
        <v/>
      </c>
      <c r="AF15">
        <f t="shared" ca="1" si="26"/>
        <v>0</v>
      </c>
      <c r="AG15" t="str">
        <f t="shared" ca="1" si="27"/>
        <v/>
      </c>
      <c r="AH15">
        <f t="shared" ca="1" si="28"/>
        <v>0</v>
      </c>
      <c r="AI15" t="str">
        <f t="shared" ca="1" si="29"/>
        <v/>
      </c>
      <c r="AJ15">
        <f t="shared" ca="1" si="30"/>
        <v>0</v>
      </c>
      <c r="AK15" t="str">
        <f t="shared" ca="1" si="31"/>
        <v/>
      </c>
      <c r="AL15">
        <f t="shared" ca="1" si="32"/>
        <v>0</v>
      </c>
      <c r="AM15" t="str">
        <f t="shared" ca="1" si="33"/>
        <v/>
      </c>
      <c r="AN15">
        <f t="shared" ca="1" si="34"/>
        <v>0</v>
      </c>
      <c r="AO15" t="str">
        <f t="shared" ca="1" si="35"/>
        <v/>
      </c>
      <c r="AP15">
        <f t="shared" ca="1" si="36"/>
        <v>0</v>
      </c>
      <c r="AQ15" t="str">
        <f t="shared" ca="1" si="37"/>
        <v/>
      </c>
      <c r="AR15">
        <f t="shared" ca="1" si="38"/>
        <v>0</v>
      </c>
      <c r="AS15" t="str">
        <f t="shared" ca="1" si="39"/>
        <v/>
      </c>
      <c r="AT15">
        <f t="shared" ca="1" si="40"/>
        <v>0</v>
      </c>
      <c r="AU15" t="str">
        <f t="shared" ca="1" si="41"/>
        <v/>
      </c>
      <c r="AV15">
        <f t="shared" ca="1" si="42"/>
        <v>0</v>
      </c>
      <c r="AW15">
        <f t="shared" ca="1" si="43"/>
        <v>0</v>
      </c>
      <c r="AX15">
        <f t="shared" ca="1" si="44"/>
        <v>0</v>
      </c>
      <c r="AY15" t="str">
        <f t="shared" ca="1" si="45"/>
        <v/>
      </c>
      <c r="AZ15">
        <f t="shared" ca="1" si="46"/>
        <v>0</v>
      </c>
      <c r="BA15">
        <f t="shared" ca="1" si="47"/>
        <v>0</v>
      </c>
      <c r="BB15">
        <f t="shared" ca="1" si="48"/>
        <v>0</v>
      </c>
      <c r="BC15">
        <f t="shared" ca="1" si="49"/>
        <v>0</v>
      </c>
      <c r="BD15">
        <f t="shared" ca="1" si="50"/>
        <v>0</v>
      </c>
      <c r="BE15">
        <f t="shared" ca="1" si="51"/>
        <v>0</v>
      </c>
      <c r="BF15">
        <f t="shared" ca="1" si="52"/>
        <v>0</v>
      </c>
      <c r="BG15">
        <f t="shared" ca="1" si="53"/>
        <v>0</v>
      </c>
      <c r="BH15">
        <f t="shared" ca="1" si="54"/>
        <v>0</v>
      </c>
      <c r="BI15" t="str">
        <f t="shared" ca="1" si="55"/>
        <v/>
      </c>
      <c r="BJ15">
        <f t="shared" ca="1" si="56"/>
        <v>0</v>
      </c>
      <c r="BK15">
        <f t="shared" ca="1" si="57"/>
        <v>0</v>
      </c>
      <c r="BL15" t="str">
        <f t="shared" ca="1" si="58"/>
        <v>Meer-/minderprijs per m2</v>
      </c>
      <c r="BM15">
        <f t="shared" ca="1" si="59"/>
        <v>0</v>
      </c>
      <c r="BN15">
        <f t="shared" ca="1" si="60"/>
        <v>0</v>
      </c>
      <c r="BO15">
        <f t="shared" ca="1" si="61"/>
        <v>0</v>
      </c>
      <c r="BP15">
        <f t="shared" ca="1" si="62"/>
        <v>0</v>
      </c>
      <c r="BQ15">
        <f t="shared" ca="1" si="63"/>
        <v>0</v>
      </c>
      <c r="BR15">
        <f t="shared" ca="1" si="64"/>
        <v>0</v>
      </c>
      <c r="BS15" t="str">
        <f t="shared" ca="1" si="65"/>
        <v/>
      </c>
      <c r="BT15">
        <f t="shared" ca="1" si="66"/>
        <v>0</v>
      </c>
      <c r="BU15" t="str">
        <f t="shared" ca="1" si="67"/>
        <v/>
      </c>
      <c r="BV15">
        <f t="shared" ca="1" si="68"/>
        <v>0</v>
      </c>
      <c r="BW15" t="str">
        <f t="shared" ca="1" si="69"/>
        <v/>
      </c>
      <c r="BX15">
        <f t="shared" ca="1" si="70"/>
        <v>0</v>
      </c>
      <c r="BY15" t="str">
        <f t="shared" ca="1" si="71"/>
        <v/>
      </c>
      <c r="BZ15">
        <f t="shared" ca="1" si="72"/>
        <v>0</v>
      </c>
      <c r="CA15" t="str">
        <f t="shared" ca="1" si="73"/>
        <v/>
      </c>
      <c r="CB15">
        <f t="shared" ca="1" si="74"/>
        <v>0</v>
      </c>
      <c r="CC15" t="str">
        <f t="shared" ca="1" si="75"/>
        <v/>
      </c>
      <c r="CD15">
        <f t="shared" ca="1" si="76"/>
        <v>0</v>
      </c>
      <c r="CE15">
        <f t="shared" ca="1" si="77"/>
        <v>0</v>
      </c>
      <c r="CF15" t="str">
        <f t="shared" ca="1" si="78"/>
        <v/>
      </c>
      <c r="CG15" t="e">
        <f t="shared" ca="1" si="79"/>
        <v>#N/A</v>
      </c>
      <c r="CH15">
        <f t="shared" ca="1" si="80"/>
        <v>0</v>
      </c>
      <c r="CI15">
        <f t="shared" ca="1" si="81"/>
        <v>0</v>
      </c>
      <c r="CJ15">
        <f t="shared" ca="1" si="82"/>
        <v>0</v>
      </c>
      <c r="CK15">
        <f t="shared" ca="1" si="83"/>
        <v>0</v>
      </c>
      <c r="CL15">
        <f t="shared" ca="1" si="84"/>
        <v>0</v>
      </c>
      <c r="CM15">
        <f t="shared" ca="1" si="85"/>
        <v>0</v>
      </c>
      <c r="CN15">
        <f t="shared" ca="1" si="86"/>
        <v>0</v>
      </c>
      <c r="CO15">
        <f t="shared" ca="1" si="87"/>
        <v>0</v>
      </c>
      <c r="CP15">
        <f t="shared" ca="1" si="88"/>
        <v>0</v>
      </c>
      <c r="CQ15">
        <f t="shared" ca="1" si="89"/>
        <v>0</v>
      </c>
      <c r="CR15">
        <f t="shared" ca="1" si="90"/>
        <v>0</v>
      </c>
      <c r="CS15">
        <f t="shared" ca="1" si="91"/>
        <v>0</v>
      </c>
      <c r="CT15">
        <f t="shared" ca="1" si="92"/>
        <v>0</v>
      </c>
      <c r="CU15">
        <f t="shared" ca="1" si="93"/>
        <v>0</v>
      </c>
      <c r="CV15">
        <f t="shared" ca="1" si="94"/>
        <v>0</v>
      </c>
      <c r="CW15">
        <f t="shared" ca="1" si="95"/>
        <v>0</v>
      </c>
      <c r="CX15">
        <f t="shared" ca="1" si="96"/>
        <v>0</v>
      </c>
      <c r="CY15">
        <f t="shared" ca="1" si="97"/>
        <v>0</v>
      </c>
      <c r="CZ15">
        <f t="shared" ca="1" si="98"/>
        <v>0</v>
      </c>
      <c r="DA15">
        <f t="shared" ca="1" si="99"/>
        <v>0</v>
      </c>
      <c r="DB15">
        <f t="shared" ca="1" si="100"/>
        <v>0</v>
      </c>
      <c r="DC15">
        <f t="shared" ca="1" si="101"/>
        <v>0</v>
      </c>
      <c r="DD15">
        <f t="shared" ca="1" si="102"/>
        <v>0</v>
      </c>
      <c r="DE15">
        <f t="shared" ca="1" si="103"/>
        <v>0</v>
      </c>
      <c r="DF15">
        <f t="shared" ca="1" si="104"/>
        <v>0</v>
      </c>
      <c r="DG15">
        <f t="shared" ca="1" si="105"/>
        <v>0</v>
      </c>
      <c r="DH15">
        <f t="shared" ca="1" si="106"/>
        <v>0</v>
      </c>
      <c r="DI15">
        <f t="shared" ca="1" si="107"/>
        <v>0</v>
      </c>
      <c r="DJ15">
        <f t="shared" ca="1" si="108"/>
        <v>0</v>
      </c>
      <c r="DK15">
        <f t="shared" ca="1" si="109"/>
        <v>0</v>
      </c>
      <c r="DL15" t="e">
        <f t="shared" ca="1" si="110"/>
        <v>#VALUE!</v>
      </c>
    </row>
    <row r="16" spans="1:116" x14ac:dyDescent="0.3">
      <c r="A16">
        <f>Verzamelblad!A17</f>
        <v>13</v>
      </c>
      <c r="B16" s="17" t="str">
        <f t="shared" ca="1" si="3"/>
        <v>CBS Remmelt Booy</v>
      </c>
      <c r="C16" s="32" t="str">
        <f t="shared" ca="1" si="4"/>
        <v/>
      </c>
      <c r="D16" s="32" t="str">
        <f t="shared" ca="1" si="5"/>
        <v/>
      </c>
      <c r="E16" s="32" t="str">
        <f t="shared" ca="1" si="6"/>
        <v/>
      </c>
      <c r="F16" s="32" t="str">
        <f t="shared" ca="1" si="7"/>
        <v/>
      </c>
      <c r="G16" s="32" t="str">
        <f t="shared" ca="1" si="8"/>
        <v/>
      </c>
      <c r="H16" s="32" t="str">
        <f t="shared" ca="1" si="9"/>
        <v/>
      </c>
      <c r="I16" s="32" t="str">
        <f t="shared" ca="1" si="10"/>
        <v/>
      </c>
      <c r="J16" s="32" t="str">
        <f ca="1">'13'!$I$77</f>
        <v/>
      </c>
      <c r="K16" s="32" t="str">
        <f t="shared" ca="1" si="11"/>
        <v/>
      </c>
      <c r="L16" s="32" t="str">
        <f t="shared" ca="1" si="12"/>
        <v/>
      </c>
      <c r="M16" s="31" t="str">
        <f t="shared" ca="1" si="13"/>
        <v/>
      </c>
      <c r="N16" s="31" t="str">
        <f t="shared" ca="1" si="14"/>
        <v/>
      </c>
      <c r="O16" s="31" t="str">
        <f t="shared" ca="1" si="15"/>
        <v/>
      </c>
      <c r="P16" s="31" t="str">
        <f t="shared" ca="1" si="16"/>
        <v/>
      </c>
      <c r="Q16" s="32" t="str">
        <f t="shared" ca="1" si="17"/>
        <v/>
      </c>
      <c r="R16" s="160"/>
      <c r="T16" s="178" t="str">
        <f t="shared" ca="1" si="18"/>
        <v/>
      </c>
      <c r="U16" s="178" t="str">
        <f t="shared" ca="1" si="19"/>
        <v/>
      </c>
      <c r="V16" t="str">
        <f t="shared" si="0"/>
        <v/>
      </c>
      <c r="W16" t="str">
        <f t="shared" si="1"/>
        <v/>
      </c>
      <c r="X16" t="str">
        <f t="shared" si="2"/>
        <v/>
      </c>
      <c r="Y16" t="str">
        <f t="shared" ca="1" si="20"/>
        <v/>
      </c>
      <c r="Z16" t="str">
        <f t="shared" ca="1" si="111"/>
        <v/>
      </c>
      <c r="AA16" t="str">
        <f t="shared" ca="1" si="21"/>
        <v/>
      </c>
      <c r="AB16">
        <f t="shared" ca="1" si="22"/>
        <v>0</v>
      </c>
      <c r="AC16" t="str">
        <f t="shared" ca="1" si="23"/>
        <v/>
      </c>
      <c r="AD16">
        <f t="shared" ca="1" si="24"/>
        <v>0</v>
      </c>
      <c r="AE16" t="str">
        <f t="shared" ca="1" si="25"/>
        <v/>
      </c>
      <c r="AF16">
        <f t="shared" ca="1" si="26"/>
        <v>0</v>
      </c>
      <c r="AG16" t="str">
        <f t="shared" ca="1" si="27"/>
        <v/>
      </c>
      <c r="AH16">
        <f t="shared" ca="1" si="28"/>
        <v>0</v>
      </c>
      <c r="AI16" t="str">
        <f t="shared" ca="1" si="29"/>
        <v/>
      </c>
      <c r="AJ16">
        <f t="shared" ca="1" si="30"/>
        <v>0</v>
      </c>
      <c r="AK16" t="str">
        <f t="shared" ca="1" si="31"/>
        <v/>
      </c>
      <c r="AL16">
        <f t="shared" ca="1" si="32"/>
        <v>0</v>
      </c>
      <c r="AM16" t="str">
        <f t="shared" ca="1" si="33"/>
        <v/>
      </c>
      <c r="AN16">
        <f t="shared" ca="1" si="34"/>
        <v>0</v>
      </c>
      <c r="AO16" t="str">
        <f t="shared" ca="1" si="35"/>
        <v/>
      </c>
      <c r="AP16">
        <f t="shared" ca="1" si="36"/>
        <v>0</v>
      </c>
      <c r="AQ16" t="str">
        <f t="shared" ca="1" si="37"/>
        <v/>
      </c>
      <c r="AR16">
        <f t="shared" ca="1" si="38"/>
        <v>0</v>
      </c>
      <c r="AS16" t="str">
        <f t="shared" ca="1" si="39"/>
        <v/>
      </c>
      <c r="AT16">
        <f t="shared" ca="1" si="40"/>
        <v>0</v>
      </c>
      <c r="AU16" t="str">
        <f t="shared" ca="1" si="41"/>
        <v/>
      </c>
      <c r="AV16">
        <f t="shared" ca="1" si="42"/>
        <v>0</v>
      </c>
      <c r="AW16">
        <f t="shared" ca="1" si="43"/>
        <v>0</v>
      </c>
      <c r="AX16">
        <f t="shared" ca="1" si="44"/>
        <v>0</v>
      </c>
      <c r="AY16" t="str">
        <f t="shared" ca="1" si="45"/>
        <v/>
      </c>
      <c r="AZ16">
        <f t="shared" ca="1" si="46"/>
        <v>0</v>
      </c>
      <c r="BA16">
        <f t="shared" ca="1" si="47"/>
        <v>0</v>
      </c>
      <c r="BB16">
        <f t="shared" ca="1" si="48"/>
        <v>0</v>
      </c>
      <c r="BC16">
        <f t="shared" ca="1" si="49"/>
        <v>0</v>
      </c>
      <c r="BD16">
        <f t="shared" ca="1" si="50"/>
        <v>0</v>
      </c>
      <c r="BE16">
        <f t="shared" ca="1" si="51"/>
        <v>0</v>
      </c>
      <c r="BF16">
        <f t="shared" ca="1" si="52"/>
        <v>0</v>
      </c>
      <c r="BG16">
        <f t="shared" ca="1" si="53"/>
        <v>0</v>
      </c>
      <c r="BH16">
        <f t="shared" ca="1" si="54"/>
        <v>0</v>
      </c>
      <c r="BI16" t="str">
        <f t="shared" ca="1" si="55"/>
        <v/>
      </c>
      <c r="BJ16">
        <f t="shared" ca="1" si="56"/>
        <v>0</v>
      </c>
      <c r="BK16">
        <f t="shared" ca="1" si="57"/>
        <v>0</v>
      </c>
      <c r="BL16" t="str">
        <f t="shared" ca="1" si="58"/>
        <v>Meer-/minderprijs per m2</v>
      </c>
      <c r="BM16">
        <f t="shared" ca="1" si="59"/>
        <v>0</v>
      </c>
      <c r="BN16">
        <f t="shared" ca="1" si="60"/>
        <v>0</v>
      </c>
      <c r="BO16">
        <f t="shared" ca="1" si="61"/>
        <v>0</v>
      </c>
      <c r="BP16">
        <f t="shared" ca="1" si="62"/>
        <v>0</v>
      </c>
      <c r="BQ16">
        <f t="shared" ca="1" si="63"/>
        <v>0</v>
      </c>
      <c r="BR16">
        <f t="shared" ca="1" si="64"/>
        <v>0</v>
      </c>
      <c r="BS16" t="str">
        <f t="shared" ca="1" si="65"/>
        <v/>
      </c>
      <c r="BT16">
        <f t="shared" ca="1" si="66"/>
        <v>0</v>
      </c>
      <c r="BU16" t="str">
        <f t="shared" ca="1" si="67"/>
        <v/>
      </c>
      <c r="BV16">
        <f t="shared" ca="1" si="68"/>
        <v>0</v>
      </c>
      <c r="BW16" t="str">
        <f t="shared" ca="1" si="69"/>
        <v/>
      </c>
      <c r="BX16">
        <f t="shared" ca="1" si="70"/>
        <v>0</v>
      </c>
      <c r="BY16" t="str">
        <f t="shared" ca="1" si="71"/>
        <v/>
      </c>
      <c r="BZ16">
        <f t="shared" ca="1" si="72"/>
        <v>0</v>
      </c>
      <c r="CA16" t="str">
        <f t="shared" ca="1" si="73"/>
        <v/>
      </c>
      <c r="CB16">
        <f t="shared" ca="1" si="74"/>
        <v>0</v>
      </c>
      <c r="CC16" t="str">
        <f t="shared" ca="1" si="75"/>
        <v/>
      </c>
      <c r="CD16">
        <f t="shared" ca="1" si="76"/>
        <v>0</v>
      </c>
      <c r="CE16">
        <f t="shared" ca="1" si="77"/>
        <v>0</v>
      </c>
      <c r="CF16" t="str">
        <f t="shared" ca="1" si="78"/>
        <v/>
      </c>
      <c r="CG16">
        <f t="shared" ca="1" si="79"/>
        <v>0</v>
      </c>
      <c r="CH16">
        <f t="shared" ca="1" si="80"/>
        <v>0</v>
      </c>
      <c r="CI16">
        <f t="shared" ca="1" si="81"/>
        <v>0</v>
      </c>
      <c r="CJ16">
        <f t="shared" ca="1" si="82"/>
        <v>0</v>
      </c>
      <c r="CK16">
        <f t="shared" ca="1" si="83"/>
        <v>0</v>
      </c>
      <c r="CL16">
        <f t="shared" ca="1" si="84"/>
        <v>0</v>
      </c>
      <c r="CM16">
        <f t="shared" ca="1" si="85"/>
        <v>0</v>
      </c>
      <c r="CN16">
        <f t="shared" ca="1" si="86"/>
        <v>0</v>
      </c>
      <c r="CO16">
        <f t="shared" ca="1" si="87"/>
        <v>0</v>
      </c>
      <c r="CP16">
        <f t="shared" ca="1" si="88"/>
        <v>0</v>
      </c>
      <c r="CQ16">
        <f t="shared" ca="1" si="89"/>
        <v>0</v>
      </c>
      <c r="CR16">
        <f t="shared" ca="1" si="90"/>
        <v>0</v>
      </c>
      <c r="CS16">
        <f t="shared" ca="1" si="91"/>
        <v>0</v>
      </c>
      <c r="CT16">
        <f t="shared" ca="1" si="92"/>
        <v>0</v>
      </c>
      <c r="CU16">
        <f t="shared" ca="1" si="93"/>
        <v>0</v>
      </c>
      <c r="CV16">
        <f t="shared" ca="1" si="94"/>
        <v>0</v>
      </c>
      <c r="CW16">
        <f t="shared" ca="1" si="95"/>
        <v>0</v>
      </c>
      <c r="CX16">
        <f t="shared" ca="1" si="96"/>
        <v>0</v>
      </c>
      <c r="CY16">
        <f t="shared" ca="1" si="97"/>
        <v>0</v>
      </c>
      <c r="CZ16">
        <f t="shared" ca="1" si="98"/>
        <v>0</v>
      </c>
      <c r="DA16">
        <f t="shared" ca="1" si="99"/>
        <v>0</v>
      </c>
      <c r="DB16">
        <f t="shared" ca="1" si="100"/>
        <v>0</v>
      </c>
      <c r="DC16">
        <f t="shared" ca="1" si="101"/>
        <v>0</v>
      </c>
      <c r="DD16">
        <f t="shared" ca="1" si="102"/>
        <v>0</v>
      </c>
      <c r="DE16">
        <f t="shared" ca="1" si="103"/>
        <v>0</v>
      </c>
      <c r="DF16">
        <f t="shared" ca="1" si="104"/>
        <v>0</v>
      </c>
      <c r="DG16">
        <f t="shared" ca="1" si="105"/>
        <v>0</v>
      </c>
      <c r="DH16">
        <f t="shared" ca="1" si="106"/>
        <v>0</v>
      </c>
      <c r="DI16">
        <f t="shared" ca="1" si="107"/>
        <v>0</v>
      </c>
      <c r="DJ16">
        <f t="shared" ca="1" si="108"/>
        <v>0</v>
      </c>
      <c r="DK16">
        <f t="shared" ca="1" si="109"/>
        <v>0</v>
      </c>
      <c r="DL16" t="e">
        <f t="shared" ca="1" si="110"/>
        <v>#VALUE!</v>
      </c>
    </row>
    <row r="17" spans="1:116" x14ac:dyDescent="0.3">
      <c r="A17">
        <f>Verzamelblad!A18</f>
        <v>14</v>
      </c>
      <c r="B17" s="17" t="str">
        <f t="shared" ca="1" si="3"/>
        <v>CBS 't Fundament Lutjegast</v>
      </c>
      <c r="C17" s="32" t="str">
        <f t="shared" ca="1" si="4"/>
        <v/>
      </c>
      <c r="D17" s="32" t="str">
        <f t="shared" ca="1" si="5"/>
        <v/>
      </c>
      <c r="E17" s="32" t="str">
        <f t="shared" ca="1" si="6"/>
        <v/>
      </c>
      <c r="F17" s="32" t="str">
        <f t="shared" ca="1" si="7"/>
        <v/>
      </c>
      <c r="G17" s="32" t="str">
        <f t="shared" ca="1" si="8"/>
        <v/>
      </c>
      <c r="H17" s="32" t="str">
        <f t="shared" ca="1" si="9"/>
        <v/>
      </c>
      <c r="I17" s="32" t="str">
        <f t="shared" ca="1" si="10"/>
        <v/>
      </c>
      <c r="J17" s="32" t="str">
        <f ca="1">'14'!$I$77</f>
        <v/>
      </c>
      <c r="K17" s="32" t="str">
        <f t="shared" ca="1" si="11"/>
        <v/>
      </c>
      <c r="L17" s="32" t="str">
        <f t="shared" ca="1" si="12"/>
        <v/>
      </c>
      <c r="M17" s="31" t="str">
        <f t="shared" ca="1" si="13"/>
        <v/>
      </c>
      <c r="N17" s="31" t="str">
        <f t="shared" ca="1" si="14"/>
        <v/>
      </c>
      <c r="O17" s="31" t="str">
        <f t="shared" ca="1" si="15"/>
        <v/>
      </c>
      <c r="P17" s="31" t="str">
        <f t="shared" ca="1" si="16"/>
        <v/>
      </c>
      <c r="Q17" s="32" t="str">
        <f t="shared" ca="1" si="17"/>
        <v/>
      </c>
      <c r="R17" s="160"/>
      <c r="T17" s="178" t="str">
        <f t="shared" ca="1" si="18"/>
        <v/>
      </c>
      <c r="U17" s="178" t="str">
        <f t="shared" ca="1" si="19"/>
        <v/>
      </c>
      <c r="V17" t="str">
        <f t="shared" si="0"/>
        <v/>
      </c>
      <c r="W17" t="str">
        <f t="shared" si="1"/>
        <v/>
      </c>
      <c r="X17" t="str">
        <f t="shared" si="2"/>
        <v/>
      </c>
      <c r="Y17" t="str">
        <f t="shared" ca="1" si="20"/>
        <v/>
      </c>
      <c r="Z17" t="str">
        <f t="shared" ca="1" si="111"/>
        <v/>
      </c>
      <c r="AA17" t="str">
        <f t="shared" ca="1" si="21"/>
        <v/>
      </c>
      <c r="AB17">
        <f t="shared" ca="1" si="22"/>
        <v>0</v>
      </c>
      <c r="AC17" t="str">
        <f t="shared" ca="1" si="23"/>
        <v/>
      </c>
      <c r="AD17">
        <f t="shared" ca="1" si="24"/>
        <v>0</v>
      </c>
      <c r="AE17" t="str">
        <f t="shared" ca="1" si="25"/>
        <v/>
      </c>
      <c r="AF17">
        <f t="shared" ca="1" si="26"/>
        <v>0</v>
      </c>
      <c r="AG17" t="str">
        <f t="shared" ca="1" si="27"/>
        <v/>
      </c>
      <c r="AH17">
        <f t="shared" ca="1" si="28"/>
        <v>0</v>
      </c>
      <c r="AI17" t="str">
        <f t="shared" ca="1" si="29"/>
        <v/>
      </c>
      <c r="AJ17">
        <f t="shared" ca="1" si="30"/>
        <v>0</v>
      </c>
      <c r="AK17" t="str">
        <f t="shared" ca="1" si="31"/>
        <v/>
      </c>
      <c r="AL17">
        <f t="shared" ca="1" si="32"/>
        <v>0</v>
      </c>
      <c r="AM17" t="str">
        <f t="shared" ca="1" si="33"/>
        <v/>
      </c>
      <c r="AN17">
        <f t="shared" ca="1" si="34"/>
        <v>0</v>
      </c>
      <c r="AO17" t="str">
        <f t="shared" ca="1" si="35"/>
        <v/>
      </c>
      <c r="AP17">
        <f t="shared" ca="1" si="36"/>
        <v>0</v>
      </c>
      <c r="AQ17" t="str">
        <f t="shared" ca="1" si="37"/>
        <v/>
      </c>
      <c r="AR17">
        <f t="shared" ca="1" si="38"/>
        <v>0</v>
      </c>
      <c r="AS17" t="str">
        <f t="shared" ca="1" si="39"/>
        <v/>
      </c>
      <c r="AT17">
        <f t="shared" ca="1" si="40"/>
        <v>0</v>
      </c>
      <c r="AU17" t="str">
        <f t="shared" ca="1" si="41"/>
        <v/>
      </c>
      <c r="AV17">
        <f t="shared" ca="1" si="42"/>
        <v>0</v>
      </c>
      <c r="AW17">
        <f t="shared" ca="1" si="43"/>
        <v>0</v>
      </c>
      <c r="AX17">
        <f t="shared" ca="1" si="44"/>
        <v>0</v>
      </c>
      <c r="AY17" t="str">
        <f t="shared" ca="1" si="45"/>
        <v/>
      </c>
      <c r="AZ17">
        <f t="shared" ca="1" si="46"/>
        <v>0</v>
      </c>
      <c r="BA17">
        <f t="shared" ca="1" si="47"/>
        <v>0</v>
      </c>
      <c r="BB17">
        <f t="shared" ca="1" si="48"/>
        <v>0</v>
      </c>
      <c r="BC17">
        <f t="shared" ca="1" si="49"/>
        <v>0</v>
      </c>
      <c r="BD17">
        <f t="shared" ca="1" si="50"/>
        <v>0</v>
      </c>
      <c r="BE17">
        <f t="shared" ca="1" si="51"/>
        <v>0</v>
      </c>
      <c r="BF17">
        <f t="shared" ca="1" si="52"/>
        <v>0</v>
      </c>
      <c r="BG17">
        <f t="shared" ca="1" si="53"/>
        <v>0</v>
      </c>
      <c r="BH17">
        <f t="shared" ca="1" si="54"/>
        <v>0</v>
      </c>
      <c r="BI17" t="str">
        <f t="shared" ca="1" si="55"/>
        <v/>
      </c>
      <c r="BJ17">
        <f t="shared" ca="1" si="56"/>
        <v>0</v>
      </c>
      <c r="BK17">
        <f t="shared" ca="1" si="57"/>
        <v>0</v>
      </c>
      <c r="BL17" t="str">
        <f t="shared" ca="1" si="58"/>
        <v>Meer-/minderprijs per m2</v>
      </c>
      <c r="BM17">
        <f t="shared" ca="1" si="59"/>
        <v>0</v>
      </c>
      <c r="BN17">
        <f t="shared" ca="1" si="60"/>
        <v>0</v>
      </c>
      <c r="BO17">
        <f t="shared" ca="1" si="61"/>
        <v>0</v>
      </c>
      <c r="BP17">
        <f t="shared" ca="1" si="62"/>
        <v>0</v>
      </c>
      <c r="BQ17">
        <f t="shared" ca="1" si="63"/>
        <v>0</v>
      </c>
      <c r="BR17">
        <f t="shared" ca="1" si="64"/>
        <v>0</v>
      </c>
      <c r="BS17" t="str">
        <f t="shared" ca="1" si="65"/>
        <v/>
      </c>
      <c r="BT17">
        <f t="shared" ca="1" si="66"/>
        <v>0</v>
      </c>
      <c r="BU17" t="str">
        <f t="shared" ca="1" si="67"/>
        <v/>
      </c>
      <c r="BV17">
        <f t="shared" ca="1" si="68"/>
        <v>0</v>
      </c>
      <c r="BW17" t="str">
        <f t="shared" ca="1" si="69"/>
        <v/>
      </c>
      <c r="BX17">
        <f t="shared" ca="1" si="70"/>
        <v>0</v>
      </c>
      <c r="BY17" t="str">
        <f t="shared" ca="1" si="71"/>
        <v/>
      </c>
      <c r="BZ17">
        <f t="shared" ca="1" si="72"/>
        <v>0</v>
      </c>
      <c r="CA17" t="str">
        <f t="shared" ca="1" si="73"/>
        <v/>
      </c>
      <c r="CB17">
        <f t="shared" ca="1" si="74"/>
        <v>0</v>
      </c>
      <c r="CC17" t="str">
        <f t="shared" ca="1" si="75"/>
        <v/>
      </c>
      <c r="CD17">
        <f t="shared" ca="1" si="76"/>
        <v>0</v>
      </c>
      <c r="CE17">
        <f t="shared" ca="1" si="77"/>
        <v>0</v>
      </c>
      <c r="CF17" t="str">
        <f t="shared" ca="1" si="78"/>
        <v/>
      </c>
      <c r="CG17">
        <f t="shared" ca="1" si="79"/>
        <v>0</v>
      </c>
      <c r="CH17">
        <f t="shared" ca="1" si="80"/>
        <v>0</v>
      </c>
      <c r="CI17">
        <f t="shared" ca="1" si="81"/>
        <v>0</v>
      </c>
      <c r="CJ17">
        <f t="shared" ca="1" si="82"/>
        <v>0</v>
      </c>
      <c r="CK17">
        <f t="shared" ca="1" si="83"/>
        <v>0</v>
      </c>
      <c r="CL17">
        <f t="shared" ca="1" si="84"/>
        <v>0</v>
      </c>
      <c r="CM17">
        <f t="shared" ca="1" si="85"/>
        <v>0</v>
      </c>
      <c r="CN17">
        <f t="shared" ca="1" si="86"/>
        <v>0</v>
      </c>
      <c r="CO17">
        <f t="shared" ca="1" si="87"/>
        <v>0</v>
      </c>
      <c r="CP17">
        <f t="shared" ca="1" si="88"/>
        <v>0</v>
      </c>
      <c r="CQ17">
        <f t="shared" ca="1" si="89"/>
        <v>0</v>
      </c>
      <c r="CR17">
        <f t="shared" ca="1" si="90"/>
        <v>0</v>
      </c>
      <c r="CS17">
        <f t="shared" ca="1" si="91"/>
        <v>0</v>
      </c>
      <c r="CT17">
        <f t="shared" ca="1" si="92"/>
        <v>0</v>
      </c>
      <c r="CU17">
        <f t="shared" ca="1" si="93"/>
        <v>0</v>
      </c>
      <c r="CV17">
        <f t="shared" ca="1" si="94"/>
        <v>0</v>
      </c>
      <c r="CW17">
        <f t="shared" ca="1" si="95"/>
        <v>0</v>
      </c>
      <c r="CX17">
        <f t="shared" ca="1" si="96"/>
        <v>0</v>
      </c>
      <c r="CY17">
        <f t="shared" ca="1" si="97"/>
        <v>0</v>
      </c>
      <c r="CZ17">
        <f t="shared" ca="1" si="98"/>
        <v>0</v>
      </c>
      <c r="DA17">
        <f t="shared" ca="1" si="99"/>
        <v>0</v>
      </c>
      <c r="DB17">
        <f t="shared" ca="1" si="100"/>
        <v>0</v>
      </c>
      <c r="DC17">
        <f t="shared" ca="1" si="101"/>
        <v>0</v>
      </c>
      <c r="DD17">
        <f t="shared" ca="1" si="102"/>
        <v>0</v>
      </c>
      <c r="DE17">
        <f t="shared" ca="1" si="103"/>
        <v>0</v>
      </c>
      <c r="DF17">
        <f t="shared" ca="1" si="104"/>
        <v>0</v>
      </c>
      <c r="DG17">
        <f t="shared" ca="1" si="105"/>
        <v>0</v>
      </c>
      <c r="DH17">
        <f t="shared" ca="1" si="106"/>
        <v>0</v>
      </c>
      <c r="DI17">
        <f t="shared" ca="1" si="107"/>
        <v>0</v>
      </c>
      <c r="DJ17">
        <f t="shared" ca="1" si="108"/>
        <v>0</v>
      </c>
      <c r="DK17">
        <f t="shared" ca="1" si="109"/>
        <v>0</v>
      </c>
      <c r="DL17" t="e">
        <f t="shared" ca="1" si="110"/>
        <v>#VALUE!</v>
      </c>
    </row>
    <row r="18" spans="1:116" x14ac:dyDescent="0.3">
      <c r="A18">
        <f>Verzamelblad!A19</f>
        <v>15</v>
      </c>
      <c r="B18" s="17" t="str">
        <f t="shared" ca="1" si="3"/>
        <v>CBS Rehoboth</v>
      </c>
      <c r="C18" s="32" t="str">
        <f t="shared" ca="1" si="4"/>
        <v/>
      </c>
      <c r="D18" s="32" t="str">
        <f t="shared" ca="1" si="5"/>
        <v/>
      </c>
      <c r="E18" s="32" t="str">
        <f t="shared" ca="1" si="6"/>
        <v/>
      </c>
      <c r="F18" s="32" t="str">
        <f t="shared" ca="1" si="7"/>
        <v/>
      </c>
      <c r="G18" s="32" t="str">
        <f t="shared" ca="1" si="8"/>
        <v/>
      </c>
      <c r="H18" s="32" t="str">
        <f t="shared" ca="1" si="9"/>
        <v/>
      </c>
      <c r="I18" s="32" t="str">
        <f t="shared" ca="1" si="10"/>
        <v/>
      </c>
      <c r="J18" s="32" t="str">
        <f ca="1">'15'!$I$77</f>
        <v/>
      </c>
      <c r="K18" s="32" t="str">
        <f t="shared" ca="1" si="11"/>
        <v/>
      </c>
      <c r="L18" s="32" t="str">
        <f t="shared" ca="1" si="12"/>
        <v/>
      </c>
      <c r="M18" s="31" t="str">
        <f t="shared" ca="1" si="13"/>
        <v/>
      </c>
      <c r="N18" s="31" t="str">
        <f t="shared" ca="1" si="14"/>
        <v/>
      </c>
      <c r="O18" s="31" t="str">
        <f t="shared" ca="1" si="15"/>
        <v/>
      </c>
      <c r="P18" s="31" t="str">
        <f t="shared" ca="1" si="16"/>
        <v/>
      </c>
      <c r="Q18" s="32" t="str">
        <f t="shared" ca="1" si="17"/>
        <v/>
      </c>
      <c r="R18" s="160"/>
      <c r="T18" s="178" t="str">
        <f t="shared" ca="1" si="18"/>
        <v/>
      </c>
      <c r="U18" s="178" t="str">
        <f t="shared" ca="1" si="19"/>
        <v/>
      </c>
      <c r="V18" t="str">
        <f t="shared" si="0"/>
        <v/>
      </c>
      <c r="W18" t="str">
        <f t="shared" si="1"/>
        <v/>
      </c>
      <c r="X18" t="str">
        <f t="shared" si="2"/>
        <v/>
      </c>
      <c r="Y18" t="str">
        <f t="shared" ca="1" si="20"/>
        <v/>
      </c>
      <c r="Z18" t="str">
        <f t="shared" ca="1" si="111"/>
        <v/>
      </c>
      <c r="AA18" t="str">
        <f t="shared" ca="1" si="21"/>
        <v/>
      </c>
      <c r="AB18">
        <f t="shared" ca="1" si="22"/>
        <v>0</v>
      </c>
      <c r="AC18" t="str">
        <f t="shared" ca="1" si="23"/>
        <v/>
      </c>
      <c r="AD18">
        <f t="shared" ca="1" si="24"/>
        <v>0</v>
      </c>
      <c r="AE18" t="str">
        <f t="shared" ca="1" si="25"/>
        <v/>
      </c>
      <c r="AF18">
        <f t="shared" ca="1" si="26"/>
        <v>0</v>
      </c>
      <c r="AG18" t="str">
        <f t="shared" ca="1" si="27"/>
        <v/>
      </c>
      <c r="AH18">
        <f t="shared" ca="1" si="28"/>
        <v>0</v>
      </c>
      <c r="AI18" t="str">
        <f t="shared" ca="1" si="29"/>
        <v/>
      </c>
      <c r="AJ18">
        <f t="shared" ca="1" si="30"/>
        <v>0</v>
      </c>
      <c r="AK18" t="str">
        <f t="shared" ca="1" si="31"/>
        <v/>
      </c>
      <c r="AL18">
        <f t="shared" ca="1" si="32"/>
        <v>0</v>
      </c>
      <c r="AM18" t="str">
        <f t="shared" ca="1" si="33"/>
        <v/>
      </c>
      <c r="AN18">
        <f t="shared" ca="1" si="34"/>
        <v>0</v>
      </c>
      <c r="AO18" t="str">
        <f t="shared" ca="1" si="35"/>
        <v/>
      </c>
      <c r="AP18">
        <f t="shared" ca="1" si="36"/>
        <v>0</v>
      </c>
      <c r="AQ18" t="str">
        <f t="shared" ca="1" si="37"/>
        <v/>
      </c>
      <c r="AR18">
        <f t="shared" ca="1" si="38"/>
        <v>0</v>
      </c>
      <c r="AS18" t="str">
        <f t="shared" ca="1" si="39"/>
        <v/>
      </c>
      <c r="AT18">
        <f t="shared" ca="1" si="40"/>
        <v>0</v>
      </c>
      <c r="AU18" t="str">
        <f t="shared" ca="1" si="41"/>
        <v/>
      </c>
      <c r="AV18">
        <f t="shared" ca="1" si="42"/>
        <v>0</v>
      </c>
      <c r="AW18">
        <f t="shared" ca="1" si="43"/>
        <v>0</v>
      </c>
      <c r="AX18">
        <f t="shared" ca="1" si="44"/>
        <v>0</v>
      </c>
      <c r="AY18" t="str">
        <f t="shared" ca="1" si="45"/>
        <v/>
      </c>
      <c r="AZ18">
        <f t="shared" ca="1" si="46"/>
        <v>0</v>
      </c>
      <c r="BA18">
        <f t="shared" ca="1" si="47"/>
        <v>0</v>
      </c>
      <c r="BB18">
        <f t="shared" ca="1" si="48"/>
        <v>0</v>
      </c>
      <c r="BC18">
        <f t="shared" ca="1" si="49"/>
        <v>0</v>
      </c>
      <c r="BD18">
        <f t="shared" ca="1" si="50"/>
        <v>0</v>
      </c>
      <c r="BE18">
        <f t="shared" ca="1" si="51"/>
        <v>0</v>
      </c>
      <c r="BF18">
        <f t="shared" ca="1" si="52"/>
        <v>0</v>
      </c>
      <c r="BG18">
        <f t="shared" ca="1" si="53"/>
        <v>0</v>
      </c>
      <c r="BH18">
        <f t="shared" ca="1" si="54"/>
        <v>0</v>
      </c>
      <c r="BI18" t="str">
        <f t="shared" ca="1" si="55"/>
        <v/>
      </c>
      <c r="BJ18">
        <f t="shared" ca="1" si="56"/>
        <v>0</v>
      </c>
      <c r="BK18">
        <f t="shared" ca="1" si="57"/>
        <v>0</v>
      </c>
      <c r="BL18" t="str">
        <f t="shared" ca="1" si="58"/>
        <v>Meer-/minderprijs per m2</v>
      </c>
      <c r="BM18">
        <f t="shared" ca="1" si="59"/>
        <v>0</v>
      </c>
      <c r="BN18">
        <f t="shared" ca="1" si="60"/>
        <v>0</v>
      </c>
      <c r="BO18">
        <f t="shared" ca="1" si="61"/>
        <v>0</v>
      </c>
      <c r="BP18">
        <f t="shared" ca="1" si="62"/>
        <v>0</v>
      </c>
      <c r="BQ18">
        <f t="shared" ca="1" si="63"/>
        <v>0</v>
      </c>
      <c r="BR18">
        <f t="shared" ca="1" si="64"/>
        <v>0</v>
      </c>
      <c r="BS18" t="str">
        <f t="shared" ca="1" si="65"/>
        <v/>
      </c>
      <c r="BT18">
        <f t="shared" ca="1" si="66"/>
        <v>0</v>
      </c>
      <c r="BU18" t="str">
        <f t="shared" ca="1" si="67"/>
        <v/>
      </c>
      <c r="BV18">
        <f t="shared" ca="1" si="68"/>
        <v>0</v>
      </c>
      <c r="BW18" t="str">
        <f t="shared" ca="1" si="69"/>
        <v/>
      </c>
      <c r="BX18">
        <f t="shared" ca="1" si="70"/>
        <v>0</v>
      </c>
      <c r="BY18" t="str">
        <f t="shared" ca="1" si="71"/>
        <v/>
      </c>
      <c r="BZ18">
        <f t="shared" ca="1" si="72"/>
        <v>0</v>
      </c>
      <c r="CA18" t="str">
        <f t="shared" ca="1" si="73"/>
        <v/>
      </c>
      <c r="CB18">
        <f t="shared" ca="1" si="74"/>
        <v>0</v>
      </c>
      <c r="CC18" t="str">
        <f t="shared" ca="1" si="75"/>
        <v/>
      </c>
      <c r="CD18">
        <f t="shared" ca="1" si="76"/>
        <v>0</v>
      </c>
      <c r="CE18">
        <f t="shared" ca="1" si="77"/>
        <v>0</v>
      </c>
      <c r="CF18" t="str">
        <f t="shared" ca="1" si="78"/>
        <v/>
      </c>
      <c r="CG18" t="e">
        <f t="shared" ca="1" si="79"/>
        <v>#N/A</v>
      </c>
      <c r="CH18">
        <f t="shared" ca="1" si="80"/>
        <v>0</v>
      </c>
      <c r="CI18">
        <f t="shared" ca="1" si="81"/>
        <v>0</v>
      </c>
      <c r="CJ18">
        <f t="shared" ca="1" si="82"/>
        <v>0</v>
      </c>
      <c r="CK18">
        <f t="shared" ca="1" si="83"/>
        <v>0</v>
      </c>
      <c r="CL18">
        <f t="shared" ca="1" si="84"/>
        <v>0</v>
      </c>
      <c r="CM18">
        <f t="shared" ca="1" si="85"/>
        <v>0</v>
      </c>
      <c r="CN18">
        <f t="shared" ca="1" si="86"/>
        <v>0</v>
      </c>
      <c r="CO18">
        <f t="shared" ca="1" si="87"/>
        <v>0</v>
      </c>
      <c r="CP18">
        <f t="shared" ca="1" si="88"/>
        <v>0</v>
      </c>
      <c r="CQ18">
        <f t="shared" ca="1" si="89"/>
        <v>0</v>
      </c>
      <c r="CR18">
        <f t="shared" ca="1" si="90"/>
        <v>0</v>
      </c>
      <c r="CS18">
        <f t="shared" ca="1" si="91"/>
        <v>0</v>
      </c>
      <c r="CT18">
        <f t="shared" ca="1" si="92"/>
        <v>0</v>
      </c>
      <c r="CU18">
        <f t="shared" ca="1" si="93"/>
        <v>0</v>
      </c>
      <c r="CV18">
        <f t="shared" ca="1" si="94"/>
        <v>0</v>
      </c>
      <c r="CW18">
        <f t="shared" ca="1" si="95"/>
        <v>0</v>
      </c>
      <c r="CX18">
        <f t="shared" ca="1" si="96"/>
        <v>0</v>
      </c>
      <c r="CY18">
        <f t="shared" ca="1" si="97"/>
        <v>0</v>
      </c>
      <c r="CZ18">
        <f t="shared" ca="1" si="98"/>
        <v>0</v>
      </c>
      <c r="DA18">
        <f t="shared" ca="1" si="99"/>
        <v>0</v>
      </c>
      <c r="DB18">
        <f t="shared" ca="1" si="100"/>
        <v>0</v>
      </c>
      <c r="DC18">
        <f t="shared" ca="1" si="101"/>
        <v>0</v>
      </c>
      <c r="DD18">
        <f t="shared" ca="1" si="102"/>
        <v>0</v>
      </c>
      <c r="DE18">
        <f t="shared" ca="1" si="103"/>
        <v>0</v>
      </c>
      <c r="DF18">
        <f t="shared" ca="1" si="104"/>
        <v>0</v>
      </c>
      <c r="DG18">
        <f t="shared" ca="1" si="105"/>
        <v>0</v>
      </c>
      <c r="DH18">
        <f t="shared" ca="1" si="106"/>
        <v>0</v>
      </c>
      <c r="DI18">
        <f t="shared" ca="1" si="107"/>
        <v>0</v>
      </c>
      <c r="DJ18">
        <f t="shared" ca="1" si="108"/>
        <v>0</v>
      </c>
      <c r="DK18">
        <f t="shared" ca="1" si="109"/>
        <v>0</v>
      </c>
      <c r="DL18" t="e">
        <f t="shared" ca="1" si="110"/>
        <v>#VALUE!</v>
      </c>
    </row>
    <row r="19" spans="1:116" x14ac:dyDescent="0.3">
      <c r="A19">
        <f>Verzamelblad!A20</f>
        <v>16</v>
      </c>
      <c r="B19" s="17" t="str">
        <f t="shared" ca="1" si="3"/>
        <v>Sws de Vlieger</v>
      </c>
      <c r="C19" s="32" t="str">
        <f t="shared" ca="1" si="4"/>
        <v/>
      </c>
      <c r="D19" s="32" t="str">
        <f t="shared" ca="1" si="5"/>
        <v/>
      </c>
      <c r="E19" s="32" t="str">
        <f t="shared" ca="1" si="6"/>
        <v/>
      </c>
      <c r="F19" s="32" t="str">
        <f t="shared" ca="1" si="7"/>
        <v/>
      </c>
      <c r="G19" s="32" t="str">
        <f t="shared" ca="1" si="8"/>
        <v/>
      </c>
      <c r="H19" s="32" t="str">
        <f t="shared" ca="1" si="9"/>
        <v/>
      </c>
      <c r="I19" s="32" t="str">
        <f t="shared" ca="1" si="10"/>
        <v/>
      </c>
      <c r="J19" s="32" t="str">
        <f ca="1">'16'!$I$77</f>
        <v/>
      </c>
      <c r="K19" s="32" t="str">
        <f t="shared" ca="1" si="11"/>
        <v/>
      </c>
      <c r="L19" s="32" t="str">
        <f t="shared" ca="1" si="12"/>
        <v/>
      </c>
      <c r="M19" s="31" t="str">
        <f t="shared" ca="1" si="13"/>
        <v/>
      </c>
      <c r="N19" s="31" t="str">
        <f t="shared" ca="1" si="14"/>
        <v/>
      </c>
      <c r="O19" s="31" t="str">
        <f t="shared" ca="1" si="15"/>
        <v/>
      </c>
      <c r="P19" s="31" t="str">
        <f t="shared" ca="1" si="16"/>
        <v/>
      </c>
      <c r="Q19" s="32" t="str">
        <f t="shared" ca="1" si="17"/>
        <v/>
      </c>
      <c r="R19" s="160"/>
      <c r="T19" s="178" t="str">
        <f t="shared" ca="1" si="18"/>
        <v/>
      </c>
      <c r="U19" s="178" t="str">
        <f t="shared" ca="1" si="19"/>
        <v/>
      </c>
      <c r="V19" t="str">
        <f t="shared" si="0"/>
        <v/>
      </c>
      <c r="W19" t="str">
        <f t="shared" si="1"/>
        <v/>
      </c>
      <c r="X19" t="str">
        <f t="shared" si="2"/>
        <v/>
      </c>
      <c r="Y19" t="str">
        <f t="shared" ca="1" si="20"/>
        <v/>
      </c>
      <c r="Z19" t="str">
        <f t="shared" ca="1" si="111"/>
        <v/>
      </c>
      <c r="AA19" t="str">
        <f t="shared" ca="1" si="21"/>
        <v/>
      </c>
      <c r="AB19">
        <f t="shared" ca="1" si="22"/>
        <v>0</v>
      </c>
      <c r="AC19" t="str">
        <f t="shared" ca="1" si="23"/>
        <v/>
      </c>
      <c r="AD19">
        <f t="shared" ca="1" si="24"/>
        <v>0</v>
      </c>
      <c r="AE19" t="str">
        <f t="shared" ca="1" si="25"/>
        <v/>
      </c>
      <c r="AF19">
        <f t="shared" ca="1" si="26"/>
        <v>0</v>
      </c>
      <c r="AG19" t="str">
        <f t="shared" ca="1" si="27"/>
        <v/>
      </c>
      <c r="AH19">
        <f t="shared" ca="1" si="28"/>
        <v>0</v>
      </c>
      <c r="AI19" t="str">
        <f t="shared" ca="1" si="29"/>
        <v/>
      </c>
      <c r="AJ19">
        <f t="shared" ca="1" si="30"/>
        <v>0</v>
      </c>
      <c r="AK19" t="str">
        <f t="shared" ca="1" si="31"/>
        <v/>
      </c>
      <c r="AL19">
        <f t="shared" ca="1" si="32"/>
        <v>0</v>
      </c>
      <c r="AM19" t="str">
        <f t="shared" ca="1" si="33"/>
        <v/>
      </c>
      <c r="AN19">
        <f t="shared" ca="1" si="34"/>
        <v>0</v>
      </c>
      <c r="AO19" t="str">
        <f t="shared" ca="1" si="35"/>
        <v/>
      </c>
      <c r="AP19">
        <f t="shared" ca="1" si="36"/>
        <v>0</v>
      </c>
      <c r="AQ19" t="str">
        <f t="shared" ca="1" si="37"/>
        <v/>
      </c>
      <c r="AR19">
        <f t="shared" ca="1" si="38"/>
        <v>0</v>
      </c>
      <c r="AS19" t="str">
        <f t="shared" ca="1" si="39"/>
        <v/>
      </c>
      <c r="AT19">
        <f t="shared" ca="1" si="40"/>
        <v>0</v>
      </c>
      <c r="AU19" t="str">
        <f t="shared" ca="1" si="41"/>
        <v/>
      </c>
      <c r="AV19">
        <f t="shared" ca="1" si="42"/>
        <v>0</v>
      </c>
      <c r="AW19">
        <f t="shared" ca="1" si="43"/>
        <v>0</v>
      </c>
      <c r="AX19">
        <f t="shared" ca="1" si="44"/>
        <v>0</v>
      </c>
      <c r="AY19" t="str">
        <f t="shared" ca="1" si="45"/>
        <v/>
      </c>
      <c r="AZ19">
        <f t="shared" ca="1" si="46"/>
        <v>0</v>
      </c>
      <c r="BA19">
        <f t="shared" ca="1" si="47"/>
        <v>0</v>
      </c>
      <c r="BB19">
        <f t="shared" ca="1" si="48"/>
        <v>0</v>
      </c>
      <c r="BC19">
        <f t="shared" ca="1" si="49"/>
        <v>0</v>
      </c>
      <c r="BD19">
        <f t="shared" ca="1" si="50"/>
        <v>0</v>
      </c>
      <c r="BE19">
        <f t="shared" ca="1" si="51"/>
        <v>0</v>
      </c>
      <c r="BF19">
        <f t="shared" ca="1" si="52"/>
        <v>0</v>
      </c>
      <c r="BG19">
        <f t="shared" ca="1" si="53"/>
        <v>0</v>
      </c>
      <c r="BH19">
        <f t="shared" ca="1" si="54"/>
        <v>0</v>
      </c>
      <c r="BI19" t="str">
        <f t="shared" ca="1" si="55"/>
        <v/>
      </c>
      <c r="BJ19">
        <f t="shared" ca="1" si="56"/>
        <v>0</v>
      </c>
      <c r="BK19">
        <f t="shared" ca="1" si="57"/>
        <v>0</v>
      </c>
      <c r="BL19" t="str">
        <f t="shared" ca="1" si="58"/>
        <v>Meer-/minderprijs per m2</v>
      </c>
      <c r="BM19">
        <f t="shared" ca="1" si="59"/>
        <v>0</v>
      </c>
      <c r="BN19">
        <f t="shared" ca="1" si="60"/>
        <v>0</v>
      </c>
      <c r="BO19">
        <f t="shared" ca="1" si="61"/>
        <v>0</v>
      </c>
      <c r="BP19">
        <f t="shared" ca="1" si="62"/>
        <v>0</v>
      </c>
      <c r="BQ19">
        <f t="shared" ca="1" si="63"/>
        <v>0</v>
      </c>
      <c r="BR19">
        <f t="shared" ca="1" si="64"/>
        <v>0</v>
      </c>
      <c r="BS19" t="str">
        <f t="shared" ca="1" si="65"/>
        <v/>
      </c>
      <c r="BT19">
        <f t="shared" ca="1" si="66"/>
        <v>0</v>
      </c>
      <c r="BU19" t="str">
        <f t="shared" ca="1" si="67"/>
        <v/>
      </c>
      <c r="BV19">
        <f t="shared" ca="1" si="68"/>
        <v>0</v>
      </c>
      <c r="BW19" t="str">
        <f t="shared" ca="1" si="69"/>
        <v/>
      </c>
      <c r="BX19">
        <f t="shared" ca="1" si="70"/>
        <v>0</v>
      </c>
      <c r="BY19" t="str">
        <f t="shared" ca="1" si="71"/>
        <v/>
      </c>
      <c r="BZ19">
        <f t="shared" ca="1" si="72"/>
        <v>0</v>
      </c>
      <c r="CA19" t="str">
        <f t="shared" ca="1" si="73"/>
        <v/>
      </c>
      <c r="CB19">
        <f t="shared" ca="1" si="74"/>
        <v>0</v>
      </c>
      <c r="CC19" t="str">
        <f t="shared" ca="1" si="75"/>
        <v/>
      </c>
      <c r="CD19">
        <f t="shared" ca="1" si="76"/>
        <v>0</v>
      </c>
      <c r="CE19">
        <f t="shared" ca="1" si="77"/>
        <v>0</v>
      </c>
      <c r="CF19" t="str">
        <f t="shared" ca="1" si="78"/>
        <v/>
      </c>
      <c r="CG19">
        <f t="shared" ca="1" si="79"/>
        <v>0</v>
      </c>
      <c r="CH19">
        <f t="shared" ca="1" si="80"/>
        <v>0</v>
      </c>
      <c r="CI19">
        <f t="shared" ca="1" si="81"/>
        <v>0</v>
      </c>
      <c r="CJ19">
        <f t="shared" ca="1" si="82"/>
        <v>0</v>
      </c>
      <c r="CK19">
        <f t="shared" ca="1" si="83"/>
        <v>0</v>
      </c>
      <c r="CL19">
        <f t="shared" ca="1" si="84"/>
        <v>0</v>
      </c>
      <c r="CM19">
        <f t="shared" ca="1" si="85"/>
        <v>0</v>
      </c>
      <c r="CN19">
        <f t="shared" ca="1" si="86"/>
        <v>0</v>
      </c>
      <c r="CO19">
        <f t="shared" ca="1" si="87"/>
        <v>0</v>
      </c>
      <c r="CP19">
        <f t="shared" ca="1" si="88"/>
        <v>0</v>
      </c>
      <c r="CQ19">
        <f t="shared" ca="1" si="89"/>
        <v>0</v>
      </c>
      <c r="CR19">
        <f t="shared" ca="1" si="90"/>
        <v>0</v>
      </c>
      <c r="CS19">
        <f t="shared" ca="1" si="91"/>
        <v>0</v>
      </c>
      <c r="CT19">
        <f t="shared" ca="1" si="92"/>
        <v>0</v>
      </c>
      <c r="CU19">
        <f t="shared" ca="1" si="93"/>
        <v>0</v>
      </c>
      <c r="CV19">
        <f t="shared" ca="1" si="94"/>
        <v>0</v>
      </c>
      <c r="CW19">
        <f t="shared" ca="1" si="95"/>
        <v>0</v>
      </c>
      <c r="CX19">
        <f t="shared" ca="1" si="96"/>
        <v>0</v>
      </c>
      <c r="CY19">
        <f t="shared" ca="1" si="97"/>
        <v>0</v>
      </c>
      <c r="CZ19">
        <f t="shared" ca="1" si="98"/>
        <v>0</v>
      </c>
      <c r="DA19">
        <f t="shared" ca="1" si="99"/>
        <v>0</v>
      </c>
      <c r="DB19">
        <f t="shared" ca="1" si="100"/>
        <v>0</v>
      </c>
      <c r="DC19">
        <f t="shared" ca="1" si="101"/>
        <v>0</v>
      </c>
      <c r="DD19">
        <f t="shared" ca="1" si="102"/>
        <v>0</v>
      </c>
      <c r="DE19">
        <f t="shared" ca="1" si="103"/>
        <v>0</v>
      </c>
      <c r="DF19">
        <f t="shared" ca="1" si="104"/>
        <v>0</v>
      </c>
      <c r="DG19">
        <f t="shared" ca="1" si="105"/>
        <v>0</v>
      </c>
      <c r="DH19">
        <f t="shared" ca="1" si="106"/>
        <v>0</v>
      </c>
      <c r="DI19">
        <f t="shared" ca="1" si="107"/>
        <v>0</v>
      </c>
      <c r="DJ19">
        <f t="shared" ca="1" si="108"/>
        <v>0</v>
      </c>
      <c r="DK19">
        <f t="shared" ca="1" si="109"/>
        <v>0</v>
      </c>
      <c r="DL19" t="e">
        <f t="shared" ca="1" si="110"/>
        <v>#VALUE!</v>
      </c>
    </row>
    <row r="20" spans="1:116" x14ac:dyDescent="0.3">
      <c r="A20">
        <f>Verzamelblad!A21</f>
        <v>17</v>
      </c>
      <c r="B20" s="17" t="str">
        <f t="shared" ca="1" si="3"/>
        <v>Samenwerkingsschool de Stapsteen</v>
      </c>
      <c r="C20" s="32" t="str">
        <f t="shared" ca="1" si="4"/>
        <v/>
      </c>
      <c r="D20" s="32" t="str">
        <f t="shared" ca="1" si="5"/>
        <v/>
      </c>
      <c r="E20" s="32" t="str">
        <f t="shared" ca="1" si="6"/>
        <v/>
      </c>
      <c r="F20" s="32" t="str">
        <f t="shared" ca="1" si="7"/>
        <v/>
      </c>
      <c r="G20" s="32" t="str">
        <f t="shared" ca="1" si="8"/>
        <v/>
      </c>
      <c r="H20" s="32" t="str">
        <f t="shared" ca="1" si="9"/>
        <v/>
      </c>
      <c r="I20" s="32" t="str">
        <f t="shared" ca="1" si="10"/>
        <v/>
      </c>
      <c r="J20" s="32" t="str">
        <f ca="1">'17'!$I$77</f>
        <v/>
      </c>
      <c r="K20" s="32" t="str">
        <f t="shared" ca="1" si="11"/>
        <v/>
      </c>
      <c r="L20" s="32" t="str">
        <f t="shared" ca="1" si="12"/>
        <v/>
      </c>
      <c r="M20" s="31" t="str">
        <f t="shared" ca="1" si="13"/>
        <v/>
      </c>
      <c r="N20" s="31" t="str">
        <f t="shared" ca="1" si="14"/>
        <v/>
      </c>
      <c r="O20" s="31" t="str">
        <f t="shared" ca="1" si="15"/>
        <v/>
      </c>
      <c r="P20" s="31" t="str">
        <f t="shared" ca="1" si="16"/>
        <v/>
      </c>
      <c r="Q20" s="32" t="str">
        <f t="shared" ca="1" si="17"/>
        <v/>
      </c>
      <c r="R20" s="160"/>
      <c r="T20" s="178" t="str">
        <f t="shared" ca="1" si="18"/>
        <v/>
      </c>
      <c r="U20" s="178" t="str">
        <f t="shared" ca="1" si="19"/>
        <v/>
      </c>
      <c r="V20" t="str">
        <f t="shared" si="0"/>
        <v/>
      </c>
      <c r="W20" t="str">
        <f t="shared" si="1"/>
        <v/>
      </c>
      <c r="X20" t="str">
        <f t="shared" si="2"/>
        <v/>
      </c>
      <c r="Y20" t="str">
        <f t="shared" ca="1" si="20"/>
        <v/>
      </c>
      <c r="Z20" t="str">
        <f t="shared" ca="1" si="111"/>
        <v/>
      </c>
      <c r="AA20" t="str">
        <f t="shared" ca="1" si="21"/>
        <v/>
      </c>
      <c r="AB20">
        <f t="shared" ca="1" si="22"/>
        <v>0</v>
      </c>
      <c r="AC20" t="str">
        <f t="shared" ca="1" si="23"/>
        <v/>
      </c>
      <c r="AD20">
        <f t="shared" ca="1" si="24"/>
        <v>0</v>
      </c>
      <c r="AE20" t="str">
        <f t="shared" ca="1" si="25"/>
        <v/>
      </c>
      <c r="AF20">
        <f t="shared" ca="1" si="26"/>
        <v>0</v>
      </c>
      <c r="AG20" t="str">
        <f t="shared" ca="1" si="27"/>
        <v/>
      </c>
      <c r="AH20">
        <f t="shared" ca="1" si="28"/>
        <v>0</v>
      </c>
      <c r="AI20" t="str">
        <f t="shared" ca="1" si="29"/>
        <v/>
      </c>
      <c r="AJ20">
        <f t="shared" ca="1" si="30"/>
        <v>0</v>
      </c>
      <c r="AK20" t="str">
        <f t="shared" ca="1" si="31"/>
        <v/>
      </c>
      <c r="AL20">
        <f t="shared" ca="1" si="32"/>
        <v>0</v>
      </c>
      <c r="AM20" t="str">
        <f t="shared" ca="1" si="33"/>
        <v/>
      </c>
      <c r="AN20">
        <f t="shared" ca="1" si="34"/>
        <v>0</v>
      </c>
      <c r="AO20" t="str">
        <f t="shared" ca="1" si="35"/>
        <v/>
      </c>
      <c r="AP20">
        <f t="shared" ca="1" si="36"/>
        <v>0</v>
      </c>
      <c r="AQ20" t="str">
        <f t="shared" ca="1" si="37"/>
        <v/>
      </c>
      <c r="AR20">
        <f t="shared" ca="1" si="38"/>
        <v>0</v>
      </c>
      <c r="AS20" t="str">
        <f t="shared" ca="1" si="39"/>
        <v/>
      </c>
      <c r="AT20">
        <f t="shared" ca="1" si="40"/>
        <v>0</v>
      </c>
      <c r="AU20" t="str">
        <f t="shared" ca="1" si="41"/>
        <v/>
      </c>
      <c r="AV20">
        <f t="shared" ca="1" si="42"/>
        <v>0</v>
      </c>
      <c r="AW20">
        <f t="shared" ca="1" si="43"/>
        <v>0</v>
      </c>
      <c r="AX20">
        <f t="shared" ca="1" si="44"/>
        <v>0</v>
      </c>
      <c r="AY20" t="str">
        <f t="shared" ca="1" si="45"/>
        <v/>
      </c>
      <c r="AZ20">
        <f t="shared" ca="1" si="46"/>
        <v>0</v>
      </c>
      <c r="BA20">
        <f t="shared" ca="1" si="47"/>
        <v>0</v>
      </c>
      <c r="BB20">
        <f t="shared" ca="1" si="48"/>
        <v>0</v>
      </c>
      <c r="BC20">
        <f t="shared" ca="1" si="49"/>
        <v>0</v>
      </c>
      <c r="BD20">
        <f t="shared" ca="1" si="50"/>
        <v>0</v>
      </c>
      <c r="BE20">
        <f t="shared" ca="1" si="51"/>
        <v>0</v>
      </c>
      <c r="BF20">
        <f t="shared" ca="1" si="52"/>
        <v>0</v>
      </c>
      <c r="BG20">
        <f t="shared" ca="1" si="53"/>
        <v>0</v>
      </c>
      <c r="BH20">
        <f t="shared" ca="1" si="54"/>
        <v>0</v>
      </c>
      <c r="BI20" t="str">
        <f t="shared" ca="1" si="55"/>
        <v/>
      </c>
      <c r="BJ20">
        <f t="shared" ca="1" si="56"/>
        <v>0</v>
      </c>
      <c r="BK20">
        <f t="shared" ca="1" si="57"/>
        <v>0</v>
      </c>
      <c r="BL20" t="str">
        <f t="shared" ca="1" si="58"/>
        <v>Meer-/minderprijs per m2</v>
      </c>
      <c r="BM20">
        <f t="shared" ca="1" si="59"/>
        <v>0</v>
      </c>
      <c r="BN20">
        <f t="shared" ca="1" si="60"/>
        <v>0</v>
      </c>
      <c r="BO20">
        <f t="shared" ca="1" si="61"/>
        <v>0</v>
      </c>
      <c r="BP20">
        <f t="shared" ca="1" si="62"/>
        <v>0</v>
      </c>
      <c r="BQ20">
        <f t="shared" ca="1" si="63"/>
        <v>0</v>
      </c>
      <c r="BR20">
        <f t="shared" ca="1" si="64"/>
        <v>0</v>
      </c>
      <c r="BS20" t="str">
        <f t="shared" ca="1" si="65"/>
        <v/>
      </c>
      <c r="BT20">
        <f t="shared" ca="1" si="66"/>
        <v>0</v>
      </c>
      <c r="BU20" t="str">
        <f t="shared" ca="1" si="67"/>
        <v/>
      </c>
      <c r="BV20">
        <f t="shared" ca="1" si="68"/>
        <v>0</v>
      </c>
      <c r="BW20" t="str">
        <f t="shared" ca="1" si="69"/>
        <v/>
      </c>
      <c r="BX20">
        <f t="shared" ca="1" si="70"/>
        <v>0</v>
      </c>
      <c r="BY20" t="str">
        <f t="shared" ca="1" si="71"/>
        <v/>
      </c>
      <c r="BZ20">
        <f t="shared" ca="1" si="72"/>
        <v>0</v>
      </c>
      <c r="CA20" t="str">
        <f t="shared" ca="1" si="73"/>
        <v/>
      </c>
      <c r="CB20">
        <f t="shared" ca="1" si="74"/>
        <v>0</v>
      </c>
      <c r="CC20" t="str">
        <f t="shared" ca="1" si="75"/>
        <v/>
      </c>
      <c r="CD20">
        <f t="shared" ca="1" si="76"/>
        <v>0</v>
      </c>
      <c r="CE20">
        <f t="shared" ca="1" si="77"/>
        <v>0</v>
      </c>
      <c r="CF20" t="str">
        <f t="shared" ca="1" si="78"/>
        <v/>
      </c>
      <c r="CG20" t="e">
        <f t="shared" ca="1" si="79"/>
        <v>#N/A</v>
      </c>
      <c r="CH20">
        <f t="shared" ca="1" si="80"/>
        <v>0</v>
      </c>
      <c r="CI20">
        <f t="shared" ca="1" si="81"/>
        <v>0</v>
      </c>
      <c r="CJ20">
        <f t="shared" ca="1" si="82"/>
        <v>0</v>
      </c>
      <c r="CK20">
        <f t="shared" ca="1" si="83"/>
        <v>0</v>
      </c>
      <c r="CL20">
        <f t="shared" ca="1" si="84"/>
        <v>0</v>
      </c>
      <c r="CM20">
        <f t="shared" ca="1" si="85"/>
        <v>0</v>
      </c>
      <c r="CN20">
        <f t="shared" ca="1" si="86"/>
        <v>0</v>
      </c>
      <c r="CO20">
        <f t="shared" ca="1" si="87"/>
        <v>0</v>
      </c>
      <c r="CP20">
        <f t="shared" ca="1" si="88"/>
        <v>0</v>
      </c>
      <c r="CQ20">
        <f t="shared" ca="1" si="89"/>
        <v>0</v>
      </c>
      <c r="CR20">
        <f t="shared" ca="1" si="90"/>
        <v>0</v>
      </c>
      <c r="CS20">
        <f t="shared" ca="1" si="91"/>
        <v>0</v>
      </c>
      <c r="CT20">
        <f t="shared" ca="1" si="92"/>
        <v>0</v>
      </c>
      <c r="CU20">
        <f t="shared" ca="1" si="93"/>
        <v>0</v>
      </c>
      <c r="CV20">
        <f t="shared" ca="1" si="94"/>
        <v>0</v>
      </c>
      <c r="CW20">
        <f t="shared" ca="1" si="95"/>
        <v>0</v>
      </c>
      <c r="CX20">
        <f t="shared" ca="1" si="96"/>
        <v>0</v>
      </c>
      <c r="CY20">
        <f t="shared" ca="1" si="97"/>
        <v>0</v>
      </c>
      <c r="CZ20">
        <f t="shared" ca="1" si="98"/>
        <v>0</v>
      </c>
      <c r="DA20">
        <f t="shared" ca="1" si="99"/>
        <v>0</v>
      </c>
      <c r="DB20">
        <f t="shared" ca="1" si="100"/>
        <v>0</v>
      </c>
      <c r="DC20">
        <f t="shared" ca="1" si="101"/>
        <v>0</v>
      </c>
      <c r="DD20">
        <f t="shared" ca="1" si="102"/>
        <v>0</v>
      </c>
      <c r="DE20">
        <f t="shared" ca="1" si="103"/>
        <v>0</v>
      </c>
      <c r="DF20">
        <f t="shared" ca="1" si="104"/>
        <v>0</v>
      </c>
      <c r="DG20">
        <f t="shared" ca="1" si="105"/>
        <v>0</v>
      </c>
      <c r="DH20">
        <f t="shared" ca="1" si="106"/>
        <v>0</v>
      </c>
      <c r="DI20">
        <f t="shared" ca="1" si="107"/>
        <v>0</v>
      </c>
      <c r="DJ20">
        <f t="shared" ca="1" si="108"/>
        <v>0</v>
      </c>
      <c r="DK20">
        <f t="shared" ca="1" si="109"/>
        <v>0</v>
      </c>
      <c r="DL20" t="e">
        <f t="shared" ca="1" si="110"/>
        <v>#VALUE!</v>
      </c>
    </row>
    <row r="21" spans="1:116" x14ac:dyDescent="0.3">
      <c r="A21">
        <f>Verzamelblad!A23</f>
        <v>19</v>
      </c>
      <c r="B21" s="17" t="str">
        <f t="shared" ca="1" si="3"/>
        <v>sws De Klimboom</v>
      </c>
      <c r="C21" s="32" t="str">
        <f t="shared" ca="1" si="4"/>
        <v/>
      </c>
      <c r="D21" s="32" t="str">
        <f t="shared" ca="1" si="5"/>
        <v/>
      </c>
      <c r="E21" s="32" t="str">
        <f t="shared" ca="1" si="6"/>
        <v/>
      </c>
      <c r="F21" s="32" t="str">
        <f t="shared" ca="1" si="7"/>
        <v/>
      </c>
      <c r="G21" s="32" t="str">
        <f t="shared" ca="1" si="8"/>
        <v/>
      </c>
      <c r="H21" s="32" t="str">
        <f t="shared" ca="1" si="9"/>
        <v/>
      </c>
      <c r="I21" s="32" t="str">
        <f t="shared" ca="1" si="10"/>
        <v/>
      </c>
      <c r="J21" s="32" t="str">
        <f ca="1">'19'!$I$77</f>
        <v/>
      </c>
      <c r="K21" s="32" t="str">
        <f t="shared" ca="1" si="11"/>
        <v/>
      </c>
      <c r="L21" s="32" t="str">
        <f t="shared" ca="1" si="12"/>
        <v/>
      </c>
      <c r="M21" s="31" t="str">
        <f t="shared" ca="1" si="13"/>
        <v/>
      </c>
      <c r="N21" s="31" t="str">
        <f t="shared" ca="1" si="14"/>
        <v/>
      </c>
      <c r="O21" s="31" t="str">
        <f t="shared" ca="1" si="15"/>
        <v/>
      </c>
      <c r="P21" s="31" t="str">
        <f t="shared" ca="1" si="16"/>
        <v/>
      </c>
      <c r="Q21" s="32" t="str">
        <f t="shared" ca="1" si="17"/>
        <v/>
      </c>
      <c r="R21" s="160"/>
      <c r="T21" s="178" t="str">
        <f t="shared" ca="1" si="18"/>
        <v/>
      </c>
      <c r="U21" s="178" t="str">
        <f t="shared" ca="1" si="19"/>
        <v/>
      </c>
      <c r="V21" t="str">
        <f t="shared" si="0"/>
        <v/>
      </c>
      <c r="W21" t="str">
        <f t="shared" si="1"/>
        <v/>
      </c>
      <c r="X21" t="str">
        <f t="shared" si="2"/>
        <v/>
      </c>
      <c r="Y21" t="str">
        <f t="shared" ca="1" si="20"/>
        <v/>
      </c>
      <c r="Z21" t="str">
        <f t="shared" ca="1" si="111"/>
        <v/>
      </c>
      <c r="AA21" t="str">
        <f t="shared" ca="1" si="21"/>
        <v/>
      </c>
      <c r="AB21">
        <f t="shared" ca="1" si="22"/>
        <v>0</v>
      </c>
      <c r="AC21" t="str">
        <f t="shared" ca="1" si="23"/>
        <v/>
      </c>
      <c r="AD21">
        <f t="shared" ca="1" si="24"/>
        <v>0</v>
      </c>
      <c r="AE21" t="str">
        <f t="shared" ca="1" si="25"/>
        <v/>
      </c>
      <c r="AF21">
        <f t="shared" ca="1" si="26"/>
        <v>0</v>
      </c>
      <c r="AG21" t="str">
        <f t="shared" ca="1" si="27"/>
        <v/>
      </c>
      <c r="AH21">
        <f t="shared" ca="1" si="28"/>
        <v>0</v>
      </c>
      <c r="AI21" t="str">
        <f t="shared" ca="1" si="29"/>
        <v/>
      </c>
      <c r="AJ21">
        <f t="shared" ca="1" si="30"/>
        <v>0</v>
      </c>
      <c r="AK21" t="str">
        <f t="shared" ca="1" si="31"/>
        <v/>
      </c>
      <c r="AL21">
        <f t="shared" ca="1" si="32"/>
        <v>0</v>
      </c>
      <c r="AM21" t="str">
        <f t="shared" ca="1" si="33"/>
        <v/>
      </c>
      <c r="AN21">
        <f t="shared" ca="1" si="34"/>
        <v>0</v>
      </c>
      <c r="AO21" t="str">
        <f t="shared" ca="1" si="35"/>
        <v/>
      </c>
      <c r="AP21">
        <f t="shared" ca="1" si="36"/>
        <v>0</v>
      </c>
      <c r="AQ21" t="str">
        <f t="shared" ca="1" si="37"/>
        <v/>
      </c>
      <c r="AR21">
        <f t="shared" ca="1" si="38"/>
        <v>0</v>
      </c>
      <c r="AS21" t="str">
        <f t="shared" ca="1" si="39"/>
        <v/>
      </c>
      <c r="AT21">
        <f t="shared" ca="1" si="40"/>
        <v>0</v>
      </c>
      <c r="AU21" t="str">
        <f t="shared" ca="1" si="41"/>
        <v/>
      </c>
      <c r="AV21">
        <f t="shared" ca="1" si="42"/>
        <v>0</v>
      </c>
      <c r="AW21">
        <f t="shared" ca="1" si="43"/>
        <v>0</v>
      </c>
      <c r="AX21">
        <f t="shared" ca="1" si="44"/>
        <v>0</v>
      </c>
      <c r="AY21" t="str">
        <f t="shared" ca="1" si="45"/>
        <v/>
      </c>
      <c r="AZ21">
        <f t="shared" ca="1" si="46"/>
        <v>0</v>
      </c>
      <c r="BA21">
        <f t="shared" ca="1" si="47"/>
        <v>0</v>
      </c>
      <c r="BB21">
        <f t="shared" ca="1" si="48"/>
        <v>0</v>
      </c>
      <c r="BC21">
        <f t="shared" ca="1" si="49"/>
        <v>0</v>
      </c>
      <c r="BD21">
        <f t="shared" ca="1" si="50"/>
        <v>0</v>
      </c>
      <c r="BE21">
        <f t="shared" ca="1" si="51"/>
        <v>0</v>
      </c>
      <c r="BF21">
        <f t="shared" ca="1" si="52"/>
        <v>0</v>
      </c>
      <c r="BG21">
        <f t="shared" ca="1" si="53"/>
        <v>0</v>
      </c>
      <c r="BH21">
        <f t="shared" ca="1" si="54"/>
        <v>0</v>
      </c>
      <c r="BI21" t="str">
        <f t="shared" ca="1" si="55"/>
        <v/>
      </c>
      <c r="BJ21">
        <f t="shared" ca="1" si="56"/>
        <v>0</v>
      </c>
      <c r="BK21">
        <f t="shared" ca="1" si="57"/>
        <v>0</v>
      </c>
      <c r="BL21" t="str">
        <f t="shared" ca="1" si="58"/>
        <v>Meer-/minderprijs per m2</v>
      </c>
      <c r="BM21">
        <f t="shared" ca="1" si="59"/>
        <v>0</v>
      </c>
      <c r="BN21">
        <f t="shared" ca="1" si="60"/>
        <v>0</v>
      </c>
      <c r="BO21">
        <f t="shared" ca="1" si="61"/>
        <v>0</v>
      </c>
      <c r="BP21">
        <f t="shared" ca="1" si="62"/>
        <v>0</v>
      </c>
      <c r="BQ21">
        <f t="shared" ca="1" si="63"/>
        <v>0</v>
      </c>
      <c r="BR21">
        <f t="shared" ca="1" si="64"/>
        <v>0</v>
      </c>
      <c r="BS21" t="str">
        <f t="shared" ca="1" si="65"/>
        <v/>
      </c>
      <c r="BT21">
        <f t="shared" ca="1" si="66"/>
        <v>0</v>
      </c>
      <c r="BU21" t="str">
        <f t="shared" ca="1" si="67"/>
        <v/>
      </c>
      <c r="BV21">
        <f t="shared" ca="1" si="68"/>
        <v>0</v>
      </c>
      <c r="BW21" t="str">
        <f t="shared" ca="1" si="69"/>
        <v/>
      </c>
      <c r="BX21">
        <f t="shared" ca="1" si="70"/>
        <v>0</v>
      </c>
      <c r="BY21" t="str">
        <f t="shared" ca="1" si="71"/>
        <v/>
      </c>
      <c r="BZ21">
        <f t="shared" ca="1" si="72"/>
        <v>0</v>
      </c>
      <c r="CA21" t="str">
        <f t="shared" ca="1" si="73"/>
        <v/>
      </c>
      <c r="CB21">
        <f t="shared" ca="1" si="74"/>
        <v>0</v>
      </c>
      <c r="CC21" t="str">
        <f t="shared" ca="1" si="75"/>
        <v/>
      </c>
      <c r="CD21">
        <f t="shared" ca="1" si="76"/>
        <v>0</v>
      </c>
      <c r="CE21">
        <f t="shared" ca="1" si="77"/>
        <v>0</v>
      </c>
      <c r="CF21" t="str">
        <f t="shared" ca="1" si="78"/>
        <v/>
      </c>
      <c r="CG21" t="e">
        <f t="shared" ca="1" si="79"/>
        <v>#N/A</v>
      </c>
      <c r="CH21">
        <f t="shared" ca="1" si="80"/>
        <v>0</v>
      </c>
      <c r="CI21">
        <f t="shared" ca="1" si="81"/>
        <v>0</v>
      </c>
      <c r="CJ21">
        <f t="shared" ca="1" si="82"/>
        <v>0</v>
      </c>
      <c r="CK21">
        <f t="shared" ca="1" si="83"/>
        <v>0</v>
      </c>
      <c r="CL21">
        <f t="shared" ca="1" si="84"/>
        <v>0</v>
      </c>
      <c r="CM21">
        <f t="shared" ca="1" si="85"/>
        <v>0</v>
      </c>
      <c r="CN21">
        <f t="shared" ca="1" si="86"/>
        <v>0</v>
      </c>
      <c r="CO21">
        <f t="shared" ca="1" si="87"/>
        <v>0</v>
      </c>
      <c r="CP21">
        <f t="shared" ca="1" si="88"/>
        <v>0</v>
      </c>
      <c r="CQ21">
        <f t="shared" ca="1" si="89"/>
        <v>0</v>
      </c>
      <c r="CR21">
        <f t="shared" ca="1" si="90"/>
        <v>0</v>
      </c>
      <c r="CS21">
        <f t="shared" ca="1" si="91"/>
        <v>0</v>
      </c>
      <c r="CT21">
        <f t="shared" ca="1" si="92"/>
        <v>0</v>
      </c>
      <c r="CU21">
        <f t="shared" ca="1" si="93"/>
        <v>0</v>
      </c>
      <c r="CV21">
        <f t="shared" ca="1" si="94"/>
        <v>0</v>
      </c>
      <c r="CW21">
        <f t="shared" ca="1" si="95"/>
        <v>0</v>
      </c>
      <c r="CX21">
        <f t="shared" ca="1" si="96"/>
        <v>0</v>
      </c>
      <c r="CY21">
        <f t="shared" ca="1" si="97"/>
        <v>0</v>
      </c>
      <c r="CZ21">
        <f t="shared" ca="1" si="98"/>
        <v>0</v>
      </c>
      <c r="DA21">
        <f t="shared" ca="1" si="99"/>
        <v>0</v>
      </c>
      <c r="DB21">
        <f t="shared" ca="1" si="100"/>
        <v>0</v>
      </c>
      <c r="DC21">
        <f t="shared" ca="1" si="101"/>
        <v>0</v>
      </c>
      <c r="DD21">
        <f t="shared" ca="1" si="102"/>
        <v>0</v>
      </c>
      <c r="DE21">
        <f t="shared" ca="1" si="103"/>
        <v>0</v>
      </c>
      <c r="DF21">
        <f t="shared" ca="1" si="104"/>
        <v>0</v>
      </c>
      <c r="DG21">
        <f t="shared" ca="1" si="105"/>
        <v>0</v>
      </c>
      <c r="DH21">
        <f t="shared" ca="1" si="106"/>
        <v>0</v>
      </c>
      <c r="DI21">
        <f t="shared" ca="1" si="107"/>
        <v>0</v>
      </c>
      <c r="DJ21">
        <f t="shared" ca="1" si="108"/>
        <v>0</v>
      </c>
      <c r="DK21">
        <f t="shared" ca="1" si="109"/>
        <v>0</v>
      </c>
      <c r="DL21" t="e">
        <f t="shared" ca="1" si="110"/>
        <v>#VALUE!</v>
      </c>
    </row>
    <row r="22" spans="1:116" x14ac:dyDescent="0.3">
      <c r="A22">
        <f>Verzamelblad!A24</f>
        <v>20</v>
      </c>
      <c r="B22" s="17" t="str">
        <f t="shared" ca="1" si="3"/>
        <v>IKC Marum (nieuw)</v>
      </c>
      <c r="C22" s="32" t="str">
        <f t="shared" ca="1" si="4"/>
        <v/>
      </c>
      <c r="D22" s="32" t="str">
        <f t="shared" ca="1" si="5"/>
        <v/>
      </c>
      <c r="E22" s="32" t="str">
        <f t="shared" ca="1" si="6"/>
        <v/>
      </c>
      <c r="F22" s="32" t="str">
        <f t="shared" ca="1" si="7"/>
        <v/>
      </c>
      <c r="G22" s="32" t="str">
        <f t="shared" ca="1" si="8"/>
        <v/>
      </c>
      <c r="H22" s="32" t="str">
        <f t="shared" ca="1" si="9"/>
        <v/>
      </c>
      <c r="I22" s="32" t="str">
        <f t="shared" ca="1" si="10"/>
        <v/>
      </c>
      <c r="J22" s="32" t="str">
        <f ca="1">'20'!$I$77</f>
        <v/>
      </c>
      <c r="K22" s="32" t="str">
        <f t="shared" ca="1" si="11"/>
        <v/>
      </c>
      <c r="L22" s="32" t="str">
        <f t="shared" ca="1" si="12"/>
        <v/>
      </c>
      <c r="M22" s="31" t="str">
        <f t="shared" ca="1" si="13"/>
        <v/>
      </c>
      <c r="N22" s="31" t="str">
        <f t="shared" ca="1" si="14"/>
        <v/>
      </c>
      <c r="O22" s="31" t="str">
        <f t="shared" ca="1" si="15"/>
        <v/>
      </c>
      <c r="P22" s="31" t="str">
        <f t="shared" ca="1" si="16"/>
        <v/>
      </c>
      <c r="Q22" s="32" t="str">
        <f t="shared" ca="1" si="17"/>
        <v/>
      </c>
      <c r="R22" s="160"/>
      <c r="T22" s="178" t="str">
        <f t="shared" ca="1" si="18"/>
        <v/>
      </c>
      <c r="U22" s="178" t="str">
        <f t="shared" ca="1" si="19"/>
        <v/>
      </c>
      <c r="V22" t="str">
        <f t="shared" si="0"/>
        <v/>
      </c>
      <c r="W22" t="str">
        <f t="shared" si="1"/>
        <v/>
      </c>
      <c r="X22" t="str">
        <f t="shared" si="2"/>
        <v/>
      </c>
      <c r="Y22" t="str">
        <f t="shared" ca="1" si="20"/>
        <v/>
      </c>
      <c r="Z22" t="str">
        <f t="shared" ca="1" si="111"/>
        <v/>
      </c>
      <c r="AA22" t="str">
        <f t="shared" ca="1" si="21"/>
        <v/>
      </c>
      <c r="AB22">
        <f t="shared" ca="1" si="22"/>
        <v>0</v>
      </c>
      <c r="AC22" t="str">
        <f t="shared" ca="1" si="23"/>
        <v/>
      </c>
      <c r="AD22">
        <f t="shared" ca="1" si="24"/>
        <v>0</v>
      </c>
      <c r="AE22" t="str">
        <f t="shared" ca="1" si="25"/>
        <v/>
      </c>
      <c r="AF22">
        <f t="shared" ca="1" si="26"/>
        <v>0</v>
      </c>
      <c r="AG22" t="str">
        <f t="shared" ca="1" si="27"/>
        <v/>
      </c>
      <c r="AH22">
        <f t="shared" ca="1" si="28"/>
        <v>0</v>
      </c>
      <c r="AI22" t="str">
        <f t="shared" ca="1" si="29"/>
        <v/>
      </c>
      <c r="AJ22">
        <f t="shared" ca="1" si="30"/>
        <v>0</v>
      </c>
      <c r="AK22" t="str">
        <f t="shared" ca="1" si="31"/>
        <v/>
      </c>
      <c r="AL22">
        <f t="shared" ca="1" si="32"/>
        <v>0</v>
      </c>
      <c r="AM22" t="str">
        <f t="shared" ca="1" si="33"/>
        <v/>
      </c>
      <c r="AN22">
        <f t="shared" ca="1" si="34"/>
        <v>0</v>
      </c>
      <c r="AO22" t="str">
        <f t="shared" ca="1" si="35"/>
        <v/>
      </c>
      <c r="AP22">
        <f t="shared" ca="1" si="36"/>
        <v>0</v>
      </c>
      <c r="AQ22" t="str">
        <f t="shared" ca="1" si="37"/>
        <v/>
      </c>
      <c r="AR22">
        <f t="shared" ca="1" si="38"/>
        <v>0</v>
      </c>
      <c r="AS22" t="str">
        <f t="shared" ca="1" si="39"/>
        <v/>
      </c>
      <c r="AT22">
        <f t="shared" ca="1" si="40"/>
        <v>0</v>
      </c>
      <c r="AU22" t="str">
        <f t="shared" ca="1" si="41"/>
        <v/>
      </c>
      <c r="AV22">
        <f t="shared" ca="1" si="42"/>
        <v>0</v>
      </c>
      <c r="AW22">
        <f t="shared" ca="1" si="43"/>
        <v>0</v>
      </c>
      <c r="AX22">
        <f t="shared" ca="1" si="44"/>
        <v>0</v>
      </c>
      <c r="AY22" t="str">
        <f t="shared" ca="1" si="45"/>
        <v/>
      </c>
      <c r="AZ22">
        <f t="shared" ca="1" si="46"/>
        <v>0</v>
      </c>
      <c r="BA22">
        <f t="shared" ca="1" si="47"/>
        <v>0</v>
      </c>
      <c r="BB22">
        <f t="shared" ca="1" si="48"/>
        <v>0</v>
      </c>
      <c r="BC22">
        <f t="shared" ca="1" si="49"/>
        <v>0</v>
      </c>
      <c r="BD22">
        <f t="shared" ca="1" si="50"/>
        <v>0</v>
      </c>
      <c r="BE22">
        <f t="shared" ca="1" si="51"/>
        <v>0</v>
      </c>
      <c r="BF22">
        <f t="shared" ca="1" si="52"/>
        <v>0</v>
      </c>
      <c r="BG22">
        <f t="shared" ca="1" si="53"/>
        <v>0</v>
      </c>
      <c r="BH22">
        <f t="shared" ca="1" si="54"/>
        <v>0</v>
      </c>
      <c r="BI22" t="str">
        <f t="shared" ca="1" si="55"/>
        <v/>
      </c>
      <c r="BJ22">
        <f t="shared" ca="1" si="56"/>
        <v>0</v>
      </c>
      <c r="BK22">
        <f t="shared" ca="1" si="57"/>
        <v>0</v>
      </c>
      <c r="BL22" t="str">
        <f t="shared" ca="1" si="58"/>
        <v>Meer-/minderprijs per m2</v>
      </c>
      <c r="BM22">
        <f t="shared" ca="1" si="59"/>
        <v>0</v>
      </c>
      <c r="BN22">
        <f t="shared" ca="1" si="60"/>
        <v>0</v>
      </c>
      <c r="BO22">
        <f t="shared" ca="1" si="61"/>
        <v>0</v>
      </c>
      <c r="BP22">
        <f t="shared" ca="1" si="62"/>
        <v>0</v>
      </c>
      <c r="BQ22">
        <f t="shared" ca="1" si="63"/>
        <v>0</v>
      </c>
      <c r="BR22">
        <f t="shared" ca="1" si="64"/>
        <v>0</v>
      </c>
      <c r="BS22" t="str">
        <f t="shared" ca="1" si="65"/>
        <v/>
      </c>
      <c r="BT22">
        <f t="shared" ca="1" si="66"/>
        <v>0</v>
      </c>
      <c r="BU22" t="str">
        <f t="shared" ca="1" si="67"/>
        <v/>
      </c>
      <c r="BV22">
        <f t="shared" ca="1" si="68"/>
        <v>0</v>
      </c>
      <c r="BW22" t="str">
        <f t="shared" ca="1" si="69"/>
        <v/>
      </c>
      <c r="BX22">
        <f t="shared" ca="1" si="70"/>
        <v>0</v>
      </c>
      <c r="BY22" t="str">
        <f t="shared" ca="1" si="71"/>
        <v/>
      </c>
      <c r="BZ22">
        <f t="shared" ca="1" si="72"/>
        <v>0</v>
      </c>
      <c r="CA22" t="str">
        <f t="shared" ca="1" si="73"/>
        <v/>
      </c>
      <c r="CB22">
        <f t="shared" ca="1" si="74"/>
        <v>0</v>
      </c>
      <c r="CC22" t="str">
        <f t="shared" ca="1" si="75"/>
        <v/>
      </c>
      <c r="CD22">
        <f t="shared" ca="1" si="76"/>
        <v>0</v>
      </c>
      <c r="CE22">
        <f t="shared" ca="1" si="77"/>
        <v>0</v>
      </c>
      <c r="CF22" t="str">
        <f t="shared" ca="1" si="78"/>
        <v/>
      </c>
      <c r="CG22">
        <f t="shared" ca="1" si="79"/>
        <v>580280</v>
      </c>
      <c r="CH22">
        <f t="shared" ca="1" si="80"/>
        <v>0</v>
      </c>
      <c r="CI22">
        <f t="shared" ca="1" si="81"/>
        <v>0</v>
      </c>
      <c r="CJ22">
        <f t="shared" ca="1" si="82"/>
        <v>0</v>
      </c>
      <c r="CK22">
        <f t="shared" ca="1" si="83"/>
        <v>0</v>
      </c>
      <c r="CL22">
        <f t="shared" ca="1" si="84"/>
        <v>0</v>
      </c>
      <c r="CM22">
        <f t="shared" ca="1" si="85"/>
        <v>0</v>
      </c>
      <c r="CN22">
        <f t="shared" ca="1" si="86"/>
        <v>0</v>
      </c>
      <c r="CO22">
        <f t="shared" ca="1" si="87"/>
        <v>0</v>
      </c>
      <c r="CP22">
        <f t="shared" ca="1" si="88"/>
        <v>0</v>
      </c>
      <c r="CQ22">
        <f t="shared" ca="1" si="89"/>
        <v>0</v>
      </c>
      <c r="CR22">
        <f t="shared" ca="1" si="90"/>
        <v>0</v>
      </c>
      <c r="CS22">
        <f t="shared" ca="1" si="91"/>
        <v>0</v>
      </c>
      <c r="CT22">
        <f t="shared" ca="1" si="92"/>
        <v>0</v>
      </c>
      <c r="CU22">
        <f t="shared" ca="1" si="93"/>
        <v>0</v>
      </c>
      <c r="CV22">
        <f t="shared" ca="1" si="94"/>
        <v>0</v>
      </c>
      <c r="CW22">
        <f t="shared" ca="1" si="95"/>
        <v>0</v>
      </c>
      <c r="CX22">
        <f t="shared" ca="1" si="96"/>
        <v>0</v>
      </c>
      <c r="CY22">
        <f t="shared" ca="1" si="97"/>
        <v>0</v>
      </c>
      <c r="CZ22">
        <f t="shared" ca="1" si="98"/>
        <v>0</v>
      </c>
      <c r="DA22">
        <f t="shared" ca="1" si="99"/>
        <v>0</v>
      </c>
      <c r="DB22">
        <f t="shared" ca="1" si="100"/>
        <v>0</v>
      </c>
      <c r="DC22">
        <f t="shared" ca="1" si="101"/>
        <v>0</v>
      </c>
      <c r="DD22">
        <f t="shared" ca="1" si="102"/>
        <v>0</v>
      </c>
      <c r="DE22">
        <f t="shared" ca="1" si="103"/>
        <v>0</v>
      </c>
      <c r="DF22">
        <f t="shared" ca="1" si="104"/>
        <v>0</v>
      </c>
      <c r="DG22">
        <f t="shared" ca="1" si="105"/>
        <v>0</v>
      </c>
      <c r="DH22">
        <f t="shared" ca="1" si="106"/>
        <v>0</v>
      </c>
      <c r="DI22">
        <f t="shared" ca="1" si="107"/>
        <v>0</v>
      </c>
      <c r="DJ22">
        <f t="shared" ca="1" si="108"/>
        <v>0</v>
      </c>
      <c r="DK22">
        <f t="shared" ca="1" si="109"/>
        <v>0</v>
      </c>
      <c r="DL22" t="e">
        <f t="shared" ca="1" si="110"/>
        <v>#VALUE!</v>
      </c>
    </row>
    <row r="23" spans="1:116" x14ac:dyDescent="0.3">
      <c r="A23">
        <f>Verzamelblad!A26</f>
        <v>22</v>
      </c>
      <c r="B23" s="17" t="str">
        <f t="shared" ca="1" si="3"/>
        <v>OBS De Molenberg</v>
      </c>
      <c r="C23" s="32" t="str">
        <f t="shared" ca="1" si="4"/>
        <v/>
      </c>
      <c r="D23" s="32" t="str">
        <f t="shared" ca="1" si="5"/>
        <v/>
      </c>
      <c r="E23" s="32" t="str">
        <f t="shared" ca="1" si="6"/>
        <v/>
      </c>
      <c r="F23" s="32" t="str">
        <f t="shared" ca="1" si="7"/>
        <v/>
      </c>
      <c r="G23" s="32" t="str">
        <f t="shared" ca="1" si="8"/>
        <v/>
      </c>
      <c r="H23" s="32" t="str">
        <f t="shared" ca="1" si="9"/>
        <v/>
      </c>
      <c r="I23" s="32" t="str">
        <f t="shared" ca="1" si="10"/>
        <v/>
      </c>
      <c r="J23" s="32" t="str">
        <f ca="1">'22'!$I$77</f>
        <v/>
      </c>
      <c r="K23" s="32" t="str">
        <f t="shared" ca="1" si="11"/>
        <v/>
      </c>
      <c r="L23" s="32" t="str">
        <f t="shared" ca="1" si="12"/>
        <v/>
      </c>
      <c r="M23" s="31" t="str">
        <f t="shared" ca="1" si="13"/>
        <v/>
      </c>
      <c r="N23" s="31" t="str">
        <f t="shared" ca="1" si="14"/>
        <v/>
      </c>
      <c r="O23" s="31" t="str">
        <f t="shared" ca="1" si="15"/>
        <v/>
      </c>
      <c r="P23" s="31" t="str">
        <f t="shared" ca="1" si="16"/>
        <v/>
      </c>
      <c r="Q23" s="32" t="str">
        <f t="shared" ca="1" si="17"/>
        <v/>
      </c>
      <c r="R23" s="160"/>
      <c r="T23" s="178" t="str">
        <f t="shared" ca="1" si="18"/>
        <v/>
      </c>
      <c r="U23" s="178" t="str">
        <f t="shared" ca="1" si="19"/>
        <v/>
      </c>
      <c r="V23" t="str">
        <f t="shared" si="0"/>
        <v/>
      </c>
      <c r="W23" t="str">
        <f t="shared" si="1"/>
        <v/>
      </c>
      <c r="X23" t="str">
        <f t="shared" si="2"/>
        <v/>
      </c>
      <c r="Y23" t="str">
        <f t="shared" ca="1" si="20"/>
        <v/>
      </c>
      <c r="Z23" t="str">
        <f t="shared" ca="1" si="111"/>
        <v/>
      </c>
      <c r="AA23" t="str">
        <f t="shared" ca="1" si="21"/>
        <v/>
      </c>
      <c r="AB23">
        <f t="shared" ca="1" si="22"/>
        <v>0</v>
      </c>
      <c r="AC23" t="str">
        <f t="shared" ca="1" si="23"/>
        <v/>
      </c>
      <c r="AD23">
        <f t="shared" ca="1" si="24"/>
        <v>0</v>
      </c>
      <c r="AE23" t="str">
        <f t="shared" ca="1" si="25"/>
        <v/>
      </c>
      <c r="AF23">
        <f t="shared" ca="1" si="26"/>
        <v>0</v>
      </c>
      <c r="AG23" t="str">
        <f t="shared" ca="1" si="27"/>
        <v/>
      </c>
      <c r="AH23">
        <f t="shared" ca="1" si="28"/>
        <v>0</v>
      </c>
      <c r="AI23" t="str">
        <f t="shared" ca="1" si="29"/>
        <v/>
      </c>
      <c r="AJ23">
        <f t="shared" ca="1" si="30"/>
        <v>0</v>
      </c>
      <c r="AK23" t="str">
        <f t="shared" ca="1" si="31"/>
        <v/>
      </c>
      <c r="AL23">
        <f t="shared" ca="1" si="32"/>
        <v>0</v>
      </c>
      <c r="AM23" t="str">
        <f t="shared" ca="1" si="33"/>
        <v/>
      </c>
      <c r="AN23">
        <f t="shared" ca="1" si="34"/>
        <v>0</v>
      </c>
      <c r="AO23" t="str">
        <f t="shared" ca="1" si="35"/>
        <v/>
      </c>
      <c r="AP23">
        <f t="shared" ca="1" si="36"/>
        <v>0</v>
      </c>
      <c r="AQ23" t="str">
        <f t="shared" ca="1" si="37"/>
        <v/>
      </c>
      <c r="AR23">
        <f t="shared" ca="1" si="38"/>
        <v>0</v>
      </c>
      <c r="AS23" t="str">
        <f t="shared" ca="1" si="39"/>
        <v/>
      </c>
      <c r="AT23">
        <f t="shared" ca="1" si="40"/>
        <v>0</v>
      </c>
      <c r="AU23" t="str">
        <f t="shared" ca="1" si="41"/>
        <v/>
      </c>
      <c r="AV23">
        <f t="shared" ca="1" si="42"/>
        <v>0</v>
      </c>
      <c r="AW23">
        <f t="shared" ca="1" si="43"/>
        <v>0</v>
      </c>
      <c r="AX23">
        <f t="shared" ca="1" si="44"/>
        <v>0</v>
      </c>
      <c r="AY23" t="str">
        <f t="shared" ca="1" si="45"/>
        <v/>
      </c>
      <c r="AZ23">
        <f t="shared" ca="1" si="46"/>
        <v>0</v>
      </c>
      <c r="BA23">
        <f t="shared" ca="1" si="47"/>
        <v>0</v>
      </c>
      <c r="BB23">
        <f t="shared" ca="1" si="48"/>
        <v>0</v>
      </c>
      <c r="BC23">
        <f t="shared" ca="1" si="49"/>
        <v>0</v>
      </c>
      <c r="BD23">
        <f t="shared" ca="1" si="50"/>
        <v>0</v>
      </c>
      <c r="BE23">
        <f t="shared" ca="1" si="51"/>
        <v>0</v>
      </c>
      <c r="BF23">
        <f t="shared" ca="1" si="52"/>
        <v>0</v>
      </c>
      <c r="BG23">
        <f t="shared" ca="1" si="53"/>
        <v>0</v>
      </c>
      <c r="BH23">
        <f t="shared" ca="1" si="54"/>
        <v>0</v>
      </c>
      <c r="BI23" t="str">
        <f t="shared" ca="1" si="55"/>
        <v/>
      </c>
      <c r="BJ23">
        <f t="shared" ca="1" si="56"/>
        <v>0</v>
      </c>
      <c r="BK23">
        <f t="shared" ca="1" si="57"/>
        <v>0</v>
      </c>
      <c r="BL23" t="str">
        <f t="shared" ca="1" si="58"/>
        <v>Meer-/minderprijs per m2</v>
      </c>
      <c r="BM23">
        <f t="shared" ca="1" si="59"/>
        <v>0</v>
      </c>
      <c r="BN23">
        <f t="shared" ca="1" si="60"/>
        <v>0</v>
      </c>
      <c r="BO23">
        <f t="shared" ca="1" si="61"/>
        <v>0</v>
      </c>
      <c r="BP23">
        <f t="shared" ca="1" si="62"/>
        <v>0</v>
      </c>
      <c r="BQ23">
        <f t="shared" ca="1" si="63"/>
        <v>0</v>
      </c>
      <c r="BR23">
        <f t="shared" ca="1" si="64"/>
        <v>0</v>
      </c>
      <c r="BS23" t="str">
        <f t="shared" ca="1" si="65"/>
        <v/>
      </c>
      <c r="BT23">
        <f t="shared" ca="1" si="66"/>
        <v>0</v>
      </c>
      <c r="BU23" t="str">
        <f t="shared" ca="1" si="67"/>
        <v/>
      </c>
      <c r="BV23">
        <f t="shared" ca="1" si="68"/>
        <v>0</v>
      </c>
      <c r="BW23" t="str">
        <f t="shared" ca="1" si="69"/>
        <v/>
      </c>
      <c r="BX23">
        <f t="shared" ca="1" si="70"/>
        <v>0</v>
      </c>
      <c r="BY23" t="str">
        <f t="shared" ca="1" si="71"/>
        <v/>
      </c>
      <c r="BZ23">
        <f t="shared" ca="1" si="72"/>
        <v>0</v>
      </c>
      <c r="CA23" t="str">
        <f t="shared" ca="1" si="73"/>
        <v/>
      </c>
      <c r="CB23">
        <f t="shared" ca="1" si="74"/>
        <v>0</v>
      </c>
      <c r="CC23" t="str">
        <f t="shared" ca="1" si="75"/>
        <v/>
      </c>
      <c r="CD23">
        <f t="shared" ca="1" si="76"/>
        <v>0</v>
      </c>
      <c r="CE23">
        <f t="shared" ca="1" si="77"/>
        <v>0</v>
      </c>
      <c r="CF23" t="str">
        <f t="shared" ca="1" si="78"/>
        <v/>
      </c>
      <c r="CG23">
        <f t="shared" ca="1" si="79"/>
        <v>140472</v>
      </c>
      <c r="CH23">
        <f t="shared" ca="1" si="80"/>
        <v>0</v>
      </c>
      <c r="CI23">
        <f t="shared" ca="1" si="81"/>
        <v>0</v>
      </c>
      <c r="CJ23">
        <f t="shared" ca="1" si="82"/>
        <v>0</v>
      </c>
      <c r="CK23">
        <f t="shared" ca="1" si="83"/>
        <v>0</v>
      </c>
      <c r="CL23">
        <f t="shared" ca="1" si="84"/>
        <v>0</v>
      </c>
      <c r="CM23">
        <f t="shared" ca="1" si="85"/>
        <v>0</v>
      </c>
      <c r="CN23">
        <f t="shared" ca="1" si="86"/>
        <v>0</v>
      </c>
      <c r="CO23">
        <f t="shared" ca="1" si="87"/>
        <v>0</v>
      </c>
      <c r="CP23">
        <f t="shared" ca="1" si="88"/>
        <v>0</v>
      </c>
      <c r="CQ23">
        <f t="shared" ca="1" si="89"/>
        <v>0</v>
      </c>
      <c r="CR23">
        <f t="shared" ca="1" si="90"/>
        <v>0</v>
      </c>
      <c r="CS23">
        <f t="shared" ca="1" si="91"/>
        <v>0</v>
      </c>
      <c r="CT23">
        <f t="shared" ca="1" si="92"/>
        <v>0</v>
      </c>
      <c r="CU23">
        <f t="shared" ca="1" si="93"/>
        <v>0</v>
      </c>
      <c r="CV23">
        <f t="shared" ca="1" si="94"/>
        <v>0</v>
      </c>
      <c r="CW23">
        <f t="shared" ca="1" si="95"/>
        <v>0</v>
      </c>
      <c r="CX23">
        <f t="shared" ca="1" si="96"/>
        <v>0</v>
      </c>
      <c r="CY23">
        <f t="shared" ca="1" si="97"/>
        <v>0</v>
      </c>
      <c r="CZ23">
        <f t="shared" ca="1" si="98"/>
        <v>0</v>
      </c>
      <c r="DA23">
        <f t="shared" ca="1" si="99"/>
        <v>0</v>
      </c>
      <c r="DB23">
        <f t="shared" ca="1" si="100"/>
        <v>0</v>
      </c>
      <c r="DC23">
        <f t="shared" ca="1" si="101"/>
        <v>0</v>
      </c>
      <c r="DD23">
        <f t="shared" ca="1" si="102"/>
        <v>0</v>
      </c>
      <c r="DE23">
        <f t="shared" ca="1" si="103"/>
        <v>0</v>
      </c>
      <c r="DF23">
        <f t="shared" ca="1" si="104"/>
        <v>0</v>
      </c>
      <c r="DG23">
        <f t="shared" ca="1" si="105"/>
        <v>0</v>
      </c>
      <c r="DH23">
        <f t="shared" ca="1" si="106"/>
        <v>0</v>
      </c>
      <c r="DI23">
        <f t="shared" ca="1" si="107"/>
        <v>0</v>
      </c>
      <c r="DJ23">
        <f t="shared" ca="1" si="108"/>
        <v>0</v>
      </c>
      <c r="DK23">
        <f t="shared" ca="1" si="109"/>
        <v>0</v>
      </c>
      <c r="DL23" t="e">
        <f t="shared" ca="1" si="110"/>
        <v>#VALUE!</v>
      </c>
    </row>
    <row r="24" spans="1:116" x14ac:dyDescent="0.3">
      <c r="A24">
        <f>Verzamelblad!A27</f>
        <v>23</v>
      </c>
      <c r="B24" s="17" t="str">
        <f t="shared" ca="1" si="3"/>
        <v>OBS De Opstap</v>
      </c>
      <c r="C24" s="32" t="str">
        <f t="shared" ca="1" si="4"/>
        <v/>
      </c>
      <c r="D24" s="32" t="str">
        <f t="shared" ca="1" si="5"/>
        <v/>
      </c>
      <c r="E24" s="32" t="str">
        <f t="shared" ca="1" si="6"/>
        <v/>
      </c>
      <c r="F24" s="32" t="str">
        <f t="shared" ca="1" si="7"/>
        <v/>
      </c>
      <c r="G24" s="32" t="str">
        <f t="shared" ca="1" si="8"/>
        <v/>
      </c>
      <c r="H24" s="32" t="str">
        <f t="shared" ca="1" si="9"/>
        <v/>
      </c>
      <c r="I24" s="32" t="str">
        <f t="shared" ca="1" si="10"/>
        <v/>
      </c>
      <c r="J24" s="32" t="str">
        <f ca="1">'23'!$I$77</f>
        <v/>
      </c>
      <c r="K24" s="32" t="str">
        <f t="shared" ca="1" si="11"/>
        <v/>
      </c>
      <c r="L24" s="32" t="str">
        <f t="shared" ca="1" si="12"/>
        <v/>
      </c>
      <c r="M24" s="31" t="str">
        <f t="shared" ca="1" si="13"/>
        <v/>
      </c>
      <c r="N24" s="31" t="str">
        <f t="shared" ca="1" si="14"/>
        <v/>
      </c>
      <c r="O24" s="31" t="str">
        <f t="shared" ca="1" si="15"/>
        <v/>
      </c>
      <c r="P24" s="31" t="str">
        <f t="shared" ca="1" si="16"/>
        <v/>
      </c>
      <c r="Q24" s="32" t="str">
        <f t="shared" ca="1" si="17"/>
        <v/>
      </c>
      <c r="R24" s="160"/>
      <c r="T24" s="178" t="str">
        <f t="shared" ca="1" si="18"/>
        <v/>
      </c>
      <c r="U24" s="178" t="str">
        <f t="shared" ca="1" si="19"/>
        <v/>
      </c>
      <c r="V24" t="str">
        <f t="shared" si="0"/>
        <v/>
      </c>
      <c r="W24" t="str">
        <f t="shared" si="1"/>
        <v/>
      </c>
      <c r="X24" t="str">
        <f t="shared" si="2"/>
        <v/>
      </c>
      <c r="Y24" t="str">
        <f t="shared" ca="1" si="20"/>
        <v/>
      </c>
      <c r="Z24" t="str">
        <f t="shared" ca="1" si="111"/>
        <v/>
      </c>
      <c r="AA24" t="str">
        <f t="shared" ca="1" si="21"/>
        <v/>
      </c>
      <c r="AB24">
        <f t="shared" ca="1" si="22"/>
        <v>0</v>
      </c>
      <c r="AC24" t="str">
        <f t="shared" ca="1" si="23"/>
        <v/>
      </c>
      <c r="AD24">
        <f t="shared" ca="1" si="24"/>
        <v>0</v>
      </c>
      <c r="AE24" t="str">
        <f t="shared" ca="1" si="25"/>
        <v/>
      </c>
      <c r="AF24">
        <f t="shared" ca="1" si="26"/>
        <v>0</v>
      </c>
      <c r="AG24" t="str">
        <f t="shared" ca="1" si="27"/>
        <v/>
      </c>
      <c r="AH24">
        <f t="shared" ca="1" si="28"/>
        <v>0</v>
      </c>
      <c r="AI24" t="str">
        <f t="shared" ca="1" si="29"/>
        <v/>
      </c>
      <c r="AJ24">
        <f t="shared" ca="1" si="30"/>
        <v>0</v>
      </c>
      <c r="AK24" t="str">
        <f t="shared" ca="1" si="31"/>
        <v/>
      </c>
      <c r="AL24">
        <f t="shared" ca="1" si="32"/>
        <v>0</v>
      </c>
      <c r="AM24" t="str">
        <f t="shared" ca="1" si="33"/>
        <v/>
      </c>
      <c r="AN24">
        <f t="shared" ca="1" si="34"/>
        <v>0</v>
      </c>
      <c r="AO24" t="str">
        <f t="shared" ca="1" si="35"/>
        <v/>
      </c>
      <c r="AP24">
        <f t="shared" ca="1" si="36"/>
        <v>0</v>
      </c>
      <c r="AQ24" t="str">
        <f t="shared" ca="1" si="37"/>
        <v/>
      </c>
      <c r="AR24">
        <f t="shared" ca="1" si="38"/>
        <v>0</v>
      </c>
      <c r="AS24" t="str">
        <f t="shared" ca="1" si="39"/>
        <v/>
      </c>
      <c r="AT24">
        <f t="shared" ca="1" si="40"/>
        <v>0</v>
      </c>
      <c r="AU24" t="str">
        <f t="shared" ca="1" si="41"/>
        <v/>
      </c>
      <c r="AV24">
        <f t="shared" ca="1" si="42"/>
        <v>0</v>
      </c>
      <c r="AW24">
        <f t="shared" ca="1" si="43"/>
        <v>0</v>
      </c>
      <c r="AX24">
        <f t="shared" ca="1" si="44"/>
        <v>0</v>
      </c>
      <c r="AY24" t="str">
        <f t="shared" ca="1" si="45"/>
        <v/>
      </c>
      <c r="AZ24">
        <f t="shared" ca="1" si="46"/>
        <v>0</v>
      </c>
      <c r="BA24">
        <f t="shared" ca="1" si="47"/>
        <v>0</v>
      </c>
      <c r="BB24">
        <f t="shared" ca="1" si="48"/>
        <v>0</v>
      </c>
      <c r="BC24">
        <f t="shared" ca="1" si="49"/>
        <v>0</v>
      </c>
      <c r="BD24">
        <f t="shared" ca="1" si="50"/>
        <v>0</v>
      </c>
      <c r="BE24">
        <f t="shared" ca="1" si="51"/>
        <v>0</v>
      </c>
      <c r="BF24">
        <f t="shared" ca="1" si="52"/>
        <v>0</v>
      </c>
      <c r="BG24">
        <f t="shared" ca="1" si="53"/>
        <v>0</v>
      </c>
      <c r="BH24">
        <f t="shared" ca="1" si="54"/>
        <v>0</v>
      </c>
      <c r="BI24" t="str">
        <f t="shared" ca="1" si="55"/>
        <v/>
      </c>
      <c r="BJ24">
        <f t="shared" ca="1" si="56"/>
        <v>0</v>
      </c>
      <c r="BK24">
        <f t="shared" ca="1" si="57"/>
        <v>0</v>
      </c>
      <c r="BL24" t="str">
        <f t="shared" ca="1" si="58"/>
        <v>Meer-/minderprijs per m2</v>
      </c>
      <c r="BM24">
        <f t="shared" ca="1" si="59"/>
        <v>0</v>
      </c>
      <c r="BN24">
        <f t="shared" ca="1" si="60"/>
        <v>0</v>
      </c>
      <c r="BO24">
        <f t="shared" ca="1" si="61"/>
        <v>0</v>
      </c>
      <c r="BP24">
        <f t="shared" ca="1" si="62"/>
        <v>0</v>
      </c>
      <c r="BQ24">
        <f t="shared" ca="1" si="63"/>
        <v>0</v>
      </c>
      <c r="BR24">
        <f t="shared" ca="1" si="64"/>
        <v>0</v>
      </c>
      <c r="BS24" t="str">
        <f t="shared" ca="1" si="65"/>
        <v/>
      </c>
      <c r="BT24">
        <f t="shared" ca="1" si="66"/>
        <v>0</v>
      </c>
      <c r="BU24" t="str">
        <f t="shared" ca="1" si="67"/>
        <v/>
      </c>
      <c r="BV24">
        <f t="shared" ca="1" si="68"/>
        <v>0</v>
      </c>
      <c r="BW24" t="str">
        <f t="shared" ca="1" si="69"/>
        <v/>
      </c>
      <c r="BX24">
        <f t="shared" ca="1" si="70"/>
        <v>0</v>
      </c>
      <c r="BY24" t="str">
        <f t="shared" ca="1" si="71"/>
        <v/>
      </c>
      <c r="BZ24">
        <f t="shared" ca="1" si="72"/>
        <v>0</v>
      </c>
      <c r="CA24" t="str">
        <f t="shared" ca="1" si="73"/>
        <v/>
      </c>
      <c r="CB24">
        <f t="shared" ca="1" si="74"/>
        <v>0</v>
      </c>
      <c r="CC24" t="str">
        <f t="shared" ca="1" si="75"/>
        <v/>
      </c>
      <c r="CD24">
        <f t="shared" ca="1" si="76"/>
        <v>0</v>
      </c>
      <c r="CE24">
        <f t="shared" ca="1" si="77"/>
        <v>0</v>
      </c>
      <c r="CF24" t="str">
        <f t="shared" ca="1" si="78"/>
        <v/>
      </c>
      <c r="CG24">
        <f t="shared" ca="1" si="79"/>
        <v>0</v>
      </c>
      <c r="CH24">
        <f t="shared" ca="1" si="80"/>
        <v>0</v>
      </c>
      <c r="CI24">
        <f t="shared" ca="1" si="81"/>
        <v>0</v>
      </c>
      <c r="CJ24">
        <f t="shared" ca="1" si="82"/>
        <v>0</v>
      </c>
      <c r="CK24">
        <f t="shared" ca="1" si="83"/>
        <v>0</v>
      </c>
      <c r="CL24">
        <f t="shared" ca="1" si="84"/>
        <v>0</v>
      </c>
      <c r="CM24">
        <f t="shared" ca="1" si="85"/>
        <v>0</v>
      </c>
      <c r="CN24">
        <f t="shared" ca="1" si="86"/>
        <v>0</v>
      </c>
      <c r="CO24">
        <f t="shared" ca="1" si="87"/>
        <v>0</v>
      </c>
      <c r="CP24">
        <f t="shared" ca="1" si="88"/>
        <v>0</v>
      </c>
      <c r="CQ24">
        <f t="shared" ca="1" si="89"/>
        <v>0</v>
      </c>
      <c r="CR24">
        <f t="shared" ca="1" si="90"/>
        <v>0</v>
      </c>
      <c r="CS24">
        <f t="shared" ca="1" si="91"/>
        <v>0</v>
      </c>
      <c r="CT24">
        <f t="shared" ca="1" si="92"/>
        <v>0</v>
      </c>
      <c r="CU24">
        <f t="shared" ca="1" si="93"/>
        <v>0</v>
      </c>
      <c r="CV24">
        <f t="shared" ca="1" si="94"/>
        <v>0</v>
      </c>
      <c r="CW24">
        <f t="shared" ca="1" si="95"/>
        <v>0</v>
      </c>
      <c r="CX24">
        <f t="shared" ca="1" si="96"/>
        <v>0</v>
      </c>
      <c r="CY24">
        <f t="shared" ca="1" si="97"/>
        <v>0</v>
      </c>
      <c r="CZ24">
        <f t="shared" ca="1" si="98"/>
        <v>0</v>
      </c>
      <c r="DA24">
        <f t="shared" ca="1" si="99"/>
        <v>0</v>
      </c>
      <c r="DB24">
        <f t="shared" ca="1" si="100"/>
        <v>0</v>
      </c>
      <c r="DC24">
        <f t="shared" ca="1" si="101"/>
        <v>0</v>
      </c>
      <c r="DD24">
        <f t="shared" ca="1" si="102"/>
        <v>0</v>
      </c>
      <c r="DE24">
        <f t="shared" ca="1" si="103"/>
        <v>0</v>
      </c>
      <c r="DF24">
        <f t="shared" ca="1" si="104"/>
        <v>0</v>
      </c>
      <c r="DG24">
        <f t="shared" ca="1" si="105"/>
        <v>0</v>
      </c>
      <c r="DH24">
        <f t="shared" ca="1" si="106"/>
        <v>0</v>
      </c>
      <c r="DI24">
        <f t="shared" ca="1" si="107"/>
        <v>0</v>
      </c>
      <c r="DJ24">
        <f t="shared" ca="1" si="108"/>
        <v>0</v>
      </c>
      <c r="DK24">
        <f t="shared" ca="1" si="109"/>
        <v>0</v>
      </c>
      <c r="DL24" t="e">
        <f t="shared" ca="1" si="110"/>
        <v>#VALUE!</v>
      </c>
    </row>
    <row r="25" spans="1:116" x14ac:dyDescent="0.3">
      <c r="A25">
        <f>Verzamelblad!A28</f>
        <v>24</v>
      </c>
      <c r="B25" s="17" t="str">
        <f t="shared" ca="1" si="3"/>
        <v>OBS De Beelen</v>
      </c>
      <c r="C25" s="32" t="str">
        <f t="shared" ca="1" si="4"/>
        <v/>
      </c>
      <c r="D25" s="32" t="str">
        <f t="shared" ca="1" si="5"/>
        <v/>
      </c>
      <c r="E25" s="32" t="str">
        <f t="shared" ca="1" si="6"/>
        <v/>
      </c>
      <c r="F25" s="32" t="str">
        <f t="shared" ca="1" si="7"/>
        <v/>
      </c>
      <c r="G25" s="32" t="str">
        <f t="shared" ca="1" si="8"/>
        <v/>
      </c>
      <c r="H25" s="32" t="str">
        <f t="shared" ca="1" si="9"/>
        <v/>
      </c>
      <c r="I25" s="32" t="str">
        <f t="shared" ca="1" si="10"/>
        <v/>
      </c>
      <c r="J25" s="32" t="str">
        <f ca="1">'24'!$I$77</f>
        <v/>
      </c>
      <c r="K25" s="32" t="str">
        <f t="shared" ca="1" si="11"/>
        <v/>
      </c>
      <c r="L25" s="32" t="str">
        <f t="shared" ca="1" si="12"/>
        <v/>
      </c>
      <c r="M25" s="31" t="str">
        <f t="shared" ca="1" si="13"/>
        <v/>
      </c>
      <c r="N25" s="31" t="str">
        <f t="shared" ca="1" si="14"/>
        <v/>
      </c>
      <c r="O25" s="31" t="str">
        <f t="shared" ca="1" si="15"/>
        <v/>
      </c>
      <c r="P25" s="31" t="str">
        <f t="shared" ca="1" si="16"/>
        <v/>
      </c>
      <c r="Q25" s="32" t="str">
        <f t="shared" ca="1" si="17"/>
        <v/>
      </c>
      <c r="R25" s="160"/>
      <c r="T25" s="178" t="str">
        <f t="shared" ca="1" si="18"/>
        <v/>
      </c>
      <c r="U25" s="178" t="str">
        <f t="shared" ca="1" si="19"/>
        <v/>
      </c>
      <c r="V25" t="str">
        <f t="shared" si="0"/>
        <v/>
      </c>
      <c r="W25" t="str">
        <f t="shared" si="1"/>
        <v/>
      </c>
      <c r="X25" t="str">
        <f t="shared" si="2"/>
        <v/>
      </c>
      <c r="Y25" t="str">
        <f t="shared" ca="1" si="20"/>
        <v/>
      </c>
      <c r="Z25" t="str">
        <f t="shared" ca="1" si="111"/>
        <v/>
      </c>
      <c r="AA25" t="str">
        <f t="shared" ca="1" si="21"/>
        <v/>
      </c>
      <c r="AB25">
        <f t="shared" ca="1" si="22"/>
        <v>0</v>
      </c>
      <c r="AC25" t="str">
        <f t="shared" ca="1" si="23"/>
        <v/>
      </c>
      <c r="AD25">
        <f t="shared" ca="1" si="24"/>
        <v>0</v>
      </c>
      <c r="AE25" t="str">
        <f t="shared" ca="1" si="25"/>
        <v/>
      </c>
      <c r="AF25">
        <f t="shared" ca="1" si="26"/>
        <v>0</v>
      </c>
      <c r="AG25" t="str">
        <f t="shared" ca="1" si="27"/>
        <v/>
      </c>
      <c r="AH25">
        <f t="shared" ca="1" si="28"/>
        <v>0</v>
      </c>
      <c r="AI25" t="str">
        <f t="shared" ca="1" si="29"/>
        <v/>
      </c>
      <c r="AJ25">
        <f t="shared" ca="1" si="30"/>
        <v>0</v>
      </c>
      <c r="AK25" t="str">
        <f t="shared" ca="1" si="31"/>
        <v/>
      </c>
      <c r="AL25">
        <f t="shared" ca="1" si="32"/>
        <v>0</v>
      </c>
      <c r="AM25" t="str">
        <f t="shared" ca="1" si="33"/>
        <v/>
      </c>
      <c r="AN25">
        <f t="shared" ca="1" si="34"/>
        <v>0</v>
      </c>
      <c r="AO25" t="str">
        <f t="shared" ca="1" si="35"/>
        <v/>
      </c>
      <c r="AP25">
        <f t="shared" ca="1" si="36"/>
        <v>0</v>
      </c>
      <c r="AQ25" t="str">
        <f t="shared" ca="1" si="37"/>
        <v/>
      </c>
      <c r="AR25">
        <f t="shared" ca="1" si="38"/>
        <v>0</v>
      </c>
      <c r="AS25" t="str">
        <f t="shared" ca="1" si="39"/>
        <v/>
      </c>
      <c r="AT25">
        <f t="shared" ca="1" si="40"/>
        <v>0</v>
      </c>
      <c r="AU25" t="str">
        <f t="shared" ca="1" si="41"/>
        <v/>
      </c>
      <c r="AV25">
        <f t="shared" ca="1" si="42"/>
        <v>0</v>
      </c>
      <c r="AW25">
        <f t="shared" ca="1" si="43"/>
        <v>0</v>
      </c>
      <c r="AX25">
        <f t="shared" ca="1" si="44"/>
        <v>0</v>
      </c>
      <c r="AY25" t="str">
        <f t="shared" ca="1" si="45"/>
        <v/>
      </c>
      <c r="AZ25">
        <f t="shared" ca="1" si="46"/>
        <v>0</v>
      </c>
      <c r="BA25">
        <f t="shared" ca="1" si="47"/>
        <v>0</v>
      </c>
      <c r="BB25">
        <f t="shared" ca="1" si="48"/>
        <v>0</v>
      </c>
      <c r="BC25">
        <f t="shared" ca="1" si="49"/>
        <v>0</v>
      </c>
      <c r="BD25">
        <f t="shared" ca="1" si="50"/>
        <v>0</v>
      </c>
      <c r="BE25">
        <f t="shared" ca="1" si="51"/>
        <v>0</v>
      </c>
      <c r="BF25">
        <f t="shared" ca="1" si="52"/>
        <v>0</v>
      </c>
      <c r="BG25">
        <f t="shared" ca="1" si="53"/>
        <v>0</v>
      </c>
      <c r="BH25">
        <f t="shared" ca="1" si="54"/>
        <v>0</v>
      </c>
      <c r="BI25" t="str">
        <f t="shared" ca="1" si="55"/>
        <v/>
      </c>
      <c r="BJ25">
        <f t="shared" ca="1" si="56"/>
        <v>0</v>
      </c>
      <c r="BK25">
        <f t="shared" ca="1" si="57"/>
        <v>0</v>
      </c>
      <c r="BL25" t="str">
        <f t="shared" ca="1" si="58"/>
        <v>Meer-/minderprijs per m2</v>
      </c>
      <c r="BM25">
        <f t="shared" ca="1" si="59"/>
        <v>0</v>
      </c>
      <c r="BN25">
        <f t="shared" ca="1" si="60"/>
        <v>0</v>
      </c>
      <c r="BO25">
        <f t="shared" ca="1" si="61"/>
        <v>0</v>
      </c>
      <c r="BP25">
        <f t="shared" ca="1" si="62"/>
        <v>0</v>
      </c>
      <c r="BQ25">
        <f t="shared" ca="1" si="63"/>
        <v>0</v>
      </c>
      <c r="BR25">
        <f t="shared" ca="1" si="64"/>
        <v>0</v>
      </c>
      <c r="BS25" t="str">
        <f t="shared" ca="1" si="65"/>
        <v/>
      </c>
      <c r="BT25">
        <f t="shared" ca="1" si="66"/>
        <v>0</v>
      </c>
      <c r="BU25" t="str">
        <f t="shared" ca="1" si="67"/>
        <v/>
      </c>
      <c r="BV25">
        <f t="shared" ca="1" si="68"/>
        <v>0</v>
      </c>
      <c r="BW25" t="str">
        <f t="shared" ca="1" si="69"/>
        <v/>
      </c>
      <c r="BX25">
        <f t="shared" ca="1" si="70"/>
        <v>0</v>
      </c>
      <c r="BY25" t="str">
        <f t="shared" ca="1" si="71"/>
        <v/>
      </c>
      <c r="BZ25">
        <f t="shared" ca="1" si="72"/>
        <v>0</v>
      </c>
      <c r="CA25" t="str">
        <f t="shared" ca="1" si="73"/>
        <v/>
      </c>
      <c r="CB25">
        <f t="shared" ca="1" si="74"/>
        <v>0</v>
      </c>
      <c r="CC25" t="str">
        <f t="shared" ca="1" si="75"/>
        <v/>
      </c>
      <c r="CD25">
        <f t="shared" ca="1" si="76"/>
        <v>0</v>
      </c>
      <c r="CE25">
        <f t="shared" ca="1" si="77"/>
        <v>0</v>
      </c>
      <c r="CF25" t="str">
        <f t="shared" ca="1" si="78"/>
        <v/>
      </c>
      <c r="CG25">
        <f t="shared" ca="1" si="79"/>
        <v>212815.6</v>
      </c>
      <c r="CH25">
        <f t="shared" ca="1" si="80"/>
        <v>0</v>
      </c>
      <c r="CI25">
        <f t="shared" ca="1" si="81"/>
        <v>0</v>
      </c>
      <c r="CJ25">
        <f t="shared" ca="1" si="82"/>
        <v>0</v>
      </c>
      <c r="CK25">
        <f t="shared" ca="1" si="83"/>
        <v>0</v>
      </c>
      <c r="CL25">
        <f t="shared" ca="1" si="84"/>
        <v>0</v>
      </c>
      <c r="CM25">
        <f t="shared" ca="1" si="85"/>
        <v>0</v>
      </c>
      <c r="CN25">
        <f t="shared" ca="1" si="86"/>
        <v>0</v>
      </c>
      <c r="CO25">
        <f t="shared" ca="1" si="87"/>
        <v>0</v>
      </c>
      <c r="CP25">
        <f t="shared" ca="1" si="88"/>
        <v>0</v>
      </c>
      <c r="CQ25">
        <f t="shared" ca="1" si="89"/>
        <v>0</v>
      </c>
      <c r="CR25">
        <f t="shared" ca="1" si="90"/>
        <v>0</v>
      </c>
      <c r="CS25">
        <f t="shared" ca="1" si="91"/>
        <v>0</v>
      </c>
      <c r="CT25">
        <f t="shared" ca="1" si="92"/>
        <v>0</v>
      </c>
      <c r="CU25">
        <f t="shared" ca="1" si="93"/>
        <v>0</v>
      </c>
      <c r="CV25">
        <f t="shared" ca="1" si="94"/>
        <v>0</v>
      </c>
      <c r="CW25">
        <f t="shared" ca="1" si="95"/>
        <v>0</v>
      </c>
      <c r="CX25">
        <f t="shared" ca="1" si="96"/>
        <v>0</v>
      </c>
      <c r="CY25">
        <f t="shared" ca="1" si="97"/>
        <v>0</v>
      </c>
      <c r="CZ25">
        <f t="shared" ca="1" si="98"/>
        <v>0</v>
      </c>
      <c r="DA25">
        <f t="shared" ca="1" si="99"/>
        <v>0</v>
      </c>
      <c r="DB25">
        <f t="shared" ca="1" si="100"/>
        <v>0</v>
      </c>
      <c r="DC25">
        <f t="shared" ca="1" si="101"/>
        <v>0</v>
      </c>
      <c r="DD25">
        <f t="shared" ca="1" si="102"/>
        <v>0</v>
      </c>
      <c r="DE25">
        <f t="shared" ca="1" si="103"/>
        <v>0</v>
      </c>
      <c r="DF25">
        <f t="shared" ca="1" si="104"/>
        <v>0</v>
      </c>
      <c r="DG25">
        <f t="shared" ca="1" si="105"/>
        <v>0</v>
      </c>
      <c r="DH25">
        <f t="shared" ca="1" si="106"/>
        <v>0</v>
      </c>
      <c r="DI25">
        <f t="shared" ca="1" si="107"/>
        <v>0</v>
      </c>
      <c r="DJ25">
        <f t="shared" ca="1" si="108"/>
        <v>0</v>
      </c>
      <c r="DK25">
        <f t="shared" ca="1" si="109"/>
        <v>0</v>
      </c>
      <c r="DL25" t="e">
        <f t="shared" ca="1" si="110"/>
        <v>#VALUE!</v>
      </c>
    </row>
    <row r="26" spans="1:116" x14ac:dyDescent="0.3">
      <c r="A26">
        <f>Verzamelblad!A30</f>
        <v>26</v>
      </c>
      <c r="B26" s="17" t="str">
        <f t="shared" ca="1" si="3"/>
        <v>OBS De Nijenoert</v>
      </c>
      <c r="C26" s="32" t="str">
        <f t="shared" ca="1" si="4"/>
        <v/>
      </c>
      <c r="D26" s="32" t="str">
        <f t="shared" ca="1" si="5"/>
        <v/>
      </c>
      <c r="E26" s="32" t="str">
        <f t="shared" ca="1" si="6"/>
        <v/>
      </c>
      <c r="F26" s="32" t="str">
        <f t="shared" ca="1" si="7"/>
        <v/>
      </c>
      <c r="G26" s="32" t="str">
        <f t="shared" ca="1" si="8"/>
        <v/>
      </c>
      <c r="H26" s="32" t="str">
        <f t="shared" ca="1" si="9"/>
        <v/>
      </c>
      <c r="I26" s="32" t="str">
        <f t="shared" ca="1" si="10"/>
        <v/>
      </c>
      <c r="J26" s="32" t="str">
        <f ca="1">'26'!$I$77</f>
        <v/>
      </c>
      <c r="K26" s="32" t="str">
        <f t="shared" ca="1" si="11"/>
        <v/>
      </c>
      <c r="L26" s="32" t="str">
        <f t="shared" ca="1" si="12"/>
        <v/>
      </c>
      <c r="M26" s="31" t="str">
        <f t="shared" ca="1" si="13"/>
        <v/>
      </c>
      <c r="N26" s="31" t="str">
        <f t="shared" ca="1" si="14"/>
        <v/>
      </c>
      <c r="O26" s="31" t="str">
        <f t="shared" ca="1" si="15"/>
        <v/>
      </c>
      <c r="P26" s="31" t="str">
        <f t="shared" ca="1" si="16"/>
        <v/>
      </c>
      <c r="Q26" s="32" t="str">
        <f t="shared" ca="1" si="17"/>
        <v/>
      </c>
      <c r="R26" s="160"/>
      <c r="T26" s="178" t="str">
        <f t="shared" ca="1" si="18"/>
        <v/>
      </c>
      <c r="U26" s="178" t="str">
        <f t="shared" ca="1" si="19"/>
        <v/>
      </c>
      <c r="V26" t="str">
        <f t="shared" si="0"/>
        <v/>
      </c>
      <c r="W26" t="str">
        <f t="shared" si="1"/>
        <v/>
      </c>
      <c r="X26" t="str">
        <f t="shared" si="2"/>
        <v/>
      </c>
      <c r="Y26" t="str">
        <f t="shared" ca="1" si="20"/>
        <v/>
      </c>
      <c r="Z26" t="str">
        <f t="shared" ca="1" si="111"/>
        <v/>
      </c>
      <c r="AA26" t="str">
        <f t="shared" ca="1" si="21"/>
        <v/>
      </c>
      <c r="AB26">
        <f t="shared" ca="1" si="22"/>
        <v>0</v>
      </c>
      <c r="AC26" t="str">
        <f t="shared" ca="1" si="23"/>
        <v/>
      </c>
      <c r="AD26">
        <f t="shared" ca="1" si="24"/>
        <v>0</v>
      </c>
      <c r="AE26" t="str">
        <f t="shared" ca="1" si="25"/>
        <v/>
      </c>
      <c r="AF26">
        <f t="shared" ca="1" si="26"/>
        <v>0</v>
      </c>
      <c r="AG26" t="str">
        <f t="shared" ca="1" si="27"/>
        <v/>
      </c>
      <c r="AH26">
        <f t="shared" ca="1" si="28"/>
        <v>0</v>
      </c>
      <c r="AI26" t="str">
        <f t="shared" ca="1" si="29"/>
        <v/>
      </c>
      <c r="AJ26">
        <f t="shared" ca="1" si="30"/>
        <v>0</v>
      </c>
      <c r="AK26" t="str">
        <f t="shared" ca="1" si="31"/>
        <v/>
      </c>
      <c r="AL26">
        <f t="shared" ca="1" si="32"/>
        <v>0</v>
      </c>
      <c r="AM26" t="str">
        <f t="shared" ca="1" si="33"/>
        <v/>
      </c>
      <c r="AN26">
        <f t="shared" ca="1" si="34"/>
        <v>0</v>
      </c>
      <c r="AO26" t="str">
        <f t="shared" ca="1" si="35"/>
        <v/>
      </c>
      <c r="AP26">
        <f t="shared" ca="1" si="36"/>
        <v>0</v>
      </c>
      <c r="AQ26" t="str">
        <f t="shared" ca="1" si="37"/>
        <v/>
      </c>
      <c r="AR26">
        <f t="shared" ca="1" si="38"/>
        <v>0</v>
      </c>
      <c r="AS26" t="str">
        <f t="shared" ca="1" si="39"/>
        <v/>
      </c>
      <c r="AT26">
        <f t="shared" ca="1" si="40"/>
        <v>0</v>
      </c>
      <c r="AU26" t="str">
        <f t="shared" ca="1" si="41"/>
        <v/>
      </c>
      <c r="AV26">
        <f t="shared" ca="1" si="42"/>
        <v>0</v>
      </c>
      <c r="AW26">
        <f t="shared" ca="1" si="43"/>
        <v>0</v>
      </c>
      <c r="AX26">
        <f t="shared" ca="1" si="44"/>
        <v>0</v>
      </c>
      <c r="AY26" t="str">
        <f t="shared" ca="1" si="45"/>
        <v/>
      </c>
      <c r="AZ26">
        <f t="shared" ca="1" si="46"/>
        <v>0</v>
      </c>
      <c r="BA26">
        <f t="shared" ca="1" si="47"/>
        <v>0</v>
      </c>
      <c r="BB26">
        <f t="shared" ca="1" si="48"/>
        <v>0</v>
      </c>
      <c r="BC26">
        <f t="shared" ca="1" si="49"/>
        <v>0</v>
      </c>
      <c r="BD26">
        <f t="shared" ca="1" si="50"/>
        <v>0</v>
      </c>
      <c r="BE26">
        <f t="shared" ca="1" si="51"/>
        <v>0</v>
      </c>
      <c r="BF26">
        <f t="shared" ca="1" si="52"/>
        <v>0</v>
      </c>
      <c r="BG26">
        <f t="shared" ca="1" si="53"/>
        <v>0</v>
      </c>
      <c r="BH26">
        <f t="shared" ca="1" si="54"/>
        <v>0</v>
      </c>
      <c r="BI26" t="str">
        <f t="shared" ca="1" si="55"/>
        <v/>
      </c>
      <c r="BJ26">
        <f t="shared" ca="1" si="56"/>
        <v>0</v>
      </c>
      <c r="BK26">
        <f t="shared" ca="1" si="57"/>
        <v>0</v>
      </c>
      <c r="BL26" t="str">
        <f t="shared" ca="1" si="58"/>
        <v>Meer-/minderprijs per m2</v>
      </c>
      <c r="BM26">
        <f t="shared" ca="1" si="59"/>
        <v>0</v>
      </c>
      <c r="BN26">
        <f t="shared" ca="1" si="60"/>
        <v>0</v>
      </c>
      <c r="BO26">
        <f t="shared" ca="1" si="61"/>
        <v>0</v>
      </c>
      <c r="BP26">
        <f t="shared" ca="1" si="62"/>
        <v>0</v>
      </c>
      <c r="BQ26">
        <f t="shared" ca="1" si="63"/>
        <v>0</v>
      </c>
      <c r="BR26">
        <f t="shared" ca="1" si="64"/>
        <v>0</v>
      </c>
      <c r="BS26" t="str">
        <f t="shared" ca="1" si="65"/>
        <v/>
      </c>
      <c r="BT26">
        <f t="shared" ca="1" si="66"/>
        <v>0</v>
      </c>
      <c r="BU26" t="str">
        <f t="shared" ca="1" si="67"/>
        <v/>
      </c>
      <c r="BV26">
        <f t="shared" ca="1" si="68"/>
        <v>0</v>
      </c>
      <c r="BW26" t="str">
        <f t="shared" ca="1" si="69"/>
        <v/>
      </c>
      <c r="BX26">
        <f t="shared" ca="1" si="70"/>
        <v>0</v>
      </c>
      <c r="BY26" t="str">
        <f t="shared" ca="1" si="71"/>
        <v/>
      </c>
      <c r="BZ26">
        <f t="shared" ca="1" si="72"/>
        <v>0</v>
      </c>
      <c r="CA26" t="str">
        <f t="shared" ca="1" si="73"/>
        <v/>
      </c>
      <c r="CB26">
        <f t="shared" ca="1" si="74"/>
        <v>0</v>
      </c>
      <c r="CC26" t="str">
        <f t="shared" ca="1" si="75"/>
        <v/>
      </c>
      <c r="CD26">
        <f t="shared" ca="1" si="76"/>
        <v>0</v>
      </c>
      <c r="CE26">
        <f t="shared" ca="1" si="77"/>
        <v>0</v>
      </c>
      <c r="CF26" t="str">
        <f t="shared" ca="1" si="78"/>
        <v/>
      </c>
      <c r="CG26">
        <f t="shared" ca="1" si="79"/>
        <v>295508.40000000002</v>
      </c>
      <c r="CH26">
        <f t="shared" ca="1" si="80"/>
        <v>0</v>
      </c>
      <c r="CI26">
        <f t="shared" ca="1" si="81"/>
        <v>0</v>
      </c>
      <c r="CJ26">
        <f t="shared" ca="1" si="82"/>
        <v>0</v>
      </c>
      <c r="CK26">
        <f t="shared" ca="1" si="83"/>
        <v>0</v>
      </c>
      <c r="CL26">
        <f t="shared" ca="1" si="84"/>
        <v>0</v>
      </c>
      <c r="CM26">
        <f t="shared" ca="1" si="85"/>
        <v>0</v>
      </c>
      <c r="CN26">
        <f t="shared" ca="1" si="86"/>
        <v>0</v>
      </c>
      <c r="CO26">
        <f t="shared" ca="1" si="87"/>
        <v>0</v>
      </c>
      <c r="CP26">
        <f t="shared" ca="1" si="88"/>
        <v>0</v>
      </c>
      <c r="CQ26">
        <f t="shared" ca="1" si="89"/>
        <v>0</v>
      </c>
      <c r="CR26">
        <f t="shared" ca="1" si="90"/>
        <v>0</v>
      </c>
      <c r="CS26">
        <f t="shared" ca="1" si="91"/>
        <v>0</v>
      </c>
      <c r="CT26">
        <f t="shared" ca="1" si="92"/>
        <v>0</v>
      </c>
      <c r="CU26">
        <f t="shared" ca="1" si="93"/>
        <v>0</v>
      </c>
      <c r="CV26">
        <f t="shared" ca="1" si="94"/>
        <v>0</v>
      </c>
      <c r="CW26">
        <f t="shared" ca="1" si="95"/>
        <v>0</v>
      </c>
      <c r="CX26">
        <f t="shared" ca="1" si="96"/>
        <v>0</v>
      </c>
      <c r="CY26">
        <f t="shared" ca="1" si="97"/>
        <v>0</v>
      </c>
      <c r="CZ26">
        <f t="shared" ca="1" si="98"/>
        <v>0</v>
      </c>
      <c r="DA26">
        <f t="shared" ca="1" si="99"/>
        <v>0</v>
      </c>
      <c r="DB26">
        <f t="shared" ca="1" si="100"/>
        <v>0</v>
      </c>
      <c r="DC26">
        <f t="shared" ca="1" si="101"/>
        <v>0</v>
      </c>
      <c r="DD26">
        <f t="shared" ca="1" si="102"/>
        <v>0</v>
      </c>
      <c r="DE26">
        <f t="shared" ca="1" si="103"/>
        <v>0</v>
      </c>
      <c r="DF26">
        <f t="shared" ca="1" si="104"/>
        <v>0</v>
      </c>
      <c r="DG26">
        <f t="shared" ca="1" si="105"/>
        <v>0</v>
      </c>
      <c r="DH26">
        <f t="shared" ca="1" si="106"/>
        <v>0</v>
      </c>
      <c r="DI26">
        <f t="shared" ca="1" si="107"/>
        <v>0</v>
      </c>
      <c r="DJ26">
        <f t="shared" ca="1" si="108"/>
        <v>0</v>
      </c>
      <c r="DK26">
        <f t="shared" ca="1" si="109"/>
        <v>0</v>
      </c>
      <c r="DL26" t="e">
        <f t="shared" ca="1" si="110"/>
        <v>#VALUE!</v>
      </c>
    </row>
    <row r="27" spans="1:116" x14ac:dyDescent="0.3">
      <c r="A27">
        <f>Verzamelblad!A31</f>
        <v>27</v>
      </c>
      <c r="B27" s="17" t="str">
        <f t="shared" ca="1" si="3"/>
        <v>OBS Zevenster</v>
      </c>
      <c r="C27" s="32" t="str">
        <f t="shared" ca="1" si="4"/>
        <v/>
      </c>
      <c r="D27" s="32" t="str">
        <f t="shared" ca="1" si="5"/>
        <v/>
      </c>
      <c r="E27" s="32" t="str">
        <f t="shared" ca="1" si="6"/>
        <v/>
      </c>
      <c r="F27" s="32" t="str">
        <f t="shared" ca="1" si="7"/>
        <v/>
      </c>
      <c r="G27" s="32" t="str">
        <f t="shared" ca="1" si="8"/>
        <v/>
      </c>
      <c r="H27" s="32" t="str">
        <f t="shared" ca="1" si="9"/>
        <v/>
      </c>
      <c r="I27" s="32" t="str">
        <f t="shared" ca="1" si="10"/>
        <v/>
      </c>
      <c r="J27" s="32" t="str">
        <f ca="1">'27'!$I$77</f>
        <v/>
      </c>
      <c r="K27" s="32" t="str">
        <f t="shared" ca="1" si="11"/>
        <v/>
      </c>
      <c r="L27" s="32" t="str">
        <f t="shared" ca="1" si="12"/>
        <v/>
      </c>
      <c r="M27" s="31" t="str">
        <f t="shared" ca="1" si="13"/>
        <v/>
      </c>
      <c r="N27" s="31" t="str">
        <f t="shared" ca="1" si="14"/>
        <v/>
      </c>
      <c r="O27" s="31" t="str">
        <f t="shared" ca="1" si="15"/>
        <v/>
      </c>
      <c r="P27" s="31" t="str">
        <f t="shared" ca="1" si="16"/>
        <v/>
      </c>
      <c r="Q27" s="32" t="str">
        <f t="shared" ca="1" si="17"/>
        <v/>
      </c>
      <c r="R27" s="160"/>
      <c r="T27" s="178" t="str">
        <f t="shared" ca="1" si="18"/>
        <v/>
      </c>
      <c r="U27" s="178" t="str">
        <f t="shared" ca="1" si="19"/>
        <v/>
      </c>
      <c r="V27" t="str">
        <f t="shared" si="0"/>
        <v/>
      </c>
      <c r="W27" t="str">
        <f t="shared" si="1"/>
        <v/>
      </c>
      <c r="X27" t="str">
        <f t="shared" si="2"/>
        <v/>
      </c>
      <c r="Y27" t="str">
        <f t="shared" ca="1" si="20"/>
        <v/>
      </c>
      <c r="Z27" t="str">
        <f t="shared" ca="1" si="111"/>
        <v/>
      </c>
      <c r="AA27" t="str">
        <f t="shared" ca="1" si="21"/>
        <v/>
      </c>
      <c r="AB27">
        <f t="shared" ca="1" si="22"/>
        <v>0</v>
      </c>
      <c r="AC27" t="str">
        <f t="shared" ca="1" si="23"/>
        <v/>
      </c>
      <c r="AD27">
        <f t="shared" ca="1" si="24"/>
        <v>0</v>
      </c>
      <c r="AE27" t="str">
        <f t="shared" ca="1" si="25"/>
        <v/>
      </c>
      <c r="AF27">
        <f t="shared" ca="1" si="26"/>
        <v>0</v>
      </c>
      <c r="AG27" t="str">
        <f t="shared" ca="1" si="27"/>
        <v/>
      </c>
      <c r="AH27">
        <f t="shared" ca="1" si="28"/>
        <v>0</v>
      </c>
      <c r="AI27" t="str">
        <f t="shared" ca="1" si="29"/>
        <v/>
      </c>
      <c r="AJ27">
        <f t="shared" ca="1" si="30"/>
        <v>0</v>
      </c>
      <c r="AK27" t="str">
        <f t="shared" ca="1" si="31"/>
        <v/>
      </c>
      <c r="AL27">
        <f t="shared" ca="1" si="32"/>
        <v>0</v>
      </c>
      <c r="AM27" t="str">
        <f t="shared" ca="1" si="33"/>
        <v/>
      </c>
      <c r="AN27">
        <f t="shared" ca="1" si="34"/>
        <v>0</v>
      </c>
      <c r="AO27" t="str">
        <f t="shared" ca="1" si="35"/>
        <v/>
      </c>
      <c r="AP27">
        <f t="shared" ca="1" si="36"/>
        <v>0</v>
      </c>
      <c r="AQ27" t="str">
        <f t="shared" ca="1" si="37"/>
        <v/>
      </c>
      <c r="AR27">
        <f t="shared" ca="1" si="38"/>
        <v>0</v>
      </c>
      <c r="AS27" t="str">
        <f t="shared" ca="1" si="39"/>
        <v/>
      </c>
      <c r="AT27">
        <f t="shared" ca="1" si="40"/>
        <v>0</v>
      </c>
      <c r="AU27" t="str">
        <f t="shared" ca="1" si="41"/>
        <v/>
      </c>
      <c r="AV27">
        <f t="shared" ca="1" si="42"/>
        <v>0</v>
      </c>
      <c r="AW27">
        <f t="shared" ca="1" si="43"/>
        <v>0</v>
      </c>
      <c r="AX27">
        <f t="shared" ca="1" si="44"/>
        <v>0</v>
      </c>
      <c r="AY27" t="str">
        <f t="shared" ca="1" si="45"/>
        <v/>
      </c>
      <c r="AZ27">
        <f t="shared" ca="1" si="46"/>
        <v>0</v>
      </c>
      <c r="BA27">
        <f t="shared" ca="1" si="47"/>
        <v>0</v>
      </c>
      <c r="BB27">
        <f t="shared" ca="1" si="48"/>
        <v>0</v>
      </c>
      <c r="BC27">
        <f t="shared" ca="1" si="49"/>
        <v>0</v>
      </c>
      <c r="BD27">
        <f t="shared" ca="1" si="50"/>
        <v>0</v>
      </c>
      <c r="BE27">
        <f t="shared" ca="1" si="51"/>
        <v>0</v>
      </c>
      <c r="BF27">
        <f t="shared" ca="1" si="52"/>
        <v>0</v>
      </c>
      <c r="BG27">
        <f t="shared" ca="1" si="53"/>
        <v>0</v>
      </c>
      <c r="BH27">
        <f t="shared" ca="1" si="54"/>
        <v>0</v>
      </c>
      <c r="BI27" t="str">
        <f t="shared" ca="1" si="55"/>
        <v/>
      </c>
      <c r="BJ27">
        <f t="shared" ca="1" si="56"/>
        <v>0</v>
      </c>
      <c r="BK27">
        <f t="shared" ca="1" si="57"/>
        <v>0</v>
      </c>
      <c r="BL27" t="str">
        <f t="shared" ca="1" si="58"/>
        <v>Meer-/minderprijs per m2</v>
      </c>
      <c r="BM27">
        <f t="shared" ca="1" si="59"/>
        <v>0</v>
      </c>
      <c r="BN27">
        <f t="shared" ca="1" si="60"/>
        <v>0</v>
      </c>
      <c r="BO27">
        <f t="shared" ca="1" si="61"/>
        <v>0</v>
      </c>
      <c r="BP27">
        <f t="shared" ca="1" si="62"/>
        <v>0</v>
      </c>
      <c r="BQ27">
        <f t="shared" ca="1" si="63"/>
        <v>0</v>
      </c>
      <c r="BR27">
        <f t="shared" ca="1" si="64"/>
        <v>0</v>
      </c>
      <c r="BS27" t="str">
        <f t="shared" ca="1" si="65"/>
        <v/>
      </c>
      <c r="BT27">
        <f t="shared" ca="1" si="66"/>
        <v>0</v>
      </c>
      <c r="BU27" t="str">
        <f t="shared" ca="1" si="67"/>
        <v/>
      </c>
      <c r="BV27">
        <f t="shared" ca="1" si="68"/>
        <v>0</v>
      </c>
      <c r="BW27" t="str">
        <f t="shared" ca="1" si="69"/>
        <v/>
      </c>
      <c r="BX27">
        <f t="shared" ca="1" si="70"/>
        <v>0</v>
      </c>
      <c r="BY27" t="str">
        <f t="shared" ca="1" si="71"/>
        <v/>
      </c>
      <c r="BZ27">
        <f t="shared" ca="1" si="72"/>
        <v>0</v>
      </c>
      <c r="CA27" t="str">
        <f t="shared" ca="1" si="73"/>
        <v/>
      </c>
      <c r="CB27">
        <f t="shared" ca="1" si="74"/>
        <v>0</v>
      </c>
      <c r="CC27" t="str">
        <f t="shared" ca="1" si="75"/>
        <v/>
      </c>
      <c r="CD27">
        <f t="shared" ca="1" si="76"/>
        <v>0</v>
      </c>
      <c r="CE27">
        <f t="shared" ca="1" si="77"/>
        <v>0</v>
      </c>
      <c r="CF27" t="str">
        <f t="shared" ca="1" si="78"/>
        <v/>
      </c>
      <c r="CG27">
        <f t="shared" ca="1" si="79"/>
        <v>214289.2</v>
      </c>
      <c r="CH27">
        <f t="shared" ca="1" si="80"/>
        <v>0</v>
      </c>
      <c r="CI27">
        <f t="shared" ca="1" si="81"/>
        <v>0</v>
      </c>
      <c r="CJ27">
        <f t="shared" ca="1" si="82"/>
        <v>0</v>
      </c>
      <c r="CK27">
        <f t="shared" ca="1" si="83"/>
        <v>0</v>
      </c>
      <c r="CL27">
        <f t="shared" ca="1" si="84"/>
        <v>0</v>
      </c>
      <c r="CM27">
        <f t="shared" ca="1" si="85"/>
        <v>0</v>
      </c>
      <c r="CN27">
        <f t="shared" ca="1" si="86"/>
        <v>0</v>
      </c>
      <c r="CO27">
        <f t="shared" ca="1" si="87"/>
        <v>0</v>
      </c>
      <c r="CP27">
        <f t="shared" ca="1" si="88"/>
        <v>0</v>
      </c>
      <c r="CQ27">
        <f t="shared" ca="1" si="89"/>
        <v>0</v>
      </c>
      <c r="CR27">
        <f t="shared" ca="1" si="90"/>
        <v>0</v>
      </c>
      <c r="CS27">
        <f t="shared" ca="1" si="91"/>
        <v>0</v>
      </c>
      <c r="CT27">
        <f t="shared" ca="1" si="92"/>
        <v>0</v>
      </c>
      <c r="CU27">
        <f t="shared" ca="1" si="93"/>
        <v>0</v>
      </c>
      <c r="CV27">
        <f t="shared" ca="1" si="94"/>
        <v>0</v>
      </c>
      <c r="CW27">
        <f t="shared" ca="1" si="95"/>
        <v>0</v>
      </c>
      <c r="CX27">
        <f t="shared" ca="1" si="96"/>
        <v>0</v>
      </c>
      <c r="CY27">
        <f t="shared" ca="1" si="97"/>
        <v>0</v>
      </c>
      <c r="CZ27">
        <f t="shared" ca="1" si="98"/>
        <v>0</v>
      </c>
      <c r="DA27">
        <f t="shared" ca="1" si="99"/>
        <v>0</v>
      </c>
      <c r="DB27">
        <f t="shared" ca="1" si="100"/>
        <v>0</v>
      </c>
      <c r="DC27">
        <f t="shared" ca="1" si="101"/>
        <v>0</v>
      </c>
      <c r="DD27">
        <f t="shared" ca="1" si="102"/>
        <v>0</v>
      </c>
      <c r="DE27">
        <f t="shared" ca="1" si="103"/>
        <v>0</v>
      </c>
      <c r="DF27">
        <f t="shared" ca="1" si="104"/>
        <v>0</v>
      </c>
      <c r="DG27">
        <f t="shared" ca="1" si="105"/>
        <v>0</v>
      </c>
      <c r="DH27">
        <f t="shared" ca="1" si="106"/>
        <v>0</v>
      </c>
      <c r="DI27">
        <f t="shared" ca="1" si="107"/>
        <v>0</v>
      </c>
      <c r="DJ27">
        <f t="shared" ca="1" si="108"/>
        <v>0</v>
      </c>
      <c r="DK27">
        <f t="shared" ca="1" si="109"/>
        <v>0</v>
      </c>
      <c r="DL27" t="e">
        <f t="shared" ca="1" si="110"/>
        <v>#VALUE!</v>
      </c>
    </row>
    <row r="28" spans="1:116" x14ac:dyDescent="0.3">
      <c r="A28">
        <f>Verzamelblad!A32</f>
        <v>28</v>
      </c>
      <c r="B28" s="17" t="str">
        <f t="shared" ca="1" si="3"/>
        <v>OBS De Nijenoert Gymzaal</v>
      </c>
      <c r="C28" s="32" t="str">
        <f t="shared" ca="1" si="4"/>
        <v/>
      </c>
      <c r="D28" s="32" t="str">
        <f t="shared" ca="1" si="5"/>
        <v/>
      </c>
      <c r="E28" s="32" t="str">
        <f t="shared" ca="1" si="6"/>
        <v/>
      </c>
      <c r="F28" s="32" t="str">
        <f t="shared" ca="1" si="7"/>
        <v/>
      </c>
      <c r="G28" s="32" t="str">
        <f t="shared" ca="1" si="8"/>
        <v/>
      </c>
      <c r="H28" s="32" t="str">
        <f t="shared" ca="1" si="9"/>
        <v/>
      </c>
      <c r="I28" s="32" t="str">
        <f t="shared" ca="1" si="10"/>
        <v/>
      </c>
      <c r="J28" s="32" t="str">
        <f ca="1">'28'!$I$77</f>
        <v/>
      </c>
      <c r="K28" s="32" t="str">
        <f t="shared" ca="1" si="11"/>
        <v/>
      </c>
      <c r="L28" s="32" t="str">
        <f t="shared" ca="1" si="12"/>
        <v/>
      </c>
      <c r="M28" s="31" t="str">
        <f t="shared" ca="1" si="13"/>
        <v/>
      </c>
      <c r="N28" s="31" t="str">
        <f t="shared" ca="1" si="14"/>
        <v/>
      </c>
      <c r="O28" s="31" t="str">
        <f t="shared" ca="1" si="15"/>
        <v/>
      </c>
      <c r="P28" s="31" t="str">
        <f t="shared" ca="1" si="16"/>
        <v/>
      </c>
      <c r="Q28" s="32" t="str">
        <f t="shared" ca="1" si="17"/>
        <v/>
      </c>
      <c r="R28" s="160"/>
      <c r="T28" s="178" t="str">
        <f t="shared" ca="1" si="18"/>
        <v/>
      </c>
      <c r="U28" s="178" t="str">
        <f t="shared" ca="1" si="19"/>
        <v/>
      </c>
      <c r="V28" t="str">
        <f t="shared" si="0"/>
        <v/>
      </c>
      <c r="W28" t="str">
        <f t="shared" si="1"/>
        <v/>
      </c>
      <c r="X28" t="str">
        <f t="shared" si="2"/>
        <v/>
      </c>
      <c r="Y28" t="str">
        <f t="shared" ca="1" si="20"/>
        <v/>
      </c>
      <c r="Z28" t="str">
        <f t="shared" ca="1" si="111"/>
        <v/>
      </c>
      <c r="AA28" t="str">
        <f t="shared" ca="1" si="21"/>
        <v/>
      </c>
      <c r="AB28">
        <f t="shared" ca="1" si="22"/>
        <v>0</v>
      </c>
      <c r="AC28" t="str">
        <f t="shared" ca="1" si="23"/>
        <v/>
      </c>
      <c r="AD28">
        <f t="shared" ca="1" si="24"/>
        <v>0</v>
      </c>
      <c r="AE28" t="str">
        <f t="shared" ca="1" si="25"/>
        <v/>
      </c>
      <c r="AF28">
        <f t="shared" ca="1" si="26"/>
        <v>0</v>
      </c>
      <c r="AG28" t="str">
        <f t="shared" ca="1" si="27"/>
        <v/>
      </c>
      <c r="AH28">
        <f t="shared" ca="1" si="28"/>
        <v>0</v>
      </c>
      <c r="AI28" t="str">
        <f t="shared" ca="1" si="29"/>
        <v/>
      </c>
      <c r="AJ28">
        <f t="shared" ca="1" si="30"/>
        <v>0</v>
      </c>
      <c r="AK28" t="str">
        <f t="shared" ca="1" si="31"/>
        <v/>
      </c>
      <c r="AL28">
        <f t="shared" ca="1" si="32"/>
        <v>0</v>
      </c>
      <c r="AM28" t="str">
        <f t="shared" ca="1" si="33"/>
        <v/>
      </c>
      <c r="AN28">
        <f t="shared" ca="1" si="34"/>
        <v>0</v>
      </c>
      <c r="AO28" t="str">
        <f t="shared" ca="1" si="35"/>
        <v/>
      </c>
      <c r="AP28">
        <f t="shared" ca="1" si="36"/>
        <v>0</v>
      </c>
      <c r="AQ28" t="str">
        <f t="shared" ca="1" si="37"/>
        <v/>
      </c>
      <c r="AR28">
        <f t="shared" ca="1" si="38"/>
        <v>0</v>
      </c>
      <c r="AS28" t="str">
        <f t="shared" ca="1" si="39"/>
        <v/>
      </c>
      <c r="AT28">
        <f t="shared" ca="1" si="40"/>
        <v>0</v>
      </c>
      <c r="AU28" t="str">
        <f t="shared" ca="1" si="41"/>
        <v/>
      </c>
      <c r="AV28">
        <f t="shared" ca="1" si="42"/>
        <v>0</v>
      </c>
      <c r="AW28">
        <f t="shared" ca="1" si="43"/>
        <v>0</v>
      </c>
      <c r="AX28">
        <f t="shared" ca="1" si="44"/>
        <v>0</v>
      </c>
      <c r="AY28" t="str">
        <f t="shared" ca="1" si="45"/>
        <v/>
      </c>
      <c r="AZ28">
        <f t="shared" ca="1" si="46"/>
        <v>0</v>
      </c>
      <c r="BA28">
        <f t="shared" ca="1" si="47"/>
        <v>0</v>
      </c>
      <c r="BB28">
        <f t="shared" ca="1" si="48"/>
        <v>0</v>
      </c>
      <c r="BC28">
        <f t="shared" ca="1" si="49"/>
        <v>0</v>
      </c>
      <c r="BD28">
        <f t="shared" ca="1" si="50"/>
        <v>0</v>
      </c>
      <c r="BE28">
        <f t="shared" ca="1" si="51"/>
        <v>0</v>
      </c>
      <c r="BF28">
        <f t="shared" ca="1" si="52"/>
        <v>0</v>
      </c>
      <c r="BG28">
        <f t="shared" ca="1" si="53"/>
        <v>0</v>
      </c>
      <c r="BH28">
        <f t="shared" ca="1" si="54"/>
        <v>0</v>
      </c>
      <c r="BI28" t="str">
        <f t="shared" ca="1" si="55"/>
        <v/>
      </c>
      <c r="BJ28">
        <f t="shared" ca="1" si="56"/>
        <v>0</v>
      </c>
      <c r="BK28">
        <f t="shared" ca="1" si="57"/>
        <v>0</v>
      </c>
      <c r="BL28" t="str">
        <f t="shared" ca="1" si="58"/>
        <v>Meer-/minderprijs per m2</v>
      </c>
      <c r="BM28">
        <f t="shared" ca="1" si="59"/>
        <v>0</v>
      </c>
      <c r="BN28">
        <f t="shared" ca="1" si="60"/>
        <v>0</v>
      </c>
      <c r="BO28">
        <f t="shared" ca="1" si="61"/>
        <v>0</v>
      </c>
      <c r="BP28">
        <f t="shared" ca="1" si="62"/>
        <v>0</v>
      </c>
      <c r="BQ28">
        <f t="shared" ca="1" si="63"/>
        <v>0</v>
      </c>
      <c r="BR28">
        <f t="shared" ca="1" si="64"/>
        <v>0</v>
      </c>
      <c r="BS28" t="str">
        <f t="shared" ca="1" si="65"/>
        <v/>
      </c>
      <c r="BT28">
        <f t="shared" ca="1" si="66"/>
        <v>0</v>
      </c>
      <c r="BU28" t="str">
        <f t="shared" ca="1" si="67"/>
        <v/>
      </c>
      <c r="BV28">
        <f t="shared" ca="1" si="68"/>
        <v>0</v>
      </c>
      <c r="BW28" t="str">
        <f t="shared" ca="1" si="69"/>
        <v/>
      </c>
      <c r="BX28">
        <f t="shared" ca="1" si="70"/>
        <v>0</v>
      </c>
      <c r="BY28" t="str">
        <f t="shared" ca="1" si="71"/>
        <v/>
      </c>
      <c r="BZ28">
        <f t="shared" ca="1" si="72"/>
        <v>0</v>
      </c>
      <c r="CA28" t="str">
        <f t="shared" ca="1" si="73"/>
        <v/>
      </c>
      <c r="CB28">
        <f t="shared" ca="1" si="74"/>
        <v>0</v>
      </c>
      <c r="CC28" t="str">
        <f t="shared" ca="1" si="75"/>
        <v/>
      </c>
      <c r="CD28">
        <f t="shared" ca="1" si="76"/>
        <v>0</v>
      </c>
      <c r="CE28">
        <f t="shared" ca="1" si="77"/>
        <v>0</v>
      </c>
      <c r="CF28" t="str">
        <f t="shared" ca="1" si="78"/>
        <v/>
      </c>
      <c r="CG28">
        <f t="shared" ca="1" si="79"/>
        <v>129252</v>
      </c>
      <c r="CH28">
        <f t="shared" ca="1" si="80"/>
        <v>0</v>
      </c>
      <c r="CI28">
        <f t="shared" ca="1" si="81"/>
        <v>0</v>
      </c>
      <c r="CJ28">
        <f t="shared" ca="1" si="82"/>
        <v>0</v>
      </c>
      <c r="CK28">
        <f t="shared" ca="1" si="83"/>
        <v>0</v>
      </c>
      <c r="CL28">
        <f t="shared" ca="1" si="84"/>
        <v>0</v>
      </c>
      <c r="CM28">
        <f t="shared" ca="1" si="85"/>
        <v>0</v>
      </c>
      <c r="CN28">
        <f t="shared" ca="1" si="86"/>
        <v>0</v>
      </c>
      <c r="CO28">
        <f t="shared" ca="1" si="87"/>
        <v>0</v>
      </c>
      <c r="CP28">
        <f t="shared" ca="1" si="88"/>
        <v>0</v>
      </c>
      <c r="CQ28">
        <f t="shared" ca="1" si="89"/>
        <v>0</v>
      </c>
      <c r="CR28">
        <f t="shared" ca="1" si="90"/>
        <v>0</v>
      </c>
      <c r="CS28">
        <f t="shared" ca="1" si="91"/>
        <v>0</v>
      </c>
      <c r="CT28">
        <f t="shared" ca="1" si="92"/>
        <v>0</v>
      </c>
      <c r="CU28">
        <f t="shared" ca="1" si="93"/>
        <v>0</v>
      </c>
      <c r="CV28">
        <f t="shared" ca="1" si="94"/>
        <v>0</v>
      </c>
      <c r="CW28">
        <f t="shared" ca="1" si="95"/>
        <v>0</v>
      </c>
      <c r="CX28">
        <f t="shared" ca="1" si="96"/>
        <v>0</v>
      </c>
      <c r="CY28">
        <f t="shared" ca="1" si="97"/>
        <v>0</v>
      </c>
      <c r="CZ28">
        <f t="shared" ca="1" si="98"/>
        <v>0</v>
      </c>
      <c r="DA28">
        <f t="shared" ca="1" si="99"/>
        <v>0</v>
      </c>
      <c r="DB28">
        <f t="shared" ca="1" si="100"/>
        <v>0</v>
      </c>
      <c r="DC28">
        <f t="shared" ca="1" si="101"/>
        <v>0</v>
      </c>
      <c r="DD28">
        <f t="shared" ca="1" si="102"/>
        <v>0</v>
      </c>
      <c r="DE28">
        <f t="shared" ca="1" si="103"/>
        <v>0</v>
      </c>
      <c r="DF28">
        <f t="shared" ca="1" si="104"/>
        <v>0</v>
      </c>
      <c r="DG28">
        <f t="shared" ca="1" si="105"/>
        <v>0</v>
      </c>
      <c r="DH28">
        <f t="shared" ca="1" si="106"/>
        <v>0</v>
      </c>
      <c r="DI28">
        <f t="shared" ca="1" si="107"/>
        <v>0</v>
      </c>
      <c r="DJ28">
        <f t="shared" ca="1" si="108"/>
        <v>0</v>
      </c>
      <c r="DK28">
        <f t="shared" ca="1" si="109"/>
        <v>0</v>
      </c>
      <c r="DL28" t="e">
        <f t="shared" ca="1" si="110"/>
        <v>#VALUE!</v>
      </c>
    </row>
    <row r="29" spans="1:116" s="17" customFormat="1" x14ac:dyDescent="0.3">
      <c r="A29">
        <f>Verzamelblad!A36</f>
        <v>32</v>
      </c>
      <c r="B29" s="233" t="str">
        <f t="shared" ref="B29:B34" ca="1" si="112">INDIRECT("'" &amp; A29 &amp; "'!$B$4")</f>
        <v>OBS De Triangel</v>
      </c>
      <c r="C29" s="234" t="str">
        <f t="shared" ref="C29:C34" ca="1" si="113">IF(INDIRECT("'" &amp; A29 &amp; "'!$I$78")=0,"",INDIRECT("'" &amp; A29 &amp; "'!$I$78"))</f>
        <v/>
      </c>
      <c r="D29" s="234" t="str">
        <f t="shared" ref="D29:D34" ca="1" si="114">IF(INDIRECT("'" &amp; A29 &amp; "'!$F$11")=0,"",INDIRECT("'" &amp; A29 &amp; "'!$F$11"))</f>
        <v/>
      </c>
      <c r="E29" s="234" t="str">
        <f t="shared" ref="E29:E34" ca="1" si="115">IF(INDIRECT("'" &amp; A29 &amp; "'!$I$11")=0,"",INDIRECT("'" &amp; A29 &amp; "'!$I$11"))</f>
        <v/>
      </c>
      <c r="F29" s="234" t="str">
        <f t="shared" ref="F29:F34" ca="1" si="116">IF(INDIRECT("'" &amp; A29 &amp; "'!$F$12")=0,"",INDIRECT("'" &amp; A29 &amp; "'!$F$12"))</f>
        <v/>
      </c>
      <c r="G29" s="234" t="str">
        <f t="shared" ref="G29:G34" ca="1" si="117">IF(INDIRECT("'" &amp; A29 &amp; "'!$I$12")=0,"",INDIRECT("'" &amp; A29 &amp; "'!$I$12"))</f>
        <v/>
      </c>
      <c r="H29" s="234" t="str">
        <f t="shared" ref="H29:H34" ca="1" si="118">IF(INDIRECT("'" &amp; A29 &amp; "'!$F$13")=0,"",INDIRECT("'" &amp; A29 &amp; "'!$F$13"))</f>
        <v/>
      </c>
      <c r="I29" s="234" t="str">
        <f t="shared" ref="I29:I34" ca="1" si="119">IF(INDIRECT("'" &amp; A29 &amp; "'!$I$33")=0,"",INDIRECT("'" &amp; A29 &amp; "'!$I$33"))</f>
        <v/>
      </c>
      <c r="J29" s="32" t="str">
        <f ca="1">'32'!$I$77</f>
        <v/>
      </c>
      <c r="K29" s="234" t="str">
        <f t="shared" ref="K29:K34" ca="1" si="120">IF(INDIRECT("'" &amp; A29 &amp; "'!$I$57")=0,"",INDIRECT("'" &amp; A29 &amp; "'!$I$57"))</f>
        <v/>
      </c>
      <c r="L29" s="234" t="str">
        <f t="shared" ref="L29:L34" ca="1" si="121">IF(INDIRECT("'" &amp; A29 &amp; "'!$I$66")=0,"",INDIRECT("'" &amp; A29 &amp; "'!$I$66"))</f>
        <v/>
      </c>
      <c r="M29" s="235" t="str">
        <f t="shared" ref="M29:M34" ca="1" si="122">IFERROR(INDIRECT("'" &amp; A29 &amp; "'!$J$11"),"")</f>
        <v/>
      </c>
      <c r="N29" s="235" t="str">
        <f t="shared" ref="N29:N34" ca="1" si="123">IFERROR(INDIRECT("'" &amp; A29 &amp; "'!$J$12"),"")</f>
        <v/>
      </c>
      <c r="O29" s="235" t="str">
        <f t="shared" ref="O29:O34" ca="1" si="124">IFERROR(INDIRECT("'" &amp; A29 &amp; "'!$J$13"),"")</f>
        <v/>
      </c>
      <c r="P29" s="235" t="str">
        <f t="shared" ref="P29:P34" ca="1" si="125">IFERROR(INDIRECT("'" &amp; A29 &amp; "'!$F$16"),"")</f>
        <v/>
      </c>
      <c r="Q29" s="32" t="str">
        <f t="shared" ca="1" si="17"/>
        <v/>
      </c>
      <c r="R29" s="236"/>
      <c r="T29" s="31"/>
      <c r="U29" s="31"/>
    </row>
    <row r="30" spans="1:116" s="17" customFormat="1" x14ac:dyDescent="0.3">
      <c r="A30">
        <f>Verzamelblad!A38</f>
        <v>34</v>
      </c>
      <c r="B30" s="233" t="str">
        <f t="shared" ca="1" si="112"/>
        <v>CBS De Parel</v>
      </c>
      <c r="C30" s="234" t="str">
        <f t="shared" ca="1" si="113"/>
        <v/>
      </c>
      <c r="D30" s="234" t="str">
        <f t="shared" ca="1" si="114"/>
        <v/>
      </c>
      <c r="E30" s="234" t="str">
        <f t="shared" ca="1" si="115"/>
        <v/>
      </c>
      <c r="F30" s="234" t="str">
        <f t="shared" ca="1" si="116"/>
        <v/>
      </c>
      <c r="G30" s="234" t="str">
        <f t="shared" ca="1" si="117"/>
        <v/>
      </c>
      <c r="H30" s="234" t="str">
        <f t="shared" ca="1" si="118"/>
        <v/>
      </c>
      <c r="I30" s="234" t="str">
        <f t="shared" ca="1" si="119"/>
        <v/>
      </c>
      <c r="J30" s="32" t="str">
        <f ca="1">'34'!$I$77</f>
        <v/>
      </c>
      <c r="K30" s="234" t="str">
        <f t="shared" ca="1" si="120"/>
        <v/>
      </c>
      <c r="L30" s="234" t="str">
        <f t="shared" ca="1" si="121"/>
        <v/>
      </c>
      <c r="M30" s="235" t="str">
        <f t="shared" ca="1" si="122"/>
        <v/>
      </c>
      <c r="N30" s="235" t="str">
        <f t="shared" ca="1" si="123"/>
        <v/>
      </c>
      <c r="O30" s="235" t="str">
        <f t="shared" ca="1" si="124"/>
        <v/>
      </c>
      <c r="P30" s="235" t="str">
        <f t="shared" ca="1" si="125"/>
        <v/>
      </c>
      <c r="Q30" s="32" t="str">
        <f t="shared" ca="1" si="17"/>
        <v/>
      </c>
      <c r="R30" s="236"/>
      <c r="T30" s="31"/>
      <c r="U30" s="31"/>
    </row>
    <row r="31" spans="1:116" s="17" customFormat="1" x14ac:dyDescent="0.3">
      <c r="A31">
        <f>Verzamelblad!A39</f>
        <v>35</v>
      </c>
      <c r="B31" s="233" t="str">
        <f t="shared" ca="1" si="112"/>
        <v>SLS de Verbinding</v>
      </c>
      <c r="C31" s="234" t="str">
        <f t="shared" ca="1" si="113"/>
        <v/>
      </c>
      <c r="D31" s="234" t="str">
        <f t="shared" ca="1" si="114"/>
        <v/>
      </c>
      <c r="E31" s="234" t="str">
        <f t="shared" ca="1" si="115"/>
        <v/>
      </c>
      <c r="F31" s="234" t="str">
        <f t="shared" ca="1" si="116"/>
        <v/>
      </c>
      <c r="G31" s="234" t="str">
        <f t="shared" ca="1" si="117"/>
        <v/>
      </c>
      <c r="H31" s="234" t="str">
        <f t="shared" ca="1" si="118"/>
        <v/>
      </c>
      <c r="I31" s="234" t="str">
        <f t="shared" ca="1" si="119"/>
        <v/>
      </c>
      <c r="J31" s="32" t="str">
        <f ca="1">'35'!$I$77</f>
        <v/>
      </c>
      <c r="K31" s="234" t="str">
        <f t="shared" ca="1" si="120"/>
        <v/>
      </c>
      <c r="L31" s="234" t="str">
        <f t="shared" ca="1" si="121"/>
        <v/>
      </c>
      <c r="M31" s="235" t="str">
        <f t="shared" ca="1" si="122"/>
        <v/>
      </c>
      <c r="N31" s="235" t="str">
        <f t="shared" ca="1" si="123"/>
        <v/>
      </c>
      <c r="O31" s="235" t="str">
        <f t="shared" ca="1" si="124"/>
        <v/>
      </c>
      <c r="P31" s="235" t="str">
        <f t="shared" ca="1" si="125"/>
        <v/>
      </c>
      <c r="Q31" s="32" t="str">
        <f t="shared" ca="1" si="17"/>
        <v/>
      </c>
      <c r="R31" s="236"/>
      <c r="T31" s="31"/>
      <c r="U31" s="31"/>
    </row>
    <row r="32" spans="1:116" s="17" customFormat="1" x14ac:dyDescent="0.3">
      <c r="A32">
        <f>Verzamelblad!A40</f>
        <v>36</v>
      </c>
      <c r="B32" s="233" t="str">
        <f t="shared" ca="1" si="112"/>
        <v>Violier (Oostindie) School</v>
      </c>
      <c r="C32" s="234" t="str">
        <f t="shared" ca="1" si="113"/>
        <v/>
      </c>
      <c r="D32" s="234" t="str">
        <f t="shared" ca="1" si="114"/>
        <v/>
      </c>
      <c r="E32" s="234" t="str">
        <f t="shared" ca="1" si="115"/>
        <v/>
      </c>
      <c r="F32" s="234" t="str">
        <f t="shared" ca="1" si="116"/>
        <v/>
      </c>
      <c r="G32" s="234" t="str">
        <f t="shared" ca="1" si="117"/>
        <v/>
      </c>
      <c r="H32" s="234" t="str">
        <f t="shared" ca="1" si="118"/>
        <v/>
      </c>
      <c r="I32" s="234" t="str">
        <f t="shared" ca="1" si="119"/>
        <v/>
      </c>
      <c r="J32" s="32" t="str">
        <f ca="1">'36'!$I$77</f>
        <v/>
      </c>
      <c r="K32" s="234" t="str">
        <f t="shared" ca="1" si="120"/>
        <v/>
      </c>
      <c r="L32" s="234" t="str">
        <f t="shared" ca="1" si="121"/>
        <v/>
      </c>
      <c r="M32" s="235" t="str">
        <f t="shared" ca="1" si="122"/>
        <v/>
      </c>
      <c r="N32" s="235" t="str">
        <f t="shared" ca="1" si="123"/>
        <v/>
      </c>
      <c r="O32" s="235" t="str">
        <f t="shared" ca="1" si="124"/>
        <v/>
      </c>
      <c r="P32" s="235" t="str">
        <f t="shared" ca="1" si="125"/>
        <v/>
      </c>
      <c r="Q32" s="32" t="str">
        <f t="shared" ca="1" si="17"/>
        <v/>
      </c>
      <c r="R32" s="236"/>
      <c r="T32" s="31"/>
      <c r="U32" s="31"/>
    </row>
    <row r="33" spans="1:21" s="17" customFormat="1" x14ac:dyDescent="0.3">
      <c r="A33">
        <f>Verzamelblad!A41</f>
        <v>37</v>
      </c>
      <c r="B33" s="233" t="str">
        <f t="shared" ca="1" si="112"/>
        <v>Violier (Oostindie) alleen KDV</v>
      </c>
      <c r="C33" s="234" t="str">
        <f t="shared" ca="1" si="113"/>
        <v/>
      </c>
      <c r="D33" s="234" t="str">
        <f t="shared" ca="1" si="114"/>
        <v/>
      </c>
      <c r="E33" s="234" t="str">
        <f t="shared" ca="1" si="115"/>
        <v/>
      </c>
      <c r="F33" s="234" t="str">
        <f t="shared" ca="1" si="116"/>
        <v/>
      </c>
      <c r="G33" s="234" t="str">
        <f t="shared" ca="1" si="117"/>
        <v/>
      </c>
      <c r="H33" s="234" t="str">
        <f t="shared" ca="1" si="118"/>
        <v/>
      </c>
      <c r="I33" s="234" t="str">
        <f t="shared" ca="1" si="119"/>
        <v/>
      </c>
      <c r="J33" s="32" t="str">
        <f ca="1">'37'!$I$77</f>
        <v/>
      </c>
      <c r="K33" s="234" t="str">
        <f t="shared" ca="1" si="120"/>
        <v/>
      </c>
      <c r="L33" s="234" t="str">
        <f t="shared" ca="1" si="121"/>
        <v/>
      </c>
      <c r="M33" s="235" t="str">
        <f t="shared" ca="1" si="122"/>
        <v/>
      </c>
      <c r="N33" s="235" t="str">
        <f t="shared" ca="1" si="123"/>
        <v/>
      </c>
      <c r="O33" s="235" t="str">
        <f t="shared" ca="1" si="124"/>
        <v/>
      </c>
      <c r="P33" s="235" t="str">
        <f t="shared" ca="1" si="125"/>
        <v/>
      </c>
      <c r="Q33" s="32" t="str">
        <f ca="1">J33</f>
        <v/>
      </c>
      <c r="R33" s="236"/>
      <c r="T33" s="31"/>
      <c r="U33" s="31"/>
    </row>
    <row r="34" spans="1:21" s="17" customFormat="1" x14ac:dyDescent="0.3">
      <c r="A34">
        <f>Verzamelblad!A42</f>
        <v>38</v>
      </c>
      <c r="B34" s="17" t="str">
        <f t="shared" ca="1" si="112"/>
        <v>Nautilus (het Anker)</v>
      </c>
      <c r="C34" s="32" t="str">
        <f t="shared" ca="1" si="113"/>
        <v/>
      </c>
      <c r="D34" s="32" t="str">
        <f t="shared" ca="1" si="114"/>
        <v/>
      </c>
      <c r="E34" s="32" t="str">
        <f t="shared" ca="1" si="115"/>
        <v/>
      </c>
      <c r="F34" s="32" t="str">
        <f t="shared" ca="1" si="116"/>
        <v/>
      </c>
      <c r="G34" s="32" t="str">
        <f t="shared" ca="1" si="117"/>
        <v/>
      </c>
      <c r="H34" s="32" t="str">
        <f t="shared" ca="1" si="118"/>
        <v/>
      </c>
      <c r="I34" s="32" t="str">
        <f t="shared" ca="1" si="119"/>
        <v/>
      </c>
      <c r="J34" s="32" t="str">
        <f ca="1">'38'!$I$77</f>
        <v/>
      </c>
      <c r="K34" s="32" t="str">
        <f t="shared" ca="1" si="120"/>
        <v/>
      </c>
      <c r="L34" s="32" t="str">
        <f t="shared" ca="1" si="121"/>
        <v/>
      </c>
      <c r="M34" s="31" t="str">
        <f t="shared" ca="1" si="122"/>
        <v/>
      </c>
      <c r="N34" s="31" t="str">
        <f t="shared" ca="1" si="123"/>
        <v/>
      </c>
      <c r="O34" s="31" t="str">
        <f t="shared" ca="1" si="124"/>
        <v/>
      </c>
      <c r="P34" s="31" t="str">
        <f t="shared" ca="1" si="125"/>
        <v/>
      </c>
      <c r="Q34" s="32" t="str">
        <f t="shared" ca="1" si="17"/>
        <v/>
      </c>
      <c r="R34" s="236"/>
      <c r="T34" s="31"/>
      <c r="U34" s="31"/>
    </row>
    <row r="35" spans="1:21" x14ac:dyDescent="0.3">
      <c r="R35" s="157"/>
    </row>
    <row r="36" spans="1:21" ht="15" thickBot="1" x14ac:dyDescent="0.35">
      <c r="B36" s="300" t="s">
        <v>218</v>
      </c>
      <c r="C36" s="64"/>
      <c r="D36" s="64"/>
      <c r="E36" s="65" t="str">
        <f ca="1">IF(SUM(E5:E34)=0,"",SUM(E5:E34))</f>
        <v/>
      </c>
      <c r="F36" s="64"/>
      <c r="G36" s="65" t="str">
        <f t="shared" ref="G36:Q36" ca="1" si="126">IF(SUM(G5:G34)=0,"",SUM(G5:G34))</f>
        <v/>
      </c>
      <c r="H36" s="65" t="str">
        <f t="shared" ca="1" si="126"/>
        <v/>
      </c>
      <c r="I36" s="65" t="str">
        <f t="shared" ca="1" si="126"/>
        <v/>
      </c>
      <c r="J36" s="301" t="str">
        <f ca="1">IF(SUM(J5:J34)=0,"",SUM(J5:J34))</f>
        <v/>
      </c>
      <c r="K36" s="65" t="str">
        <f t="shared" ca="1" si="126"/>
        <v/>
      </c>
      <c r="L36" s="65" t="str">
        <f t="shared" ca="1" si="126"/>
        <v/>
      </c>
      <c r="M36" s="156" t="str">
        <f t="shared" ca="1" si="126"/>
        <v/>
      </c>
      <c r="N36" s="156" t="str">
        <f t="shared" ca="1" si="126"/>
        <v/>
      </c>
      <c r="O36" s="156" t="str">
        <f t="shared" ca="1" si="126"/>
        <v/>
      </c>
      <c r="P36" s="156" t="str">
        <f t="shared" ca="1" si="126"/>
        <v/>
      </c>
      <c r="Q36" s="301" t="str">
        <f t="shared" ca="1" si="126"/>
        <v/>
      </c>
      <c r="R36" s="160"/>
    </row>
    <row r="37" spans="1:21" ht="15" thickTop="1" x14ac:dyDescent="0.3"/>
    <row r="38" spans="1:21" hidden="1" x14ac:dyDescent="0.3">
      <c r="B38" t="s">
        <v>217</v>
      </c>
    </row>
    <row r="39" spans="1:21" x14ac:dyDescent="0.3"/>
    <row r="40" spans="1:21" x14ac:dyDescent="0.3"/>
    <row r="41" spans="1:21" x14ac:dyDescent="0.3"/>
    <row r="42" spans="1:21" x14ac:dyDescent="0.3"/>
    <row r="43" spans="1:21" x14ac:dyDescent="0.3"/>
    <row r="44" spans="1:21" x14ac:dyDescent="0.3"/>
    <row r="45" spans="1:21" x14ac:dyDescent="0.3"/>
    <row r="46" spans="1:21" x14ac:dyDescent="0.3"/>
    <row r="47" spans="1:21" x14ac:dyDescent="0.3"/>
    <row r="48" spans="1:21" x14ac:dyDescent="0.3"/>
    <row r="49" x14ac:dyDescent="0.3"/>
  </sheetData>
  <mergeCells count="1">
    <mergeCell ref="B1:Q1"/>
  </mergeCells>
  <pageMargins left="0.70866141732283472" right="0.70866141732283472" top="0.94488188976377963" bottom="0.74803149606299213" header="0.31496062992125984" footer="0.31496062992125984"/>
  <pageSetup paperSize="9" scale="54" orientation="landscape" r:id="rId1"/>
  <headerFooter>
    <oddHeader xml:space="preserve">&amp;L&amp;G
</oddHeader>
  </headerFooter>
  <colBreaks count="1" manualBreakCount="1">
    <brk id="18" max="1048575" man="1"/>
  </col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4">
    <tabColor rgb="FFC2E76B"/>
  </sheetPr>
  <dimension ref="A1:O102"/>
  <sheetViews>
    <sheetView showGridLines="0" showZeros="0" zoomScaleNormal="100" workbookViewId="0">
      <selection activeCell="G46" sqref="G46"/>
    </sheetView>
  </sheetViews>
  <sheetFormatPr defaultColWidth="0" defaultRowHeight="14.4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1, onderdeel van Bestek </v>
      </c>
      <c r="E2" s="12"/>
      <c r="F2" s="12"/>
      <c r="G2" s="12"/>
      <c r="H2" s="18"/>
    </row>
    <row r="3" spans="1:11" x14ac:dyDescent="0.3">
      <c r="D3" s="49"/>
      <c r="E3" s="49"/>
    </row>
    <row r="4" spans="1:11" ht="15" customHeight="1" x14ac:dyDescent="0.3">
      <c r="A4" s="85" t="s">
        <v>6</v>
      </c>
      <c r="B4" s="529" t="str">
        <f>VLOOKUP(H4,Verzamelblad!A5:E54,3)</f>
        <v>Bestuursbureau</v>
      </c>
      <c r="C4" s="530"/>
      <c r="D4" s="530"/>
      <c r="E4" s="531"/>
      <c r="F4" s="519" t="s">
        <v>10</v>
      </c>
      <c r="G4" s="520"/>
      <c r="H4" s="303">
        <f>Verzamelblad!A5</f>
        <v>1</v>
      </c>
    </row>
    <row r="5" spans="1:11" x14ac:dyDescent="0.3">
      <c r="A5" s="82" t="s">
        <v>5</v>
      </c>
      <c r="B5" s="526">
        <f>VLOOKUP(H4,Verzamelblad!A5:E54,4)</f>
        <v>0</v>
      </c>
      <c r="C5" s="527"/>
      <c r="D5" s="527"/>
      <c r="E5" s="528"/>
      <c r="F5" s="521" t="s">
        <v>11</v>
      </c>
      <c r="G5" s="522"/>
      <c r="H5" s="304" t="str">
        <f>CONCATENATE(H4,"a")</f>
        <v>1a</v>
      </c>
    </row>
    <row r="6" spans="1:11" x14ac:dyDescent="0.3">
      <c r="A6" s="84" t="s">
        <v>7</v>
      </c>
      <c r="B6" s="523">
        <f>VLOOKUP(H4,Verzamelblad!A5:E54,5)</f>
        <v>0</v>
      </c>
      <c r="C6" s="524"/>
      <c r="D6" s="524"/>
      <c r="E6" s="525"/>
      <c r="F6" s="532" t="s">
        <v>170</v>
      </c>
      <c r="G6" s="533"/>
      <c r="H6" s="305"/>
    </row>
    <row r="7" spans="1:11" x14ac:dyDescent="0.3">
      <c r="G7" s="35"/>
      <c r="H7" s="35"/>
    </row>
    <row r="8" spans="1:11" hidden="1" x14ac:dyDescent="0.3">
      <c r="A8" s="85" t="s">
        <v>8</v>
      </c>
      <c r="B8" s="86"/>
      <c r="C8" s="86"/>
      <c r="D8" s="86"/>
      <c r="E8" s="230">
        <f>VLOOKUP($H$4,Verzamelblad!$A$5:$EK$54,14,0)</f>
        <v>0</v>
      </c>
    </row>
    <row r="9" spans="1:11" hidden="1" x14ac:dyDescent="0.3">
      <c r="A9" s="84" t="s">
        <v>9</v>
      </c>
      <c r="B9" s="69"/>
      <c r="C9" s="69"/>
      <c r="D9" s="69"/>
      <c r="E9" s="231">
        <f>VLOOKUP($H$4,Verzamelblad!$A$5:$EK$54,6,0)</f>
        <v>0</v>
      </c>
    </row>
    <row r="10" spans="1:11" ht="18.75" customHeight="1" x14ac:dyDescent="0.3">
      <c r="F10" s="3"/>
      <c r="G10" s="3"/>
      <c r="H10" s="3"/>
      <c r="I10" s="3"/>
      <c r="J10" s="3"/>
      <c r="K10" s="3"/>
    </row>
    <row r="11" spans="1:11" hidden="1" x14ac:dyDescent="0.3">
      <c r="A11" s="80" t="s">
        <v>17</v>
      </c>
      <c r="B11" s="81"/>
      <c r="C11" s="81"/>
      <c r="D11" s="91"/>
      <c r="E11" s="67"/>
      <c r="F11" s="101" t="str">
        <f>IFERROR(IF(SUM(I11/12)=0,"",SUM(I11/12)),"")</f>
        <v/>
      </c>
      <c r="G11" s="102" t="str">
        <f>IFERROR(SUM(J11/12),"")</f>
        <v/>
      </c>
      <c r="H11" s="109" t="str">
        <f>IFERROR(SUM(J11/E9),"")</f>
        <v/>
      </c>
      <c r="I11" s="101" t="str">
        <f>IFERROR(IF(SUM($I$14*K11)=0,"",SUM($I$14*K11)),"")</f>
        <v/>
      </c>
      <c r="J11" s="102" t="str">
        <f>IFERROR(SUM(J14*K11),"")</f>
        <v/>
      </c>
      <c r="K11" s="60"/>
    </row>
    <row r="12" spans="1:11" hidden="1" x14ac:dyDescent="0.3">
      <c r="A12" s="92" t="s">
        <v>18</v>
      </c>
      <c r="B12" s="93"/>
      <c r="C12" s="93"/>
      <c r="D12" s="94"/>
      <c r="E12" s="68"/>
      <c r="F12" s="103" t="str">
        <f>IFERROR(IF(SUM(I12/3)=0,"",SUM(I12/3)),"")</f>
        <v/>
      </c>
      <c r="G12" s="104" t="str">
        <f>IFERROR(SUM(J12/3),"")</f>
        <v/>
      </c>
      <c r="H12" s="36"/>
      <c r="I12" s="110" t="str">
        <f>IFERROR(IF(SUM($I$14*K12)=0,"",SUM($I$14*K12)),"")</f>
        <v/>
      </c>
      <c r="J12" s="111" t="str">
        <f>IFERROR(SUM(J14*K12),"")</f>
        <v/>
      </c>
      <c r="K12" s="61"/>
    </row>
    <row r="13" spans="1:11" hidden="1" x14ac:dyDescent="0.3">
      <c r="A13" s="95" t="s">
        <v>19</v>
      </c>
      <c r="B13" s="96"/>
      <c r="C13" s="96"/>
      <c r="D13" s="97"/>
      <c r="E13" s="70"/>
      <c r="F13" s="105" t="str">
        <f>IF(I13=0,"",I13)</f>
        <v/>
      </c>
      <c r="G13" s="106" t="str">
        <f>IFERROR(J13,"")</f>
        <v/>
      </c>
      <c r="H13" s="37"/>
      <c r="I13" s="112" t="str">
        <f>IFERROR(IF(SUM($I$14*K13)=0,"",SUM($I$14*K13)),"")</f>
        <v/>
      </c>
      <c r="J13" s="113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07" t="str">
        <f>IFERROR(IF(SUM(F11:F13)=0,"",SUM(F11:F13)),"")</f>
        <v/>
      </c>
      <c r="G14" s="108">
        <f>IFERROR(SUM(G11:G13),"")</f>
        <v>0</v>
      </c>
      <c r="H14" s="7"/>
      <c r="I14" s="107" t="str">
        <f>IFERROR(IF(E101=0,"",E101),"")</f>
        <v/>
      </c>
      <c r="J14" s="108" t="str">
        <f>IFERROR(SUM(I14/offertetarief),"")</f>
        <v/>
      </c>
      <c r="K14" s="3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idden="1" x14ac:dyDescent="0.3">
      <c r="A16" s="89" t="s">
        <v>13</v>
      </c>
      <c r="B16" s="87"/>
      <c r="C16" s="87"/>
      <c r="D16" s="87"/>
      <c r="E16" s="90"/>
      <c r="F16" s="114" t="str">
        <f>IFERROR(SUM((J14*directtoezicht)/E9),"")</f>
        <v/>
      </c>
      <c r="G16" s="115" t="str">
        <f>IF(J14="","",SUM(J14*directtoezicht))</f>
        <v/>
      </c>
    </row>
    <row r="17" spans="1:12" ht="15.75" hidden="1" customHeight="1" x14ac:dyDescent="0.3">
      <c r="K17" s="502" t="s">
        <v>243</v>
      </c>
      <c r="L17" s="502" t="s">
        <v>244</v>
      </c>
    </row>
    <row r="18" spans="1:12" ht="15.75" hidden="1" customHeight="1" x14ac:dyDescent="0.3">
      <c r="A18" t="s">
        <v>89</v>
      </c>
      <c r="K18" s="502"/>
      <c r="L18" s="502"/>
    </row>
    <row r="19" spans="1:12" hidden="1" x14ac:dyDescent="0.3">
      <c r="A19" s="514" t="s">
        <v>226</v>
      </c>
      <c r="B19" s="515"/>
      <c r="C19" s="516"/>
      <c r="D19" s="229">
        <f ca="1">D101</f>
        <v>22984</v>
      </c>
      <c r="E19" s="512" t="s">
        <v>227</v>
      </c>
      <c r="F19" s="513"/>
      <c r="G19" s="116" t="str">
        <f ca="1">IFERROR(D101/E9,"")</f>
        <v/>
      </c>
      <c r="H19" s="88" t="s">
        <v>228</v>
      </c>
      <c r="I19" s="117" t="str">
        <f ca="1">IFERROR(SUM(D19/J14),"")</f>
        <v/>
      </c>
      <c r="K19" s="262" t="str">
        <f ca="1">IF(INDIRECT("'"&amp;$H$5&amp;"'!F539")="H","",IF(INDIRECT("'"&amp;$H$5&amp;"'!F539")="Vrije categorie","",INDIRECT("'"&amp;$H$5&amp;"'!F539")))</f>
        <v>A</v>
      </c>
      <c r="L19" s="263"/>
    </row>
    <row r="20" spans="1:12" hidden="1" x14ac:dyDescent="0.3">
      <c r="K20" s="262" t="str">
        <f ca="1">IF(INDIRECT("'"&amp;$H$5&amp;"'!F540")="H","",IF(INDIRECT("'"&amp;$H$5&amp;"'!F540")="Vrije categorie","",INDIRECT("'"&amp;$H$5&amp;"'!F540")))</f>
        <v>A1</v>
      </c>
      <c r="L20" s="263"/>
    </row>
    <row r="21" spans="1:12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262" t="str">
        <f ca="1">IF(INDIRECT("'"&amp;$H$5&amp;"'!F541")="H","",IF(INDIRECT("'"&amp;$H$5&amp;"'!F541")="Vrije categorie","",INDIRECT("'"&amp;$H$5&amp;"'!F541")))</f>
        <v>B</v>
      </c>
      <c r="L21" s="263"/>
    </row>
    <row r="22" spans="1:12" hidden="1" x14ac:dyDescent="0.3">
      <c r="A22" s="509">
        <f>VLOOKUP($H$4,Verzamelblad!$A$5:$EK$54,32,0)</f>
        <v>0</v>
      </c>
      <c r="B22" s="510"/>
      <c r="C22" s="511"/>
      <c r="D22" s="71">
        <f>VLOOKUP($H$4,Verzamelblad!$A$5:$EK$54,33,0)</f>
        <v>0</v>
      </c>
      <c r="E22" s="224">
        <f>VLOOKUP($H$4,Verzamelblad!$A$5:$DE$54,34)</f>
        <v>0</v>
      </c>
      <c r="F22" s="190"/>
      <c r="G22" s="101" t="str">
        <f>IF(IF(E22="","",SUM(E22*F22))=0,"",IF(E22="","",SUM(E22*F22)))</f>
        <v/>
      </c>
      <c r="H22" s="71">
        <f>VLOOKUP($H$4,Verzamelblad!$A$5:$EK$54,35,0)</f>
        <v>0</v>
      </c>
      <c r="I22" s="194" t="str">
        <f>IFERROR(IF(IF(H22="op afroep","",SUM(G22*H22))=0,"",IF(H22="op afroep","",SUM(G22*H22))),"")</f>
        <v/>
      </c>
      <c r="K22" s="262" t="str">
        <f ca="1">IF(INDIRECT("'"&amp;$H$5&amp;"'!F542")="H","",IF(INDIRECT("'"&amp;$H$5&amp;"'!F542")="Vrije categorie","",INDIRECT("'"&amp;$H$5&amp;"'!F542")))</f>
        <v>C</v>
      </c>
      <c r="L22" s="263"/>
    </row>
    <row r="23" spans="1:12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03" t="str">
        <f>IF(IF(E23="","",SUM(E23*F23))=0,"",IF(E23="","",SUM(E23*F23)))</f>
        <v/>
      </c>
      <c r="H23" s="72">
        <f>VLOOKUP($H$4,Verzamelblad!$A$5:$EK$54,39,0)</f>
        <v>0</v>
      </c>
      <c r="I23" s="195" t="str">
        <f>IFERROR(IF(IF(H23="op afroep","",SUM(G23*H23))=0,"",IF(H23="op afroep","",SUM(G23*H23))),"")</f>
        <v/>
      </c>
      <c r="K23" s="262" t="str">
        <f ca="1">IF(INDIRECT("'"&amp;$H$5&amp;"'!F543")="H","",IF(INDIRECT("'"&amp;$H$5&amp;"'!F543")="Vrije categorie","",INDIRECT("'"&amp;$H$5&amp;"'!F543")))</f>
        <v>D</v>
      </c>
      <c r="L23" s="263"/>
    </row>
    <row r="24" spans="1:12" hidden="1" x14ac:dyDescent="0.3">
      <c r="A24" s="82">
        <f>VLOOKUP($H$4,Verzamelblad!$A$5:$EK$54,40,0)</f>
        <v>0</v>
      </c>
      <c r="B24" s="83"/>
      <c r="C24" s="68"/>
      <c r="D24" s="73">
        <f>VLOOKUP($H$4,Verzamelblad!$A$5:$EK$54,41,0)</f>
        <v>0</v>
      </c>
      <c r="E24" s="72">
        <f>VLOOKUP($H$4,Verzamelblad!$A$5:$DE$54,42)</f>
        <v>0</v>
      </c>
      <c r="F24" s="191"/>
      <c r="G24" s="103" t="str">
        <f t="shared" ref="G24:G32" si="0">IF(IF(E24="","",SUM(E24*F24))=0,"",IF(E24="","",SUM(E24*F24)))</f>
        <v/>
      </c>
      <c r="H24" s="72">
        <f>VLOOKUP($H$4,Verzamelblad!$A$5:$EK$54,43,0)</f>
        <v>0</v>
      </c>
      <c r="I24" s="195" t="str">
        <f t="shared" ref="I24:I31" si="1">IFERROR(IF(IF(H24="op afroep","",SUM(G24*H24))=0,"",IF(H24="op afroep","",SUM(G24*H24))),"")</f>
        <v/>
      </c>
      <c r="K24" s="262" t="str">
        <f ca="1">IF(INDIRECT("'"&amp;$H$5&amp;"'!F544")="H","",IF(INDIRECT("'"&amp;$H$5&amp;"'!F544")="Vrije categorie","",INDIRECT("'"&amp;$H$5&amp;"'!F544")))</f>
        <v/>
      </c>
      <c r="L24" s="263"/>
    </row>
    <row r="25" spans="1:12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03" t="str">
        <f t="shared" si="0"/>
        <v/>
      </c>
      <c r="H25" s="72">
        <f>VLOOKUP($H$4,Verzamelblad!$A$5:$EK$54,47,0)</f>
        <v>0</v>
      </c>
      <c r="I25" s="195" t="str">
        <f t="shared" si="1"/>
        <v/>
      </c>
      <c r="K25" s="262" t="str">
        <f ca="1">IF(INDIRECT("'"&amp;$H$5&amp;"'!F545")="H","",IF(INDIRECT("'"&amp;$H$5&amp;"'!F545")="Vrije categorie","",INDIRECT("'"&amp;$H$5&amp;"'!F545")))</f>
        <v/>
      </c>
      <c r="L25" s="263"/>
    </row>
    <row r="26" spans="1:12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03" t="str">
        <f t="shared" si="0"/>
        <v/>
      </c>
      <c r="H26" s="72">
        <f>VLOOKUP($H$4,Verzamelblad!$A$5:$EK$54,51,0)</f>
        <v>0</v>
      </c>
      <c r="I26" s="195" t="str">
        <f t="shared" si="1"/>
        <v/>
      </c>
      <c r="K26" s="262" t="str">
        <f ca="1">IF(INDIRECT("'"&amp;$H$5&amp;"'!F546")="H","",IF(INDIRECT("'"&amp;$H$5&amp;"'!F546")="Vrije categorie","",INDIRECT("'"&amp;$H$5&amp;"'!F546")))</f>
        <v/>
      </c>
      <c r="L26" s="263"/>
    </row>
    <row r="27" spans="1:12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03" t="str">
        <f t="shared" si="0"/>
        <v/>
      </c>
      <c r="H27" s="72">
        <f>VLOOKUP($H$4,Verzamelblad!$A$5:$EK$54,55,0)</f>
        <v>0</v>
      </c>
      <c r="I27" s="195" t="str">
        <f t="shared" si="1"/>
        <v/>
      </c>
      <c r="K27" s="262" t="str">
        <f ca="1">IF(INDIRECT("'"&amp;$H$5&amp;"'!F547")="H","",IF(INDIRECT("'"&amp;$H$5&amp;"'!F547")="Vrije categorie","",INDIRECT("'"&amp;$H$5&amp;"'!F547")))</f>
        <v/>
      </c>
      <c r="L27" s="263"/>
    </row>
    <row r="28" spans="1:12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03" t="str">
        <f t="shared" si="0"/>
        <v/>
      </c>
      <c r="H28" s="72">
        <f>VLOOKUP($H$4,Verzamelblad!$A$5:$EK$54,59,0)</f>
        <v>0</v>
      </c>
      <c r="I28" s="195" t="str">
        <f t="shared" si="1"/>
        <v/>
      </c>
      <c r="K28" s="262" t="str">
        <f ca="1">IF(INDIRECT("'"&amp;$H$5&amp;"'!F548")="H","",IF(INDIRECT("'"&amp;$H$5&amp;"'!F548")="Vrije categorie","",INDIRECT("'"&amp;$H$5&amp;"'!F548")))</f>
        <v/>
      </c>
      <c r="L28" s="263"/>
    </row>
    <row r="29" spans="1:12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03" t="str">
        <f t="shared" si="0"/>
        <v/>
      </c>
      <c r="H29" s="72">
        <f>VLOOKUP($H$4,Verzamelblad!$A$5:$EK$54,63,0)</f>
        <v>0</v>
      </c>
      <c r="I29" s="195" t="str">
        <f t="shared" si="1"/>
        <v/>
      </c>
      <c r="K29" s="262" t="str">
        <f ca="1">IF(INDIRECT("'"&amp;$H$5&amp;"'!F549")="H","",IF(INDIRECT("'"&amp;$H$5&amp;"'!F549")="Vrije categorie","",INDIRECT("'"&amp;$H$5&amp;"'!F549")))</f>
        <v/>
      </c>
      <c r="L29" s="263"/>
    </row>
    <row r="30" spans="1:12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03" t="str">
        <f t="shared" si="0"/>
        <v/>
      </c>
      <c r="H30" s="72">
        <f>VLOOKUP($H$4,Verzamelblad!$A$5:$EK$54,67,0)</f>
        <v>0</v>
      </c>
      <c r="I30" s="195" t="str">
        <f t="shared" si="1"/>
        <v/>
      </c>
      <c r="K30" s="262" t="str">
        <f ca="1">IF(INDIRECT("'"&amp;$H$5&amp;"'!F550")="H","",IF(INDIRECT("'"&amp;$H$5&amp;"'!F550")="Vrije categorie","",INDIRECT("'"&amp;$H$5&amp;"'!F550")))</f>
        <v/>
      </c>
      <c r="L30" s="263"/>
    </row>
    <row r="31" spans="1:12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03" t="str">
        <f t="shared" si="0"/>
        <v/>
      </c>
      <c r="H31" s="72">
        <f>VLOOKUP($H$4,Verzamelblad!$A$5:$EK$54,71,0)</f>
        <v>0</v>
      </c>
      <c r="I31" s="195" t="str">
        <f t="shared" si="1"/>
        <v/>
      </c>
      <c r="K31" s="262" t="str">
        <f ca="1">IF(INDIRECT("'"&amp;$H$5&amp;"'!F551")="H","",IF(INDIRECT("'"&amp;$H$5&amp;"'!F551")="Vrije categorie","",INDIRECT("'"&amp;$H$5&amp;"'!F551")))</f>
        <v/>
      </c>
      <c r="L31" s="263"/>
    </row>
    <row r="32" spans="1:12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3" t="str">
        <f t="shared" si="0"/>
        <v/>
      </c>
      <c r="H32" s="74">
        <f>VLOOKUP($H$4,Verzamelblad!$A$5:$EK$54,75,0)</f>
        <v>0</v>
      </c>
      <c r="I32" s="196" t="str">
        <f>IFERROR(IF(IF(H32="op afroep","",SUM(G32*H32))=0,"",IF(H32="op afroep","",SUM(G32*H32))),"")</f>
        <v/>
      </c>
      <c r="K32" s="262" t="str">
        <f ca="1">IF(INDIRECT("'"&amp;$H$5&amp;"'!F552")="H","",IF(INDIRECT("'"&amp;$H$5&amp;"'!F552")="Vrije categorie","",INDIRECT("'"&amp;$H$5&amp;"'!F552")))</f>
        <v/>
      </c>
      <c r="L32" s="263"/>
    </row>
    <row r="33" spans="1:12" ht="15" hidden="1" thickBot="1" x14ac:dyDescent="0.35">
      <c r="A33" t="s">
        <v>16</v>
      </c>
      <c r="I33" s="197" t="str">
        <f>IF(SUM(I22:I32)=0,"",SUM(I22:I32))</f>
        <v/>
      </c>
      <c r="K33" s="262" t="str">
        <f ca="1">IF(INDIRECT("'"&amp;$H$5&amp;"'!F553")="H","",IF(INDIRECT("'"&amp;$H$5&amp;"'!F553")="Vrije categorie","",INDIRECT("'"&amp;$H$5&amp;"'!F553")))</f>
        <v/>
      </c>
      <c r="L33" s="263"/>
    </row>
    <row r="34" spans="1:12" hidden="1" x14ac:dyDescent="0.3">
      <c r="K34" s="247"/>
      <c r="L34" s="247"/>
    </row>
    <row r="35" spans="1:12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  <c r="K35" s="247"/>
      <c r="L35" s="247"/>
    </row>
    <row r="36" spans="1:12" x14ac:dyDescent="0.3">
      <c r="A36" s="85" t="str">
        <f>VLOOKUP($H$4,Verzamelblad!$A$5:$EK$54,16,0)</f>
        <v>Recoaten</v>
      </c>
      <c r="B36" s="86"/>
      <c r="C36" s="86"/>
      <c r="D36" s="67"/>
      <c r="E36" s="102">
        <f ca="1">VLOOKUP($H$4,Verzamelblad!$A$5:$DE$54,105)</f>
        <v>0</v>
      </c>
      <c r="F36" s="309"/>
      <c r="G36" s="101">
        <f ca="1">E36*F36</f>
        <v>0</v>
      </c>
      <c r="H36" s="71" t="str">
        <f>VLOOKUP($H$4,Verzamelblad!$A$5:$DE$54,17)</f>
        <v>op afroep</v>
      </c>
      <c r="I36" s="276"/>
    </row>
    <row r="37" spans="1:12" x14ac:dyDescent="0.3">
      <c r="A37" s="82" t="s">
        <v>1211</v>
      </c>
      <c r="B37" s="83"/>
      <c r="C37" s="83"/>
      <c r="D37" s="68"/>
      <c r="E37" s="111">
        <f ca="1">VLOOKUP($H$4,Verzamelblad!$A$5:$DE$54,106)</f>
        <v>0</v>
      </c>
      <c r="F37" s="310"/>
      <c r="G37" s="103">
        <f t="shared" ref="G37:G43" ca="1" si="2">E37*F37</f>
        <v>0</v>
      </c>
      <c r="H37" s="72">
        <f>VLOOKUP($H$4,Verzamelblad!$A$5:$DE$54,19)</f>
        <v>1</v>
      </c>
      <c r="I37" s="276">
        <f t="shared" ref="I37:I42" ca="1" si="3">G37*H37</f>
        <v>0</v>
      </c>
      <c r="J37" s="517"/>
      <c r="K37" s="518"/>
      <c r="L37" s="518"/>
    </row>
    <row r="38" spans="1:12" hidden="1" x14ac:dyDescent="0.3">
      <c r="A38" s="82"/>
      <c r="B38" s="83"/>
      <c r="C38" s="83"/>
      <c r="D38" s="68"/>
      <c r="E38" s="111"/>
      <c r="F38" s="310"/>
      <c r="G38" s="103"/>
      <c r="H38" s="72"/>
      <c r="I38" s="276"/>
      <c r="J38" s="517"/>
      <c r="K38" s="518"/>
      <c r="L38" s="518"/>
    </row>
    <row r="39" spans="1:12" x14ac:dyDescent="0.3">
      <c r="A39" s="82" t="str">
        <f>VLOOKUP($H$4,Verzamelblad!$A$5:$EK$54,20,0)</f>
        <v>Volsprayen</v>
      </c>
      <c r="B39" s="83"/>
      <c r="C39" s="83"/>
      <c r="D39" s="68"/>
      <c r="E39" s="111">
        <f ca="1">VLOOKUP($H$4,Verzamelblad!$A$5:$DE$54,107)</f>
        <v>0</v>
      </c>
      <c r="F39" s="310"/>
      <c r="G39" s="103">
        <f t="shared" ca="1" si="2"/>
        <v>0</v>
      </c>
      <c r="H39" s="72" t="str">
        <f>VLOOKUP($H$4,Verzamelblad!$A$5:$DE$54,21)</f>
        <v>op afroep</v>
      </c>
      <c r="I39" s="276"/>
      <c r="J39" s="517"/>
      <c r="K39" s="518"/>
      <c r="L39" s="518"/>
    </row>
    <row r="40" spans="1:12" x14ac:dyDescent="0.3">
      <c r="A40" s="82" t="str">
        <f>VLOOKUP($H$4,Verzamelblad!$A$5:$EK$54,22,0)</f>
        <v>Tapijtreinigen</v>
      </c>
      <c r="B40" s="83"/>
      <c r="C40" s="83"/>
      <c r="D40" s="68"/>
      <c r="E40" s="111">
        <f ca="1">VLOOKUP($H$4,Verzamelblad!$A$5:$DE$54,108)</f>
        <v>815.80000000000007</v>
      </c>
      <c r="F40" s="310"/>
      <c r="G40" s="103">
        <f t="shared" ca="1" si="2"/>
        <v>0</v>
      </c>
      <c r="H40" s="72" t="str">
        <f>VLOOKUP($H$4,Verzamelblad!$A$5:$DE$54,23)</f>
        <v>op afroep</v>
      </c>
      <c r="I40" s="276"/>
    </row>
    <row r="41" spans="1:12" x14ac:dyDescent="0.3">
      <c r="A41" s="82" t="str">
        <f>VLOOKUP($H$4,Verzamelblad!$A$5:$EK$54,24,0)</f>
        <v>Schrobben</v>
      </c>
      <c r="B41" s="83"/>
      <c r="C41" s="83"/>
      <c r="D41" s="68"/>
      <c r="E41" s="118">
        <f>VLOOKUP($H$4,Verzamelblad!$A$5:$DE$54,109)</f>
        <v>0</v>
      </c>
      <c r="F41" s="310"/>
      <c r="G41" s="103">
        <f t="shared" si="2"/>
        <v>0</v>
      </c>
      <c r="H41" s="72" t="str">
        <f>VLOOKUP($H$4,Verzamelblad!$A$5:$DE$54,25)</f>
        <v>op afroep</v>
      </c>
      <c r="I41" s="276"/>
    </row>
    <row r="42" spans="1:12" x14ac:dyDescent="0.3">
      <c r="A42" s="82" t="s">
        <v>1212</v>
      </c>
      <c r="B42" s="83"/>
      <c r="C42" s="83"/>
      <c r="D42" s="68"/>
      <c r="E42" s="111">
        <f ca="1">E36</f>
        <v>0</v>
      </c>
      <c r="F42" s="310"/>
      <c r="G42" s="103">
        <f t="shared" ca="1" si="2"/>
        <v>0</v>
      </c>
      <c r="H42" s="72">
        <v>0.2</v>
      </c>
      <c r="I42" s="276">
        <f t="shared" ca="1" si="3"/>
        <v>0</v>
      </c>
    </row>
    <row r="43" spans="1:12" x14ac:dyDescent="0.3">
      <c r="A43" s="82" t="str">
        <f>VLOOKUP($H$4,Verzamelblad!$A$5:$EK$54,28,0)</f>
        <v>Reinigen inloopzones</v>
      </c>
      <c r="B43" s="83"/>
      <c r="C43" s="83"/>
      <c r="D43" s="68"/>
      <c r="E43" s="118">
        <v>4</v>
      </c>
      <c r="F43" s="310"/>
      <c r="G43" s="103">
        <f t="shared" si="2"/>
        <v>0</v>
      </c>
      <c r="H43" s="72" t="s">
        <v>370</v>
      </c>
      <c r="I43" s="276"/>
    </row>
    <row r="44" spans="1:12" x14ac:dyDescent="0.3">
      <c r="A44" s="84">
        <f>VLOOKUP($H$4,Verzamelblad!$A$5:$EK$54,30,0)</f>
        <v>0</v>
      </c>
      <c r="B44" s="69"/>
      <c r="C44" s="69"/>
      <c r="D44" s="70"/>
      <c r="E44" s="119">
        <v>0</v>
      </c>
      <c r="F44" s="311"/>
      <c r="G44" s="103" t="str">
        <f t="shared" ref="G44" si="4">IF(IF(E44="","",SUM(E44*F44))=0,"",IF(E44="","",SUM(E44*F44)))</f>
        <v/>
      </c>
      <c r="H44" s="74">
        <f>VLOOKUP($H$4,Verzamelblad!$A$5:$DE$54,31)</f>
        <v>0</v>
      </c>
      <c r="I44" s="276" t="str">
        <f t="shared" ref="I44" si="5">IFERROR(IF(IF(H44="op afroep","",SUM(G44*H44))=0,"",IF(H44="op afroep","",SUM(G44*H44))),"")</f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20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x14ac:dyDescent="0.3">
      <c r="A48" s="85" t="s">
        <v>1213</v>
      </c>
      <c r="B48" s="86"/>
      <c r="C48" s="86"/>
      <c r="D48" s="67"/>
      <c r="E48" s="102">
        <f ca="1">E37</f>
        <v>0</v>
      </c>
      <c r="F48" s="309"/>
      <c r="G48" s="459" t="str">
        <f ca="1">IF(IF(E48="","",SUM(E48*F48))=0,"",IF(E48="","",SUM(E48*F48)))</f>
        <v/>
      </c>
      <c r="H48" s="463"/>
      <c r="I48" s="160"/>
    </row>
    <row r="49" spans="1:12" x14ac:dyDescent="0.3">
      <c r="A49" s="82" t="s">
        <v>1208</v>
      </c>
      <c r="B49" s="83"/>
      <c r="C49" s="83"/>
      <c r="D49" s="68"/>
      <c r="E49" s="111">
        <f ca="1">E42</f>
        <v>0</v>
      </c>
      <c r="F49" s="309"/>
      <c r="G49" s="460" t="str">
        <f ca="1">IF(IF(E49="","",SUM(E49*F49))=0,"",IF(E49="","",SUM(E49*F49)))</f>
        <v/>
      </c>
      <c r="H49" s="464"/>
      <c r="I49" s="160"/>
    </row>
    <row r="50" spans="1:12" x14ac:dyDescent="0.3">
      <c r="A50" s="82" t="s">
        <v>1209</v>
      </c>
      <c r="B50" s="83"/>
      <c r="C50" s="83"/>
      <c r="D50" s="68"/>
      <c r="E50" s="111">
        <f ca="1">E49</f>
        <v>0</v>
      </c>
      <c r="F50" s="309"/>
      <c r="G50" s="460" t="str">
        <f t="shared" ref="G50:G57" ca="1" si="6">IF(IF(E50="","",SUM(E50*F50))=0,"",IF(E50="","",SUM(E50*F50)))</f>
        <v/>
      </c>
      <c r="H50" s="464"/>
      <c r="I50" s="160"/>
    </row>
    <row r="51" spans="1:12" hidden="1" x14ac:dyDescent="0.3">
      <c r="A51" s="82">
        <f>VLOOKUP($H$4,Verzamelblad!$A$5:$EK$54,82,0)</f>
        <v>0</v>
      </c>
      <c r="B51" s="83"/>
      <c r="C51" s="83"/>
      <c r="D51" s="68"/>
      <c r="E51" s="118">
        <f ca="1">VLOOKUP($H$4,Verzamelblad!$A$5:$DE$54,102)</f>
        <v>0</v>
      </c>
      <c r="F51" s="309"/>
      <c r="G51" s="460" t="str">
        <f t="shared" ca="1" si="6"/>
        <v/>
      </c>
      <c r="H51" s="463">
        <f>VLOOKUP($H$4,Verzamelblad!$A$5:$EK$54,83,0)</f>
        <v>0</v>
      </c>
      <c r="I51" s="160" t="str">
        <f t="shared" ref="I51:I57" ca="1" si="7">IFERROR(IF(IF(H51="op afroep","",SUM(G51*H51))=0,"",IF(H51="op afroep","",SUM(G51*H51))),"")</f>
        <v/>
      </c>
    </row>
    <row r="52" spans="1:12" hidden="1" x14ac:dyDescent="0.3">
      <c r="A52" s="82">
        <f>VLOOKUP($H$4,Verzamelblad!$A$5:$EK$54,84,0)</f>
        <v>0</v>
      </c>
      <c r="B52" s="83"/>
      <c r="C52" s="83"/>
      <c r="D52" s="68"/>
      <c r="E52" s="118">
        <f ca="1">VLOOKUP($H$4,Verzamelblad!$A$5:$DE$54,103)</f>
        <v>0</v>
      </c>
      <c r="F52" s="309"/>
      <c r="G52" s="460" t="str">
        <f t="shared" ca="1" si="6"/>
        <v/>
      </c>
      <c r="H52" s="463">
        <f>VLOOKUP($H$4,Verzamelblad!$A$5:$EK$54,85,0)</f>
        <v>0</v>
      </c>
      <c r="I52" s="160" t="str">
        <f t="shared" ca="1" si="7"/>
        <v/>
      </c>
    </row>
    <row r="53" spans="1:12" hidden="1" x14ac:dyDescent="0.3">
      <c r="A53" s="82">
        <f>VLOOKUP($H$4,Verzamelblad!$A$5:$EK$54,86,0)</f>
        <v>0</v>
      </c>
      <c r="B53" s="83"/>
      <c r="C53" s="83"/>
      <c r="D53" s="68"/>
      <c r="E53" s="118">
        <f ca="1">VLOOKUP($H$4,Verzamelblad!$A$5:$DE$54,104)</f>
        <v>0</v>
      </c>
      <c r="F53" s="309"/>
      <c r="G53" s="460" t="str">
        <f t="shared" ca="1" si="6"/>
        <v/>
      </c>
      <c r="H53" s="463">
        <f>VLOOKUP($H$4,Verzamelblad!$A$5:$EK$54,87,0)</f>
        <v>0</v>
      </c>
      <c r="I53" s="160" t="str">
        <f t="shared" ca="1" si="7"/>
        <v/>
      </c>
    </row>
    <row r="54" spans="1:12" hidden="1" x14ac:dyDescent="0.3">
      <c r="A54" s="82">
        <f>VLOOKUP($H$4,Verzamelblad!$A$5:$EK$54,88,0)</f>
        <v>0</v>
      </c>
      <c r="B54" s="83"/>
      <c r="C54" s="83"/>
      <c r="D54" s="68"/>
      <c r="E54" s="118"/>
      <c r="F54" s="309"/>
      <c r="G54" s="460" t="str">
        <f t="shared" si="6"/>
        <v/>
      </c>
      <c r="H54" s="463">
        <f>VLOOKUP($H$4,Verzamelblad!$A$5:$EK$54,89,0)</f>
        <v>0</v>
      </c>
      <c r="I54" s="160" t="str">
        <f t="shared" si="7"/>
        <v/>
      </c>
    </row>
    <row r="55" spans="1:12" hidden="1" x14ac:dyDescent="0.3">
      <c r="A55" s="82">
        <f>VLOOKUP($H$4,Verzamelblad!$A$5:$EK$54,90,0)</f>
        <v>0</v>
      </c>
      <c r="B55" s="83"/>
      <c r="C55" s="83"/>
      <c r="D55" s="68"/>
      <c r="E55" s="118">
        <v>0</v>
      </c>
      <c r="F55" s="309"/>
      <c r="G55" s="460" t="str">
        <f t="shared" si="6"/>
        <v/>
      </c>
      <c r="H55" s="463">
        <f>VLOOKUP($H$4,Verzamelblad!$A$5:$EK$54,91,0)</f>
        <v>0</v>
      </c>
      <c r="I55" s="160" t="str">
        <f t="shared" si="7"/>
        <v/>
      </c>
    </row>
    <row r="56" spans="1:12" hidden="1" x14ac:dyDescent="0.3">
      <c r="A56" s="82">
        <f>VLOOKUP($H$4,Verzamelblad!$A$5:$EK$54,92,0)</f>
        <v>0</v>
      </c>
      <c r="B56" s="83"/>
      <c r="C56" s="83"/>
      <c r="D56" s="68"/>
      <c r="E56" s="118">
        <v>0</v>
      </c>
      <c r="F56" s="309"/>
      <c r="G56" s="460" t="str">
        <f t="shared" si="6"/>
        <v/>
      </c>
      <c r="H56" s="463">
        <f>VLOOKUP($H$4,Verzamelblad!$A$5:$EK$54,93,0)</f>
        <v>0</v>
      </c>
      <c r="I56" s="160" t="str">
        <f t="shared" si="7"/>
        <v/>
      </c>
    </row>
    <row r="57" spans="1:12" hidden="1" x14ac:dyDescent="0.3">
      <c r="A57" s="84">
        <f>VLOOKUP($H$4,Verzamelblad!$A$5:$EK$54,94,0)</f>
        <v>0</v>
      </c>
      <c r="B57" s="69"/>
      <c r="C57" s="69"/>
      <c r="D57" s="70"/>
      <c r="E57" s="119">
        <v>0</v>
      </c>
      <c r="F57" s="309"/>
      <c r="G57" s="465" t="str">
        <f t="shared" si="6"/>
        <v/>
      </c>
      <c r="H57" s="463">
        <f>VLOOKUP($H$4,Verzamelblad!$A$5:$EK$54,95,0)</f>
        <v>0</v>
      </c>
      <c r="I57" s="160" t="str">
        <f t="shared" si="7"/>
        <v/>
      </c>
    </row>
    <row r="58" spans="1:12" x14ac:dyDescent="0.3">
      <c r="A58" s="49" t="s">
        <v>16</v>
      </c>
      <c r="B58" s="49"/>
      <c r="C58" s="49"/>
      <c r="D58" s="49"/>
      <c r="E58" s="49"/>
      <c r="F58" s="49"/>
      <c r="G58" s="49"/>
      <c r="I58" s="160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idden="1" x14ac:dyDescent="0.3">
      <c r="A61" s="85"/>
      <c r="B61" s="86"/>
      <c r="C61" s="86"/>
      <c r="D61" s="67"/>
      <c r="E61" s="54"/>
      <c r="F61" s="54"/>
      <c r="G61" s="71"/>
      <c r="H61" s="54"/>
      <c r="I61" s="194" t="str">
        <f t="shared" ref="I61:I66" si="8">IFERROR(IF(IF(H61="op afroep","",SUM(G61*H61))=0,"",IF(H61="op afroep","",SUM(G61*H61))),"")</f>
        <v/>
      </c>
      <c r="K61" t="s">
        <v>242</v>
      </c>
    </row>
    <row r="62" spans="1:12" hidden="1" x14ac:dyDescent="0.3">
      <c r="A62" s="82"/>
      <c r="B62" s="83"/>
      <c r="C62" s="83"/>
      <c r="D62" s="68"/>
      <c r="E62" s="55"/>
      <c r="F62" s="55"/>
      <c r="G62" s="72"/>
      <c r="H62" s="55"/>
      <c r="I62" s="195" t="str">
        <f t="shared" si="8"/>
        <v/>
      </c>
      <c r="K62" s="85" t="s">
        <v>240</v>
      </c>
      <c r="L62" s="121"/>
    </row>
    <row r="63" spans="1:12" hidden="1" x14ac:dyDescent="0.3">
      <c r="A63" s="82"/>
      <c r="B63" s="83"/>
      <c r="C63" s="83"/>
      <c r="D63" s="68"/>
      <c r="E63" s="55"/>
      <c r="F63" s="55"/>
      <c r="G63" s="72"/>
      <c r="H63" s="55"/>
      <c r="I63" s="195" t="str">
        <f t="shared" si="8"/>
        <v/>
      </c>
      <c r="K63" s="84" t="s">
        <v>241</v>
      </c>
      <c r="L63" s="122"/>
    </row>
    <row r="64" spans="1:12" hidden="1" x14ac:dyDescent="0.3">
      <c r="A64" s="82"/>
      <c r="B64" s="83"/>
      <c r="C64" s="83"/>
      <c r="D64" s="68"/>
      <c r="E64" s="55"/>
      <c r="F64" s="55"/>
      <c r="G64" s="72"/>
      <c r="H64" s="55"/>
      <c r="I64" s="195" t="str">
        <f t="shared" si="8"/>
        <v/>
      </c>
    </row>
    <row r="65" spans="1:9" hidden="1" x14ac:dyDescent="0.3">
      <c r="A65" s="82"/>
      <c r="B65" s="83"/>
      <c r="C65" s="83"/>
      <c r="D65" s="68"/>
      <c r="E65" s="55"/>
      <c r="F65" s="55"/>
      <c r="G65" s="72"/>
      <c r="H65" s="55"/>
      <c r="I65" s="195" t="str">
        <f t="shared" si="8"/>
        <v/>
      </c>
    </row>
    <row r="66" spans="1:9" hidden="1" x14ac:dyDescent="0.3">
      <c r="A66" s="84"/>
      <c r="B66" s="69"/>
      <c r="C66" s="69"/>
      <c r="D66" s="70"/>
      <c r="E66" s="56"/>
      <c r="F66" s="56"/>
      <c r="G66" s="74"/>
      <c r="H66" s="56"/>
      <c r="I66" s="195" t="str">
        <f t="shared" si="8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120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idden="1" x14ac:dyDescent="0.3">
      <c r="A69" t="s">
        <v>174</v>
      </c>
    </row>
    <row r="70" spans="1:9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x14ac:dyDescent="0.3"/>
    <row r="77" spans="1:9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x14ac:dyDescent="0.3">
      <c r="I78" s="160"/>
    </row>
    <row r="79" spans="1:9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3" t="str">
        <f>IFERROR(I11/12,"")</f>
        <v/>
      </c>
    </row>
    <row r="80" spans="1:9" hidden="1" x14ac:dyDescent="0.3">
      <c r="I80" s="160"/>
    </row>
    <row r="81" spans="1:9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20" t="str">
        <f>VLOOKUP($H$4,Verzamelblad!$A$5:$EK$54,9,0)</f>
        <v/>
      </c>
      <c r="F82" s="100">
        <v>1</v>
      </c>
      <c r="G82" s="99"/>
      <c r="H82" s="99"/>
      <c r="I82" s="205" t="str">
        <f>IFERROR(IF(SUM(E82*F82)=0,"",SUM(E82*F82)),"")</f>
        <v/>
      </c>
    </row>
    <row r="83" spans="1:9" x14ac:dyDescent="0.3"/>
    <row r="84" spans="1:9" x14ac:dyDescent="0.3"/>
    <row r="85" spans="1:9" hidden="1" x14ac:dyDescent="0.3">
      <c r="A85" t="s">
        <v>21</v>
      </c>
      <c r="D85" t="s">
        <v>84</v>
      </c>
      <c r="E85" t="s">
        <v>85</v>
      </c>
    </row>
    <row r="86" spans="1:9" hidden="1" x14ac:dyDescent="0.3">
      <c r="A86" t="str">
        <f t="shared" ref="A86:A100" ca="1" si="9">IF(K19=0,"",K19)</f>
        <v>A</v>
      </c>
      <c r="D86">
        <f t="shared" ref="D86:D100" ca="1" si="10">IF(A86="",0,VLOOKUP(A86,INDIRECT("'"&amp;$H$5&amp;"'!C500:M515"),11,0))</f>
        <v>11860</v>
      </c>
      <c r="E86" t="str">
        <f>IF(L19=0,"",IF(L19="","",SUM(D86/L19)*Uurtariefopbouw!$F$35))</f>
        <v/>
      </c>
    </row>
    <row r="87" spans="1:9" hidden="1" x14ac:dyDescent="0.3">
      <c r="A87" t="str">
        <f t="shared" ca="1" si="9"/>
        <v>A1</v>
      </c>
      <c r="D87">
        <f t="shared" ca="1" si="10"/>
        <v>11124</v>
      </c>
      <c r="E87" t="str">
        <f>IF(L20=0,"",IF(L20="","",SUM(D87/L20)*Uurtariefopbouw!$F$35))</f>
        <v/>
      </c>
    </row>
    <row r="88" spans="1:9" hidden="1" x14ac:dyDescent="0.3">
      <c r="A88" t="str">
        <f t="shared" ca="1" si="9"/>
        <v>B</v>
      </c>
      <c r="D88">
        <f t="shared" ca="1" si="10"/>
        <v>0</v>
      </c>
      <c r="E88" t="str">
        <f>IF(L21=0,"",IF(L21="","",SUM(D88/L21)*Uurtariefopbouw!$F$35))</f>
        <v/>
      </c>
    </row>
    <row r="89" spans="1:9" hidden="1" x14ac:dyDescent="0.3">
      <c r="A89" t="str">
        <f t="shared" ca="1" si="9"/>
        <v>C</v>
      </c>
      <c r="D89">
        <f t="shared" ca="1" si="10"/>
        <v>0</v>
      </c>
      <c r="E89" t="str">
        <f>IF(L22=0,"",IF(L22="","",SUM(D89/L22)*Uurtariefopbouw!$F$35))</f>
        <v/>
      </c>
    </row>
    <row r="90" spans="1:9" hidden="1" x14ac:dyDescent="0.3">
      <c r="A90" t="str">
        <f t="shared" ca="1" si="9"/>
        <v>D</v>
      </c>
      <c r="D90">
        <f t="shared" ca="1" si="10"/>
        <v>0</v>
      </c>
      <c r="E90" t="str">
        <f>IF(L23=0,"",IF(L23="","",SUM(D90/L23)*Uurtariefopbouw!$F$35))</f>
        <v/>
      </c>
    </row>
    <row r="91" spans="1:9" hidden="1" x14ac:dyDescent="0.3">
      <c r="A91" t="str">
        <f t="shared" ca="1" si="9"/>
        <v/>
      </c>
      <c r="D91">
        <f t="shared" ca="1" si="10"/>
        <v>0</v>
      </c>
      <c r="E91" t="str">
        <f>IF(L24=0,"",IF(L24="","",SUM(D91/L24)*Uurtariefopbouw!$F$35))</f>
        <v/>
      </c>
    </row>
    <row r="92" spans="1:9" hidden="1" x14ac:dyDescent="0.3">
      <c r="A92" t="str">
        <f t="shared" ca="1" si="9"/>
        <v/>
      </c>
      <c r="D92">
        <f t="shared" ca="1" si="10"/>
        <v>0</v>
      </c>
      <c r="E92" t="str">
        <f>IF(L25=0,"",IF(L25="","",SUM(D92/L25)*Uurtariefopbouw!$F$35))</f>
        <v/>
      </c>
    </row>
    <row r="93" spans="1:9" hidden="1" x14ac:dyDescent="0.3">
      <c r="A93" t="str">
        <f t="shared" ca="1" si="9"/>
        <v/>
      </c>
      <c r="D93">
        <f t="shared" ca="1" si="10"/>
        <v>0</v>
      </c>
      <c r="E93" t="str">
        <f>IF(L26=0,"",IF(L26="","",SUM(D93/L26)*Uurtariefopbouw!$F$35))</f>
        <v/>
      </c>
    </row>
    <row r="94" spans="1:9" hidden="1" x14ac:dyDescent="0.3">
      <c r="A94" t="str">
        <f t="shared" ca="1" si="9"/>
        <v/>
      </c>
      <c r="D94">
        <f t="shared" ca="1" si="10"/>
        <v>0</v>
      </c>
      <c r="E94" t="str">
        <f>IF(L27=0,"",IF(L27="","",SUM(D94/L27)*Uurtariefopbouw!$F$35))</f>
        <v/>
      </c>
    </row>
    <row r="95" spans="1:9" hidden="1" x14ac:dyDescent="0.3">
      <c r="A95" t="str">
        <f t="shared" ca="1" si="9"/>
        <v/>
      </c>
      <c r="D95">
        <f t="shared" ca="1" si="10"/>
        <v>0</v>
      </c>
      <c r="E95" t="str">
        <f>IF(L28=0,"",IF(L28="","",SUM(D95/L28)*Uurtariefopbouw!$F$35))</f>
        <v/>
      </c>
    </row>
    <row r="96" spans="1:9" hidden="1" x14ac:dyDescent="0.3">
      <c r="A96" t="str">
        <f t="shared" ca="1" si="9"/>
        <v/>
      </c>
      <c r="D96">
        <f t="shared" ca="1" si="10"/>
        <v>0</v>
      </c>
      <c r="E96" t="str">
        <f>IF(L29=0,"",IF(L29="","",SUM(D96/L29)*Uurtariefopbouw!$F$35))</f>
        <v/>
      </c>
    </row>
    <row r="97" spans="1:5" hidden="1" x14ac:dyDescent="0.3">
      <c r="A97" t="str">
        <f t="shared" ca="1" si="9"/>
        <v/>
      </c>
      <c r="D97">
        <f t="shared" ca="1" si="10"/>
        <v>0</v>
      </c>
      <c r="E97" t="str">
        <f>IF(L30=0,"",IF(L30="","",SUM(D97/L30)*Uurtariefopbouw!$F$35))</f>
        <v/>
      </c>
    </row>
    <row r="98" spans="1:5" hidden="1" x14ac:dyDescent="0.3">
      <c r="A98" t="str">
        <f t="shared" ca="1" si="9"/>
        <v/>
      </c>
      <c r="D98">
        <f t="shared" ca="1" si="10"/>
        <v>0</v>
      </c>
      <c r="E98" t="str">
        <f>IF(L31=0,"",IF(L31="","",SUM(D98/L31)*Uurtariefopbouw!$F$35))</f>
        <v/>
      </c>
    </row>
    <row r="99" spans="1:5" hidden="1" x14ac:dyDescent="0.3">
      <c r="A99" t="str">
        <f t="shared" ca="1" si="9"/>
        <v/>
      </c>
      <c r="D99">
        <f t="shared" ca="1" si="10"/>
        <v>0</v>
      </c>
      <c r="E99" t="str">
        <f>IF(L32=0,"",IF(L32="","",SUM(D99/L32)*Uurtariefopbouw!$F$35))</f>
        <v/>
      </c>
    </row>
    <row r="100" spans="1:5" hidden="1" x14ac:dyDescent="0.3">
      <c r="A100" t="str">
        <f t="shared" ca="1" si="9"/>
        <v/>
      </c>
      <c r="D100">
        <f t="shared" ca="1" si="10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22984</v>
      </c>
      <c r="E101" s="4">
        <f>SUM(E86:E100)</f>
        <v>0</v>
      </c>
    </row>
    <row r="102" spans="1:5" ht="15" hidden="1" thickTop="1" x14ac:dyDescent="0.3"/>
  </sheetData>
  <mergeCells count="18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72:I72"/>
    <mergeCell ref="A73:I73"/>
    <mergeCell ref="A74:I74"/>
    <mergeCell ref="A71:I71"/>
    <mergeCell ref="A70:I70"/>
    <mergeCell ref="A22:C22"/>
    <mergeCell ref="E19:F19"/>
    <mergeCell ref="A19:C19"/>
    <mergeCell ref="J37:L39"/>
  </mergeCells>
  <conditionalFormatting sqref="K14">
    <cfRule type="cellIs" dxfId="130" priority="4" operator="equal">
      <formula>"Geen 100%"</formula>
    </cfRule>
  </conditionalFormatting>
  <conditionalFormatting sqref="G12">
    <cfRule type="containsText" dxfId="129" priority="2" operator="containsText" text="te laag">
      <formula>NOT(ISERROR(SEARCH("te laag",G12)))</formula>
    </cfRule>
  </conditionalFormatting>
  <conditionalFormatting sqref="G13">
    <cfRule type="containsText" dxfId="128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ADB6B4D7-C34E-4691-9912-6FFAEFED2784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5">
    <tabColor rgb="FF173583"/>
  </sheetPr>
  <dimension ref="A1:N564"/>
  <sheetViews>
    <sheetView topLeftCell="A56" zoomScaleNormal="100" workbookViewId="0">
      <selection activeCell="A73" sqref="A73:XFD498"/>
    </sheetView>
  </sheetViews>
  <sheetFormatPr defaultRowHeight="14.4" x14ac:dyDescent="0.3"/>
  <cols>
    <col min="1" max="1" width="6" style="5" customWidth="1"/>
    <col min="2" max="2" width="4.6640625" style="5" customWidth="1"/>
    <col min="3" max="3" width="25.44140625" style="3" customWidth="1"/>
    <col min="4" max="4" width="3" style="3" customWidth="1"/>
    <col min="5" max="5" width="3.6640625" style="3" hidden="1" customWidth="1"/>
    <col min="6" max="6" width="9.44140625" style="7" customWidth="1"/>
    <col min="7" max="7" width="10.5546875" style="7" customWidth="1"/>
    <col min="8" max="10" width="8.6640625" style="7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20.44140625" customWidth="1"/>
  </cols>
  <sheetData>
    <row r="1" spans="1:14" x14ac:dyDescent="0.3">
      <c r="A1" s="40">
        <f>'1'!H4</f>
        <v>1</v>
      </c>
      <c r="B1" s="38" t="s">
        <v>6</v>
      </c>
      <c r="C1" s="39"/>
      <c r="D1" s="51" t="str">
        <f>IF(VLOOKUP(A1,Verzamelblad!A5:E54,3)=0,"",VLOOKUP(A1,Verzamelblad!A5:E54,3))</f>
        <v>Bestuursbureau</v>
      </c>
      <c r="E1" s="52"/>
      <c r="F1" s="180"/>
      <c r="G1" s="180"/>
      <c r="H1" s="180"/>
      <c r="I1" s="180"/>
      <c r="J1" s="180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180"/>
      <c r="G2" s="180"/>
      <c r="H2" s="180"/>
      <c r="I2" s="180"/>
      <c r="J2" s="180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B4" s="328"/>
      <c r="C4" s="329" t="s">
        <v>371</v>
      </c>
      <c r="F4"/>
      <c r="G4"/>
      <c r="H4"/>
      <c r="I4"/>
      <c r="J4"/>
    </row>
    <row r="5" spans="1:14" x14ac:dyDescent="0.3">
      <c r="B5" s="330">
        <v>1</v>
      </c>
      <c r="C5" s="162" t="s">
        <v>339</v>
      </c>
      <c r="D5" s="162"/>
      <c r="E5" s="162" t="s">
        <v>287</v>
      </c>
      <c r="F5" s="331">
        <v>5.0999999999999996</v>
      </c>
      <c r="G5" s="331"/>
      <c r="H5" s="331"/>
      <c r="I5" s="331"/>
      <c r="J5" s="331"/>
      <c r="K5" s="7">
        <f t="shared" ref="K5:K29" si="0">SUM(F5:J5)</f>
        <v>5.0999999999999996</v>
      </c>
    </row>
    <row r="6" spans="1:14" x14ac:dyDescent="0.3">
      <c r="B6" s="330">
        <v>2</v>
      </c>
      <c r="C6" s="162" t="s">
        <v>340</v>
      </c>
      <c r="D6" s="162"/>
      <c r="E6" s="162" t="s">
        <v>287</v>
      </c>
      <c r="F6" s="331">
        <v>81.599999999999994</v>
      </c>
      <c r="G6" s="331"/>
      <c r="H6" s="331"/>
      <c r="I6" s="331"/>
      <c r="J6" s="331"/>
      <c r="K6" s="7">
        <f t="shared" si="0"/>
        <v>81.599999999999994</v>
      </c>
    </row>
    <row r="7" spans="1:14" x14ac:dyDescent="0.3">
      <c r="B7" s="330">
        <v>2</v>
      </c>
      <c r="C7" s="162" t="s">
        <v>341</v>
      </c>
      <c r="D7" s="162"/>
      <c r="E7" s="162" t="s">
        <v>287</v>
      </c>
      <c r="F7" s="331"/>
      <c r="G7" s="331"/>
      <c r="H7" s="331"/>
      <c r="I7" s="331">
        <v>3.6</v>
      </c>
      <c r="J7" s="331"/>
      <c r="K7" s="7">
        <f t="shared" si="0"/>
        <v>3.6</v>
      </c>
    </row>
    <row r="8" spans="1:14" x14ac:dyDescent="0.3">
      <c r="B8" s="330">
        <v>3</v>
      </c>
      <c r="C8" s="162" t="s">
        <v>342</v>
      </c>
      <c r="D8" s="162"/>
      <c r="E8" s="162" t="s">
        <v>343</v>
      </c>
      <c r="F8" s="331">
        <v>0.7</v>
      </c>
      <c r="G8" s="331"/>
      <c r="H8" s="331"/>
      <c r="I8" s="331"/>
      <c r="J8" s="331"/>
      <c r="K8" s="7">
        <f t="shared" si="0"/>
        <v>0.7</v>
      </c>
    </row>
    <row r="9" spans="1:14" x14ac:dyDescent="0.3">
      <c r="B9" s="330">
        <v>4</v>
      </c>
      <c r="C9" s="162" t="s">
        <v>344</v>
      </c>
      <c r="D9" s="162"/>
      <c r="E9" s="162" t="s">
        <v>287</v>
      </c>
      <c r="F9" s="331">
        <v>2.2999999999999998</v>
      </c>
      <c r="G9" s="331"/>
      <c r="H9" s="331"/>
      <c r="I9" s="331"/>
      <c r="J9" s="331"/>
      <c r="K9" s="7">
        <f t="shared" si="0"/>
        <v>2.2999999999999998</v>
      </c>
    </row>
    <row r="10" spans="1:14" x14ac:dyDescent="0.3">
      <c r="B10" s="330">
        <v>5</v>
      </c>
      <c r="C10" s="162" t="s">
        <v>345</v>
      </c>
      <c r="D10" s="162"/>
      <c r="E10" s="162" t="s">
        <v>276</v>
      </c>
      <c r="F10" s="331"/>
      <c r="G10" s="331"/>
      <c r="H10" s="331"/>
      <c r="I10" s="331"/>
      <c r="J10" s="331">
        <v>2.2999999999999998</v>
      </c>
      <c r="K10" s="7">
        <f t="shared" si="0"/>
        <v>2.2999999999999998</v>
      </c>
    </row>
    <row r="11" spans="1:14" x14ac:dyDescent="0.3">
      <c r="B11" s="330">
        <v>5</v>
      </c>
      <c r="C11" s="162" t="s">
        <v>346</v>
      </c>
      <c r="D11" s="162"/>
      <c r="E11" s="162" t="s">
        <v>276</v>
      </c>
      <c r="F11" s="331"/>
      <c r="G11" s="331"/>
      <c r="H11" s="331"/>
      <c r="I11" s="331"/>
      <c r="J11" s="331">
        <v>1.2</v>
      </c>
      <c r="K11" s="7">
        <f t="shared" si="0"/>
        <v>1.2</v>
      </c>
    </row>
    <row r="12" spans="1:14" x14ac:dyDescent="0.3">
      <c r="B12" s="330">
        <v>7</v>
      </c>
      <c r="C12" s="162" t="s">
        <v>347</v>
      </c>
      <c r="D12" s="162"/>
      <c r="E12" s="162" t="s">
        <v>343</v>
      </c>
      <c r="F12" s="331"/>
      <c r="G12" s="331"/>
      <c r="H12" s="331"/>
      <c r="I12" s="331"/>
      <c r="J12" s="331">
        <v>2.2999999999999998</v>
      </c>
      <c r="K12" s="7">
        <f t="shared" si="0"/>
        <v>2.2999999999999998</v>
      </c>
    </row>
    <row r="13" spans="1:14" x14ac:dyDescent="0.3">
      <c r="B13" s="330">
        <v>6</v>
      </c>
      <c r="C13" s="162" t="s">
        <v>348</v>
      </c>
      <c r="D13" s="162"/>
      <c r="E13" s="162" t="s">
        <v>276</v>
      </c>
      <c r="F13" s="331"/>
      <c r="G13" s="331"/>
      <c r="H13" s="331"/>
      <c r="I13" s="331"/>
      <c r="J13" s="331">
        <v>2.6</v>
      </c>
      <c r="K13" s="7">
        <f t="shared" si="0"/>
        <v>2.6</v>
      </c>
    </row>
    <row r="14" spans="1:14" x14ac:dyDescent="0.3">
      <c r="B14" s="330">
        <v>8</v>
      </c>
      <c r="C14" s="162" t="s">
        <v>344</v>
      </c>
      <c r="D14" s="162"/>
      <c r="E14" s="162" t="s">
        <v>287</v>
      </c>
      <c r="F14" s="331">
        <v>4.2</v>
      </c>
      <c r="G14" s="331"/>
      <c r="H14" s="331"/>
      <c r="I14" s="331"/>
      <c r="J14" s="331"/>
      <c r="K14" s="7">
        <f t="shared" si="0"/>
        <v>4.2</v>
      </c>
    </row>
    <row r="15" spans="1:14" x14ac:dyDescent="0.3">
      <c r="B15" s="330">
        <v>9</v>
      </c>
      <c r="C15" s="162" t="s">
        <v>349</v>
      </c>
      <c r="D15" s="162"/>
      <c r="E15" s="162" t="s">
        <v>289</v>
      </c>
      <c r="F15" s="331">
        <v>26.4</v>
      </c>
      <c r="G15" s="331"/>
      <c r="H15" s="331"/>
      <c r="I15" s="331"/>
      <c r="J15" s="331"/>
      <c r="K15" s="7">
        <f t="shared" si="0"/>
        <v>26.4</v>
      </c>
    </row>
    <row r="16" spans="1:14" x14ac:dyDescent="0.3">
      <c r="B16" s="330">
        <v>10</v>
      </c>
      <c r="C16" s="162" t="s">
        <v>349</v>
      </c>
      <c r="D16" s="162"/>
      <c r="E16" s="162" t="s">
        <v>289</v>
      </c>
      <c r="F16" s="331">
        <v>24.9</v>
      </c>
      <c r="G16" s="331"/>
      <c r="H16" s="331"/>
      <c r="I16" s="331"/>
      <c r="J16" s="331"/>
      <c r="K16" s="7">
        <f t="shared" si="0"/>
        <v>24.9</v>
      </c>
    </row>
    <row r="17" spans="2:11" x14ac:dyDescent="0.3">
      <c r="B17" s="330">
        <v>11</v>
      </c>
      <c r="C17" s="162" t="s">
        <v>349</v>
      </c>
      <c r="D17" s="162"/>
      <c r="E17" s="162" t="s">
        <v>289</v>
      </c>
      <c r="F17" s="331">
        <v>26.6</v>
      </c>
      <c r="G17" s="331"/>
      <c r="H17" s="331"/>
      <c r="I17" s="331"/>
      <c r="J17" s="331"/>
      <c r="K17" s="7">
        <f t="shared" si="0"/>
        <v>26.6</v>
      </c>
    </row>
    <row r="18" spans="2:11" x14ac:dyDescent="0.3">
      <c r="B18" s="330">
        <v>12</v>
      </c>
      <c r="C18" s="162" t="s">
        <v>350</v>
      </c>
      <c r="D18" s="162"/>
      <c r="E18" s="162" t="s">
        <v>287</v>
      </c>
      <c r="F18" s="331">
        <v>14.4</v>
      </c>
      <c r="G18" s="331"/>
      <c r="H18" s="331"/>
      <c r="I18" s="331"/>
      <c r="J18" s="331"/>
      <c r="K18" s="7">
        <f t="shared" si="0"/>
        <v>14.4</v>
      </c>
    </row>
    <row r="19" spans="2:11" x14ac:dyDescent="0.3">
      <c r="B19" s="330">
        <v>13</v>
      </c>
      <c r="C19" s="162" t="s">
        <v>349</v>
      </c>
      <c r="D19" s="162"/>
      <c r="E19" s="162" t="s">
        <v>289</v>
      </c>
      <c r="F19" s="331">
        <v>15.6</v>
      </c>
      <c r="G19" s="331"/>
      <c r="H19" s="331"/>
      <c r="I19" s="331"/>
      <c r="J19" s="331"/>
      <c r="K19" s="7">
        <f t="shared" si="0"/>
        <v>15.6</v>
      </c>
    </row>
    <row r="20" spans="2:11" x14ac:dyDescent="0.3">
      <c r="B20" s="330">
        <v>14</v>
      </c>
      <c r="C20" s="162" t="s">
        <v>349</v>
      </c>
      <c r="D20" s="162"/>
      <c r="E20" s="162" t="s">
        <v>289</v>
      </c>
      <c r="F20" s="331">
        <v>24.4</v>
      </c>
      <c r="G20" s="331"/>
      <c r="H20" s="331"/>
      <c r="I20" s="331"/>
      <c r="J20" s="331"/>
      <c r="K20" s="7">
        <f t="shared" si="0"/>
        <v>24.4</v>
      </c>
    </row>
    <row r="21" spans="2:11" x14ac:dyDescent="0.3">
      <c r="B21" s="330">
        <v>15</v>
      </c>
      <c r="C21" s="162" t="s">
        <v>350</v>
      </c>
      <c r="D21" s="162"/>
      <c r="E21" s="162" t="s">
        <v>287</v>
      </c>
      <c r="F21" s="331">
        <v>7.5</v>
      </c>
      <c r="G21" s="331"/>
      <c r="H21" s="331"/>
      <c r="I21" s="331"/>
      <c r="J21" s="331"/>
      <c r="K21" s="7">
        <f t="shared" si="0"/>
        <v>7.5</v>
      </c>
    </row>
    <row r="22" spans="2:11" x14ac:dyDescent="0.3">
      <c r="B22" s="330">
        <v>16</v>
      </c>
      <c r="C22" s="162" t="s">
        <v>345</v>
      </c>
      <c r="D22" s="162"/>
      <c r="E22" s="162" t="s">
        <v>276</v>
      </c>
      <c r="F22" s="331"/>
      <c r="G22" s="331"/>
      <c r="H22" s="331"/>
      <c r="I22" s="331"/>
      <c r="J22" s="331">
        <v>2.2999999999999998</v>
      </c>
      <c r="K22" s="7">
        <f t="shared" si="0"/>
        <v>2.2999999999999998</v>
      </c>
    </row>
    <row r="23" spans="2:11" x14ac:dyDescent="0.3">
      <c r="B23" s="330">
        <v>16</v>
      </c>
      <c r="C23" s="162" t="s">
        <v>346</v>
      </c>
      <c r="D23" s="162"/>
      <c r="E23" s="162" t="s">
        <v>276</v>
      </c>
      <c r="F23" s="331"/>
      <c r="G23" s="331"/>
      <c r="H23" s="331"/>
      <c r="I23" s="331"/>
      <c r="J23" s="331">
        <v>1</v>
      </c>
      <c r="K23" s="7">
        <f t="shared" si="0"/>
        <v>1</v>
      </c>
    </row>
    <row r="24" spans="2:11" x14ac:dyDescent="0.3">
      <c r="B24" s="330">
        <v>16</v>
      </c>
      <c r="C24" s="162" t="s">
        <v>346</v>
      </c>
      <c r="D24" s="162"/>
      <c r="E24" s="162" t="s">
        <v>276</v>
      </c>
      <c r="F24" s="331"/>
      <c r="G24" s="331"/>
      <c r="H24" s="331"/>
      <c r="I24" s="331"/>
      <c r="J24" s="331">
        <v>1</v>
      </c>
      <c r="K24" s="7">
        <f t="shared" si="0"/>
        <v>1</v>
      </c>
    </row>
    <row r="25" spans="2:11" x14ac:dyDescent="0.3">
      <c r="B25" s="330">
        <v>17</v>
      </c>
      <c r="C25" s="162" t="s">
        <v>345</v>
      </c>
      <c r="D25" s="162"/>
      <c r="E25" s="162" t="s">
        <v>276</v>
      </c>
      <c r="F25" s="331"/>
      <c r="G25" s="331"/>
      <c r="H25" s="331"/>
      <c r="I25" s="331"/>
      <c r="J25" s="331">
        <v>2.2999999999999998</v>
      </c>
      <c r="K25" s="7">
        <f t="shared" si="0"/>
        <v>2.2999999999999998</v>
      </c>
    </row>
    <row r="26" spans="2:11" x14ac:dyDescent="0.3">
      <c r="B26" s="330">
        <v>17</v>
      </c>
      <c r="C26" s="162" t="s">
        <v>346</v>
      </c>
      <c r="D26" s="162"/>
      <c r="E26" s="162" t="s">
        <v>276</v>
      </c>
      <c r="F26" s="331"/>
      <c r="G26" s="331"/>
      <c r="H26" s="331"/>
      <c r="I26" s="331"/>
      <c r="J26" s="331">
        <v>1</v>
      </c>
      <c r="K26" s="7">
        <f t="shared" si="0"/>
        <v>1</v>
      </c>
    </row>
    <row r="27" spans="2:11" x14ac:dyDescent="0.3">
      <c r="B27" s="330">
        <v>17</v>
      </c>
      <c r="C27" s="162" t="s">
        <v>346</v>
      </c>
      <c r="D27" s="162"/>
      <c r="E27" s="162" t="s">
        <v>276</v>
      </c>
      <c r="F27" s="331"/>
      <c r="G27" s="331"/>
      <c r="H27" s="331"/>
      <c r="I27" s="331"/>
      <c r="J27" s="331">
        <v>1</v>
      </c>
      <c r="K27" s="7">
        <f t="shared" si="0"/>
        <v>1</v>
      </c>
    </row>
    <row r="28" spans="2:11" x14ac:dyDescent="0.3">
      <c r="B28" s="330">
        <v>18</v>
      </c>
      <c r="C28" s="162" t="s">
        <v>350</v>
      </c>
      <c r="D28" s="162"/>
      <c r="E28" s="162" t="s">
        <v>287</v>
      </c>
      <c r="F28" s="331">
        <v>2.8</v>
      </c>
      <c r="G28" s="331"/>
      <c r="H28" s="331"/>
      <c r="I28" s="331"/>
      <c r="J28" s="331"/>
      <c r="K28" s="7">
        <f t="shared" si="0"/>
        <v>2.8</v>
      </c>
    </row>
    <row r="29" spans="2:11" x14ac:dyDescent="0.3">
      <c r="B29" s="330">
        <v>19</v>
      </c>
      <c r="C29" s="162" t="s">
        <v>351</v>
      </c>
      <c r="D29" s="162"/>
      <c r="E29" s="162" t="s">
        <v>288</v>
      </c>
      <c r="F29" s="331"/>
      <c r="G29" s="331"/>
      <c r="H29" s="331">
        <v>15.2</v>
      </c>
      <c r="I29" s="331"/>
      <c r="J29" s="331"/>
      <c r="K29" s="7">
        <f t="shared" si="0"/>
        <v>15.2</v>
      </c>
    </row>
    <row r="30" spans="2:11" x14ac:dyDescent="0.3">
      <c r="B30" s="330">
        <v>20</v>
      </c>
      <c r="C30" s="162" t="s">
        <v>352</v>
      </c>
      <c r="D30" s="162"/>
      <c r="E30" s="162" t="s">
        <v>343</v>
      </c>
      <c r="F30" s="331"/>
      <c r="G30" s="331"/>
      <c r="H30" s="331">
        <v>2.5</v>
      </c>
      <c r="I30" s="331"/>
      <c r="J30" s="331"/>
      <c r="K30" s="7">
        <f t="shared" ref="K30:K67" si="1">SUM(F30:J30)</f>
        <v>2.5</v>
      </c>
    </row>
    <row r="31" spans="2:11" x14ac:dyDescent="0.3">
      <c r="B31" s="330">
        <v>21</v>
      </c>
      <c r="C31" s="162" t="s">
        <v>353</v>
      </c>
      <c r="D31" s="162"/>
      <c r="E31" s="162" t="s">
        <v>288</v>
      </c>
      <c r="F31" s="331">
        <v>49.2</v>
      </c>
      <c r="G31" s="331"/>
      <c r="H31" s="331"/>
      <c r="I31" s="331"/>
      <c r="J31" s="331"/>
      <c r="K31" s="7">
        <f t="shared" si="1"/>
        <v>49.2</v>
      </c>
    </row>
    <row r="32" spans="2:11" x14ac:dyDescent="0.3">
      <c r="B32" s="330">
        <v>22</v>
      </c>
      <c r="C32" s="162" t="s">
        <v>350</v>
      </c>
      <c r="D32" s="162"/>
      <c r="E32" s="162" t="s">
        <v>287</v>
      </c>
      <c r="F32" s="331">
        <v>7.5</v>
      </c>
      <c r="G32" s="331"/>
      <c r="H32" s="331"/>
      <c r="I32" s="331"/>
      <c r="J32" s="331"/>
      <c r="K32" s="7">
        <f t="shared" si="1"/>
        <v>7.5</v>
      </c>
    </row>
    <row r="33" spans="2:13" x14ac:dyDescent="0.3">
      <c r="B33" s="330" t="s">
        <v>354</v>
      </c>
      <c r="C33" s="162" t="s">
        <v>344</v>
      </c>
      <c r="D33" s="162"/>
      <c r="E33" s="162" t="s">
        <v>287</v>
      </c>
      <c r="F33" s="331">
        <v>1.7</v>
      </c>
      <c r="G33" s="331"/>
      <c r="H33" s="331"/>
      <c r="I33" s="331"/>
      <c r="J33" s="331"/>
      <c r="K33" s="7">
        <f t="shared" si="1"/>
        <v>1.7</v>
      </c>
    </row>
    <row r="34" spans="2:13" x14ac:dyDescent="0.3">
      <c r="B34" s="330">
        <v>23</v>
      </c>
      <c r="C34" s="162" t="s">
        <v>348</v>
      </c>
      <c r="D34" s="162"/>
      <c r="E34" s="162" t="s">
        <v>276</v>
      </c>
      <c r="F34" s="331"/>
      <c r="G34" s="331"/>
      <c r="H34" s="331"/>
      <c r="I34" s="331"/>
      <c r="J34" s="331">
        <v>1</v>
      </c>
      <c r="K34" s="7">
        <f t="shared" si="1"/>
        <v>1</v>
      </c>
    </row>
    <row r="35" spans="2:13" x14ac:dyDescent="0.3">
      <c r="B35" s="330">
        <v>24</v>
      </c>
      <c r="C35" s="162" t="s">
        <v>355</v>
      </c>
      <c r="D35" s="162"/>
      <c r="E35" s="162" t="s">
        <v>343</v>
      </c>
      <c r="F35" s="331"/>
      <c r="G35" s="331"/>
      <c r="H35" s="331">
        <v>15.7</v>
      </c>
      <c r="I35" s="331"/>
      <c r="J35" s="331"/>
      <c r="K35" s="7">
        <f t="shared" si="1"/>
        <v>15.7</v>
      </c>
    </row>
    <row r="36" spans="2:13" x14ac:dyDescent="0.3">
      <c r="B36" s="330">
        <v>25</v>
      </c>
      <c r="C36" s="162" t="s">
        <v>356</v>
      </c>
      <c r="D36" s="162"/>
      <c r="E36" s="162" t="s">
        <v>276</v>
      </c>
      <c r="F36" s="331"/>
      <c r="G36" s="331"/>
      <c r="H36" s="331"/>
      <c r="I36" s="331"/>
      <c r="J36" s="331">
        <v>2.4</v>
      </c>
      <c r="K36" s="7">
        <f t="shared" si="1"/>
        <v>2.4</v>
      </c>
    </row>
    <row r="37" spans="2:13" x14ac:dyDescent="0.3">
      <c r="B37" s="330">
        <v>26</v>
      </c>
      <c r="C37" s="162" t="s">
        <v>357</v>
      </c>
      <c r="D37" s="162"/>
      <c r="E37" s="162" t="s">
        <v>276</v>
      </c>
      <c r="F37" s="331"/>
      <c r="G37" s="331"/>
      <c r="H37" s="331"/>
      <c r="I37" s="331"/>
      <c r="J37" s="331">
        <v>1</v>
      </c>
      <c r="K37" s="7">
        <f t="shared" si="1"/>
        <v>1</v>
      </c>
    </row>
    <row r="38" spans="2:13" x14ac:dyDescent="0.3">
      <c r="B38" s="330"/>
      <c r="C38" s="162" t="s">
        <v>358</v>
      </c>
      <c r="D38" s="162"/>
      <c r="E38" s="162" t="s">
        <v>343</v>
      </c>
      <c r="F38" s="331"/>
      <c r="G38" s="331"/>
      <c r="H38" s="331">
        <v>0.5</v>
      </c>
      <c r="I38" s="331"/>
      <c r="J38" s="331"/>
      <c r="K38" s="7">
        <f t="shared" si="1"/>
        <v>0.5</v>
      </c>
    </row>
    <row r="39" spans="2:13" x14ac:dyDescent="0.3">
      <c r="B39" s="330">
        <v>27</v>
      </c>
      <c r="C39" s="162" t="s">
        <v>359</v>
      </c>
      <c r="D39" s="162"/>
      <c r="E39" s="162" t="s">
        <v>289</v>
      </c>
      <c r="F39" s="331">
        <v>112.5</v>
      </c>
      <c r="G39" s="331"/>
      <c r="H39" s="331"/>
      <c r="I39" s="331"/>
      <c r="J39" s="331"/>
      <c r="K39" s="7">
        <f t="shared" si="1"/>
        <v>112.5</v>
      </c>
    </row>
    <row r="40" spans="2:13" ht="15" thickBot="1" x14ac:dyDescent="0.35">
      <c r="B40" s="330">
        <v>28</v>
      </c>
      <c r="C40" s="162" t="s">
        <v>350</v>
      </c>
      <c r="D40" s="162"/>
      <c r="E40" s="162" t="s">
        <v>287</v>
      </c>
      <c r="F40" s="331">
        <v>7.4</v>
      </c>
      <c r="G40" s="331"/>
      <c r="H40" s="331"/>
      <c r="I40" s="331"/>
      <c r="J40" s="331"/>
      <c r="K40" s="7">
        <f t="shared" si="1"/>
        <v>7.4</v>
      </c>
      <c r="L40" s="258"/>
      <c r="M40" s="260"/>
    </row>
    <row r="41" spans="2:13" ht="15" thickTop="1" x14ac:dyDescent="0.3">
      <c r="B41" s="330">
        <v>29</v>
      </c>
      <c r="C41" s="162" t="s">
        <v>360</v>
      </c>
      <c r="D41" s="162"/>
      <c r="E41" s="162" t="s">
        <v>289</v>
      </c>
      <c r="F41" s="331">
        <v>19.399999999999999</v>
      </c>
      <c r="G41" s="331"/>
      <c r="H41" s="331"/>
      <c r="I41" s="331"/>
      <c r="J41" s="331"/>
      <c r="K41" s="7">
        <f t="shared" si="1"/>
        <v>19.399999999999999</v>
      </c>
    </row>
    <row r="42" spans="2:13" x14ac:dyDescent="0.3">
      <c r="B42" s="330">
        <v>30</v>
      </c>
      <c r="C42" s="162" t="s">
        <v>349</v>
      </c>
      <c r="D42" s="162"/>
      <c r="E42" s="162" t="s">
        <v>289</v>
      </c>
      <c r="F42" s="331">
        <v>22</v>
      </c>
      <c r="G42" s="331"/>
      <c r="H42" s="331"/>
      <c r="I42" s="331"/>
      <c r="J42" s="331"/>
      <c r="K42" s="7">
        <f t="shared" si="1"/>
        <v>22</v>
      </c>
    </row>
    <row r="43" spans="2:13" x14ac:dyDescent="0.3">
      <c r="B43" s="330">
        <v>31</v>
      </c>
      <c r="C43" s="162" t="s">
        <v>349</v>
      </c>
      <c r="D43" s="162"/>
      <c r="E43" s="162" t="s">
        <v>289</v>
      </c>
      <c r="F43" s="331">
        <v>25.2</v>
      </c>
      <c r="G43" s="331"/>
      <c r="H43" s="331"/>
      <c r="I43" s="331"/>
      <c r="J43" s="331"/>
      <c r="K43" s="7">
        <f t="shared" si="1"/>
        <v>25.2</v>
      </c>
    </row>
    <row r="44" spans="2:13" x14ac:dyDescent="0.3">
      <c r="B44" s="330">
        <v>32</v>
      </c>
      <c r="C44" s="162" t="s">
        <v>349</v>
      </c>
      <c r="D44" s="162"/>
      <c r="E44" s="162" t="s">
        <v>289</v>
      </c>
      <c r="F44" s="331">
        <v>21.6</v>
      </c>
      <c r="G44" s="331"/>
      <c r="H44" s="331"/>
      <c r="I44" s="331"/>
      <c r="J44" s="331"/>
      <c r="K44" s="7">
        <f t="shared" si="1"/>
        <v>21.6</v>
      </c>
    </row>
    <row r="45" spans="2:13" x14ac:dyDescent="0.3">
      <c r="B45" s="330">
        <v>33</v>
      </c>
      <c r="C45" s="162" t="s">
        <v>361</v>
      </c>
      <c r="D45" s="162"/>
      <c r="E45" s="162" t="s">
        <v>289</v>
      </c>
      <c r="F45" s="331">
        <v>10.7</v>
      </c>
      <c r="G45" s="331"/>
      <c r="H45" s="331"/>
      <c r="I45" s="331"/>
      <c r="J45" s="331"/>
      <c r="K45" s="7">
        <f t="shared" si="1"/>
        <v>10.7</v>
      </c>
    </row>
    <row r="46" spans="2:13" x14ac:dyDescent="0.3">
      <c r="B46" s="330">
        <v>34</v>
      </c>
      <c r="C46" s="162" t="s">
        <v>362</v>
      </c>
      <c r="D46" s="162"/>
      <c r="E46" s="162" t="s">
        <v>343</v>
      </c>
      <c r="F46" s="331">
        <v>2.9</v>
      </c>
      <c r="G46" s="331"/>
      <c r="H46" s="331"/>
      <c r="I46" s="331"/>
      <c r="J46" s="331"/>
      <c r="K46" s="7">
        <f t="shared" si="1"/>
        <v>2.9</v>
      </c>
    </row>
    <row r="47" spans="2:13" x14ac:dyDescent="0.3">
      <c r="B47" s="330">
        <v>35</v>
      </c>
      <c r="C47" s="162" t="s">
        <v>363</v>
      </c>
      <c r="D47" s="162"/>
      <c r="E47" s="162" t="s">
        <v>343</v>
      </c>
      <c r="F47" s="331">
        <v>21.9</v>
      </c>
      <c r="G47" s="331"/>
      <c r="H47" s="331"/>
      <c r="I47" s="331"/>
      <c r="J47" s="331"/>
      <c r="K47" s="7">
        <f t="shared" si="1"/>
        <v>21.9</v>
      </c>
    </row>
    <row r="48" spans="2:13" x14ac:dyDescent="0.3">
      <c r="B48" s="330">
        <v>36</v>
      </c>
      <c r="C48" s="162" t="s">
        <v>341</v>
      </c>
      <c r="D48" s="162"/>
      <c r="E48" s="162" t="s">
        <v>287</v>
      </c>
      <c r="F48" s="331">
        <v>3.6</v>
      </c>
      <c r="G48" s="331"/>
      <c r="H48" s="331"/>
      <c r="I48" s="331"/>
      <c r="J48" s="331"/>
      <c r="K48" s="7">
        <f t="shared" si="1"/>
        <v>3.6</v>
      </c>
    </row>
    <row r="49" spans="2:13" x14ac:dyDescent="0.3">
      <c r="B49" s="330">
        <v>37</v>
      </c>
      <c r="C49" s="162" t="s">
        <v>349</v>
      </c>
      <c r="D49" s="162"/>
      <c r="E49" s="162" t="s">
        <v>289</v>
      </c>
      <c r="F49" s="331">
        <v>28.9</v>
      </c>
      <c r="G49" s="331"/>
      <c r="H49" s="331"/>
      <c r="I49" s="331"/>
      <c r="J49" s="331"/>
      <c r="K49" s="7">
        <f t="shared" si="1"/>
        <v>28.9</v>
      </c>
    </row>
    <row r="50" spans="2:13" x14ac:dyDescent="0.3">
      <c r="B50" s="330">
        <v>38</v>
      </c>
      <c r="C50" s="162" t="s">
        <v>364</v>
      </c>
      <c r="D50" s="162"/>
      <c r="E50" s="162" t="s">
        <v>289</v>
      </c>
      <c r="F50" s="331">
        <v>33.1</v>
      </c>
      <c r="G50" s="331"/>
      <c r="H50" s="331"/>
      <c r="I50" s="331"/>
      <c r="J50" s="331"/>
      <c r="K50" s="7">
        <f t="shared" si="1"/>
        <v>33.1</v>
      </c>
    </row>
    <row r="51" spans="2:13" ht="15" thickBot="1" x14ac:dyDescent="0.35">
      <c r="B51" s="330"/>
      <c r="C51" s="332" t="s">
        <v>285</v>
      </c>
      <c r="D51" s="332"/>
      <c r="E51" s="332"/>
      <c r="F51" s="333">
        <f>SUM(F5:F50)</f>
        <v>604.09999999999991</v>
      </c>
      <c r="G51" s="333">
        <f>SUM(G5:G50)</f>
        <v>0</v>
      </c>
      <c r="H51" s="333">
        <f>SUM(H5:H50)</f>
        <v>33.9</v>
      </c>
      <c r="I51" s="333">
        <f>SUM(I5:I50)</f>
        <v>3.6</v>
      </c>
      <c r="J51" s="333">
        <f>SUM(J5:J50)</f>
        <v>21.4</v>
      </c>
      <c r="K51" s="333">
        <f t="shared" si="1"/>
        <v>662.99999999999989</v>
      </c>
    </row>
    <row r="52" spans="2:13" ht="15" thickTop="1" x14ac:dyDescent="0.3"/>
    <row r="53" spans="2:13" x14ac:dyDescent="0.3">
      <c r="B53" s="330"/>
      <c r="C53" s="334" t="s">
        <v>372</v>
      </c>
      <c r="D53" s="162"/>
      <c r="E53" s="162"/>
      <c r="F53" s="331"/>
      <c r="G53" s="331"/>
      <c r="H53" s="331"/>
      <c r="I53" s="331"/>
      <c r="J53" s="331"/>
    </row>
    <row r="54" spans="2:13" x14ac:dyDescent="0.3">
      <c r="B54" s="330">
        <v>48</v>
      </c>
      <c r="C54" s="162" t="s">
        <v>349</v>
      </c>
      <c r="D54" s="162"/>
      <c r="E54" s="162" t="s">
        <v>289</v>
      </c>
      <c r="F54" s="331">
        <v>27.7</v>
      </c>
      <c r="G54" s="331"/>
      <c r="H54" s="331"/>
      <c r="I54" s="331"/>
      <c r="J54" s="331"/>
      <c r="K54" s="7">
        <f t="shared" si="1"/>
        <v>27.7</v>
      </c>
    </row>
    <row r="55" spans="2:13" x14ac:dyDescent="0.3">
      <c r="B55" s="330">
        <v>51</v>
      </c>
      <c r="C55" s="162" t="s">
        <v>373</v>
      </c>
      <c r="D55" s="162"/>
      <c r="E55" s="162" t="s">
        <v>287</v>
      </c>
      <c r="F55" s="331">
        <v>12.6</v>
      </c>
      <c r="G55" s="331"/>
      <c r="H55" s="331"/>
      <c r="I55" s="331"/>
      <c r="J55" s="331"/>
      <c r="K55" s="7">
        <f t="shared" si="1"/>
        <v>12.6</v>
      </c>
    </row>
    <row r="56" spans="2:13" x14ac:dyDescent="0.3">
      <c r="B56" s="330">
        <v>53</v>
      </c>
      <c r="C56" s="162" t="s">
        <v>349</v>
      </c>
      <c r="D56" s="162"/>
      <c r="E56" s="162" t="s">
        <v>289</v>
      </c>
      <c r="F56" s="331">
        <v>28.1</v>
      </c>
      <c r="G56" s="331"/>
      <c r="H56" s="331"/>
      <c r="I56" s="331"/>
      <c r="J56" s="331"/>
      <c r="K56" s="7">
        <f t="shared" si="1"/>
        <v>28.1</v>
      </c>
    </row>
    <row r="57" spans="2:13" x14ac:dyDescent="0.3">
      <c r="B57" s="330">
        <v>53</v>
      </c>
      <c r="C57" s="162" t="s">
        <v>374</v>
      </c>
      <c r="D57" s="162"/>
      <c r="E57" s="162" t="s">
        <v>343</v>
      </c>
      <c r="F57" s="331">
        <v>6</v>
      </c>
      <c r="G57" s="331"/>
      <c r="H57" s="331"/>
      <c r="I57" s="331"/>
      <c r="J57" s="331"/>
      <c r="K57" s="7">
        <f t="shared" si="1"/>
        <v>6</v>
      </c>
    </row>
    <row r="58" spans="2:13" x14ac:dyDescent="0.3">
      <c r="B58" s="330"/>
      <c r="C58" s="162" t="s">
        <v>358</v>
      </c>
      <c r="D58" s="162"/>
      <c r="E58" s="162" t="s">
        <v>343</v>
      </c>
      <c r="F58" s="331">
        <v>0.3</v>
      </c>
      <c r="G58" s="331"/>
      <c r="H58" s="331"/>
      <c r="I58" s="331"/>
      <c r="J58" s="331"/>
      <c r="K58" s="7">
        <f t="shared" si="1"/>
        <v>0.3</v>
      </c>
    </row>
    <row r="59" spans="2:13" ht="15" thickBot="1" x14ac:dyDescent="0.35">
      <c r="B59" s="330">
        <v>43</v>
      </c>
      <c r="C59" s="162" t="s">
        <v>373</v>
      </c>
      <c r="D59" s="162"/>
      <c r="E59" s="162" t="s">
        <v>287</v>
      </c>
      <c r="F59" s="331">
        <v>16.8</v>
      </c>
      <c r="G59" s="331"/>
      <c r="H59" s="331"/>
      <c r="I59" s="331"/>
      <c r="J59" s="331"/>
      <c r="K59" s="7">
        <f t="shared" si="1"/>
        <v>16.8</v>
      </c>
      <c r="L59" s="258"/>
      <c r="M59" s="260"/>
    </row>
    <row r="60" spans="2:13" ht="15" thickTop="1" x14ac:dyDescent="0.3">
      <c r="B60" s="330">
        <v>52</v>
      </c>
      <c r="C60" s="162" t="s">
        <v>346</v>
      </c>
      <c r="D60" s="162"/>
      <c r="E60" s="29" t="s">
        <v>276</v>
      </c>
      <c r="F60" s="331"/>
      <c r="G60" s="331"/>
      <c r="H60" s="331"/>
      <c r="I60" s="331"/>
      <c r="J60" s="331">
        <v>0.9</v>
      </c>
      <c r="K60" s="7">
        <f t="shared" si="1"/>
        <v>0.9</v>
      </c>
    </row>
    <row r="61" spans="2:13" x14ac:dyDescent="0.3">
      <c r="B61" s="330" t="s">
        <v>375</v>
      </c>
      <c r="C61" s="162" t="s">
        <v>349</v>
      </c>
      <c r="D61" s="162"/>
      <c r="E61" s="162" t="s">
        <v>289</v>
      </c>
      <c r="F61" s="331">
        <v>20.100000000000001</v>
      </c>
      <c r="G61" s="331"/>
      <c r="H61" s="331"/>
      <c r="I61" s="331"/>
      <c r="J61" s="331"/>
      <c r="K61" s="7">
        <f t="shared" si="1"/>
        <v>20.100000000000001</v>
      </c>
      <c r="L61" s="5">
        <f t="shared" ref="L61:L69" si="2">IF(D61="X",0,IF(E61="",0,IF(E61="H",0,VLOOKUP(E61,$F$539:$G$553,2))))</f>
        <v>120</v>
      </c>
      <c r="M61">
        <f t="shared" ref="M61:M68" si="3">SUM(K61*L61)</f>
        <v>2412</v>
      </c>
    </row>
    <row r="62" spans="2:13" x14ac:dyDescent="0.3">
      <c r="B62" s="330"/>
      <c r="C62" s="162" t="s">
        <v>363</v>
      </c>
      <c r="D62" s="162"/>
      <c r="E62" s="162" t="s">
        <v>343</v>
      </c>
      <c r="F62" s="331">
        <v>31.7</v>
      </c>
      <c r="G62" s="331"/>
      <c r="H62" s="331"/>
      <c r="I62" s="331"/>
      <c r="J62" s="331"/>
      <c r="K62" s="7">
        <f t="shared" si="1"/>
        <v>31.7</v>
      </c>
      <c r="L62" s="5">
        <f t="shared" si="2"/>
        <v>0</v>
      </c>
      <c r="M62">
        <f t="shared" si="3"/>
        <v>0</v>
      </c>
    </row>
    <row r="63" spans="2:13" x14ac:dyDescent="0.3">
      <c r="B63" s="330">
        <v>55</v>
      </c>
      <c r="C63" s="162" t="s">
        <v>349</v>
      </c>
      <c r="D63" s="162"/>
      <c r="E63" s="162" t="s">
        <v>289</v>
      </c>
      <c r="F63" s="331">
        <v>30</v>
      </c>
      <c r="G63" s="331"/>
      <c r="H63" s="331"/>
      <c r="I63" s="331"/>
      <c r="J63" s="331"/>
      <c r="K63" s="7">
        <f t="shared" si="1"/>
        <v>30</v>
      </c>
      <c r="L63" s="5">
        <f t="shared" si="2"/>
        <v>120</v>
      </c>
      <c r="M63">
        <f t="shared" si="3"/>
        <v>3600</v>
      </c>
    </row>
    <row r="64" spans="2:13" x14ac:dyDescent="0.3">
      <c r="B64" s="330">
        <v>46</v>
      </c>
      <c r="C64" s="162" t="s">
        <v>376</v>
      </c>
      <c r="D64" s="162"/>
      <c r="E64" s="162" t="s">
        <v>288</v>
      </c>
      <c r="F64" s="331">
        <v>59.3</v>
      </c>
      <c r="G64" s="331"/>
      <c r="H64" s="331"/>
      <c r="I64" s="331"/>
      <c r="J64" s="331"/>
      <c r="K64" s="7">
        <f t="shared" si="1"/>
        <v>59.3</v>
      </c>
      <c r="L64" s="5">
        <f t="shared" si="2"/>
        <v>200</v>
      </c>
      <c r="M64">
        <f t="shared" si="3"/>
        <v>11860</v>
      </c>
    </row>
    <row r="65" spans="2:13" x14ac:dyDescent="0.3">
      <c r="B65" s="330">
        <v>56</v>
      </c>
      <c r="C65" s="162" t="s">
        <v>349</v>
      </c>
      <c r="D65" s="162"/>
      <c r="E65" s="162" t="s">
        <v>289</v>
      </c>
      <c r="F65" s="331">
        <v>15.7</v>
      </c>
      <c r="G65" s="331"/>
      <c r="H65" s="331"/>
      <c r="I65" s="331"/>
      <c r="J65" s="331"/>
      <c r="K65" s="7">
        <f t="shared" si="1"/>
        <v>15.7</v>
      </c>
      <c r="L65" s="5">
        <f t="shared" si="2"/>
        <v>120</v>
      </c>
      <c r="M65">
        <f t="shared" si="3"/>
        <v>1884</v>
      </c>
    </row>
    <row r="66" spans="2:13" x14ac:dyDescent="0.3">
      <c r="B66" s="330">
        <v>57</v>
      </c>
      <c r="C66" s="162" t="s">
        <v>349</v>
      </c>
      <c r="D66" s="162"/>
      <c r="E66" s="162" t="s">
        <v>289</v>
      </c>
      <c r="F66" s="331">
        <v>26.9</v>
      </c>
      <c r="G66" s="331"/>
      <c r="H66" s="331"/>
      <c r="I66" s="331"/>
      <c r="J66" s="331"/>
      <c r="K66" s="7">
        <f t="shared" si="1"/>
        <v>26.9</v>
      </c>
      <c r="L66" s="5">
        <f t="shared" si="2"/>
        <v>120</v>
      </c>
      <c r="M66">
        <f t="shared" si="3"/>
        <v>3228</v>
      </c>
    </row>
    <row r="67" spans="2:13" ht="15" thickBot="1" x14ac:dyDescent="0.35">
      <c r="B67" s="330"/>
      <c r="C67" s="332" t="s">
        <v>377</v>
      </c>
      <c r="D67" s="332"/>
      <c r="E67" s="332"/>
      <c r="F67" s="333">
        <f t="shared" ref="F67:J67" si="4">SUM(F54:F66)</f>
        <v>275.19999999999993</v>
      </c>
      <c r="G67" s="333">
        <f t="shared" si="4"/>
        <v>0</v>
      </c>
      <c r="H67" s="333">
        <f t="shared" si="4"/>
        <v>0</v>
      </c>
      <c r="I67" s="333">
        <f t="shared" si="4"/>
        <v>0</v>
      </c>
      <c r="J67" s="333">
        <f t="shared" si="4"/>
        <v>0.9</v>
      </c>
      <c r="K67" s="335">
        <f t="shared" si="1"/>
        <v>276.09999999999991</v>
      </c>
      <c r="L67" s="5">
        <f t="shared" si="2"/>
        <v>0</v>
      </c>
      <c r="M67">
        <f t="shared" si="3"/>
        <v>0</v>
      </c>
    </row>
    <row r="68" spans="2:13" ht="15" thickTop="1" x14ac:dyDescent="0.3">
      <c r="L68" s="5">
        <f t="shared" si="2"/>
        <v>0</v>
      </c>
      <c r="M68">
        <f t="shared" si="3"/>
        <v>0</v>
      </c>
    </row>
    <row r="69" spans="2:13" x14ac:dyDescent="0.3">
      <c r="C69" s="336" t="s">
        <v>218</v>
      </c>
      <c r="D69" s="336"/>
      <c r="E69" s="336"/>
      <c r="F69" s="337"/>
      <c r="G69" s="337"/>
      <c r="H69" s="337"/>
      <c r="I69" s="337"/>
      <c r="J69" s="337"/>
      <c r="L69" s="5">
        <f t="shared" si="2"/>
        <v>0</v>
      </c>
      <c r="M69">
        <f t="shared" ref="M69:M132" si="5">SUM(K69*L69)</f>
        <v>0</v>
      </c>
    </row>
    <row r="70" spans="2:13" x14ac:dyDescent="0.3">
      <c r="C70" s="336" t="str">
        <f>C51</f>
        <v>Totaal begane grond</v>
      </c>
      <c r="D70" s="336"/>
      <c r="E70" s="336"/>
      <c r="F70" s="337">
        <f t="shared" ref="F70:J70" si="6">F51</f>
        <v>604.09999999999991</v>
      </c>
      <c r="G70" s="337">
        <f t="shared" si="6"/>
        <v>0</v>
      </c>
      <c r="H70" s="337">
        <f t="shared" si="6"/>
        <v>33.9</v>
      </c>
      <c r="I70" s="337">
        <f t="shared" si="6"/>
        <v>3.6</v>
      </c>
      <c r="J70" s="337">
        <f t="shared" si="6"/>
        <v>21.4</v>
      </c>
      <c r="K70" s="338">
        <f t="shared" ref="K70:K72" si="7">SUM(F70:J70)</f>
        <v>662.99999999999989</v>
      </c>
      <c r="L70" s="5">
        <f t="shared" ref="L70:L133" si="8">IF(D70="X",0,IF(E70="",0,IF(E70="H",0,VLOOKUP(E70,$F$539:$G$553,2))))</f>
        <v>0</v>
      </c>
      <c r="M70">
        <f t="shared" si="5"/>
        <v>0</v>
      </c>
    </row>
    <row r="71" spans="2:13" x14ac:dyDescent="0.3">
      <c r="C71" s="336" t="str">
        <f>C67</f>
        <v>Totaal 1e etage</v>
      </c>
      <c r="D71" s="336"/>
      <c r="E71" s="336"/>
      <c r="F71" s="337">
        <f t="shared" ref="F71:J71" si="9">F67</f>
        <v>275.19999999999993</v>
      </c>
      <c r="G71" s="337">
        <f t="shared" si="9"/>
        <v>0</v>
      </c>
      <c r="H71" s="337">
        <f t="shared" si="9"/>
        <v>0</v>
      </c>
      <c r="I71" s="337">
        <f t="shared" si="9"/>
        <v>0</v>
      </c>
      <c r="J71" s="337">
        <f t="shared" si="9"/>
        <v>0.9</v>
      </c>
      <c r="K71" s="338">
        <f t="shared" si="7"/>
        <v>276.09999999999991</v>
      </c>
      <c r="L71" s="5">
        <f t="shared" si="8"/>
        <v>0</v>
      </c>
      <c r="M71">
        <f t="shared" si="5"/>
        <v>0</v>
      </c>
    </row>
    <row r="72" spans="2:13" ht="15" thickBot="1" x14ac:dyDescent="0.35">
      <c r="C72" s="332" t="s">
        <v>86</v>
      </c>
      <c r="D72" s="332"/>
      <c r="E72" s="332"/>
      <c r="F72" s="333">
        <f t="shared" ref="F72:J72" si="10">SUM(F70:F71)</f>
        <v>879.29999999999984</v>
      </c>
      <c r="G72" s="333">
        <f t="shared" si="10"/>
        <v>0</v>
      </c>
      <c r="H72" s="333">
        <f t="shared" si="10"/>
        <v>33.9</v>
      </c>
      <c r="I72" s="333">
        <f t="shared" si="10"/>
        <v>3.6</v>
      </c>
      <c r="J72" s="333">
        <f t="shared" si="10"/>
        <v>22.299999999999997</v>
      </c>
      <c r="K72" s="335">
        <f t="shared" si="7"/>
        <v>939.0999999999998</v>
      </c>
      <c r="L72" s="5">
        <f t="shared" si="8"/>
        <v>0</v>
      </c>
      <c r="M72">
        <f t="shared" si="5"/>
        <v>0</v>
      </c>
    </row>
    <row r="73" spans="2:13" ht="15" hidden="1" thickTop="1" x14ac:dyDescent="0.3">
      <c r="K73" s="7">
        <f t="shared" ref="K73:K132" si="11">SUM(F73:J73)</f>
        <v>0</v>
      </c>
      <c r="L73" s="5">
        <f t="shared" si="8"/>
        <v>0</v>
      </c>
      <c r="M73">
        <f t="shared" si="5"/>
        <v>0</v>
      </c>
    </row>
    <row r="74" spans="2:13" hidden="1" x14ac:dyDescent="0.3">
      <c r="K74" s="7">
        <f t="shared" si="11"/>
        <v>0</v>
      </c>
      <c r="L74" s="5">
        <f t="shared" si="8"/>
        <v>0</v>
      </c>
      <c r="M74">
        <f t="shared" si="5"/>
        <v>0</v>
      </c>
    </row>
    <row r="75" spans="2:13" hidden="1" x14ac:dyDescent="0.3">
      <c r="K75" s="7">
        <f t="shared" si="11"/>
        <v>0</v>
      </c>
      <c r="L75" s="5">
        <f t="shared" si="8"/>
        <v>0</v>
      </c>
      <c r="M75">
        <f t="shared" si="5"/>
        <v>0</v>
      </c>
    </row>
    <row r="76" spans="2:13" hidden="1" x14ac:dyDescent="0.3">
      <c r="K76" s="7">
        <f t="shared" si="11"/>
        <v>0</v>
      </c>
      <c r="L76" s="5">
        <f t="shared" si="8"/>
        <v>0</v>
      </c>
      <c r="M76">
        <f t="shared" si="5"/>
        <v>0</v>
      </c>
    </row>
    <row r="77" spans="2:13" hidden="1" x14ac:dyDescent="0.3">
      <c r="K77" s="7">
        <f t="shared" si="11"/>
        <v>0</v>
      </c>
      <c r="L77" s="5">
        <f t="shared" si="8"/>
        <v>0</v>
      </c>
      <c r="M77">
        <f t="shared" si="5"/>
        <v>0</v>
      </c>
    </row>
    <row r="78" spans="2:13" hidden="1" x14ac:dyDescent="0.3">
      <c r="K78" s="7">
        <f t="shared" si="11"/>
        <v>0</v>
      </c>
      <c r="L78" s="5">
        <f t="shared" si="8"/>
        <v>0</v>
      </c>
      <c r="M78">
        <f t="shared" si="5"/>
        <v>0</v>
      </c>
    </row>
    <row r="79" spans="2:13" hidden="1" x14ac:dyDescent="0.3">
      <c r="K79" s="7">
        <f t="shared" si="11"/>
        <v>0</v>
      </c>
      <c r="L79" s="5">
        <f t="shared" si="8"/>
        <v>0</v>
      </c>
      <c r="M79">
        <f t="shared" si="5"/>
        <v>0</v>
      </c>
    </row>
    <row r="80" spans="2:13" hidden="1" x14ac:dyDescent="0.3">
      <c r="K80" s="7">
        <f t="shared" si="11"/>
        <v>0</v>
      </c>
      <c r="L80" s="5">
        <f t="shared" si="8"/>
        <v>0</v>
      </c>
      <c r="M80">
        <f t="shared" si="5"/>
        <v>0</v>
      </c>
    </row>
    <row r="81" spans="11:13" hidden="1" x14ac:dyDescent="0.3">
      <c r="K81" s="7">
        <f t="shared" si="11"/>
        <v>0</v>
      </c>
      <c r="L81" s="5">
        <f t="shared" si="8"/>
        <v>0</v>
      </c>
      <c r="M81">
        <f t="shared" si="5"/>
        <v>0</v>
      </c>
    </row>
    <row r="82" spans="11:13" hidden="1" x14ac:dyDescent="0.3">
      <c r="K82" s="7">
        <f t="shared" si="11"/>
        <v>0</v>
      </c>
      <c r="L82" s="5">
        <f t="shared" si="8"/>
        <v>0</v>
      </c>
      <c r="M82">
        <f t="shared" si="5"/>
        <v>0</v>
      </c>
    </row>
    <row r="83" spans="11:13" hidden="1" x14ac:dyDescent="0.3">
      <c r="K83" s="7">
        <f t="shared" si="11"/>
        <v>0</v>
      </c>
      <c r="L83" s="5">
        <f t="shared" si="8"/>
        <v>0</v>
      </c>
      <c r="M83">
        <f t="shared" si="5"/>
        <v>0</v>
      </c>
    </row>
    <row r="84" spans="11:13" hidden="1" x14ac:dyDescent="0.3">
      <c r="K84" s="7">
        <f t="shared" si="11"/>
        <v>0</v>
      </c>
      <c r="L84" s="5">
        <f t="shared" si="8"/>
        <v>0</v>
      </c>
      <c r="M84">
        <f t="shared" si="5"/>
        <v>0</v>
      </c>
    </row>
    <row r="85" spans="11:13" hidden="1" x14ac:dyDescent="0.3">
      <c r="K85" s="7">
        <f t="shared" si="11"/>
        <v>0</v>
      </c>
      <c r="L85" s="5">
        <f t="shared" si="8"/>
        <v>0</v>
      </c>
      <c r="M85">
        <f t="shared" si="5"/>
        <v>0</v>
      </c>
    </row>
    <row r="86" spans="11:13" hidden="1" x14ac:dyDescent="0.3">
      <c r="K86" s="7">
        <f t="shared" si="11"/>
        <v>0</v>
      </c>
      <c r="L86" s="5">
        <f t="shared" si="8"/>
        <v>0</v>
      </c>
      <c r="M86">
        <f t="shared" si="5"/>
        <v>0</v>
      </c>
    </row>
    <row r="87" spans="11:13" hidden="1" x14ac:dyDescent="0.3">
      <c r="K87" s="7">
        <f t="shared" si="11"/>
        <v>0</v>
      </c>
      <c r="L87" s="5">
        <f t="shared" si="8"/>
        <v>0</v>
      </c>
      <c r="M87">
        <f t="shared" si="5"/>
        <v>0</v>
      </c>
    </row>
    <row r="88" spans="11:13" hidden="1" x14ac:dyDescent="0.3">
      <c r="K88" s="7">
        <f t="shared" si="11"/>
        <v>0</v>
      </c>
      <c r="L88" s="5">
        <f t="shared" si="8"/>
        <v>0</v>
      </c>
      <c r="M88">
        <f t="shared" si="5"/>
        <v>0</v>
      </c>
    </row>
    <row r="89" spans="11:13" hidden="1" x14ac:dyDescent="0.3">
      <c r="K89" s="7">
        <f t="shared" si="11"/>
        <v>0</v>
      </c>
      <c r="L89" s="5">
        <f t="shared" si="8"/>
        <v>0</v>
      </c>
      <c r="M89">
        <f t="shared" si="5"/>
        <v>0</v>
      </c>
    </row>
    <row r="90" spans="11:13" hidden="1" x14ac:dyDescent="0.3">
      <c r="K90" s="7">
        <f t="shared" si="11"/>
        <v>0</v>
      </c>
      <c r="L90" s="5">
        <f t="shared" si="8"/>
        <v>0</v>
      </c>
      <c r="M90">
        <f t="shared" si="5"/>
        <v>0</v>
      </c>
    </row>
    <row r="91" spans="11:13" hidden="1" x14ac:dyDescent="0.3">
      <c r="K91" s="7">
        <f t="shared" si="11"/>
        <v>0</v>
      </c>
      <c r="L91" s="5">
        <f t="shared" si="8"/>
        <v>0</v>
      </c>
      <c r="M91">
        <f t="shared" si="5"/>
        <v>0</v>
      </c>
    </row>
    <row r="92" spans="11:13" hidden="1" x14ac:dyDescent="0.3">
      <c r="K92" s="7">
        <f t="shared" si="11"/>
        <v>0</v>
      </c>
      <c r="L92" s="5">
        <f t="shared" si="8"/>
        <v>0</v>
      </c>
      <c r="M92">
        <f t="shared" si="5"/>
        <v>0</v>
      </c>
    </row>
    <row r="93" spans="11:13" hidden="1" x14ac:dyDescent="0.3">
      <c r="K93" s="7">
        <f t="shared" si="11"/>
        <v>0</v>
      </c>
      <c r="L93" s="5">
        <f t="shared" si="8"/>
        <v>0</v>
      </c>
      <c r="M93">
        <f t="shared" si="5"/>
        <v>0</v>
      </c>
    </row>
    <row r="94" spans="11:13" hidden="1" x14ac:dyDescent="0.3">
      <c r="K94" s="7">
        <f t="shared" si="11"/>
        <v>0</v>
      </c>
      <c r="L94" s="5">
        <f t="shared" si="8"/>
        <v>0</v>
      </c>
      <c r="M94">
        <f t="shared" si="5"/>
        <v>0</v>
      </c>
    </row>
    <row r="95" spans="11:13" hidden="1" x14ac:dyDescent="0.3">
      <c r="K95" s="7">
        <f t="shared" si="11"/>
        <v>0</v>
      </c>
      <c r="L95" s="5">
        <f t="shared" si="8"/>
        <v>0</v>
      </c>
      <c r="M95">
        <f t="shared" si="5"/>
        <v>0</v>
      </c>
    </row>
    <row r="96" spans="11:13" hidden="1" x14ac:dyDescent="0.3">
      <c r="K96" s="7">
        <f t="shared" si="11"/>
        <v>0</v>
      </c>
      <c r="L96" s="5">
        <f t="shared" si="8"/>
        <v>0</v>
      </c>
      <c r="M96">
        <f t="shared" si="5"/>
        <v>0</v>
      </c>
    </row>
    <row r="97" spans="11:13" hidden="1" x14ac:dyDescent="0.3">
      <c r="K97" s="7">
        <f t="shared" si="11"/>
        <v>0</v>
      </c>
      <c r="L97" s="5">
        <f t="shared" si="8"/>
        <v>0</v>
      </c>
      <c r="M97">
        <f t="shared" si="5"/>
        <v>0</v>
      </c>
    </row>
    <row r="98" spans="11:13" hidden="1" x14ac:dyDescent="0.3">
      <c r="K98" s="7">
        <f t="shared" si="11"/>
        <v>0</v>
      </c>
      <c r="L98" s="5">
        <f t="shared" si="8"/>
        <v>0</v>
      </c>
      <c r="M98">
        <f t="shared" si="5"/>
        <v>0</v>
      </c>
    </row>
    <row r="99" spans="11:13" hidden="1" x14ac:dyDescent="0.3">
      <c r="K99" s="7">
        <f t="shared" si="11"/>
        <v>0</v>
      </c>
      <c r="L99" s="5">
        <f t="shared" si="8"/>
        <v>0</v>
      </c>
      <c r="M99">
        <f t="shared" si="5"/>
        <v>0</v>
      </c>
    </row>
    <row r="100" spans="11:13" hidden="1" x14ac:dyDescent="0.3">
      <c r="K100" s="7">
        <f t="shared" si="11"/>
        <v>0</v>
      </c>
      <c r="L100" s="5">
        <f t="shared" si="8"/>
        <v>0</v>
      </c>
      <c r="M100">
        <f t="shared" si="5"/>
        <v>0</v>
      </c>
    </row>
    <row r="101" spans="11:13" hidden="1" x14ac:dyDescent="0.3">
      <c r="K101" s="7">
        <f t="shared" si="11"/>
        <v>0</v>
      </c>
      <c r="L101" s="5">
        <f t="shared" si="8"/>
        <v>0</v>
      </c>
      <c r="M101">
        <f t="shared" si="5"/>
        <v>0</v>
      </c>
    </row>
    <row r="102" spans="11:13" hidden="1" x14ac:dyDescent="0.3">
      <c r="K102" s="7">
        <f t="shared" si="11"/>
        <v>0</v>
      </c>
      <c r="L102" s="5">
        <f t="shared" si="8"/>
        <v>0</v>
      </c>
      <c r="M102">
        <f t="shared" si="5"/>
        <v>0</v>
      </c>
    </row>
    <row r="103" spans="11:13" hidden="1" x14ac:dyDescent="0.3">
      <c r="K103" s="7">
        <f t="shared" si="11"/>
        <v>0</v>
      </c>
      <c r="L103" s="5">
        <f t="shared" si="8"/>
        <v>0</v>
      </c>
      <c r="M103">
        <f t="shared" si="5"/>
        <v>0</v>
      </c>
    </row>
    <row r="104" spans="11:13" hidden="1" x14ac:dyDescent="0.3">
      <c r="K104" s="7">
        <f t="shared" si="11"/>
        <v>0</v>
      </c>
      <c r="L104" s="5">
        <f t="shared" si="8"/>
        <v>0</v>
      </c>
      <c r="M104">
        <f t="shared" si="5"/>
        <v>0</v>
      </c>
    </row>
    <row r="105" spans="11:13" hidden="1" x14ac:dyDescent="0.3">
      <c r="K105" s="7">
        <f t="shared" si="11"/>
        <v>0</v>
      </c>
      <c r="L105" s="5">
        <f t="shared" si="8"/>
        <v>0</v>
      </c>
      <c r="M105">
        <f t="shared" si="5"/>
        <v>0</v>
      </c>
    </row>
    <row r="106" spans="11:13" hidden="1" x14ac:dyDescent="0.3">
      <c r="K106" s="7">
        <f t="shared" si="11"/>
        <v>0</v>
      </c>
      <c r="L106" s="5">
        <f t="shared" si="8"/>
        <v>0</v>
      </c>
      <c r="M106">
        <f t="shared" si="5"/>
        <v>0</v>
      </c>
    </row>
    <row r="107" spans="11:13" hidden="1" x14ac:dyDescent="0.3">
      <c r="K107" s="7">
        <f t="shared" si="11"/>
        <v>0</v>
      </c>
      <c r="L107" s="5">
        <f t="shared" si="8"/>
        <v>0</v>
      </c>
      <c r="M107">
        <f t="shared" si="5"/>
        <v>0</v>
      </c>
    </row>
    <row r="108" spans="11:13" hidden="1" x14ac:dyDescent="0.3">
      <c r="K108" s="7">
        <f t="shared" si="11"/>
        <v>0</v>
      </c>
      <c r="L108" s="5">
        <f t="shared" si="8"/>
        <v>0</v>
      </c>
      <c r="M108">
        <f t="shared" si="5"/>
        <v>0</v>
      </c>
    </row>
    <row r="109" spans="11:13" hidden="1" x14ac:dyDescent="0.3">
      <c r="K109" s="7">
        <f t="shared" si="11"/>
        <v>0</v>
      </c>
      <c r="L109" s="5">
        <f t="shared" si="8"/>
        <v>0</v>
      </c>
      <c r="M109">
        <f t="shared" si="5"/>
        <v>0</v>
      </c>
    </row>
    <row r="110" spans="11:13" hidden="1" x14ac:dyDescent="0.3">
      <c r="K110" s="7">
        <f t="shared" si="11"/>
        <v>0</v>
      </c>
      <c r="L110" s="5">
        <f t="shared" si="8"/>
        <v>0</v>
      </c>
      <c r="M110">
        <f t="shared" si="5"/>
        <v>0</v>
      </c>
    </row>
    <row r="111" spans="11:13" hidden="1" x14ac:dyDescent="0.3">
      <c r="K111" s="7">
        <f t="shared" si="11"/>
        <v>0</v>
      </c>
      <c r="L111" s="5">
        <f t="shared" si="8"/>
        <v>0</v>
      </c>
      <c r="M111">
        <f t="shared" si="5"/>
        <v>0</v>
      </c>
    </row>
    <row r="112" spans="11:13" hidden="1" x14ac:dyDescent="0.3">
      <c r="K112" s="7">
        <f t="shared" si="11"/>
        <v>0</v>
      </c>
      <c r="L112" s="5">
        <f t="shared" si="8"/>
        <v>0</v>
      </c>
      <c r="M112">
        <f t="shared" si="5"/>
        <v>0</v>
      </c>
    </row>
    <row r="113" spans="11:13" hidden="1" x14ac:dyDescent="0.3">
      <c r="K113" s="7">
        <f t="shared" si="11"/>
        <v>0</v>
      </c>
      <c r="L113" s="5">
        <f t="shared" si="8"/>
        <v>0</v>
      </c>
      <c r="M113">
        <f t="shared" si="5"/>
        <v>0</v>
      </c>
    </row>
    <row r="114" spans="11:13" hidden="1" x14ac:dyDescent="0.3">
      <c r="K114" s="7">
        <f t="shared" si="11"/>
        <v>0</v>
      </c>
      <c r="L114" s="5">
        <f t="shared" si="8"/>
        <v>0</v>
      </c>
      <c r="M114">
        <f t="shared" si="5"/>
        <v>0</v>
      </c>
    </row>
    <row r="115" spans="11:13" hidden="1" x14ac:dyDescent="0.3">
      <c r="K115" s="7">
        <f t="shared" si="11"/>
        <v>0</v>
      </c>
      <c r="L115" s="5">
        <f t="shared" si="8"/>
        <v>0</v>
      </c>
      <c r="M115">
        <f t="shared" si="5"/>
        <v>0</v>
      </c>
    </row>
    <row r="116" spans="11:13" hidden="1" x14ac:dyDescent="0.3">
      <c r="K116" s="7">
        <f t="shared" si="11"/>
        <v>0</v>
      </c>
      <c r="L116" s="5">
        <f t="shared" si="8"/>
        <v>0</v>
      </c>
      <c r="M116">
        <f t="shared" si="5"/>
        <v>0</v>
      </c>
    </row>
    <row r="117" spans="11:13" hidden="1" x14ac:dyDescent="0.3">
      <c r="K117" s="7">
        <f t="shared" si="11"/>
        <v>0</v>
      </c>
      <c r="L117" s="5">
        <f t="shared" si="8"/>
        <v>0</v>
      </c>
      <c r="M117">
        <f t="shared" si="5"/>
        <v>0</v>
      </c>
    </row>
    <row r="118" spans="11:13" hidden="1" x14ac:dyDescent="0.3">
      <c r="K118" s="7">
        <f t="shared" si="11"/>
        <v>0</v>
      </c>
      <c r="L118" s="5">
        <f t="shared" si="8"/>
        <v>0</v>
      </c>
      <c r="M118">
        <f t="shared" si="5"/>
        <v>0</v>
      </c>
    </row>
    <row r="119" spans="11:13" hidden="1" x14ac:dyDescent="0.3">
      <c r="K119" s="7">
        <f t="shared" si="11"/>
        <v>0</v>
      </c>
      <c r="L119" s="5">
        <f t="shared" si="8"/>
        <v>0</v>
      </c>
      <c r="M119">
        <f t="shared" si="5"/>
        <v>0</v>
      </c>
    </row>
    <row r="120" spans="11:13" hidden="1" x14ac:dyDescent="0.3">
      <c r="K120" s="7">
        <f t="shared" si="11"/>
        <v>0</v>
      </c>
      <c r="L120" s="5">
        <f t="shared" si="8"/>
        <v>0</v>
      </c>
      <c r="M120">
        <f t="shared" si="5"/>
        <v>0</v>
      </c>
    </row>
    <row r="121" spans="11:13" hidden="1" x14ac:dyDescent="0.3">
      <c r="K121" s="7">
        <f t="shared" si="11"/>
        <v>0</v>
      </c>
      <c r="L121" s="5">
        <f t="shared" si="8"/>
        <v>0</v>
      </c>
      <c r="M121">
        <f t="shared" si="5"/>
        <v>0</v>
      </c>
    </row>
    <row r="122" spans="11:13" hidden="1" x14ac:dyDescent="0.3">
      <c r="K122" s="7">
        <f t="shared" si="11"/>
        <v>0</v>
      </c>
      <c r="L122" s="5">
        <f t="shared" si="8"/>
        <v>0</v>
      </c>
      <c r="M122">
        <f t="shared" si="5"/>
        <v>0</v>
      </c>
    </row>
    <row r="123" spans="11:13" hidden="1" x14ac:dyDescent="0.3">
      <c r="K123" s="7">
        <f t="shared" si="11"/>
        <v>0</v>
      </c>
      <c r="L123" s="5">
        <f t="shared" si="8"/>
        <v>0</v>
      </c>
      <c r="M123">
        <f t="shared" si="5"/>
        <v>0</v>
      </c>
    </row>
    <row r="124" spans="11:13" hidden="1" x14ac:dyDescent="0.3">
      <c r="K124" s="7">
        <f t="shared" si="11"/>
        <v>0</v>
      </c>
      <c r="L124" s="5">
        <f t="shared" si="8"/>
        <v>0</v>
      </c>
      <c r="M124">
        <f t="shared" si="5"/>
        <v>0</v>
      </c>
    </row>
    <row r="125" spans="11:13" hidden="1" x14ac:dyDescent="0.3">
      <c r="K125" s="7">
        <f t="shared" si="11"/>
        <v>0</v>
      </c>
      <c r="L125" s="5">
        <f t="shared" si="8"/>
        <v>0</v>
      </c>
      <c r="M125">
        <f t="shared" si="5"/>
        <v>0</v>
      </c>
    </row>
    <row r="126" spans="11:13" hidden="1" x14ac:dyDescent="0.3">
      <c r="K126" s="7">
        <f t="shared" si="11"/>
        <v>0</v>
      </c>
      <c r="L126" s="5">
        <f t="shared" si="8"/>
        <v>0</v>
      </c>
      <c r="M126">
        <f t="shared" si="5"/>
        <v>0</v>
      </c>
    </row>
    <row r="127" spans="11:13" hidden="1" x14ac:dyDescent="0.3">
      <c r="K127" s="7">
        <f t="shared" si="11"/>
        <v>0</v>
      </c>
      <c r="L127" s="5">
        <f t="shared" si="8"/>
        <v>0</v>
      </c>
      <c r="M127">
        <f t="shared" si="5"/>
        <v>0</v>
      </c>
    </row>
    <row r="128" spans="11:13" hidden="1" x14ac:dyDescent="0.3">
      <c r="K128" s="7">
        <f t="shared" si="11"/>
        <v>0</v>
      </c>
      <c r="L128" s="5">
        <f t="shared" si="8"/>
        <v>0</v>
      </c>
      <c r="M128">
        <f t="shared" si="5"/>
        <v>0</v>
      </c>
    </row>
    <row r="129" spans="11:13" hidden="1" x14ac:dyDescent="0.3">
      <c r="K129" s="7">
        <f t="shared" si="11"/>
        <v>0</v>
      </c>
      <c r="L129" s="5">
        <f t="shared" si="8"/>
        <v>0</v>
      </c>
      <c r="M129">
        <f t="shared" si="5"/>
        <v>0</v>
      </c>
    </row>
    <row r="130" spans="11:13" hidden="1" x14ac:dyDescent="0.3">
      <c r="K130" s="7">
        <f t="shared" si="11"/>
        <v>0</v>
      </c>
      <c r="L130" s="5">
        <f t="shared" si="8"/>
        <v>0</v>
      </c>
      <c r="M130">
        <f t="shared" si="5"/>
        <v>0</v>
      </c>
    </row>
    <row r="131" spans="11:13" hidden="1" x14ac:dyDescent="0.3">
      <c r="K131" s="7">
        <f t="shared" si="11"/>
        <v>0</v>
      </c>
      <c r="L131" s="5">
        <f t="shared" si="8"/>
        <v>0</v>
      </c>
      <c r="M131">
        <f t="shared" si="5"/>
        <v>0</v>
      </c>
    </row>
    <row r="132" spans="11:13" hidden="1" x14ac:dyDescent="0.3">
      <c r="K132" s="7">
        <f t="shared" si="11"/>
        <v>0</v>
      </c>
      <c r="L132" s="5">
        <f t="shared" si="8"/>
        <v>0</v>
      </c>
      <c r="M132">
        <f t="shared" si="5"/>
        <v>0</v>
      </c>
    </row>
    <row r="133" spans="11:13" hidden="1" x14ac:dyDescent="0.3">
      <c r="K133" s="7">
        <f t="shared" ref="K133:K196" si="12">SUM(F133:J133)</f>
        <v>0</v>
      </c>
      <c r="L133" s="5">
        <f t="shared" si="8"/>
        <v>0</v>
      </c>
      <c r="M133">
        <f t="shared" ref="M133:M196" si="13">SUM(K133*L133)</f>
        <v>0</v>
      </c>
    </row>
    <row r="134" spans="11:13" hidden="1" x14ac:dyDescent="0.3">
      <c r="K134" s="7">
        <f t="shared" si="12"/>
        <v>0</v>
      </c>
      <c r="L134" s="5">
        <f t="shared" ref="L134:L197" si="14">IF(D134="X",0,IF(E134="",0,IF(E134="H",0,VLOOKUP(E134,$F$539:$G$553,2))))</f>
        <v>0</v>
      </c>
      <c r="M134">
        <f t="shared" si="13"/>
        <v>0</v>
      </c>
    </row>
    <row r="135" spans="11:13" hidden="1" x14ac:dyDescent="0.3">
      <c r="K135" s="7">
        <f t="shared" si="12"/>
        <v>0</v>
      </c>
      <c r="L135" s="5">
        <f t="shared" si="14"/>
        <v>0</v>
      </c>
      <c r="M135">
        <f t="shared" si="13"/>
        <v>0</v>
      </c>
    </row>
    <row r="136" spans="11:13" hidden="1" x14ac:dyDescent="0.3">
      <c r="K136" s="7">
        <f t="shared" si="12"/>
        <v>0</v>
      </c>
      <c r="L136" s="5">
        <f t="shared" si="14"/>
        <v>0</v>
      </c>
      <c r="M136">
        <f t="shared" si="13"/>
        <v>0</v>
      </c>
    </row>
    <row r="137" spans="11:13" hidden="1" x14ac:dyDescent="0.3">
      <c r="K137" s="7">
        <f t="shared" si="12"/>
        <v>0</v>
      </c>
      <c r="L137" s="5">
        <f t="shared" si="14"/>
        <v>0</v>
      </c>
      <c r="M137">
        <f t="shared" si="13"/>
        <v>0</v>
      </c>
    </row>
    <row r="138" spans="11:13" hidden="1" x14ac:dyDescent="0.3">
      <c r="K138" s="7">
        <f t="shared" si="12"/>
        <v>0</v>
      </c>
      <c r="L138" s="5">
        <f t="shared" si="14"/>
        <v>0</v>
      </c>
      <c r="M138">
        <f t="shared" si="13"/>
        <v>0</v>
      </c>
    </row>
    <row r="139" spans="11:13" hidden="1" x14ac:dyDescent="0.3">
      <c r="K139" s="7">
        <f t="shared" si="12"/>
        <v>0</v>
      </c>
      <c r="L139" s="5">
        <f t="shared" si="14"/>
        <v>0</v>
      </c>
      <c r="M139">
        <f t="shared" si="13"/>
        <v>0</v>
      </c>
    </row>
    <row r="140" spans="11:13" hidden="1" x14ac:dyDescent="0.3">
      <c r="K140" s="7">
        <f t="shared" si="12"/>
        <v>0</v>
      </c>
      <c r="L140" s="5">
        <f t="shared" si="14"/>
        <v>0</v>
      </c>
      <c r="M140">
        <f t="shared" si="13"/>
        <v>0</v>
      </c>
    </row>
    <row r="141" spans="11:13" hidden="1" x14ac:dyDescent="0.3">
      <c r="K141" s="7">
        <f t="shared" si="12"/>
        <v>0</v>
      </c>
      <c r="L141" s="5">
        <f t="shared" si="14"/>
        <v>0</v>
      </c>
      <c r="M141">
        <f t="shared" si="13"/>
        <v>0</v>
      </c>
    </row>
    <row r="142" spans="11:13" hidden="1" x14ac:dyDescent="0.3">
      <c r="K142" s="7">
        <f t="shared" si="12"/>
        <v>0</v>
      </c>
      <c r="L142" s="5">
        <f t="shared" si="14"/>
        <v>0</v>
      </c>
      <c r="M142">
        <f t="shared" si="13"/>
        <v>0</v>
      </c>
    </row>
    <row r="143" spans="11:13" hidden="1" x14ac:dyDescent="0.3">
      <c r="K143" s="7">
        <f t="shared" si="12"/>
        <v>0</v>
      </c>
      <c r="L143" s="5">
        <f t="shared" si="14"/>
        <v>0</v>
      </c>
      <c r="M143">
        <f t="shared" si="13"/>
        <v>0</v>
      </c>
    </row>
    <row r="144" spans="11:13" hidden="1" x14ac:dyDescent="0.3">
      <c r="K144" s="7">
        <f t="shared" si="12"/>
        <v>0</v>
      </c>
      <c r="L144" s="5">
        <f t="shared" si="14"/>
        <v>0</v>
      </c>
      <c r="M144">
        <f t="shared" si="13"/>
        <v>0</v>
      </c>
    </row>
    <row r="145" spans="11:13" hidden="1" x14ac:dyDescent="0.3">
      <c r="K145" s="7">
        <f t="shared" si="12"/>
        <v>0</v>
      </c>
      <c r="L145" s="5">
        <f t="shared" si="14"/>
        <v>0</v>
      </c>
      <c r="M145">
        <f t="shared" si="13"/>
        <v>0</v>
      </c>
    </row>
    <row r="146" spans="11:13" hidden="1" x14ac:dyDescent="0.3">
      <c r="K146" s="7">
        <f t="shared" si="12"/>
        <v>0</v>
      </c>
      <c r="L146" s="5">
        <f t="shared" si="14"/>
        <v>0</v>
      </c>
      <c r="M146">
        <f t="shared" si="13"/>
        <v>0</v>
      </c>
    </row>
    <row r="147" spans="11:13" hidden="1" x14ac:dyDescent="0.3">
      <c r="K147" s="7">
        <f t="shared" si="12"/>
        <v>0</v>
      </c>
      <c r="L147" s="5">
        <f t="shared" si="14"/>
        <v>0</v>
      </c>
      <c r="M147">
        <f t="shared" si="13"/>
        <v>0</v>
      </c>
    </row>
    <row r="148" spans="11:13" hidden="1" x14ac:dyDescent="0.3">
      <c r="K148" s="7">
        <f t="shared" si="12"/>
        <v>0</v>
      </c>
      <c r="L148" s="5">
        <f t="shared" si="14"/>
        <v>0</v>
      </c>
      <c r="M148">
        <f t="shared" si="13"/>
        <v>0</v>
      </c>
    </row>
    <row r="149" spans="11:13" hidden="1" x14ac:dyDescent="0.3">
      <c r="K149" s="7">
        <f t="shared" si="12"/>
        <v>0</v>
      </c>
      <c r="L149" s="5">
        <f t="shared" si="14"/>
        <v>0</v>
      </c>
      <c r="M149">
        <f t="shared" si="13"/>
        <v>0</v>
      </c>
    </row>
    <row r="150" spans="11:13" hidden="1" x14ac:dyDescent="0.3">
      <c r="K150" s="7">
        <f t="shared" si="12"/>
        <v>0</v>
      </c>
      <c r="L150" s="5">
        <f t="shared" si="14"/>
        <v>0</v>
      </c>
      <c r="M150">
        <f t="shared" si="13"/>
        <v>0</v>
      </c>
    </row>
    <row r="151" spans="11:13" hidden="1" x14ac:dyDescent="0.3">
      <c r="K151" s="7">
        <f t="shared" si="12"/>
        <v>0</v>
      </c>
      <c r="L151" s="5">
        <f t="shared" si="14"/>
        <v>0</v>
      </c>
      <c r="M151">
        <f t="shared" si="13"/>
        <v>0</v>
      </c>
    </row>
    <row r="152" spans="11:13" hidden="1" x14ac:dyDescent="0.3">
      <c r="K152" s="7">
        <f t="shared" si="12"/>
        <v>0</v>
      </c>
      <c r="L152" s="5">
        <f t="shared" si="14"/>
        <v>0</v>
      </c>
      <c r="M152">
        <f t="shared" si="13"/>
        <v>0</v>
      </c>
    </row>
    <row r="153" spans="11:13" hidden="1" x14ac:dyDescent="0.3">
      <c r="K153" s="7">
        <f t="shared" si="12"/>
        <v>0</v>
      </c>
      <c r="L153" s="5">
        <f t="shared" si="14"/>
        <v>0</v>
      </c>
      <c r="M153">
        <f t="shared" si="13"/>
        <v>0</v>
      </c>
    </row>
    <row r="154" spans="11:13" hidden="1" x14ac:dyDescent="0.3">
      <c r="K154" s="7">
        <f t="shared" si="12"/>
        <v>0</v>
      </c>
      <c r="L154" s="5">
        <f t="shared" si="14"/>
        <v>0</v>
      </c>
      <c r="M154">
        <f t="shared" si="13"/>
        <v>0</v>
      </c>
    </row>
    <row r="155" spans="11:13" hidden="1" x14ac:dyDescent="0.3">
      <c r="K155" s="7">
        <f t="shared" si="12"/>
        <v>0</v>
      </c>
      <c r="L155" s="5">
        <f t="shared" si="14"/>
        <v>0</v>
      </c>
      <c r="M155">
        <f t="shared" si="13"/>
        <v>0</v>
      </c>
    </row>
    <row r="156" spans="11:13" hidden="1" x14ac:dyDescent="0.3">
      <c r="K156" s="7">
        <f t="shared" si="12"/>
        <v>0</v>
      </c>
      <c r="L156" s="5">
        <f t="shared" si="14"/>
        <v>0</v>
      </c>
      <c r="M156">
        <f t="shared" si="13"/>
        <v>0</v>
      </c>
    </row>
    <row r="157" spans="11:13" hidden="1" x14ac:dyDescent="0.3">
      <c r="K157" s="7">
        <f t="shared" si="12"/>
        <v>0</v>
      </c>
      <c r="L157" s="5">
        <f t="shared" si="14"/>
        <v>0</v>
      </c>
      <c r="M157">
        <f t="shared" si="13"/>
        <v>0</v>
      </c>
    </row>
    <row r="158" spans="11:13" hidden="1" x14ac:dyDescent="0.3">
      <c r="K158" s="7">
        <f t="shared" si="12"/>
        <v>0</v>
      </c>
      <c r="L158" s="5">
        <f t="shared" si="14"/>
        <v>0</v>
      </c>
      <c r="M158">
        <f t="shared" si="13"/>
        <v>0</v>
      </c>
    </row>
    <row r="159" spans="11:13" hidden="1" x14ac:dyDescent="0.3">
      <c r="K159" s="7">
        <f t="shared" si="12"/>
        <v>0</v>
      </c>
      <c r="L159" s="5">
        <f t="shared" si="14"/>
        <v>0</v>
      </c>
      <c r="M159">
        <f t="shared" si="13"/>
        <v>0</v>
      </c>
    </row>
    <row r="160" spans="11:13" hidden="1" x14ac:dyDescent="0.3">
      <c r="K160" s="7">
        <f t="shared" si="12"/>
        <v>0</v>
      </c>
      <c r="L160" s="5">
        <f t="shared" si="14"/>
        <v>0</v>
      </c>
      <c r="M160">
        <f t="shared" si="13"/>
        <v>0</v>
      </c>
    </row>
    <row r="161" spans="11:13" hidden="1" x14ac:dyDescent="0.3">
      <c r="K161" s="7">
        <f t="shared" si="12"/>
        <v>0</v>
      </c>
      <c r="L161" s="5">
        <f t="shared" si="14"/>
        <v>0</v>
      </c>
      <c r="M161">
        <f t="shared" si="13"/>
        <v>0</v>
      </c>
    </row>
    <row r="162" spans="11:13" hidden="1" x14ac:dyDescent="0.3">
      <c r="K162" s="7">
        <f t="shared" si="12"/>
        <v>0</v>
      </c>
      <c r="L162" s="5">
        <f t="shared" si="14"/>
        <v>0</v>
      </c>
      <c r="M162">
        <f t="shared" si="13"/>
        <v>0</v>
      </c>
    </row>
    <row r="163" spans="11:13" hidden="1" x14ac:dyDescent="0.3">
      <c r="K163" s="7">
        <f t="shared" si="12"/>
        <v>0</v>
      </c>
      <c r="L163" s="5">
        <f t="shared" si="14"/>
        <v>0</v>
      </c>
      <c r="M163">
        <f t="shared" si="13"/>
        <v>0</v>
      </c>
    </row>
    <row r="164" spans="11:13" hidden="1" x14ac:dyDescent="0.3">
      <c r="K164" s="7">
        <f t="shared" si="12"/>
        <v>0</v>
      </c>
      <c r="L164" s="5">
        <f t="shared" si="14"/>
        <v>0</v>
      </c>
      <c r="M164">
        <f t="shared" si="13"/>
        <v>0</v>
      </c>
    </row>
    <row r="165" spans="11:13" hidden="1" x14ac:dyDescent="0.3">
      <c r="K165" s="7">
        <f t="shared" si="12"/>
        <v>0</v>
      </c>
      <c r="L165" s="5">
        <f t="shared" si="14"/>
        <v>0</v>
      </c>
      <c r="M165">
        <f t="shared" si="13"/>
        <v>0</v>
      </c>
    </row>
    <row r="166" spans="11:13" hidden="1" x14ac:dyDescent="0.3">
      <c r="K166" s="7">
        <f t="shared" si="12"/>
        <v>0</v>
      </c>
      <c r="L166" s="5">
        <f t="shared" si="14"/>
        <v>0</v>
      </c>
      <c r="M166">
        <f t="shared" si="13"/>
        <v>0</v>
      </c>
    </row>
    <row r="167" spans="11:13" hidden="1" x14ac:dyDescent="0.3">
      <c r="K167" s="7">
        <f t="shared" si="12"/>
        <v>0</v>
      </c>
      <c r="L167" s="5">
        <f t="shared" si="14"/>
        <v>0</v>
      </c>
      <c r="M167">
        <f t="shared" si="13"/>
        <v>0</v>
      </c>
    </row>
    <row r="168" spans="11:13" hidden="1" x14ac:dyDescent="0.3">
      <c r="K168" s="7">
        <f t="shared" si="12"/>
        <v>0</v>
      </c>
      <c r="L168" s="5">
        <f t="shared" si="14"/>
        <v>0</v>
      </c>
      <c r="M168">
        <f t="shared" si="13"/>
        <v>0</v>
      </c>
    </row>
    <row r="169" spans="11:13" hidden="1" x14ac:dyDescent="0.3">
      <c r="K169" s="7">
        <f t="shared" si="12"/>
        <v>0</v>
      </c>
      <c r="L169" s="5">
        <f t="shared" si="14"/>
        <v>0</v>
      </c>
      <c r="M169">
        <f t="shared" si="13"/>
        <v>0</v>
      </c>
    </row>
    <row r="170" spans="11:13" hidden="1" x14ac:dyDescent="0.3">
      <c r="K170" s="7">
        <f t="shared" si="12"/>
        <v>0</v>
      </c>
      <c r="L170" s="5">
        <f t="shared" si="14"/>
        <v>0</v>
      </c>
      <c r="M170">
        <f t="shared" si="13"/>
        <v>0</v>
      </c>
    </row>
    <row r="171" spans="11:13" hidden="1" x14ac:dyDescent="0.3">
      <c r="K171" s="7">
        <f t="shared" si="12"/>
        <v>0</v>
      </c>
      <c r="L171" s="5">
        <f t="shared" si="14"/>
        <v>0</v>
      </c>
      <c r="M171">
        <f t="shared" si="13"/>
        <v>0</v>
      </c>
    </row>
    <row r="172" spans="11:13" hidden="1" x14ac:dyDescent="0.3">
      <c r="K172" s="7">
        <f t="shared" si="12"/>
        <v>0</v>
      </c>
      <c r="L172" s="5">
        <f t="shared" si="14"/>
        <v>0</v>
      </c>
      <c r="M172">
        <f t="shared" si="13"/>
        <v>0</v>
      </c>
    </row>
    <row r="173" spans="11:13" hidden="1" x14ac:dyDescent="0.3">
      <c r="K173" s="7">
        <f t="shared" si="12"/>
        <v>0</v>
      </c>
      <c r="L173" s="5">
        <f t="shared" si="14"/>
        <v>0</v>
      </c>
      <c r="M173">
        <f t="shared" si="13"/>
        <v>0</v>
      </c>
    </row>
    <row r="174" spans="11:13" hidden="1" x14ac:dyDescent="0.3">
      <c r="K174" s="7">
        <f t="shared" si="12"/>
        <v>0</v>
      </c>
      <c r="L174" s="5">
        <f t="shared" si="14"/>
        <v>0</v>
      </c>
      <c r="M174">
        <f t="shared" si="13"/>
        <v>0</v>
      </c>
    </row>
    <row r="175" spans="11:13" hidden="1" x14ac:dyDescent="0.3">
      <c r="K175" s="7">
        <f t="shared" si="12"/>
        <v>0</v>
      </c>
      <c r="L175" s="5">
        <f t="shared" si="14"/>
        <v>0</v>
      </c>
      <c r="M175">
        <f t="shared" si="13"/>
        <v>0</v>
      </c>
    </row>
    <row r="176" spans="11:13" hidden="1" x14ac:dyDescent="0.3">
      <c r="K176" s="7">
        <f t="shared" si="12"/>
        <v>0</v>
      </c>
      <c r="L176" s="5">
        <f t="shared" si="14"/>
        <v>0</v>
      </c>
      <c r="M176">
        <f t="shared" si="13"/>
        <v>0</v>
      </c>
    </row>
    <row r="177" spans="11:13" hidden="1" x14ac:dyDescent="0.3">
      <c r="K177" s="7">
        <f t="shared" si="12"/>
        <v>0</v>
      </c>
      <c r="L177" s="5">
        <f t="shared" si="14"/>
        <v>0</v>
      </c>
      <c r="M177">
        <f t="shared" si="13"/>
        <v>0</v>
      </c>
    </row>
    <row r="178" spans="11:13" hidden="1" x14ac:dyDescent="0.3">
      <c r="K178" s="7">
        <f t="shared" si="12"/>
        <v>0</v>
      </c>
      <c r="L178" s="5">
        <f t="shared" si="14"/>
        <v>0</v>
      </c>
      <c r="M178">
        <f t="shared" si="13"/>
        <v>0</v>
      </c>
    </row>
    <row r="179" spans="11:13" hidden="1" x14ac:dyDescent="0.3">
      <c r="K179" s="7">
        <f t="shared" si="12"/>
        <v>0</v>
      </c>
      <c r="L179" s="5">
        <f t="shared" si="14"/>
        <v>0</v>
      </c>
      <c r="M179">
        <f t="shared" si="13"/>
        <v>0</v>
      </c>
    </row>
    <row r="180" spans="11:13" hidden="1" x14ac:dyDescent="0.3">
      <c r="K180" s="7">
        <f t="shared" si="12"/>
        <v>0</v>
      </c>
      <c r="L180" s="5">
        <f t="shared" si="14"/>
        <v>0</v>
      </c>
      <c r="M180">
        <f t="shared" si="13"/>
        <v>0</v>
      </c>
    </row>
    <row r="181" spans="11:13" hidden="1" x14ac:dyDescent="0.3">
      <c r="K181" s="7">
        <f t="shared" si="12"/>
        <v>0</v>
      </c>
      <c r="L181" s="5">
        <f t="shared" si="14"/>
        <v>0</v>
      </c>
      <c r="M181">
        <f t="shared" si="13"/>
        <v>0</v>
      </c>
    </row>
    <row r="182" spans="11:13" hidden="1" x14ac:dyDescent="0.3">
      <c r="K182" s="7">
        <f t="shared" si="12"/>
        <v>0</v>
      </c>
      <c r="L182" s="5">
        <f t="shared" si="14"/>
        <v>0</v>
      </c>
      <c r="M182">
        <f t="shared" si="13"/>
        <v>0</v>
      </c>
    </row>
    <row r="183" spans="11:13" hidden="1" x14ac:dyDescent="0.3">
      <c r="K183" s="7">
        <f t="shared" si="12"/>
        <v>0</v>
      </c>
      <c r="L183" s="5">
        <f t="shared" si="14"/>
        <v>0</v>
      </c>
      <c r="M183">
        <f t="shared" si="13"/>
        <v>0</v>
      </c>
    </row>
    <row r="184" spans="11:13" hidden="1" x14ac:dyDescent="0.3">
      <c r="K184" s="7">
        <f t="shared" si="12"/>
        <v>0</v>
      </c>
      <c r="L184" s="5">
        <f t="shared" si="14"/>
        <v>0</v>
      </c>
      <c r="M184">
        <f t="shared" si="13"/>
        <v>0</v>
      </c>
    </row>
    <row r="185" spans="11:13" hidden="1" x14ac:dyDescent="0.3">
      <c r="K185" s="7">
        <f t="shared" si="12"/>
        <v>0</v>
      </c>
      <c r="L185" s="5">
        <f t="shared" si="14"/>
        <v>0</v>
      </c>
      <c r="M185">
        <f t="shared" si="13"/>
        <v>0</v>
      </c>
    </row>
    <row r="186" spans="11:13" hidden="1" x14ac:dyDescent="0.3">
      <c r="K186" s="7">
        <f t="shared" si="12"/>
        <v>0</v>
      </c>
      <c r="L186" s="5">
        <f t="shared" si="14"/>
        <v>0</v>
      </c>
      <c r="M186">
        <f t="shared" si="13"/>
        <v>0</v>
      </c>
    </row>
    <row r="187" spans="11:13" hidden="1" x14ac:dyDescent="0.3">
      <c r="K187" s="7">
        <f t="shared" si="12"/>
        <v>0</v>
      </c>
      <c r="L187" s="5">
        <f t="shared" si="14"/>
        <v>0</v>
      </c>
      <c r="M187">
        <f t="shared" si="13"/>
        <v>0</v>
      </c>
    </row>
    <row r="188" spans="11:13" hidden="1" x14ac:dyDescent="0.3">
      <c r="K188" s="7">
        <f t="shared" si="12"/>
        <v>0</v>
      </c>
      <c r="L188" s="5">
        <f t="shared" si="14"/>
        <v>0</v>
      </c>
      <c r="M188">
        <f t="shared" si="13"/>
        <v>0</v>
      </c>
    </row>
    <row r="189" spans="11:13" hidden="1" x14ac:dyDescent="0.3">
      <c r="K189" s="7">
        <f t="shared" si="12"/>
        <v>0</v>
      </c>
      <c r="L189" s="5">
        <f t="shared" si="14"/>
        <v>0</v>
      </c>
      <c r="M189">
        <f t="shared" si="13"/>
        <v>0</v>
      </c>
    </row>
    <row r="190" spans="11:13" hidden="1" x14ac:dyDescent="0.3">
      <c r="K190" s="7">
        <f t="shared" si="12"/>
        <v>0</v>
      </c>
      <c r="L190" s="5">
        <f t="shared" si="14"/>
        <v>0</v>
      </c>
      <c r="M190">
        <f t="shared" si="13"/>
        <v>0</v>
      </c>
    </row>
    <row r="191" spans="11:13" hidden="1" x14ac:dyDescent="0.3">
      <c r="K191" s="7">
        <f t="shared" si="12"/>
        <v>0</v>
      </c>
      <c r="L191" s="5">
        <f t="shared" si="14"/>
        <v>0</v>
      </c>
      <c r="M191">
        <f t="shared" si="13"/>
        <v>0</v>
      </c>
    </row>
    <row r="192" spans="11:13" hidden="1" x14ac:dyDescent="0.3">
      <c r="K192" s="7">
        <f t="shared" si="12"/>
        <v>0</v>
      </c>
      <c r="L192" s="5">
        <f t="shared" si="14"/>
        <v>0</v>
      </c>
      <c r="M192">
        <f t="shared" si="13"/>
        <v>0</v>
      </c>
    </row>
    <row r="193" spans="11:13" hidden="1" x14ac:dyDescent="0.3">
      <c r="K193" s="7">
        <f t="shared" si="12"/>
        <v>0</v>
      </c>
      <c r="L193" s="5">
        <f t="shared" si="14"/>
        <v>0</v>
      </c>
      <c r="M193">
        <f t="shared" si="13"/>
        <v>0</v>
      </c>
    </row>
    <row r="194" spans="11:13" hidden="1" x14ac:dyDescent="0.3">
      <c r="K194" s="7">
        <f t="shared" si="12"/>
        <v>0</v>
      </c>
      <c r="L194" s="5">
        <f t="shared" si="14"/>
        <v>0</v>
      </c>
      <c r="M194">
        <f t="shared" si="13"/>
        <v>0</v>
      </c>
    </row>
    <row r="195" spans="11:13" hidden="1" x14ac:dyDescent="0.3">
      <c r="K195" s="7">
        <f t="shared" si="12"/>
        <v>0</v>
      </c>
      <c r="L195" s="5">
        <f t="shared" si="14"/>
        <v>0</v>
      </c>
      <c r="M195">
        <f t="shared" si="13"/>
        <v>0</v>
      </c>
    </row>
    <row r="196" spans="11:13" hidden="1" x14ac:dyDescent="0.3">
      <c r="K196" s="7">
        <f t="shared" si="12"/>
        <v>0</v>
      </c>
      <c r="L196" s="5">
        <f t="shared" si="14"/>
        <v>0</v>
      </c>
      <c r="M196">
        <f t="shared" si="13"/>
        <v>0</v>
      </c>
    </row>
    <row r="197" spans="11:13" hidden="1" x14ac:dyDescent="0.3">
      <c r="K197" s="7">
        <f t="shared" ref="K197:K260" si="15">SUM(F197:J197)</f>
        <v>0</v>
      </c>
      <c r="L197" s="5">
        <f t="shared" si="14"/>
        <v>0</v>
      </c>
      <c r="M197">
        <f t="shared" ref="M197:M260" si="16">SUM(K197*L197)</f>
        <v>0</v>
      </c>
    </row>
    <row r="198" spans="11:13" hidden="1" x14ac:dyDescent="0.3">
      <c r="K198" s="7">
        <f t="shared" si="15"/>
        <v>0</v>
      </c>
      <c r="L198" s="5">
        <f t="shared" ref="L198:L261" si="17">IF(D198="X",0,IF(E198="",0,IF(E198="H",0,VLOOKUP(E198,$F$539:$G$553,2))))</f>
        <v>0</v>
      </c>
      <c r="M198">
        <f t="shared" si="16"/>
        <v>0</v>
      </c>
    </row>
    <row r="199" spans="11:13" hidden="1" x14ac:dyDescent="0.3">
      <c r="K199" s="7">
        <f t="shared" si="15"/>
        <v>0</v>
      </c>
      <c r="L199" s="5">
        <f t="shared" si="17"/>
        <v>0</v>
      </c>
      <c r="M199">
        <f t="shared" si="16"/>
        <v>0</v>
      </c>
    </row>
    <row r="200" spans="11:13" hidden="1" x14ac:dyDescent="0.3">
      <c r="K200" s="7">
        <f t="shared" si="15"/>
        <v>0</v>
      </c>
      <c r="L200" s="5">
        <f t="shared" si="17"/>
        <v>0</v>
      </c>
      <c r="M200">
        <f t="shared" si="16"/>
        <v>0</v>
      </c>
    </row>
    <row r="201" spans="11:13" hidden="1" x14ac:dyDescent="0.3">
      <c r="K201" s="7">
        <f t="shared" si="15"/>
        <v>0</v>
      </c>
      <c r="L201" s="5">
        <f t="shared" si="17"/>
        <v>0</v>
      </c>
      <c r="M201">
        <f t="shared" si="16"/>
        <v>0</v>
      </c>
    </row>
    <row r="202" spans="11:13" hidden="1" x14ac:dyDescent="0.3">
      <c r="K202" s="7">
        <f t="shared" si="15"/>
        <v>0</v>
      </c>
      <c r="L202" s="5">
        <f t="shared" si="17"/>
        <v>0</v>
      </c>
      <c r="M202">
        <f t="shared" si="16"/>
        <v>0</v>
      </c>
    </row>
    <row r="203" spans="11:13" hidden="1" x14ac:dyDescent="0.3">
      <c r="K203" s="7">
        <f t="shared" si="15"/>
        <v>0</v>
      </c>
      <c r="L203" s="5">
        <f t="shared" si="17"/>
        <v>0</v>
      </c>
      <c r="M203">
        <f t="shared" si="16"/>
        <v>0</v>
      </c>
    </row>
    <row r="204" spans="11:13" hidden="1" x14ac:dyDescent="0.3">
      <c r="K204" s="7">
        <f t="shared" si="15"/>
        <v>0</v>
      </c>
      <c r="L204" s="5">
        <f t="shared" si="17"/>
        <v>0</v>
      </c>
      <c r="M204">
        <f t="shared" si="16"/>
        <v>0</v>
      </c>
    </row>
    <row r="205" spans="11:13" hidden="1" x14ac:dyDescent="0.3">
      <c r="K205" s="7">
        <f t="shared" si="15"/>
        <v>0</v>
      </c>
      <c r="L205" s="5">
        <f t="shared" si="17"/>
        <v>0</v>
      </c>
      <c r="M205">
        <f t="shared" si="16"/>
        <v>0</v>
      </c>
    </row>
    <row r="206" spans="11:13" hidden="1" x14ac:dyDescent="0.3">
      <c r="K206" s="7">
        <f t="shared" si="15"/>
        <v>0</v>
      </c>
      <c r="L206" s="5">
        <f t="shared" si="17"/>
        <v>0</v>
      </c>
      <c r="M206">
        <f t="shared" si="16"/>
        <v>0</v>
      </c>
    </row>
    <row r="207" spans="11:13" hidden="1" x14ac:dyDescent="0.3">
      <c r="K207" s="7">
        <f t="shared" si="15"/>
        <v>0</v>
      </c>
      <c r="L207" s="5">
        <f t="shared" si="17"/>
        <v>0</v>
      </c>
      <c r="M207">
        <f t="shared" si="16"/>
        <v>0</v>
      </c>
    </row>
    <row r="208" spans="11:13" hidden="1" x14ac:dyDescent="0.3">
      <c r="K208" s="7">
        <f t="shared" si="15"/>
        <v>0</v>
      </c>
      <c r="L208" s="5">
        <f t="shared" si="17"/>
        <v>0</v>
      </c>
      <c r="M208">
        <f t="shared" si="16"/>
        <v>0</v>
      </c>
    </row>
    <row r="209" spans="11:13" hidden="1" x14ac:dyDescent="0.3">
      <c r="K209" s="7">
        <f t="shared" si="15"/>
        <v>0</v>
      </c>
      <c r="L209" s="5">
        <f t="shared" si="17"/>
        <v>0</v>
      </c>
      <c r="M209">
        <f t="shared" si="16"/>
        <v>0</v>
      </c>
    </row>
    <row r="210" spans="11:13" hidden="1" x14ac:dyDescent="0.3">
      <c r="K210" s="7">
        <f t="shared" si="15"/>
        <v>0</v>
      </c>
      <c r="L210" s="5">
        <f t="shared" si="17"/>
        <v>0</v>
      </c>
      <c r="M210">
        <f t="shared" si="16"/>
        <v>0</v>
      </c>
    </row>
    <row r="211" spans="11:13" hidden="1" x14ac:dyDescent="0.3">
      <c r="K211" s="7">
        <f t="shared" si="15"/>
        <v>0</v>
      </c>
      <c r="L211" s="5">
        <f t="shared" si="17"/>
        <v>0</v>
      </c>
      <c r="M211">
        <f t="shared" si="16"/>
        <v>0</v>
      </c>
    </row>
    <row r="212" spans="11:13" hidden="1" x14ac:dyDescent="0.3">
      <c r="K212" s="7">
        <f t="shared" si="15"/>
        <v>0</v>
      </c>
      <c r="L212" s="5">
        <f t="shared" si="17"/>
        <v>0</v>
      </c>
      <c r="M212">
        <f t="shared" si="16"/>
        <v>0</v>
      </c>
    </row>
    <row r="213" spans="11:13" hidden="1" x14ac:dyDescent="0.3">
      <c r="K213" s="7">
        <f t="shared" si="15"/>
        <v>0</v>
      </c>
      <c r="L213" s="5">
        <f t="shared" si="17"/>
        <v>0</v>
      </c>
      <c r="M213">
        <f t="shared" si="16"/>
        <v>0</v>
      </c>
    </row>
    <row r="214" spans="11:13" hidden="1" x14ac:dyDescent="0.3">
      <c r="K214" s="7">
        <f t="shared" si="15"/>
        <v>0</v>
      </c>
      <c r="L214" s="5">
        <f t="shared" si="17"/>
        <v>0</v>
      </c>
      <c r="M214">
        <f t="shared" si="16"/>
        <v>0</v>
      </c>
    </row>
    <row r="215" spans="11:13" hidden="1" x14ac:dyDescent="0.3">
      <c r="K215" s="7">
        <f t="shared" si="15"/>
        <v>0</v>
      </c>
      <c r="L215" s="5">
        <f t="shared" si="17"/>
        <v>0</v>
      </c>
      <c r="M215">
        <f t="shared" si="16"/>
        <v>0</v>
      </c>
    </row>
    <row r="216" spans="11:13" hidden="1" x14ac:dyDescent="0.3">
      <c r="K216" s="7">
        <f t="shared" si="15"/>
        <v>0</v>
      </c>
      <c r="L216" s="5">
        <f t="shared" si="17"/>
        <v>0</v>
      </c>
      <c r="M216">
        <f t="shared" si="16"/>
        <v>0</v>
      </c>
    </row>
    <row r="217" spans="11:13" hidden="1" x14ac:dyDescent="0.3">
      <c r="K217" s="7">
        <f t="shared" si="15"/>
        <v>0</v>
      </c>
      <c r="L217" s="5">
        <f t="shared" si="17"/>
        <v>0</v>
      </c>
      <c r="M217">
        <f t="shared" si="16"/>
        <v>0</v>
      </c>
    </row>
    <row r="218" spans="11:13" hidden="1" x14ac:dyDescent="0.3">
      <c r="K218" s="7">
        <f t="shared" si="15"/>
        <v>0</v>
      </c>
      <c r="L218" s="5">
        <f t="shared" si="17"/>
        <v>0</v>
      </c>
      <c r="M218">
        <f t="shared" si="16"/>
        <v>0</v>
      </c>
    </row>
    <row r="219" spans="11:13" hidden="1" x14ac:dyDescent="0.3">
      <c r="K219" s="7">
        <f t="shared" si="15"/>
        <v>0</v>
      </c>
      <c r="L219" s="5">
        <f t="shared" si="17"/>
        <v>0</v>
      </c>
      <c r="M219">
        <f t="shared" si="16"/>
        <v>0</v>
      </c>
    </row>
    <row r="220" spans="11:13" hidden="1" x14ac:dyDescent="0.3">
      <c r="K220" s="7">
        <f t="shared" si="15"/>
        <v>0</v>
      </c>
      <c r="L220" s="5">
        <f t="shared" si="17"/>
        <v>0</v>
      </c>
      <c r="M220">
        <f t="shared" si="16"/>
        <v>0</v>
      </c>
    </row>
    <row r="221" spans="11:13" hidden="1" x14ac:dyDescent="0.3">
      <c r="K221" s="7">
        <f t="shared" si="15"/>
        <v>0</v>
      </c>
      <c r="L221" s="5">
        <f t="shared" si="17"/>
        <v>0</v>
      </c>
      <c r="M221">
        <f t="shared" si="16"/>
        <v>0</v>
      </c>
    </row>
    <row r="222" spans="11:13" hidden="1" x14ac:dyDescent="0.3">
      <c r="K222" s="7">
        <f t="shared" si="15"/>
        <v>0</v>
      </c>
      <c r="L222" s="5">
        <f t="shared" si="17"/>
        <v>0</v>
      </c>
      <c r="M222">
        <f t="shared" si="16"/>
        <v>0</v>
      </c>
    </row>
    <row r="223" spans="11:13" hidden="1" x14ac:dyDescent="0.3">
      <c r="K223" s="7">
        <f t="shared" si="15"/>
        <v>0</v>
      </c>
      <c r="L223" s="5">
        <f t="shared" si="17"/>
        <v>0</v>
      </c>
      <c r="M223">
        <f t="shared" si="16"/>
        <v>0</v>
      </c>
    </row>
    <row r="224" spans="11:13" hidden="1" x14ac:dyDescent="0.3">
      <c r="K224" s="7">
        <f t="shared" si="15"/>
        <v>0</v>
      </c>
      <c r="L224" s="5">
        <f t="shared" si="17"/>
        <v>0</v>
      </c>
      <c r="M224">
        <f t="shared" si="16"/>
        <v>0</v>
      </c>
    </row>
    <row r="225" spans="11:13" hidden="1" x14ac:dyDescent="0.3">
      <c r="K225" s="7">
        <f t="shared" si="15"/>
        <v>0</v>
      </c>
      <c r="L225" s="5">
        <f t="shared" si="17"/>
        <v>0</v>
      </c>
      <c r="M225">
        <f t="shared" si="16"/>
        <v>0</v>
      </c>
    </row>
    <row r="226" spans="11:13" hidden="1" x14ac:dyDescent="0.3">
      <c r="K226" s="7">
        <f t="shared" si="15"/>
        <v>0</v>
      </c>
      <c r="L226" s="5">
        <f t="shared" si="17"/>
        <v>0</v>
      </c>
      <c r="M226">
        <f t="shared" si="16"/>
        <v>0</v>
      </c>
    </row>
    <row r="227" spans="11:13" hidden="1" x14ac:dyDescent="0.3">
      <c r="K227" s="7">
        <f t="shared" si="15"/>
        <v>0</v>
      </c>
      <c r="L227" s="5">
        <f t="shared" si="17"/>
        <v>0</v>
      </c>
      <c r="M227">
        <f t="shared" si="16"/>
        <v>0</v>
      </c>
    </row>
    <row r="228" spans="11:13" hidden="1" x14ac:dyDescent="0.3">
      <c r="K228" s="7">
        <f t="shared" si="15"/>
        <v>0</v>
      </c>
      <c r="L228" s="5">
        <f t="shared" si="17"/>
        <v>0</v>
      </c>
      <c r="M228">
        <f t="shared" si="16"/>
        <v>0</v>
      </c>
    </row>
    <row r="229" spans="11:13" hidden="1" x14ac:dyDescent="0.3">
      <c r="K229" s="7">
        <f t="shared" si="15"/>
        <v>0</v>
      </c>
      <c r="L229" s="5">
        <f t="shared" si="17"/>
        <v>0</v>
      </c>
      <c r="M229">
        <f t="shared" si="16"/>
        <v>0</v>
      </c>
    </row>
    <row r="230" spans="11:13" hidden="1" x14ac:dyDescent="0.3">
      <c r="K230" s="7">
        <f t="shared" si="15"/>
        <v>0</v>
      </c>
      <c r="L230" s="5">
        <f t="shared" si="17"/>
        <v>0</v>
      </c>
      <c r="M230">
        <f t="shared" si="16"/>
        <v>0</v>
      </c>
    </row>
    <row r="231" spans="11:13" hidden="1" x14ac:dyDescent="0.3">
      <c r="K231" s="7">
        <f t="shared" si="15"/>
        <v>0</v>
      </c>
      <c r="L231" s="5">
        <f t="shared" si="17"/>
        <v>0</v>
      </c>
      <c r="M231">
        <f t="shared" si="16"/>
        <v>0</v>
      </c>
    </row>
    <row r="232" spans="11:13" hidden="1" x14ac:dyDescent="0.3">
      <c r="K232" s="7">
        <f t="shared" si="15"/>
        <v>0</v>
      </c>
      <c r="L232" s="5">
        <f t="shared" si="17"/>
        <v>0</v>
      </c>
      <c r="M232">
        <f t="shared" si="16"/>
        <v>0</v>
      </c>
    </row>
    <row r="233" spans="11:13" hidden="1" x14ac:dyDescent="0.3">
      <c r="K233" s="7">
        <f t="shared" si="15"/>
        <v>0</v>
      </c>
      <c r="L233" s="5">
        <f t="shared" si="17"/>
        <v>0</v>
      </c>
      <c r="M233">
        <f t="shared" si="16"/>
        <v>0</v>
      </c>
    </row>
    <row r="234" spans="11:13" hidden="1" x14ac:dyDescent="0.3">
      <c r="K234" s="7">
        <f t="shared" si="15"/>
        <v>0</v>
      </c>
      <c r="L234" s="5">
        <f t="shared" si="17"/>
        <v>0</v>
      </c>
      <c r="M234">
        <f t="shared" si="16"/>
        <v>0</v>
      </c>
    </row>
    <row r="235" spans="11:13" hidden="1" x14ac:dyDescent="0.3">
      <c r="K235" s="7">
        <f t="shared" si="15"/>
        <v>0</v>
      </c>
      <c r="L235" s="5">
        <f t="shared" si="17"/>
        <v>0</v>
      </c>
      <c r="M235">
        <f t="shared" si="16"/>
        <v>0</v>
      </c>
    </row>
    <row r="236" spans="11:13" hidden="1" x14ac:dyDescent="0.3">
      <c r="K236" s="7">
        <f t="shared" si="15"/>
        <v>0</v>
      </c>
      <c r="L236" s="5">
        <f t="shared" si="17"/>
        <v>0</v>
      </c>
      <c r="M236">
        <f t="shared" si="16"/>
        <v>0</v>
      </c>
    </row>
    <row r="237" spans="11:13" hidden="1" x14ac:dyDescent="0.3">
      <c r="K237" s="7">
        <f t="shared" si="15"/>
        <v>0</v>
      </c>
      <c r="L237" s="5">
        <f t="shared" si="17"/>
        <v>0</v>
      </c>
      <c r="M237">
        <f t="shared" si="16"/>
        <v>0</v>
      </c>
    </row>
    <row r="238" spans="11:13" hidden="1" x14ac:dyDescent="0.3">
      <c r="K238" s="7">
        <f t="shared" si="15"/>
        <v>0</v>
      </c>
      <c r="L238" s="5">
        <f t="shared" si="17"/>
        <v>0</v>
      </c>
      <c r="M238">
        <f t="shared" si="16"/>
        <v>0</v>
      </c>
    </row>
    <row r="239" spans="11:13" hidden="1" x14ac:dyDescent="0.3">
      <c r="K239" s="7">
        <f t="shared" si="15"/>
        <v>0</v>
      </c>
      <c r="L239" s="5">
        <f t="shared" si="17"/>
        <v>0</v>
      </c>
      <c r="M239">
        <f t="shared" si="16"/>
        <v>0</v>
      </c>
    </row>
    <row r="240" spans="11:13" hidden="1" x14ac:dyDescent="0.3">
      <c r="K240" s="7">
        <f t="shared" si="15"/>
        <v>0</v>
      </c>
      <c r="L240" s="5">
        <f t="shared" si="17"/>
        <v>0</v>
      </c>
      <c r="M240">
        <f t="shared" si="16"/>
        <v>0</v>
      </c>
    </row>
    <row r="241" spans="11:13" hidden="1" x14ac:dyDescent="0.3">
      <c r="K241" s="7">
        <f t="shared" si="15"/>
        <v>0</v>
      </c>
      <c r="L241" s="5">
        <f t="shared" si="17"/>
        <v>0</v>
      </c>
      <c r="M241">
        <f t="shared" si="16"/>
        <v>0</v>
      </c>
    </row>
    <row r="242" spans="11:13" hidden="1" x14ac:dyDescent="0.3">
      <c r="K242" s="7">
        <f t="shared" si="15"/>
        <v>0</v>
      </c>
      <c r="L242" s="5">
        <f t="shared" si="17"/>
        <v>0</v>
      </c>
      <c r="M242">
        <f t="shared" si="16"/>
        <v>0</v>
      </c>
    </row>
    <row r="243" spans="11:13" hidden="1" x14ac:dyDescent="0.3">
      <c r="K243" s="7">
        <f t="shared" si="15"/>
        <v>0</v>
      </c>
      <c r="L243" s="5">
        <f t="shared" si="17"/>
        <v>0</v>
      </c>
      <c r="M243">
        <f t="shared" si="16"/>
        <v>0</v>
      </c>
    </row>
    <row r="244" spans="11:13" hidden="1" x14ac:dyDescent="0.3">
      <c r="K244" s="7">
        <f t="shared" si="15"/>
        <v>0</v>
      </c>
      <c r="L244" s="5">
        <f t="shared" si="17"/>
        <v>0</v>
      </c>
      <c r="M244">
        <f t="shared" si="16"/>
        <v>0</v>
      </c>
    </row>
    <row r="245" spans="11:13" hidden="1" x14ac:dyDescent="0.3">
      <c r="K245" s="7">
        <f t="shared" si="15"/>
        <v>0</v>
      </c>
      <c r="L245" s="5">
        <f t="shared" si="17"/>
        <v>0</v>
      </c>
      <c r="M245">
        <f t="shared" si="16"/>
        <v>0</v>
      </c>
    </row>
    <row r="246" spans="11:13" hidden="1" x14ac:dyDescent="0.3">
      <c r="K246" s="7">
        <f t="shared" si="15"/>
        <v>0</v>
      </c>
      <c r="L246" s="5">
        <f t="shared" si="17"/>
        <v>0</v>
      </c>
      <c r="M246">
        <f t="shared" si="16"/>
        <v>0</v>
      </c>
    </row>
    <row r="247" spans="11:13" hidden="1" x14ac:dyDescent="0.3">
      <c r="K247" s="7">
        <f t="shared" si="15"/>
        <v>0</v>
      </c>
      <c r="L247" s="5">
        <f t="shared" si="17"/>
        <v>0</v>
      </c>
      <c r="M247">
        <f t="shared" si="16"/>
        <v>0</v>
      </c>
    </row>
    <row r="248" spans="11:13" hidden="1" x14ac:dyDescent="0.3">
      <c r="K248" s="7">
        <f t="shared" si="15"/>
        <v>0</v>
      </c>
      <c r="L248" s="5">
        <f t="shared" si="17"/>
        <v>0</v>
      </c>
      <c r="M248">
        <f t="shared" si="16"/>
        <v>0</v>
      </c>
    </row>
    <row r="249" spans="11:13" hidden="1" x14ac:dyDescent="0.3">
      <c r="K249" s="7">
        <f t="shared" si="15"/>
        <v>0</v>
      </c>
      <c r="L249" s="5">
        <f t="shared" si="17"/>
        <v>0</v>
      </c>
      <c r="M249">
        <f t="shared" si="16"/>
        <v>0</v>
      </c>
    </row>
    <row r="250" spans="11:13" hidden="1" x14ac:dyDescent="0.3">
      <c r="K250" s="7">
        <f t="shared" si="15"/>
        <v>0</v>
      </c>
      <c r="L250" s="5">
        <f t="shared" si="17"/>
        <v>0</v>
      </c>
      <c r="M250">
        <f t="shared" si="16"/>
        <v>0</v>
      </c>
    </row>
    <row r="251" spans="11:13" hidden="1" x14ac:dyDescent="0.3">
      <c r="K251" s="7">
        <f t="shared" si="15"/>
        <v>0</v>
      </c>
      <c r="L251" s="5">
        <f t="shared" si="17"/>
        <v>0</v>
      </c>
      <c r="M251">
        <f t="shared" si="16"/>
        <v>0</v>
      </c>
    </row>
    <row r="252" spans="11:13" hidden="1" x14ac:dyDescent="0.3">
      <c r="K252" s="7">
        <f t="shared" si="15"/>
        <v>0</v>
      </c>
      <c r="L252" s="5">
        <f t="shared" si="17"/>
        <v>0</v>
      </c>
      <c r="M252">
        <f t="shared" si="16"/>
        <v>0</v>
      </c>
    </row>
    <row r="253" spans="11:13" hidden="1" x14ac:dyDescent="0.3">
      <c r="K253" s="7">
        <f t="shared" si="15"/>
        <v>0</v>
      </c>
      <c r="L253" s="5">
        <f t="shared" si="17"/>
        <v>0</v>
      </c>
      <c r="M253">
        <f t="shared" si="16"/>
        <v>0</v>
      </c>
    </row>
    <row r="254" spans="11:13" hidden="1" x14ac:dyDescent="0.3">
      <c r="K254" s="7">
        <f t="shared" si="15"/>
        <v>0</v>
      </c>
      <c r="L254" s="5">
        <f t="shared" si="17"/>
        <v>0</v>
      </c>
      <c r="M254">
        <f t="shared" si="16"/>
        <v>0</v>
      </c>
    </row>
    <row r="255" spans="11:13" hidden="1" x14ac:dyDescent="0.3">
      <c r="K255" s="7">
        <f t="shared" si="15"/>
        <v>0</v>
      </c>
      <c r="L255" s="5">
        <f t="shared" si="17"/>
        <v>0</v>
      </c>
      <c r="M255">
        <f t="shared" si="16"/>
        <v>0</v>
      </c>
    </row>
    <row r="256" spans="11:13" hidden="1" x14ac:dyDescent="0.3">
      <c r="K256" s="7">
        <f t="shared" si="15"/>
        <v>0</v>
      </c>
      <c r="L256" s="5">
        <f t="shared" si="17"/>
        <v>0</v>
      </c>
      <c r="M256">
        <f t="shared" si="16"/>
        <v>0</v>
      </c>
    </row>
    <row r="257" spans="11:13" hidden="1" x14ac:dyDescent="0.3">
      <c r="K257" s="7">
        <f t="shared" si="15"/>
        <v>0</v>
      </c>
      <c r="L257" s="5">
        <f t="shared" si="17"/>
        <v>0</v>
      </c>
      <c r="M257">
        <f t="shared" si="16"/>
        <v>0</v>
      </c>
    </row>
    <row r="258" spans="11:13" hidden="1" x14ac:dyDescent="0.3">
      <c r="K258" s="7">
        <f t="shared" si="15"/>
        <v>0</v>
      </c>
      <c r="L258" s="5">
        <f t="shared" si="17"/>
        <v>0</v>
      </c>
      <c r="M258">
        <f t="shared" si="16"/>
        <v>0</v>
      </c>
    </row>
    <row r="259" spans="11:13" hidden="1" x14ac:dyDescent="0.3">
      <c r="K259" s="7">
        <f t="shared" si="15"/>
        <v>0</v>
      </c>
      <c r="L259" s="5">
        <f t="shared" si="17"/>
        <v>0</v>
      </c>
      <c r="M259">
        <f t="shared" si="16"/>
        <v>0</v>
      </c>
    </row>
    <row r="260" spans="11:13" hidden="1" x14ac:dyDescent="0.3">
      <c r="K260" s="7">
        <f t="shared" si="15"/>
        <v>0</v>
      </c>
      <c r="L260" s="5">
        <f t="shared" si="17"/>
        <v>0</v>
      </c>
      <c r="M260">
        <f t="shared" si="16"/>
        <v>0</v>
      </c>
    </row>
    <row r="261" spans="11:13" hidden="1" x14ac:dyDescent="0.3">
      <c r="K261" s="7">
        <f t="shared" ref="K261:K324" si="18">SUM(F261:J261)</f>
        <v>0</v>
      </c>
      <c r="L261" s="5">
        <f t="shared" si="17"/>
        <v>0</v>
      </c>
      <c r="M261">
        <f t="shared" ref="M261:M324" si="19">SUM(K261*L261)</f>
        <v>0</v>
      </c>
    </row>
    <row r="262" spans="11:13" hidden="1" x14ac:dyDescent="0.3">
      <c r="K262" s="7">
        <f t="shared" si="18"/>
        <v>0</v>
      </c>
      <c r="L262" s="5">
        <f t="shared" ref="L262:L325" si="20">IF(D262="X",0,IF(E262="",0,IF(E262="H",0,VLOOKUP(E262,$F$539:$G$553,2))))</f>
        <v>0</v>
      </c>
      <c r="M262">
        <f t="shared" si="19"/>
        <v>0</v>
      </c>
    </row>
    <row r="263" spans="11:13" hidden="1" x14ac:dyDescent="0.3">
      <c r="K263" s="7">
        <f t="shared" si="18"/>
        <v>0</v>
      </c>
      <c r="L263" s="5">
        <f t="shared" si="20"/>
        <v>0</v>
      </c>
      <c r="M263">
        <f t="shared" si="19"/>
        <v>0</v>
      </c>
    </row>
    <row r="264" spans="11:13" hidden="1" x14ac:dyDescent="0.3">
      <c r="K264" s="7">
        <f t="shared" si="18"/>
        <v>0</v>
      </c>
      <c r="L264" s="5">
        <f t="shared" si="20"/>
        <v>0</v>
      </c>
      <c r="M264">
        <f t="shared" si="19"/>
        <v>0</v>
      </c>
    </row>
    <row r="265" spans="11:13" hidden="1" x14ac:dyDescent="0.3">
      <c r="K265" s="7">
        <f t="shared" si="18"/>
        <v>0</v>
      </c>
      <c r="L265" s="5">
        <f t="shared" si="20"/>
        <v>0</v>
      </c>
      <c r="M265">
        <f t="shared" si="19"/>
        <v>0</v>
      </c>
    </row>
    <row r="266" spans="11:13" hidden="1" x14ac:dyDescent="0.3">
      <c r="K266" s="7">
        <f t="shared" si="18"/>
        <v>0</v>
      </c>
      <c r="L266" s="5">
        <f t="shared" si="20"/>
        <v>0</v>
      </c>
      <c r="M266">
        <f t="shared" si="19"/>
        <v>0</v>
      </c>
    </row>
    <row r="267" spans="11:13" hidden="1" x14ac:dyDescent="0.3">
      <c r="K267" s="7">
        <f t="shared" si="18"/>
        <v>0</v>
      </c>
      <c r="L267" s="5">
        <f t="shared" si="20"/>
        <v>0</v>
      </c>
      <c r="M267">
        <f t="shared" si="19"/>
        <v>0</v>
      </c>
    </row>
    <row r="268" spans="11:13" hidden="1" x14ac:dyDescent="0.3">
      <c r="K268" s="7">
        <f t="shared" si="18"/>
        <v>0</v>
      </c>
      <c r="L268" s="5">
        <f t="shared" si="20"/>
        <v>0</v>
      </c>
      <c r="M268">
        <f t="shared" si="19"/>
        <v>0</v>
      </c>
    </row>
    <row r="269" spans="11:13" hidden="1" x14ac:dyDescent="0.3">
      <c r="K269" s="7">
        <f t="shared" si="18"/>
        <v>0</v>
      </c>
      <c r="L269" s="5">
        <f t="shared" si="20"/>
        <v>0</v>
      </c>
      <c r="M269">
        <f t="shared" si="19"/>
        <v>0</v>
      </c>
    </row>
    <row r="270" spans="11:13" hidden="1" x14ac:dyDescent="0.3">
      <c r="K270" s="7">
        <f t="shared" si="18"/>
        <v>0</v>
      </c>
      <c r="L270" s="5">
        <f t="shared" si="20"/>
        <v>0</v>
      </c>
      <c r="M270">
        <f t="shared" si="19"/>
        <v>0</v>
      </c>
    </row>
    <row r="271" spans="11:13" hidden="1" x14ac:dyDescent="0.3">
      <c r="K271" s="7">
        <f t="shared" si="18"/>
        <v>0</v>
      </c>
      <c r="L271" s="5">
        <f t="shared" si="20"/>
        <v>0</v>
      </c>
      <c r="M271">
        <f t="shared" si="19"/>
        <v>0</v>
      </c>
    </row>
    <row r="272" spans="11:13" hidden="1" x14ac:dyDescent="0.3">
      <c r="K272" s="7">
        <f t="shared" si="18"/>
        <v>0</v>
      </c>
      <c r="L272" s="5">
        <f t="shared" si="20"/>
        <v>0</v>
      </c>
      <c r="M272">
        <f t="shared" si="19"/>
        <v>0</v>
      </c>
    </row>
    <row r="273" spans="11:13" hidden="1" x14ac:dyDescent="0.3">
      <c r="K273" s="7">
        <f t="shared" si="18"/>
        <v>0</v>
      </c>
      <c r="L273" s="5">
        <f t="shared" si="20"/>
        <v>0</v>
      </c>
      <c r="M273">
        <f t="shared" si="19"/>
        <v>0</v>
      </c>
    </row>
    <row r="274" spans="11:13" hidden="1" x14ac:dyDescent="0.3">
      <c r="K274" s="7">
        <f t="shared" si="18"/>
        <v>0</v>
      </c>
      <c r="L274" s="5">
        <f t="shared" si="20"/>
        <v>0</v>
      </c>
      <c r="M274">
        <f t="shared" si="19"/>
        <v>0</v>
      </c>
    </row>
    <row r="275" spans="11:13" hidden="1" x14ac:dyDescent="0.3">
      <c r="K275" s="7">
        <f t="shared" si="18"/>
        <v>0</v>
      </c>
      <c r="L275" s="5">
        <f t="shared" si="20"/>
        <v>0</v>
      </c>
      <c r="M275">
        <f t="shared" si="19"/>
        <v>0</v>
      </c>
    </row>
    <row r="276" spans="11:13" hidden="1" x14ac:dyDescent="0.3">
      <c r="K276" s="7">
        <f t="shared" si="18"/>
        <v>0</v>
      </c>
      <c r="L276" s="5">
        <f t="shared" si="20"/>
        <v>0</v>
      </c>
      <c r="M276">
        <f t="shared" si="19"/>
        <v>0</v>
      </c>
    </row>
    <row r="277" spans="11:13" hidden="1" x14ac:dyDescent="0.3">
      <c r="K277" s="7">
        <f t="shared" si="18"/>
        <v>0</v>
      </c>
      <c r="L277" s="5">
        <f t="shared" si="20"/>
        <v>0</v>
      </c>
      <c r="M277">
        <f t="shared" si="19"/>
        <v>0</v>
      </c>
    </row>
    <row r="278" spans="11:13" hidden="1" x14ac:dyDescent="0.3">
      <c r="K278" s="7">
        <f t="shared" si="18"/>
        <v>0</v>
      </c>
      <c r="L278" s="5">
        <f t="shared" si="20"/>
        <v>0</v>
      </c>
      <c r="M278">
        <f t="shared" si="19"/>
        <v>0</v>
      </c>
    </row>
    <row r="279" spans="11:13" hidden="1" x14ac:dyDescent="0.3">
      <c r="K279" s="7">
        <f t="shared" si="18"/>
        <v>0</v>
      </c>
      <c r="L279" s="5">
        <f t="shared" si="20"/>
        <v>0</v>
      </c>
      <c r="M279">
        <f t="shared" si="19"/>
        <v>0</v>
      </c>
    </row>
    <row r="280" spans="11:13" hidden="1" x14ac:dyDescent="0.3">
      <c r="K280" s="7">
        <f t="shared" si="18"/>
        <v>0</v>
      </c>
      <c r="L280" s="5">
        <f t="shared" si="20"/>
        <v>0</v>
      </c>
      <c r="M280">
        <f t="shared" si="19"/>
        <v>0</v>
      </c>
    </row>
    <row r="281" spans="11:13" hidden="1" x14ac:dyDescent="0.3">
      <c r="K281" s="7">
        <f t="shared" si="18"/>
        <v>0</v>
      </c>
      <c r="L281" s="5">
        <f t="shared" si="20"/>
        <v>0</v>
      </c>
      <c r="M281">
        <f t="shared" si="19"/>
        <v>0</v>
      </c>
    </row>
    <row r="282" spans="11:13" hidden="1" x14ac:dyDescent="0.3">
      <c r="K282" s="7">
        <f t="shared" si="18"/>
        <v>0</v>
      </c>
      <c r="L282" s="5">
        <f t="shared" si="20"/>
        <v>0</v>
      </c>
      <c r="M282">
        <f t="shared" si="19"/>
        <v>0</v>
      </c>
    </row>
    <row r="283" spans="11:13" hidden="1" x14ac:dyDescent="0.3">
      <c r="K283" s="7">
        <f t="shared" si="18"/>
        <v>0</v>
      </c>
      <c r="L283" s="5">
        <f t="shared" si="20"/>
        <v>0</v>
      </c>
      <c r="M283">
        <f t="shared" si="19"/>
        <v>0</v>
      </c>
    </row>
    <row r="284" spans="11:13" hidden="1" x14ac:dyDescent="0.3">
      <c r="K284" s="7">
        <f t="shared" si="18"/>
        <v>0</v>
      </c>
      <c r="L284" s="5">
        <f t="shared" si="20"/>
        <v>0</v>
      </c>
      <c r="M284">
        <f t="shared" si="19"/>
        <v>0</v>
      </c>
    </row>
    <row r="285" spans="11:13" hidden="1" x14ac:dyDescent="0.3">
      <c r="K285" s="7">
        <f t="shared" si="18"/>
        <v>0</v>
      </c>
      <c r="L285" s="5">
        <f t="shared" si="20"/>
        <v>0</v>
      </c>
      <c r="M285">
        <f t="shared" si="19"/>
        <v>0</v>
      </c>
    </row>
    <row r="286" spans="11:13" hidden="1" x14ac:dyDescent="0.3">
      <c r="K286" s="7">
        <f t="shared" si="18"/>
        <v>0</v>
      </c>
      <c r="L286" s="5">
        <f t="shared" si="20"/>
        <v>0</v>
      </c>
      <c r="M286">
        <f t="shared" si="19"/>
        <v>0</v>
      </c>
    </row>
    <row r="287" spans="11:13" hidden="1" x14ac:dyDescent="0.3">
      <c r="K287" s="7">
        <f t="shared" si="18"/>
        <v>0</v>
      </c>
      <c r="L287" s="5">
        <f t="shared" si="20"/>
        <v>0</v>
      </c>
      <c r="M287">
        <f t="shared" si="19"/>
        <v>0</v>
      </c>
    </row>
    <row r="288" spans="11:13" hidden="1" x14ac:dyDescent="0.3">
      <c r="K288" s="7">
        <f t="shared" si="18"/>
        <v>0</v>
      </c>
      <c r="L288" s="5">
        <f t="shared" si="20"/>
        <v>0</v>
      </c>
      <c r="M288">
        <f t="shared" si="19"/>
        <v>0</v>
      </c>
    </row>
    <row r="289" spans="11:13" hidden="1" x14ac:dyDescent="0.3">
      <c r="K289" s="7">
        <f t="shared" si="18"/>
        <v>0</v>
      </c>
      <c r="L289" s="5">
        <f t="shared" si="20"/>
        <v>0</v>
      </c>
      <c r="M289">
        <f t="shared" si="19"/>
        <v>0</v>
      </c>
    </row>
    <row r="290" spans="11:13" hidden="1" x14ac:dyDescent="0.3">
      <c r="K290" s="7">
        <f t="shared" si="18"/>
        <v>0</v>
      </c>
      <c r="L290" s="5">
        <f t="shared" si="20"/>
        <v>0</v>
      </c>
      <c r="M290">
        <f t="shared" si="19"/>
        <v>0</v>
      </c>
    </row>
    <row r="291" spans="11:13" hidden="1" x14ac:dyDescent="0.3">
      <c r="K291" s="7">
        <f t="shared" si="18"/>
        <v>0</v>
      </c>
      <c r="L291" s="5">
        <f t="shared" si="20"/>
        <v>0</v>
      </c>
      <c r="M291">
        <f t="shared" si="19"/>
        <v>0</v>
      </c>
    </row>
    <row r="292" spans="11:13" hidden="1" x14ac:dyDescent="0.3">
      <c r="K292" s="7">
        <f t="shared" si="18"/>
        <v>0</v>
      </c>
      <c r="L292" s="5">
        <f t="shared" si="20"/>
        <v>0</v>
      </c>
      <c r="M292">
        <f t="shared" si="19"/>
        <v>0</v>
      </c>
    </row>
    <row r="293" spans="11:13" hidden="1" x14ac:dyDescent="0.3">
      <c r="K293" s="7">
        <f t="shared" si="18"/>
        <v>0</v>
      </c>
      <c r="L293" s="5">
        <f t="shared" si="20"/>
        <v>0</v>
      </c>
      <c r="M293">
        <f t="shared" si="19"/>
        <v>0</v>
      </c>
    </row>
    <row r="294" spans="11:13" hidden="1" x14ac:dyDescent="0.3">
      <c r="K294" s="7">
        <f t="shared" si="18"/>
        <v>0</v>
      </c>
      <c r="L294" s="5">
        <f t="shared" si="20"/>
        <v>0</v>
      </c>
      <c r="M294">
        <f t="shared" si="19"/>
        <v>0</v>
      </c>
    </row>
    <row r="295" spans="11:13" hidden="1" x14ac:dyDescent="0.3">
      <c r="K295" s="7">
        <f t="shared" si="18"/>
        <v>0</v>
      </c>
      <c r="L295" s="5">
        <f t="shared" si="20"/>
        <v>0</v>
      </c>
      <c r="M295">
        <f t="shared" si="19"/>
        <v>0</v>
      </c>
    </row>
    <row r="296" spans="11:13" hidden="1" x14ac:dyDescent="0.3">
      <c r="K296" s="7">
        <f t="shared" si="18"/>
        <v>0</v>
      </c>
      <c r="L296" s="5">
        <f t="shared" si="20"/>
        <v>0</v>
      </c>
      <c r="M296">
        <f t="shared" si="19"/>
        <v>0</v>
      </c>
    </row>
    <row r="297" spans="11:13" hidden="1" x14ac:dyDescent="0.3">
      <c r="K297" s="7">
        <f t="shared" si="18"/>
        <v>0</v>
      </c>
      <c r="L297" s="5">
        <f t="shared" si="20"/>
        <v>0</v>
      </c>
      <c r="M297">
        <f t="shared" si="19"/>
        <v>0</v>
      </c>
    </row>
    <row r="298" spans="11:13" hidden="1" x14ac:dyDescent="0.3">
      <c r="K298" s="7">
        <f t="shared" si="18"/>
        <v>0</v>
      </c>
      <c r="L298" s="5">
        <f t="shared" si="20"/>
        <v>0</v>
      </c>
      <c r="M298">
        <f t="shared" si="19"/>
        <v>0</v>
      </c>
    </row>
    <row r="299" spans="11:13" hidden="1" x14ac:dyDescent="0.3">
      <c r="K299" s="7">
        <f t="shared" si="18"/>
        <v>0</v>
      </c>
      <c r="L299" s="5">
        <f t="shared" si="20"/>
        <v>0</v>
      </c>
      <c r="M299">
        <f t="shared" si="19"/>
        <v>0</v>
      </c>
    </row>
    <row r="300" spans="11:13" hidden="1" x14ac:dyDescent="0.3">
      <c r="K300" s="7">
        <f t="shared" si="18"/>
        <v>0</v>
      </c>
      <c r="L300" s="5">
        <f t="shared" si="20"/>
        <v>0</v>
      </c>
      <c r="M300">
        <f t="shared" si="19"/>
        <v>0</v>
      </c>
    </row>
    <row r="301" spans="11:13" hidden="1" x14ac:dyDescent="0.3">
      <c r="K301" s="7">
        <f t="shared" si="18"/>
        <v>0</v>
      </c>
      <c r="L301" s="5">
        <f t="shared" si="20"/>
        <v>0</v>
      </c>
      <c r="M301">
        <f t="shared" si="19"/>
        <v>0</v>
      </c>
    </row>
    <row r="302" spans="11:13" hidden="1" x14ac:dyDescent="0.3">
      <c r="K302" s="7">
        <f t="shared" si="18"/>
        <v>0</v>
      </c>
      <c r="L302" s="5">
        <f t="shared" si="20"/>
        <v>0</v>
      </c>
      <c r="M302">
        <f t="shared" si="19"/>
        <v>0</v>
      </c>
    </row>
    <row r="303" spans="11:13" hidden="1" x14ac:dyDescent="0.3">
      <c r="K303" s="7">
        <f t="shared" si="18"/>
        <v>0</v>
      </c>
      <c r="L303" s="5">
        <f t="shared" si="20"/>
        <v>0</v>
      </c>
      <c r="M303">
        <f t="shared" si="19"/>
        <v>0</v>
      </c>
    </row>
    <row r="304" spans="11:13" hidden="1" x14ac:dyDescent="0.3">
      <c r="K304" s="7">
        <f t="shared" si="18"/>
        <v>0</v>
      </c>
      <c r="L304" s="5">
        <f t="shared" si="20"/>
        <v>0</v>
      </c>
      <c r="M304">
        <f t="shared" si="19"/>
        <v>0</v>
      </c>
    </row>
    <row r="305" spans="11:13" hidden="1" x14ac:dyDescent="0.3">
      <c r="K305" s="7">
        <f t="shared" si="18"/>
        <v>0</v>
      </c>
      <c r="L305" s="5">
        <f t="shared" si="20"/>
        <v>0</v>
      </c>
      <c r="M305">
        <f t="shared" si="19"/>
        <v>0</v>
      </c>
    </row>
    <row r="306" spans="11:13" hidden="1" x14ac:dyDescent="0.3">
      <c r="K306" s="7">
        <f t="shared" si="18"/>
        <v>0</v>
      </c>
      <c r="L306" s="5">
        <f t="shared" si="20"/>
        <v>0</v>
      </c>
      <c r="M306">
        <f t="shared" si="19"/>
        <v>0</v>
      </c>
    </row>
    <row r="307" spans="11:13" hidden="1" x14ac:dyDescent="0.3">
      <c r="K307" s="7">
        <f t="shared" si="18"/>
        <v>0</v>
      </c>
      <c r="L307" s="5">
        <f t="shared" si="20"/>
        <v>0</v>
      </c>
      <c r="M307">
        <f t="shared" si="19"/>
        <v>0</v>
      </c>
    </row>
    <row r="308" spans="11:13" hidden="1" x14ac:dyDescent="0.3">
      <c r="K308" s="7">
        <f t="shared" si="18"/>
        <v>0</v>
      </c>
      <c r="L308" s="5">
        <f t="shared" si="20"/>
        <v>0</v>
      </c>
      <c r="M308">
        <f t="shared" si="19"/>
        <v>0</v>
      </c>
    </row>
    <row r="309" spans="11:13" hidden="1" x14ac:dyDescent="0.3">
      <c r="K309" s="7">
        <f t="shared" si="18"/>
        <v>0</v>
      </c>
      <c r="L309" s="5">
        <f t="shared" si="20"/>
        <v>0</v>
      </c>
      <c r="M309">
        <f t="shared" si="19"/>
        <v>0</v>
      </c>
    </row>
    <row r="310" spans="11:13" hidden="1" x14ac:dyDescent="0.3">
      <c r="K310" s="7">
        <f t="shared" si="18"/>
        <v>0</v>
      </c>
      <c r="L310" s="5">
        <f t="shared" si="20"/>
        <v>0</v>
      </c>
      <c r="M310">
        <f t="shared" si="19"/>
        <v>0</v>
      </c>
    </row>
    <row r="311" spans="11:13" hidden="1" x14ac:dyDescent="0.3">
      <c r="K311" s="7">
        <f t="shared" si="18"/>
        <v>0</v>
      </c>
      <c r="L311" s="5">
        <f t="shared" si="20"/>
        <v>0</v>
      </c>
      <c r="M311">
        <f t="shared" si="19"/>
        <v>0</v>
      </c>
    </row>
    <row r="312" spans="11:13" hidden="1" x14ac:dyDescent="0.3">
      <c r="K312" s="7">
        <f t="shared" si="18"/>
        <v>0</v>
      </c>
      <c r="L312" s="5">
        <f t="shared" si="20"/>
        <v>0</v>
      </c>
      <c r="M312">
        <f t="shared" si="19"/>
        <v>0</v>
      </c>
    </row>
    <row r="313" spans="11:13" hidden="1" x14ac:dyDescent="0.3">
      <c r="K313" s="7">
        <f t="shared" si="18"/>
        <v>0</v>
      </c>
      <c r="L313" s="5">
        <f t="shared" si="20"/>
        <v>0</v>
      </c>
      <c r="M313">
        <f t="shared" si="19"/>
        <v>0</v>
      </c>
    </row>
    <row r="314" spans="11:13" hidden="1" x14ac:dyDescent="0.3">
      <c r="K314" s="7">
        <f t="shared" si="18"/>
        <v>0</v>
      </c>
      <c r="L314" s="5">
        <f t="shared" si="20"/>
        <v>0</v>
      </c>
      <c r="M314">
        <f t="shared" si="19"/>
        <v>0</v>
      </c>
    </row>
    <row r="315" spans="11:13" hidden="1" x14ac:dyDescent="0.3">
      <c r="K315" s="7">
        <f t="shared" si="18"/>
        <v>0</v>
      </c>
      <c r="L315" s="5">
        <f t="shared" si="20"/>
        <v>0</v>
      </c>
      <c r="M315">
        <f t="shared" si="19"/>
        <v>0</v>
      </c>
    </row>
    <row r="316" spans="11:13" hidden="1" x14ac:dyDescent="0.3">
      <c r="K316" s="7">
        <f t="shared" si="18"/>
        <v>0</v>
      </c>
      <c r="L316" s="5">
        <f t="shared" si="20"/>
        <v>0</v>
      </c>
      <c r="M316">
        <f t="shared" si="19"/>
        <v>0</v>
      </c>
    </row>
    <row r="317" spans="11:13" hidden="1" x14ac:dyDescent="0.3">
      <c r="K317" s="7">
        <f t="shared" si="18"/>
        <v>0</v>
      </c>
      <c r="L317" s="5">
        <f t="shared" si="20"/>
        <v>0</v>
      </c>
      <c r="M317">
        <f t="shared" si="19"/>
        <v>0</v>
      </c>
    </row>
    <row r="318" spans="11:13" hidden="1" x14ac:dyDescent="0.3">
      <c r="K318" s="7">
        <f t="shared" si="18"/>
        <v>0</v>
      </c>
      <c r="L318" s="5">
        <f t="shared" si="20"/>
        <v>0</v>
      </c>
      <c r="M318">
        <f t="shared" si="19"/>
        <v>0</v>
      </c>
    </row>
    <row r="319" spans="11:13" hidden="1" x14ac:dyDescent="0.3">
      <c r="K319" s="7">
        <f t="shared" si="18"/>
        <v>0</v>
      </c>
      <c r="L319" s="5">
        <f t="shared" si="20"/>
        <v>0</v>
      </c>
      <c r="M319">
        <f t="shared" si="19"/>
        <v>0</v>
      </c>
    </row>
    <row r="320" spans="11:13" hidden="1" x14ac:dyDescent="0.3">
      <c r="K320" s="7">
        <f t="shared" si="18"/>
        <v>0</v>
      </c>
      <c r="L320" s="5">
        <f t="shared" si="20"/>
        <v>0</v>
      </c>
      <c r="M320">
        <f t="shared" si="19"/>
        <v>0</v>
      </c>
    </row>
    <row r="321" spans="11:13" hidden="1" x14ac:dyDescent="0.3">
      <c r="K321" s="7">
        <f t="shared" si="18"/>
        <v>0</v>
      </c>
      <c r="L321" s="5">
        <f t="shared" si="20"/>
        <v>0</v>
      </c>
      <c r="M321">
        <f t="shared" si="19"/>
        <v>0</v>
      </c>
    </row>
    <row r="322" spans="11:13" hidden="1" x14ac:dyDescent="0.3">
      <c r="K322" s="7">
        <f t="shared" si="18"/>
        <v>0</v>
      </c>
      <c r="L322" s="5">
        <f t="shared" si="20"/>
        <v>0</v>
      </c>
      <c r="M322">
        <f t="shared" si="19"/>
        <v>0</v>
      </c>
    </row>
    <row r="323" spans="11:13" hidden="1" x14ac:dyDescent="0.3">
      <c r="K323" s="7">
        <f t="shared" si="18"/>
        <v>0</v>
      </c>
      <c r="L323" s="5">
        <f t="shared" si="20"/>
        <v>0</v>
      </c>
      <c r="M323">
        <f t="shared" si="19"/>
        <v>0</v>
      </c>
    </row>
    <row r="324" spans="11:13" hidden="1" x14ac:dyDescent="0.3">
      <c r="K324" s="7">
        <f t="shared" si="18"/>
        <v>0</v>
      </c>
      <c r="L324" s="5">
        <f t="shared" si="20"/>
        <v>0</v>
      </c>
      <c r="M324">
        <f t="shared" si="19"/>
        <v>0</v>
      </c>
    </row>
    <row r="325" spans="11:13" hidden="1" x14ac:dyDescent="0.3">
      <c r="K325" s="7">
        <f t="shared" ref="K325:K388" si="21">SUM(F325:J325)</f>
        <v>0</v>
      </c>
      <c r="L325" s="5">
        <f t="shared" si="20"/>
        <v>0</v>
      </c>
      <c r="M325">
        <f t="shared" ref="M325:M388" si="22">SUM(K325*L325)</f>
        <v>0</v>
      </c>
    </row>
    <row r="326" spans="11:13" hidden="1" x14ac:dyDescent="0.3">
      <c r="K326" s="7">
        <f t="shared" si="21"/>
        <v>0</v>
      </c>
      <c r="L326" s="5">
        <f t="shared" ref="L326:L389" si="23">IF(D326="X",0,IF(E326="",0,IF(E326="H",0,VLOOKUP(E326,$F$539:$G$553,2))))</f>
        <v>0</v>
      </c>
      <c r="M326">
        <f t="shared" si="22"/>
        <v>0</v>
      </c>
    </row>
    <row r="327" spans="11:13" hidden="1" x14ac:dyDescent="0.3">
      <c r="K327" s="7">
        <f t="shared" si="21"/>
        <v>0</v>
      </c>
      <c r="L327" s="5">
        <f t="shared" si="23"/>
        <v>0</v>
      </c>
      <c r="M327">
        <f t="shared" si="22"/>
        <v>0</v>
      </c>
    </row>
    <row r="328" spans="11:13" hidden="1" x14ac:dyDescent="0.3">
      <c r="K328" s="7">
        <f t="shared" si="21"/>
        <v>0</v>
      </c>
      <c r="L328" s="5">
        <f t="shared" si="23"/>
        <v>0</v>
      </c>
      <c r="M328">
        <f t="shared" si="22"/>
        <v>0</v>
      </c>
    </row>
    <row r="329" spans="11:13" hidden="1" x14ac:dyDescent="0.3">
      <c r="K329" s="7">
        <f t="shared" si="21"/>
        <v>0</v>
      </c>
      <c r="L329" s="5">
        <f t="shared" si="23"/>
        <v>0</v>
      </c>
      <c r="M329">
        <f t="shared" si="22"/>
        <v>0</v>
      </c>
    </row>
    <row r="330" spans="11:13" hidden="1" x14ac:dyDescent="0.3">
      <c r="K330" s="7">
        <f t="shared" si="21"/>
        <v>0</v>
      </c>
      <c r="L330" s="5">
        <f t="shared" si="23"/>
        <v>0</v>
      </c>
      <c r="M330">
        <f t="shared" si="22"/>
        <v>0</v>
      </c>
    </row>
    <row r="331" spans="11:13" hidden="1" x14ac:dyDescent="0.3">
      <c r="K331" s="7">
        <f t="shared" si="21"/>
        <v>0</v>
      </c>
      <c r="L331" s="5">
        <f t="shared" si="23"/>
        <v>0</v>
      </c>
      <c r="M331">
        <f t="shared" si="22"/>
        <v>0</v>
      </c>
    </row>
    <row r="332" spans="11:13" hidden="1" x14ac:dyDescent="0.3">
      <c r="K332" s="7">
        <f t="shared" si="21"/>
        <v>0</v>
      </c>
      <c r="L332" s="5">
        <f t="shared" si="23"/>
        <v>0</v>
      </c>
      <c r="M332">
        <f t="shared" si="22"/>
        <v>0</v>
      </c>
    </row>
    <row r="333" spans="11:13" hidden="1" x14ac:dyDescent="0.3">
      <c r="K333" s="7">
        <f t="shared" si="21"/>
        <v>0</v>
      </c>
      <c r="L333" s="5">
        <f t="shared" si="23"/>
        <v>0</v>
      </c>
      <c r="M333">
        <f t="shared" si="22"/>
        <v>0</v>
      </c>
    </row>
    <row r="334" spans="11:13" hidden="1" x14ac:dyDescent="0.3">
      <c r="K334" s="7">
        <f t="shared" si="21"/>
        <v>0</v>
      </c>
      <c r="L334" s="5">
        <f t="shared" si="23"/>
        <v>0</v>
      </c>
      <c r="M334">
        <f t="shared" si="22"/>
        <v>0</v>
      </c>
    </row>
    <row r="335" spans="11:13" hidden="1" x14ac:dyDescent="0.3">
      <c r="K335" s="7">
        <f t="shared" si="21"/>
        <v>0</v>
      </c>
      <c r="L335" s="5">
        <f t="shared" si="23"/>
        <v>0</v>
      </c>
      <c r="M335">
        <f t="shared" si="22"/>
        <v>0</v>
      </c>
    </row>
    <row r="336" spans="11:13" hidden="1" x14ac:dyDescent="0.3">
      <c r="K336" s="7">
        <f t="shared" si="21"/>
        <v>0</v>
      </c>
      <c r="L336" s="5">
        <f t="shared" si="23"/>
        <v>0</v>
      </c>
      <c r="M336">
        <f t="shared" si="22"/>
        <v>0</v>
      </c>
    </row>
    <row r="337" spans="11:13" hidden="1" x14ac:dyDescent="0.3">
      <c r="K337" s="7">
        <f t="shared" si="21"/>
        <v>0</v>
      </c>
      <c r="L337" s="5">
        <f t="shared" si="23"/>
        <v>0</v>
      </c>
      <c r="M337">
        <f t="shared" si="22"/>
        <v>0</v>
      </c>
    </row>
    <row r="338" spans="11:13" hidden="1" x14ac:dyDescent="0.3">
      <c r="K338" s="7">
        <f t="shared" si="21"/>
        <v>0</v>
      </c>
      <c r="L338" s="5">
        <f t="shared" si="23"/>
        <v>0</v>
      </c>
      <c r="M338">
        <f t="shared" si="22"/>
        <v>0</v>
      </c>
    </row>
    <row r="339" spans="11:13" hidden="1" x14ac:dyDescent="0.3">
      <c r="K339" s="7">
        <f t="shared" si="21"/>
        <v>0</v>
      </c>
      <c r="L339" s="5">
        <f t="shared" si="23"/>
        <v>0</v>
      </c>
      <c r="M339">
        <f t="shared" si="22"/>
        <v>0</v>
      </c>
    </row>
    <row r="340" spans="11:13" hidden="1" x14ac:dyDescent="0.3">
      <c r="K340" s="7">
        <f t="shared" si="21"/>
        <v>0</v>
      </c>
      <c r="L340" s="5">
        <f t="shared" si="23"/>
        <v>0</v>
      </c>
      <c r="M340">
        <f t="shared" si="22"/>
        <v>0</v>
      </c>
    </row>
    <row r="341" spans="11:13" hidden="1" x14ac:dyDescent="0.3">
      <c r="K341" s="7">
        <f t="shared" si="21"/>
        <v>0</v>
      </c>
      <c r="L341" s="5">
        <f t="shared" si="23"/>
        <v>0</v>
      </c>
      <c r="M341">
        <f t="shared" si="22"/>
        <v>0</v>
      </c>
    </row>
    <row r="342" spans="11:13" hidden="1" x14ac:dyDescent="0.3">
      <c r="K342" s="7">
        <f t="shared" si="21"/>
        <v>0</v>
      </c>
      <c r="L342" s="5">
        <f t="shared" si="23"/>
        <v>0</v>
      </c>
      <c r="M342">
        <f t="shared" si="22"/>
        <v>0</v>
      </c>
    </row>
    <row r="343" spans="11:13" hidden="1" x14ac:dyDescent="0.3">
      <c r="K343" s="7">
        <f t="shared" si="21"/>
        <v>0</v>
      </c>
      <c r="L343" s="5">
        <f t="shared" si="23"/>
        <v>0</v>
      </c>
      <c r="M343">
        <f t="shared" si="22"/>
        <v>0</v>
      </c>
    </row>
    <row r="344" spans="11:13" hidden="1" x14ac:dyDescent="0.3">
      <c r="K344" s="7">
        <f t="shared" si="21"/>
        <v>0</v>
      </c>
      <c r="L344" s="5">
        <f t="shared" si="23"/>
        <v>0</v>
      </c>
      <c r="M344">
        <f t="shared" si="22"/>
        <v>0</v>
      </c>
    </row>
    <row r="345" spans="11:13" hidden="1" x14ac:dyDescent="0.3">
      <c r="K345" s="7">
        <f t="shared" si="21"/>
        <v>0</v>
      </c>
      <c r="L345" s="5">
        <f t="shared" si="23"/>
        <v>0</v>
      </c>
      <c r="M345">
        <f t="shared" si="22"/>
        <v>0</v>
      </c>
    </row>
    <row r="346" spans="11:13" hidden="1" x14ac:dyDescent="0.3">
      <c r="K346" s="7">
        <f t="shared" si="21"/>
        <v>0</v>
      </c>
      <c r="L346" s="5">
        <f t="shared" si="23"/>
        <v>0</v>
      </c>
      <c r="M346">
        <f t="shared" si="22"/>
        <v>0</v>
      </c>
    </row>
    <row r="347" spans="11:13" hidden="1" x14ac:dyDescent="0.3">
      <c r="K347" s="7">
        <f t="shared" si="21"/>
        <v>0</v>
      </c>
      <c r="L347" s="5">
        <f t="shared" si="23"/>
        <v>0</v>
      </c>
      <c r="M347">
        <f t="shared" si="22"/>
        <v>0</v>
      </c>
    </row>
    <row r="348" spans="11:13" hidden="1" x14ac:dyDescent="0.3">
      <c r="K348" s="7">
        <f t="shared" si="21"/>
        <v>0</v>
      </c>
      <c r="L348" s="5">
        <f t="shared" si="23"/>
        <v>0</v>
      </c>
      <c r="M348">
        <f t="shared" si="22"/>
        <v>0</v>
      </c>
    </row>
    <row r="349" spans="11:13" hidden="1" x14ac:dyDescent="0.3">
      <c r="K349" s="7">
        <f t="shared" si="21"/>
        <v>0</v>
      </c>
      <c r="L349" s="5">
        <f t="shared" si="23"/>
        <v>0</v>
      </c>
      <c r="M349">
        <f t="shared" si="22"/>
        <v>0</v>
      </c>
    </row>
    <row r="350" spans="11:13" hidden="1" x14ac:dyDescent="0.3">
      <c r="K350" s="7">
        <f t="shared" si="21"/>
        <v>0</v>
      </c>
      <c r="L350" s="5">
        <f t="shared" si="23"/>
        <v>0</v>
      </c>
      <c r="M350">
        <f t="shared" si="22"/>
        <v>0</v>
      </c>
    </row>
    <row r="351" spans="11:13" hidden="1" x14ac:dyDescent="0.3">
      <c r="K351" s="7">
        <f t="shared" si="21"/>
        <v>0</v>
      </c>
      <c r="L351" s="5">
        <f t="shared" si="23"/>
        <v>0</v>
      </c>
      <c r="M351">
        <f t="shared" si="22"/>
        <v>0</v>
      </c>
    </row>
    <row r="352" spans="11:13" hidden="1" x14ac:dyDescent="0.3">
      <c r="K352" s="7">
        <f t="shared" si="21"/>
        <v>0</v>
      </c>
      <c r="L352" s="5">
        <f t="shared" si="23"/>
        <v>0</v>
      </c>
      <c r="M352">
        <f t="shared" si="22"/>
        <v>0</v>
      </c>
    </row>
    <row r="353" spans="11:13" hidden="1" x14ac:dyDescent="0.3">
      <c r="K353" s="7">
        <f t="shared" si="21"/>
        <v>0</v>
      </c>
      <c r="L353" s="5">
        <f t="shared" si="23"/>
        <v>0</v>
      </c>
      <c r="M353">
        <f t="shared" si="22"/>
        <v>0</v>
      </c>
    </row>
    <row r="354" spans="11:13" hidden="1" x14ac:dyDescent="0.3">
      <c r="K354" s="7">
        <f t="shared" si="21"/>
        <v>0</v>
      </c>
      <c r="L354" s="5">
        <f t="shared" si="23"/>
        <v>0</v>
      </c>
      <c r="M354">
        <f t="shared" si="22"/>
        <v>0</v>
      </c>
    </row>
    <row r="355" spans="11:13" hidden="1" x14ac:dyDescent="0.3">
      <c r="K355" s="7">
        <f t="shared" si="21"/>
        <v>0</v>
      </c>
      <c r="L355" s="5">
        <f t="shared" si="23"/>
        <v>0</v>
      </c>
      <c r="M355">
        <f t="shared" si="22"/>
        <v>0</v>
      </c>
    </row>
    <row r="356" spans="11:13" hidden="1" x14ac:dyDescent="0.3">
      <c r="K356" s="7">
        <f t="shared" si="21"/>
        <v>0</v>
      </c>
      <c r="L356" s="5">
        <f t="shared" si="23"/>
        <v>0</v>
      </c>
      <c r="M356">
        <f t="shared" si="22"/>
        <v>0</v>
      </c>
    </row>
    <row r="357" spans="11:13" hidden="1" x14ac:dyDescent="0.3">
      <c r="K357" s="7">
        <f t="shared" si="21"/>
        <v>0</v>
      </c>
      <c r="L357" s="5">
        <f t="shared" si="23"/>
        <v>0</v>
      </c>
      <c r="M357">
        <f t="shared" si="22"/>
        <v>0</v>
      </c>
    </row>
    <row r="358" spans="11:13" hidden="1" x14ac:dyDescent="0.3">
      <c r="K358" s="7">
        <f t="shared" si="21"/>
        <v>0</v>
      </c>
      <c r="L358" s="5">
        <f t="shared" si="23"/>
        <v>0</v>
      </c>
      <c r="M358">
        <f t="shared" si="22"/>
        <v>0</v>
      </c>
    </row>
    <row r="359" spans="11:13" hidden="1" x14ac:dyDescent="0.3">
      <c r="K359" s="7">
        <f t="shared" si="21"/>
        <v>0</v>
      </c>
      <c r="L359" s="5">
        <f t="shared" si="23"/>
        <v>0</v>
      </c>
      <c r="M359">
        <f t="shared" si="22"/>
        <v>0</v>
      </c>
    </row>
    <row r="360" spans="11:13" hidden="1" x14ac:dyDescent="0.3">
      <c r="K360" s="7">
        <f t="shared" si="21"/>
        <v>0</v>
      </c>
      <c r="L360" s="5">
        <f t="shared" si="23"/>
        <v>0</v>
      </c>
      <c r="M360">
        <f t="shared" si="22"/>
        <v>0</v>
      </c>
    </row>
    <row r="361" spans="11:13" hidden="1" x14ac:dyDescent="0.3">
      <c r="K361" s="7">
        <f t="shared" si="21"/>
        <v>0</v>
      </c>
      <c r="L361" s="5">
        <f t="shared" si="23"/>
        <v>0</v>
      </c>
      <c r="M361">
        <f t="shared" si="22"/>
        <v>0</v>
      </c>
    </row>
    <row r="362" spans="11:13" hidden="1" x14ac:dyDescent="0.3">
      <c r="K362" s="7">
        <f t="shared" si="21"/>
        <v>0</v>
      </c>
      <c r="L362" s="5">
        <f t="shared" si="23"/>
        <v>0</v>
      </c>
      <c r="M362">
        <f t="shared" si="22"/>
        <v>0</v>
      </c>
    </row>
    <row r="363" spans="11:13" hidden="1" x14ac:dyDescent="0.3">
      <c r="K363" s="7">
        <f t="shared" si="21"/>
        <v>0</v>
      </c>
      <c r="L363" s="5">
        <f t="shared" si="23"/>
        <v>0</v>
      </c>
      <c r="M363">
        <f t="shared" si="22"/>
        <v>0</v>
      </c>
    </row>
    <row r="364" spans="11:13" hidden="1" x14ac:dyDescent="0.3">
      <c r="K364" s="7">
        <f t="shared" si="21"/>
        <v>0</v>
      </c>
      <c r="L364" s="5">
        <f t="shared" si="23"/>
        <v>0</v>
      </c>
      <c r="M364">
        <f t="shared" si="22"/>
        <v>0</v>
      </c>
    </row>
    <row r="365" spans="11:13" hidden="1" x14ac:dyDescent="0.3">
      <c r="K365" s="7">
        <f t="shared" si="21"/>
        <v>0</v>
      </c>
      <c r="L365" s="5">
        <f t="shared" si="23"/>
        <v>0</v>
      </c>
      <c r="M365">
        <f t="shared" si="22"/>
        <v>0</v>
      </c>
    </row>
    <row r="366" spans="11:13" hidden="1" x14ac:dyDescent="0.3">
      <c r="K366" s="7">
        <f t="shared" si="21"/>
        <v>0</v>
      </c>
      <c r="L366" s="5">
        <f t="shared" si="23"/>
        <v>0</v>
      </c>
      <c r="M366">
        <f t="shared" si="22"/>
        <v>0</v>
      </c>
    </row>
    <row r="367" spans="11:13" hidden="1" x14ac:dyDescent="0.3">
      <c r="K367" s="7">
        <f t="shared" si="21"/>
        <v>0</v>
      </c>
      <c r="L367" s="5">
        <f t="shared" si="23"/>
        <v>0</v>
      </c>
      <c r="M367">
        <f t="shared" si="22"/>
        <v>0</v>
      </c>
    </row>
    <row r="368" spans="11:13" hidden="1" x14ac:dyDescent="0.3">
      <c r="K368" s="7">
        <f t="shared" si="21"/>
        <v>0</v>
      </c>
      <c r="L368" s="5">
        <f t="shared" si="23"/>
        <v>0</v>
      </c>
      <c r="M368">
        <f t="shared" si="22"/>
        <v>0</v>
      </c>
    </row>
    <row r="369" spans="11:13" hidden="1" x14ac:dyDescent="0.3">
      <c r="K369" s="7">
        <f t="shared" si="21"/>
        <v>0</v>
      </c>
      <c r="L369" s="5">
        <f t="shared" si="23"/>
        <v>0</v>
      </c>
      <c r="M369">
        <f t="shared" si="22"/>
        <v>0</v>
      </c>
    </row>
    <row r="370" spans="11:13" hidden="1" x14ac:dyDescent="0.3">
      <c r="K370" s="7">
        <f t="shared" si="21"/>
        <v>0</v>
      </c>
      <c r="L370" s="5">
        <f t="shared" si="23"/>
        <v>0</v>
      </c>
      <c r="M370">
        <f t="shared" si="22"/>
        <v>0</v>
      </c>
    </row>
    <row r="371" spans="11:13" hidden="1" x14ac:dyDescent="0.3">
      <c r="K371" s="7">
        <f t="shared" si="21"/>
        <v>0</v>
      </c>
      <c r="L371" s="5">
        <f t="shared" si="23"/>
        <v>0</v>
      </c>
      <c r="M371">
        <f t="shared" si="22"/>
        <v>0</v>
      </c>
    </row>
    <row r="372" spans="11:13" hidden="1" x14ac:dyDescent="0.3">
      <c r="K372" s="7">
        <f t="shared" si="21"/>
        <v>0</v>
      </c>
      <c r="L372" s="5">
        <f t="shared" si="23"/>
        <v>0</v>
      </c>
      <c r="M372">
        <f t="shared" si="22"/>
        <v>0</v>
      </c>
    </row>
    <row r="373" spans="11:13" hidden="1" x14ac:dyDescent="0.3">
      <c r="K373" s="7">
        <f t="shared" si="21"/>
        <v>0</v>
      </c>
      <c r="L373" s="5">
        <f t="shared" si="23"/>
        <v>0</v>
      </c>
      <c r="M373">
        <f t="shared" si="22"/>
        <v>0</v>
      </c>
    </row>
    <row r="374" spans="11:13" hidden="1" x14ac:dyDescent="0.3">
      <c r="K374" s="7">
        <f t="shared" si="21"/>
        <v>0</v>
      </c>
      <c r="L374" s="5">
        <f t="shared" si="23"/>
        <v>0</v>
      </c>
      <c r="M374">
        <f t="shared" si="22"/>
        <v>0</v>
      </c>
    </row>
    <row r="375" spans="11:13" hidden="1" x14ac:dyDescent="0.3">
      <c r="K375" s="7">
        <f t="shared" si="21"/>
        <v>0</v>
      </c>
      <c r="L375" s="5">
        <f t="shared" si="23"/>
        <v>0</v>
      </c>
      <c r="M375">
        <f t="shared" si="22"/>
        <v>0</v>
      </c>
    </row>
    <row r="376" spans="11:13" hidden="1" x14ac:dyDescent="0.3">
      <c r="K376" s="7">
        <f t="shared" si="21"/>
        <v>0</v>
      </c>
      <c r="L376" s="5">
        <f t="shared" si="23"/>
        <v>0</v>
      </c>
      <c r="M376">
        <f t="shared" si="22"/>
        <v>0</v>
      </c>
    </row>
    <row r="377" spans="11:13" hidden="1" x14ac:dyDescent="0.3">
      <c r="K377" s="7">
        <f t="shared" si="21"/>
        <v>0</v>
      </c>
      <c r="L377" s="5">
        <f t="shared" si="23"/>
        <v>0</v>
      </c>
      <c r="M377">
        <f t="shared" si="22"/>
        <v>0</v>
      </c>
    </row>
    <row r="378" spans="11:13" hidden="1" x14ac:dyDescent="0.3">
      <c r="K378" s="7">
        <f t="shared" si="21"/>
        <v>0</v>
      </c>
      <c r="L378" s="5">
        <f t="shared" si="23"/>
        <v>0</v>
      </c>
      <c r="M378">
        <f t="shared" si="22"/>
        <v>0</v>
      </c>
    </row>
    <row r="379" spans="11:13" hidden="1" x14ac:dyDescent="0.3">
      <c r="K379" s="7">
        <f t="shared" si="21"/>
        <v>0</v>
      </c>
      <c r="L379" s="5">
        <f t="shared" si="23"/>
        <v>0</v>
      </c>
      <c r="M379">
        <f t="shared" si="22"/>
        <v>0</v>
      </c>
    </row>
    <row r="380" spans="11:13" hidden="1" x14ac:dyDescent="0.3">
      <c r="K380" s="7">
        <f t="shared" si="21"/>
        <v>0</v>
      </c>
      <c r="L380" s="5">
        <f t="shared" si="23"/>
        <v>0</v>
      </c>
      <c r="M380">
        <f t="shared" si="22"/>
        <v>0</v>
      </c>
    </row>
    <row r="381" spans="11:13" hidden="1" x14ac:dyDescent="0.3">
      <c r="K381" s="7">
        <f t="shared" si="21"/>
        <v>0</v>
      </c>
      <c r="L381" s="5">
        <f t="shared" si="23"/>
        <v>0</v>
      </c>
      <c r="M381">
        <f t="shared" si="22"/>
        <v>0</v>
      </c>
    </row>
    <row r="382" spans="11:13" hidden="1" x14ac:dyDescent="0.3">
      <c r="K382" s="7">
        <f t="shared" si="21"/>
        <v>0</v>
      </c>
      <c r="L382" s="5">
        <f t="shared" si="23"/>
        <v>0</v>
      </c>
      <c r="M382">
        <f t="shared" si="22"/>
        <v>0</v>
      </c>
    </row>
    <row r="383" spans="11:13" hidden="1" x14ac:dyDescent="0.3">
      <c r="K383" s="7">
        <f t="shared" si="21"/>
        <v>0</v>
      </c>
      <c r="L383" s="5">
        <f t="shared" si="23"/>
        <v>0</v>
      </c>
      <c r="M383">
        <f t="shared" si="22"/>
        <v>0</v>
      </c>
    </row>
    <row r="384" spans="11:13" hidden="1" x14ac:dyDescent="0.3">
      <c r="K384" s="7">
        <f t="shared" si="21"/>
        <v>0</v>
      </c>
      <c r="L384" s="5">
        <f t="shared" si="23"/>
        <v>0</v>
      </c>
      <c r="M384">
        <f t="shared" si="22"/>
        <v>0</v>
      </c>
    </row>
    <row r="385" spans="11:13" hidden="1" x14ac:dyDescent="0.3">
      <c r="K385" s="7">
        <f t="shared" si="21"/>
        <v>0</v>
      </c>
      <c r="L385" s="5">
        <f t="shared" si="23"/>
        <v>0</v>
      </c>
      <c r="M385">
        <f t="shared" si="22"/>
        <v>0</v>
      </c>
    </row>
    <row r="386" spans="11:13" hidden="1" x14ac:dyDescent="0.3">
      <c r="K386" s="7">
        <f t="shared" si="21"/>
        <v>0</v>
      </c>
      <c r="L386" s="5">
        <f t="shared" si="23"/>
        <v>0</v>
      </c>
      <c r="M386">
        <f t="shared" si="22"/>
        <v>0</v>
      </c>
    </row>
    <row r="387" spans="11:13" hidden="1" x14ac:dyDescent="0.3">
      <c r="K387" s="7">
        <f t="shared" si="21"/>
        <v>0</v>
      </c>
      <c r="L387" s="5">
        <f t="shared" si="23"/>
        <v>0</v>
      </c>
      <c r="M387">
        <f t="shared" si="22"/>
        <v>0</v>
      </c>
    </row>
    <row r="388" spans="11:13" hidden="1" x14ac:dyDescent="0.3">
      <c r="K388" s="7">
        <f t="shared" si="21"/>
        <v>0</v>
      </c>
      <c r="L388" s="5">
        <f t="shared" si="23"/>
        <v>0</v>
      </c>
      <c r="M388">
        <f t="shared" si="22"/>
        <v>0</v>
      </c>
    </row>
    <row r="389" spans="11:13" hidden="1" x14ac:dyDescent="0.3">
      <c r="K389" s="7">
        <f t="shared" ref="K389:K452" si="24">SUM(F389:J389)</f>
        <v>0</v>
      </c>
      <c r="L389" s="5">
        <f t="shared" si="23"/>
        <v>0</v>
      </c>
      <c r="M389">
        <f t="shared" ref="M389:M452" si="25">SUM(K389*L389)</f>
        <v>0</v>
      </c>
    </row>
    <row r="390" spans="11:13" hidden="1" x14ac:dyDescent="0.3">
      <c r="K390" s="7">
        <f t="shared" si="24"/>
        <v>0</v>
      </c>
      <c r="L390" s="5">
        <f t="shared" ref="L390:L453" si="26">IF(D390="X",0,IF(E390="",0,IF(E390="H",0,VLOOKUP(E390,$F$539:$G$553,2))))</f>
        <v>0</v>
      </c>
      <c r="M390">
        <f t="shared" si="25"/>
        <v>0</v>
      </c>
    </row>
    <row r="391" spans="11:13" hidden="1" x14ac:dyDescent="0.3">
      <c r="K391" s="7">
        <f t="shared" si="24"/>
        <v>0</v>
      </c>
      <c r="L391" s="5">
        <f t="shared" si="26"/>
        <v>0</v>
      </c>
      <c r="M391">
        <f t="shared" si="25"/>
        <v>0</v>
      </c>
    </row>
    <row r="392" spans="11:13" hidden="1" x14ac:dyDescent="0.3">
      <c r="K392" s="7">
        <f t="shared" si="24"/>
        <v>0</v>
      </c>
      <c r="L392" s="5">
        <f t="shared" si="26"/>
        <v>0</v>
      </c>
      <c r="M392">
        <f t="shared" si="25"/>
        <v>0</v>
      </c>
    </row>
    <row r="393" spans="11:13" hidden="1" x14ac:dyDescent="0.3">
      <c r="K393" s="7">
        <f t="shared" si="24"/>
        <v>0</v>
      </c>
      <c r="L393" s="5">
        <f t="shared" si="26"/>
        <v>0</v>
      </c>
      <c r="M393">
        <f t="shared" si="25"/>
        <v>0</v>
      </c>
    </row>
    <row r="394" spans="11:13" hidden="1" x14ac:dyDescent="0.3">
      <c r="K394" s="7">
        <f t="shared" si="24"/>
        <v>0</v>
      </c>
      <c r="L394" s="5">
        <f t="shared" si="26"/>
        <v>0</v>
      </c>
      <c r="M394">
        <f t="shared" si="25"/>
        <v>0</v>
      </c>
    </row>
    <row r="395" spans="11:13" hidden="1" x14ac:dyDescent="0.3">
      <c r="K395" s="7">
        <f t="shared" si="24"/>
        <v>0</v>
      </c>
      <c r="L395" s="5">
        <f t="shared" si="26"/>
        <v>0</v>
      </c>
      <c r="M395">
        <f t="shared" si="25"/>
        <v>0</v>
      </c>
    </row>
    <row r="396" spans="11:13" hidden="1" x14ac:dyDescent="0.3">
      <c r="K396" s="7">
        <f t="shared" si="24"/>
        <v>0</v>
      </c>
      <c r="L396" s="5">
        <f t="shared" si="26"/>
        <v>0</v>
      </c>
      <c r="M396">
        <f t="shared" si="25"/>
        <v>0</v>
      </c>
    </row>
    <row r="397" spans="11:13" hidden="1" x14ac:dyDescent="0.3">
      <c r="K397" s="7">
        <f t="shared" si="24"/>
        <v>0</v>
      </c>
      <c r="L397" s="5">
        <f t="shared" si="26"/>
        <v>0</v>
      </c>
      <c r="M397">
        <f t="shared" si="25"/>
        <v>0</v>
      </c>
    </row>
    <row r="398" spans="11:13" hidden="1" x14ac:dyDescent="0.3">
      <c r="K398" s="7">
        <f t="shared" si="24"/>
        <v>0</v>
      </c>
      <c r="L398" s="5">
        <f t="shared" si="26"/>
        <v>0</v>
      </c>
      <c r="M398">
        <f t="shared" si="25"/>
        <v>0</v>
      </c>
    </row>
    <row r="399" spans="11:13" hidden="1" x14ac:dyDescent="0.3">
      <c r="K399" s="7">
        <f t="shared" si="24"/>
        <v>0</v>
      </c>
      <c r="L399" s="5">
        <f t="shared" si="26"/>
        <v>0</v>
      </c>
      <c r="M399">
        <f t="shared" si="25"/>
        <v>0</v>
      </c>
    </row>
    <row r="400" spans="11:13" hidden="1" x14ac:dyDescent="0.3">
      <c r="K400" s="7">
        <f t="shared" si="24"/>
        <v>0</v>
      </c>
      <c r="L400" s="5">
        <f t="shared" si="26"/>
        <v>0</v>
      </c>
      <c r="M400">
        <f t="shared" si="25"/>
        <v>0</v>
      </c>
    </row>
    <row r="401" spans="11:13" hidden="1" x14ac:dyDescent="0.3">
      <c r="K401" s="7">
        <f t="shared" si="24"/>
        <v>0</v>
      </c>
      <c r="L401" s="5">
        <f t="shared" si="26"/>
        <v>0</v>
      </c>
      <c r="M401">
        <f t="shared" si="25"/>
        <v>0</v>
      </c>
    </row>
    <row r="402" spans="11:13" hidden="1" x14ac:dyDescent="0.3">
      <c r="K402" s="7">
        <f t="shared" si="24"/>
        <v>0</v>
      </c>
      <c r="L402" s="5">
        <f t="shared" si="26"/>
        <v>0</v>
      </c>
      <c r="M402">
        <f t="shared" si="25"/>
        <v>0</v>
      </c>
    </row>
    <row r="403" spans="11:13" hidden="1" x14ac:dyDescent="0.3">
      <c r="K403" s="7">
        <f t="shared" si="24"/>
        <v>0</v>
      </c>
      <c r="L403" s="5">
        <f t="shared" si="26"/>
        <v>0</v>
      </c>
      <c r="M403">
        <f t="shared" si="25"/>
        <v>0</v>
      </c>
    </row>
    <row r="404" spans="11:13" hidden="1" x14ac:dyDescent="0.3">
      <c r="K404" s="7">
        <f t="shared" si="24"/>
        <v>0</v>
      </c>
      <c r="L404" s="5">
        <f t="shared" si="26"/>
        <v>0</v>
      </c>
      <c r="M404">
        <f t="shared" si="25"/>
        <v>0</v>
      </c>
    </row>
    <row r="405" spans="11:13" hidden="1" x14ac:dyDescent="0.3">
      <c r="K405" s="7">
        <f t="shared" si="24"/>
        <v>0</v>
      </c>
      <c r="L405" s="5">
        <f t="shared" si="26"/>
        <v>0</v>
      </c>
      <c r="M405">
        <f t="shared" si="25"/>
        <v>0</v>
      </c>
    </row>
    <row r="406" spans="11:13" hidden="1" x14ac:dyDescent="0.3">
      <c r="K406" s="7">
        <f t="shared" si="24"/>
        <v>0</v>
      </c>
      <c r="L406" s="5">
        <f t="shared" si="26"/>
        <v>0</v>
      </c>
      <c r="M406">
        <f t="shared" si="25"/>
        <v>0</v>
      </c>
    </row>
    <row r="407" spans="11:13" hidden="1" x14ac:dyDescent="0.3">
      <c r="K407" s="7">
        <f t="shared" si="24"/>
        <v>0</v>
      </c>
      <c r="L407" s="5">
        <f t="shared" si="26"/>
        <v>0</v>
      </c>
      <c r="M407">
        <f t="shared" si="25"/>
        <v>0</v>
      </c>
    </row>
    <row r="408" spans="11:13" hidden="1" x14ac:dyDescent="0.3">
      <c r="K408" s="7">
        <f t="shared" si="24"/>
        <v>0</v>
      </c>
      <c r="L408" s="5">
        <f t="shared" si="26"/>
        <v>0</v>
      </c>
      <c r="M408">
        <f t="shared" si="25"/>
        <v>0</v>
      </c>
    </row>
    <row r="409" spans="11:13" hidden="1" x14ac:dyDescent="0.3">
      <c r="K409" s="7">
        <f t="shared" si="24"/>
        <v>0</v>
      </c>
      <c r="L409" s="5">
        <f t="shared" si="26"/>
        <v>0</v>
      </c>
      <c r="M409">
        <f t="shared" si="25"/>
        <v>0</v>
      </c>
    </row>
    <row r="410" spans="11:13" hidden="1" x14ac:dyDescent="0.3">
      <c r="K410" s="7">
        <f t="shared" si="24"/>
        <v>0</v>
      </c>
      <c r="L410" s="5">
        <f t="shared" si="26"/>
        <v>0</v>
      </c>
      <c r="M410">
        <f t="shared" si="25"/>
        <v>0</v>
      </c>
    </row>
    <row r="411" spans="11:13" hidden="1" x14ac:dyDescent="0.3">
      <c r="K411" s="7">
        <f t="shared" si="24"/>
        <v>0</v>
      </c>
      <c r="L411" s="5">
        <f t="shared" si="26"/>
        <v>0</v>
      </c>
      <c r="M411">
        <f t="shared" si="25"/>
        <v>0</v>
      </c>
    </row>
    <row r="412" spans="11:13" hidden="1" x14ac:dyDescent="0.3">
      <c r="K412" s="7">
        <f t="shared" si="24"/>
        <v>0</v>
      </c>
      <c r="L412" s="5">
        <f t="shared" si="26"/>
        <v>0</v>
      </c>
      <c r="M412">
        <f t="shared" si="25"/>
        <v>0</v>
      </c>
    </row>
    <row r="413" spans="11:13" hidden="1" x14ac:dyDescent="0.3">
      <c r="K413" s="7">
        <f t="shared" si="24"/>
        <v>0</v>
      </c>
      <c r="L413" s="5">
        <f t="shared" si="26"/>
        <v>0</v>
      </c>
      <c r="M413">
        <f t="shared" si="25"/>
        <v>0</v>
      </c>
    </row>
    <row r="414" spans="11:13" hidden="1" x14ac:dyDescent="0.3">
      <c r="K414" s="7">
        <f t="shared" si="24"/>
        <v>0</v>
      </c>
      <c r="L414" s="5">
        <f t="shared" si="26"/>
        <v>0</v>
      </c>
      <c r="M414">
        <f t="shared" si="25"/>
        <v>0</v>
      </c>
    </row>
    <row r="415" spans="11:13" hidden="1" x14ac:dyDescent="0.3">
      <c r="K415" s="7">
        <f t="shared" si="24"/>
        <v>0</v>
      </c>
      <c r="L415" s="5">
        <f t="shared" si="26"/>
        <v>0</v>
      </c>
      <c r="M415">
        <f t="shared" si="25"/>
        <v>0</v>
      </c>
    </row>
    <row r="416" spans="11:13" hidden="1" x14ac:dyDescent="0.3">
      <c r="K416" s="7">
        <f t="shared" si="24"/>
        <v>0</v>
      </c>
      <c r="L416" s="5">
        <f t="shared" si="26"/>
        <v>0</v>
      </c>
      <c r="M416">
        <f t="shared" si="25"/>
        <v>0</v>
      </c>
    </row>
    <row r="417" spans="11:13" hidden="1" x14ac:dyDescent="0.3">
      <c r="K417" s="7">
        <f t="shared" si="24"/>
        <v>0</v>
      </c>
      <c r="L417" s="5">
        <f t="shared" si="26"/>
        <v>0</v>
      </c>
      <c r="M417">
        <f t="shared" si="25"/>
        <v>0</v>
      </c>
    </row>
    <row r="418" spans="11:13" hidden="1" x14ac:dyDescent="0.3">
      <c r="K418" s="7">
        <f t="shared" si="24"/>
        <v>0</v>
      </c>
      <c r="L418" s="5">
        <f t="shared" si="26"/>
        <v>0</v>
      </c>
      <c r="M418">
        <f t="shared" si="25"/>
        <v>0</v>
      </c>
    </row>
    <row r="419" spans="11:13" hidden="1" x14ac:dyDescent="0.3">
      <c r="K419" s="7">
        <f t="shared" si="24"/>
        <v>0</v>
      </c>
      <c r="L419" s="5">
        <f t="shared" si="26"/>
        <v>0</v>
      </c>
      <c r="M419">
        <f t="shared" si="25"/>
        <v>0</v>
      </c>
    </row>
    <row r="420" spans="11:13" hidden="1" x14ac:dyDescent="0.3">
      <c r="K420" s="7">
        <f t="shared" si="24"/>
        <v>0</v>
      </c>
      <c r="L420" s="5">
        <f t="shared" si="26"/>
        <v>0</v>
      </c>
      <c r="M420">
        <f t="shared" si="25"/>
        <v>0</v>
      </c>
    </row>
    <row r="421" spans="11:13" hidden="1" x14ac:dyDescent="0.3">
      <c r="K421" s="7">
        <f t="shared" si="24"/>
        <v>0</v>
      </c>
      <c r="L421" s="5">
        <f t="shared" si="26"/>
        <v>0</v>
      </c>
      <c r="M421">
        <f t="shared" si="25"/>
        <v>0</v>
      </c>
    </row>
    <row r="422" spans="11:13" hidden="1" x14ac:dyDescent="0.3">
      <c r="K422" s="7">
        <f t="shared" si="24"/>
        <v>0</v>
      </c>
      <c r="L422" s="5">
        <f t="shared" si="26"/>
        <v>0</v>
      </c>
      <c r="M422">
        <f t="shared" si="25"/>
        <v>0</v>
      </c>
    </row>
    <row r="423" spans="11:13" hidden="1" x14ac:dyDescent="0.3">
      <c r="K423" s="7">
        <f t="shared" si="24"/>
        <v>0</v>
      </c>
      <c r="L423" s="5">
        <f t="shared" si="26"/>
        <v>0</v>
      </c>
      <c r="M423">
        <f t="shared" si="25"/>
        <v>0</v>
      </c>
    </row>
    <row r="424" spans="11:13" hidden="1" x14ac:dyDescent="0.3">
      <c r="K424" s="7">
        <f t="shared" si="24"/>
        <v>0</v>
      </c>
      <c r="L424" s="5">
        <f t="shared" si="26"/>
        <v>0</v>
      </c>
      <c r="M424">
        <f t="shared" si="25"/>
        <v>0</v>
      </c>
    </row>
    <row r="425" spans="11:13" hidden="1" x14ac:dyDescent="0.3">
      <c r="K425" s="7">
        <f t="shared" si="24"/>
        <v>0</v>
      </c>
      <c r="L425" s="5">
        <f t="shared" si="26"/>
        <v>0</v>
      </c>
      <c r="M425">
        <f t="shared" si="25"/>
        <v>0</v>
      </c>
    </row>
    <row r="426" spans="11:13" hidden="1" x14ac:dyDescent="0.3">
      <c r="K426" s="7">
        <f t="shared" si="24"/>
        <v>0</v>
      </c>
      <c r="L426" s="5">
        <f t="shared" si="26"/>
        <v>0</v>
      </c>
      <c r="M426">
        <f t="shared" si="25"/>
        <v>0</v>
      </c>
    </row>
    <row r="427" spans="11:13" hidden="1" x14ac:dyDescent="0.3">
      <c r="K427" s="7">
        <f t="shared" si="24"/>
        <v>0</v>
      </c>
      <c r="L427" s="5">
        <f t="shared" si="26"/>
        <v>0</v>
      </c>
      <c r="M427">
        <f t="shared" si="25"/>
        <v>0</v>
      </c>
    </row>
    <row r="428" spans="11:13" hidden="1" x14ac:dyDescent="0.3">
      <c r="K428" s="7">
        <f t="shared" si="24"/>
        <v>0</v>
      </c>
      <c r="L428" s="5">
        <f t="shared" si="26"/>
        <v>0</v>
      </c>
      <c r="M428">
        <f t="shared" si="25"/>
        <v>0</v>
      </c>
    </row>
    <row r="429" spans="11:13" hidden="1" x14ac:dyDescent="0.3">
      <c r="K429" s="7">
        <f t="shared" si="24"/>
        <v>0</v>
      </c>
      <c r="L429" s="5">
        <f t="shared" si="26"/>
        <v>0</v>
      </c>
      <c r="M429">
        <f t="shared" si="25"/>
        <v>0</v>
      </c>
    </row>
    <row r="430" spans="11:13" hidden="1" x14ac:dyDescent="0.3">
      <c r="K430" s="7">
        <f t="shared" si="24"/>
        <v>0</v>
      </c>
      <c r="L430" s="5">
        <f t="shared" si="26"/>
        <v>0</v>
      </c>
      <c r="M430">
        <f t="shared" si="25"/>
        <v>0</v>
      </c>
    </row>
    <row r="431" spans="11:13" hidden="1" x14ac:dyDescent="0.3">
      <c r="K431" s="7">
        <f t="shared" si="24"/>
        <v>0</v>
      </c>
      <c r="L431" s="5">
        <f t="shared" si="26"/>
        <v>0</v>
      </c>
      <c r="M431">
        <f t="shared" si="25"/>
        <v>0</v>
      </c>
    </row>
    <row r="432" spans="11:13" hidden="1" x14ac:dyDescent="0.3">
      <c r="K432" s="7">
        <f t="shared" si="24"/>
        <v>0</v>
      </c>
      <c r="L432" s="5">
        <f t="shared" si="26"/>
        <v>0</v>
      </c>
      <c r="M432">
        <f t="shared" si="25"/>
        <v>0</v>
      </c>
    </row>
    <row r="433" spans="11:13" hidden="1" x14ac:dyDescent="0.3">
      <c r="K433" s="7">
        <f t="shared" si="24"/>
        <v>0</v>
      </c>
      <c r="L433" s="5">
        <f t="shared" si="26"/>
        <v>0</v>
      </c>
      <c r="M433">
        <f t="shared" si="25"/>
        <v>0</v>
      </c>
    </row>
    <row r="434" spans="11:13" hidden="1" x14ac:dyDescent="0.3">
      <c r="K434" s="7">
        <f t="shared" si="24"/>
        <v>0</v>
      </c>
      <c r="L434" s="5">
        <f t="shared" si="26"/>
        <v>0</v>
      </c>
      <c r="M434">
        <f t="shared" si="25"/>
        <v>0</v>
      </c>
    </row>
    <row r="435" spans="11:13" hidden="1" x14ac:dyDescent="0.3">
      <c r="K435" s="7">
        <f t="shared" si="24"/>
        <v>0</v>
      </c>
      <c r="L435" s="5">
        <f t="shared" si="26"/>
        <v>0</v>
      </c>
      <c r="M435">
        <f t="shared" si="25"/>
        <v>0</v>
      </c>
    </row>
    <row r="436" spans="11:13" hidden="1" x14ac:dyDescent="0.3">
      <c r="K436" s="7">
        <f t="shared" si="24"/>
        <v>0</v>
      </c>
      <c r="L436" s="5">
        <f t="shared" si="26"/>
        <v>0</v>
      </c>
      <c r="M436">
        <f t="shared" si="25"/>
        <v>0</v>
      </c>
    </row>
    <row r="437" spans="11:13" hidden="1" x14ac:dyDescent="0.3">
      <c r="K437" s="7">
        <f t="shared" si="24"/>
        <v>0</v>
      </c>
      <c r="L437" s="5">
        <f t="shared" si="26"/>
        <v>0</v>
      </c>
      <c r="M437">
        <f t="shared" si="25"/>
        <v>0</v>
      </c>
    </row>
    <row r="438" spans="11:13" hidden="1" x14ac:dyDescent="0.3">
      <c r="K438" s="7">
        <f t="shared" si="24"/>
        <v>0</v>
      </c>
      <c r="L438" s="5">
        <f t="shared" si="26"/>
        <v>0</v>
      </c>
      <c r="M438">
        <f t="shared" si="25"/>
        <v>0</v>
      </c>
    </row>
    <row r="439" spans="11:13" hidden="1" x14ac:dyDescent="0.3">
      <c r="K439" s="7">
        <f t="shared" si="24"/>
        <v>0</v>
      </c>
      <c r="L439" s="5">
        <f t="shared" si="26"/>
        <v>0</v>
      </c>
      <c r="M439">
        <f t="shared" si="25"/>
        <v>0</v>
      </c>
    </row>
    <row r="440" spans="11:13" hidden="1" x14ac:dyDescent="0.3">
      <c r="K440" s="7">
        <f t="shared" si="24"/>
        <v>0</v>
      </c>
      <c r="L440" s="5">
        <f t="shared" si="26"/>
        <v>0</v>
      </c>
      <c r="M440">
        <f t="shared" si="25"/>
        <v>0</v>
      </c>
    </row>
    <row r="441" spans="11:13" hidden="1" x14ac:dyDescent="0.3">
      <c r="K441" s="7">
        <f t="shared" si="24"/>
        <v>0</v>
      </c>
      <c r="L441" s="5">
        <f t="shared" si="26"/>
        <v>0</v>
      </c>
      <c r="M441">
        <f t="shared" si="25"/>
        <v>0</v>
      </c>
    </row>
    <row r="442" spans="11:13" hidden="1" x14ac:dyDescent="0.3">
      <c r="K442" s="7">
        <f t="shared" si="24"/>
        <v>0</v>
      </c>
      <c r="L442" s="5">
        <f t="shared" si="26"/>
        <v>0</v>
      </c>
      <c r="M442">
        <f t="shared" si="25"/>
        <v>0</v>
      </c>
    </row>
    <row r="443" spans="11:13" hidden="1" x14ac:dyDescent="0.3">
      <c r="K443" s="7">
        <f t="shared" si="24"/>
        <v>0</v>
      </c>
      <c r="L443" s="5">
        <f t="shared" si="26"/>
        <v>0</v>
      </c>
      <c r="M443">
        <f t="shared" si="25"/>
        <v>0</v>
      </c>
    </row>
    <row r="444" spans="11:13" hidden="1" x14ac:dyDescent="0.3">
      <c r="K444" s="7">
        <f t="shared" si="24"/>
        <v>0</v>
      </c>
      <c r="L444" s="5">
        <f t="shared" si="26"/>
        <v>0</v>
      </c>
      <c r="M444">
        <f t="shared" si="25"/>
        <v>0</v>
      </c>
    </row>
    <row r="445" spans="11:13" hidden="1" x14ac:dyDescent="0.3">
      <c r="K445" s="7">
        <f t="shared" si="24"/>
        <v>0</v>
      </c>
      <c r="L445" s="5">
        <f t="shared" si="26"/>
        <v>0</v>
      </c>
      <c r="M445">
        <f t="shared" si="25"/>
        <v>0</v>
      </c>
    </row>
    <row r="446" spans="11:13" hidden="1" x14ac:dyDescent="0.3">
      <c r="K446" s="7">
        <f t="shared" si="24"/>
        <v>0</v>
      </c>
      <c r="L446" s="5">
        <f t="shared" si="26"/>
        <v>0</v>
      </c>
      <c r="M446">
        <f t="shared" si="25"/>
        <v>0</v>
      </c>
    </row>
    <row r="447" spans="11:13" hidden="1" x14ac:dyDescent="0.3">
      <c r="K447" s="7">
        <f t="shared" si="24"/>
        <v>0</v>
      </c>
      <c r="L447" s="5">
        <f t="shared" si="26"/>
        <v>0</v>
      </c>
      <c r="M447">
        <f t="shared" si="25"/>
        <v>0</v>
      </c>
    </row>
    <row r="448" spans="11:13" hidden="1" x14ac:dyDescent="0.3">
      <c r="K448" s="7">
        <f t="shared" si="24"/>
        <v>0</v>
      </c>
      <c r="L448" s="5">
        <f t="shared" si="26"/>
        <v>0</v>
      </c>
      <c r="M448">
        <f t="shared" si="25"/>
        <v>0</v>
      </c>
    </row>
    <row r="449" spans="11:13" hidden="1" x14ac:dyDescent="0.3">
      <c r="K449" s="7">
        <f t="shared" si="24"/>
        <v>0</v>
      </c>
      <c r="L449" s="5">
        <f t="shared" si="26"/>
        <v>0</v>
      </c>
      <c r="M449">
        <f t="shared" si="25"/>
        <v>0</v>
      </c>
    </row>
    <row r="450" spans="11:13" hidden="1" x14ac:dyDescent="0.3">
      <c r="K450" s="7">
        <f t="shared" si="24"/>
        <v>0</v>
      </c>
      <c r="L450" s="5">
        <f t="shared" si="26"/>
        <v>0</v>
      </c>
      <c r="M450">
        <f t="shared" si="25"/>
        <v>0</v>
      </c>
    </row>
    <row r="451" spans="11:13" hidden="1" x14ac:dyDescent="0.3">
      <c r="K451" s="7">
        <f t="shared" si="24"/>
        <v>0</v>
      </c>
      <c r="L451" s="5">
        <f t="shared" si="26"/>
        <v>0</v>
      </c>
      <c r="M451">
        <f t="shared" si="25"/>
        <v>0</v>
      </c>
    </row>
    <row r="452" spans="11:13" hidden="1" x14ac:dyDescent="0.3">
      <c r="K452" s="7">
        <f t="shared" si="24"/>
        <v>0</v>
      </c>
      <c r="L452" s="5">
        <f t="shared" si="26"/>
        <v>0</v>
      </c>
      <c r="M452">
        <f t="shared" si="25"/>
        <v>0</v>
      </c>
    </row>
    <row r="453" spans="11:13" hidden="1" x14ac:dyDescent="0.3">
      <c r="K453" s="7">
        <f t="shared" ref="K453:K496" si="27">SUM(F453:J453)</f>
        <v>0</v>
      </c>
      <c r="L453" s="5">
        <f t="shared" si="26"/>
        <v>0</v>
      </c>
      <c r="M453">
        <f t="shared" ref="M453:M496" si="28">SUM(K453*L453)</f>
        <v>0</v>
      </c>
    </row>
    <row r="454" spans="11:13" hidden="1" x14ac:dyDescent="0.3">
      <c r="K454" s="7">
        <f t="shared" si="27"/>
        <v>0</v>
      </c>
      <c r="L454" s="5">
        <f t="shared" ref="L454:L498" si="29">IF(D454="X",0,IF(E454="",0,IF(E454="H",0,VLOOKUP(E454,$F$539:$G$553,2))))</f>
        <v>0</v>
      </c>
      <c r="M454">
        <f t="shared" si="28"/>
        <v>0</v>
      </c>
    </row>
    <row r="455" spans="11:13" hidden="1" x14ac:dyDescent="0.3">
      <c r="K455" s="7">
        <f t="shared" si="27"/>
        <v>0</v>
      </c>
      <c r="L455" s="5">
        <f t="shared" si="29"/>
        <v>0</v>
      </c>
      <c r="M455">
        <f t="shared" si="28"/>
        <v>0</v>
      </c>
    </row>
    <row r="456" spans="11:13" hidden="1" x14ac:dyDescent="0.3">
      <c r="K456" s="7">
        <f t="shared" si="27"/>
        <v>0</v>
      </c>
      <c r="L456" s="5">
        <f t="shared" si="29"/>
        <v>0</v>
      </c>
      <c r="M456">
        <f t="shared" si="28"/>
        <v>0</v>
      </c>
    </row>
    <row r="457" spans="11:13" hidden="1" x14ac:dyDescent="0.3">
      <c r="K457" s="7">
        <f t="shared" si="27"/>
        <v>0</v>
      </c>
      <c r="L457" s="5">
        <f t="shared" si="29"/>
        <v>0</v>
      </c>
      <c r="M457">
        <f t="shared" si="28"/>
        <v>0</v>
      </c>
    </row>
    <row r="458" spans="11:13" hidden="1" x14ac:dyDescent="0.3">
      <c r="K458" s="7">
        <f t="shared" si="27"/>
        <v>0</v>
      </c>
      <c r="L458" s="5">
        <f t="shared" si="29"/>
        <v>0</v>
      </c>
      <c r="M458">
        <f t="shared" si="28"/>
        <v>0</v>
      </c>
    </row>
    <row r="459" spans="11:13" hidden="1" x14ac:dyDescent="0.3">
      <c r="K459" s="7">
        <f t="shared" si="27"/>
        <v>0</v>
      </c>
      <c r="L459" s="5">
        <f t="shared" si="29"/>
        <v>0</v>
      </c>
      <c r="M459">
        <f t="shared" si="28"/>
        <v>0</v>
      </c>
    </row>
    <row r="460" spans="11:13" hidden="1" x14ac:dyDescent="0.3">
      <c r="K460" s="7">
        <f t="shared" si="27"/>
        <v>0</v>
      </c>
      <c r="L460" s="5">
        <f t="shared" si="29"/>
        <v>0</v>
      </c>
      <c r="M460">
        <f t="shared" si="28"/>
        <v>0</v>
      </c>
    </row>
    <row r="461" spans="11:13" hidden="1" x14ac:dyDescent="0.3">
      <c r="K461" s="7">
        <f t="shared" si="27"/>
        <v>0</v>
      </c>
      <c r="L461" s="5">
        <f t="shared" si="29"/>
        <v>0</v>
      </c>
      <c r="M461">
        <f t="shared" si="28"/>
        <v>0</v>
      </c>
    </row>
    <row r="462" spans="11:13" hidden="1" x14ac:dyDescent="0.3">
      <c r="K462" s="7">
        <f t="shared" si="27"/>
        <v>0</v>
      </c>
      <c r="L462" s="5">
        <f t="shared" si="29"/>
        <v>0</v>
      </c>
      <c r="M462">
        <f t="shared" si="28"/>
        <v>0</v>
      </c>
    </row>
    <row r="463" spans="11:13" hidden="1" x14ac:dyDescent="0.3">
      <c r="K463" s="7">
        <f t="shared" si="27"/>
        <v>0</v>
      </c>
      <c r="L463" s="5">
        <f t="shared" si="29"/>
        <v>0</v>
      </c>
      <c r="M463">
        <f t="shared" si="28"/>
        <v>0</v>
      </c>
    </row>
    <row r="464" spans="11:13" hidden="1" x14ac:dyDescent="0.3">
      <c r="K464" s="7">
        <f t="shared" si="27"/>
        <v>0</v>
      </c>
      <c r="L464" s="5">
        <f t="shared" si="29"/>
        <v>0</v>
      </c>
      <c r="M464">
        <f t="shared" si="28"/>
        <v>0</v>
      </c>
    </row>
    <row r="465" spans="11:13" hidden="1" x14ac:dyDescent="0.3">
      <c r="K465" s="7">
        <f t="shared" si="27"/>
        <v>0</v>
      </c>
      <c r="L465" s="5">
        <f t="shared" si="29"/>
        <v>0</v>
      </c>
      <c r="M465">
        <f t="shared" si="28"/>
        <v>0</v>
      </c>
    </row>
    <row r="466" spans="11:13" hidden="1" x14ac:dyDescent="0.3">
      <c r="K466" s="7">
        <f t="shared" si="27"/>
        <v>0</v>
      </c>
      <c r="L466" s="5">
        <f t="shared" si="29"/>
        <v>0</v>
      </c>
      <c r="M466">
        <f t="shared" si="28"/>
        <v>0</v>
      </c>
    </row>
    <row r="467" spans="11:13" hidden="1" x14ac:dyDescent="0.3">
      <c r="K467" s="7">
        <f t="shared" si="27"/>
        <v>0</v>
      </c>
      <c r="L467" s="5">
        <f t="shared" si="29"/>
        <v>0</v>
      </c>
      <c r="M467">
        <f t="shared" si="28"/>
        <v>0</v>
      </c>
    </row>
    <row r="468" spans="11:13" hidden="1" x14ac:dyDescent="0.3">
      <c r="K468" s="7">
        <f t="shared" si="27"/>
        <v>0</v>
      </c>
      <c r="L468" s="5">
        <f t="shared" si="29"/>
        <v>0</v>
      </c>
      <c r="M468">
        <f t="shared" si="28"/>
        <v>0</v>
      </c>
    </row>
    <row r="469" spans="11:13" hidden="1" x14ac:dyDescent="0.3">
      <c r="K469" s="7">
        <f t="shared" si="27"/>
        <v>0</v>
      </c>
      <c r="L469" s="5">
        <f t="shared" si="29"/>
        <v>0</v>
      </c>
      <c r="M469">
        <f t="shared" si="28"/>
        <v>0</v>
      </c>
    </row>
    <row r="470" spans="11:13" hidden="1" x14ac:dyDescent="0.3">
      <c r="K470" s="7">
        <f t="shared" si="27"/>
        <v>0</v>
      </c>
      <c r="L470" s="5">
        <f t="shared" si="29"/>
        <v>0</v>
      </c>
      <c r="M470">
        <f t="shared" si="28"/>
        <v>0</v>
      </c>
    </row>
    <row r="471" spans="11:13" hidden="1" x14ac:dyDescent="0.3">
      <c r="K471" s="7">
        <f t="shared" si="27"/>
        <v>0</v>
      </c>
      <c r="L471" s="5">
        <f t="shared" si="29"/>
        <v>0</v>
      </c>
      <c r="M471">
        <f t="shared" si="28"/>
        <v>0</v>
      </c>
    </row>
    <row r="472" spans="11:13" hidden="1" x14ac:dyDescent="0.3">
      <c r="K472" s="7">
        <f t="shared" si="27"/>
        <v>0</v>
      </c>
      <c r="L472" s="5">
        <f t="shared" si="29"/>
        <v>0</v>
      </c>
      <c r="M472">
        <f t="shared" si="28"/>
        <v>0</v>
      </c>
    </row>
    <row r="473" spans="11:13" hidden="1" x14ac:dyDescent="0.3">
      <c r="K473" s="7">
        <f t="shared" si="27"/>
        <v>0</v>
      </c>
      <c r="L473" s="5">
        <f t="shared" si="29"/>
        <v>0</v>
      </c>
      <c r="M473">
        <f t="shared" si="28"/>
        <v>0</v>
      </c>
    </row>
    <row r="474" spans="11:13" hidden="1" x14ac:dyDescent="0.3">
      <c r="K474" s="7">
        <f t="shared" si="27"/>
        <v>0</v>
      </c>
      <c r="L474" s="5">
        <f t="shared" si="29"/>
        <v>0</v>
      </c>
      <c r="M474">
        <f t="shared" si="28"/>
        <v>0</v>
      </c>
    </row>
    <row r="475" spans="11:13" hidden="1" x14ac:dyDescent="0.3">
      <c r="K475" s="7">
        <f t="shared" si="27"/>
        <v>0</v>
      </c>
      <c r="L475" s="5">
        <f t="shared" si="29"/>
        <v>0</v>
      </c>
      <c r="M475">
        <f t="shared" si="28"/>
        <v>0</v>
      </c>
    </row>
    <row r="476" spans="11:13" hidden="1" x14ac:dyDescent="0.3">
      <c r="K476" s="7">
        <f t="shared" ref="K476:K484" si="30">SUM(F476:J476)</f>
        <v>0</v>
      </c>
      <c r="L476" s="5">
        <f t="shared" si="29"/>
        <v>0</v>
      </c>
      <c r="M476">
        <f t="shared" ref="M476:M484" si="31">SUM(K476*L476)</f>
        <v>0</v>
      </c>
    </row>
    <row r="477" spans="11:13" hidden="1" x14ac:dyDescent="0.3">
      <c r="K477" s="7">
        <f t="shared" si="30"/>
        <v>0</v>
      </c>
      <c r="L477" s="5">
        <f t="shared" si="29"/>
        <v>0</v>
      </c>
      <c r="M477">
        <f t="shared" si="31"/>
        <v>0</v>
      </c>
    </row>
    <row r="478" spans="11:13" hidden="1" x14ac:dyDescent="0.3">
      <c r="K478" s="7">
        <f t="shared" si="30"/>
        <v>0</v>
      </c>
      <c r="L478" s="5">
        <f t="shared" si="29"/>
        <v>0</v>
      </c>
      <c r="M478">
        <f t="shared" si="31"/>
        <v>0</v>
      </c>
    </row>
    <row r="479" spans="11:13" hidden="1" x14ac:dyDescent="0.3">
      <c r="K479" s="7">
        <f t="shared" si="30"/>
        <v>0</v>
      </c>
      <c r="L479" s="5">
        <f t="shared" si="29"/>
        <v>0</v>
      </c>
      <c r="M479">
        <f t="shared" si="31"/>
        <v>0</v>
      </c>
    </row>
    <row r="480" spans="11:13" hidden="1" x14ac:dyDescent="0.3">
      <c r="K480" s="7">
        <f t="shared" si="30"/>
        <v>0</v>
      </c>
      <c r="L480" s="5">
        <f t="shared" si="29"/>
        <v>0</v>
      </c>
      <c r="M480">
        <f t="shared" si="31"/>
        <v>0</v>
      </c>
    </row>
    <row r="481" spans="11:13" hidden="1" x14ac:dyDescent="0.3">
      <c r="K481" s="7">
        <f t="shared" si="30"/>
        <v>0</v>
      </c>
      <c r="L481" s="5">
        <f t="shared" si="29"/>
        <v>0</v>
      </c>
      <c r="M481">
        <f t="shared" si="31"/>
        <v>0</v>
      </c>
    </row>
    <row r="482" spans="11:13" hidden="1" x14ac:dyDescent="0.3">
      <c r="K482" s="7">
        <f t="shared" si="30"/>
        <v>0</v>
      </c>
      <c r="L482" s="5">
        <f t="shared" si="29"/>
        <v>0</v>
      </c>
      <c r="M482">
        <f t="shared" si="31"/>
        <v>0</v>
      </c>
    </row>
    <row r="483" spans="11:13" hidden="1" x14ac:dyDescent="0.3">
      <c r="K483" s="7">
        <f t="shared" si="30"/>
        <v>0</v>
      </c>
      <c r="L483" s="5">
        <f t="shared" si="29"/>
        <v>0</v>
      </c>
      <c r="M483">
        <f t="shared" si="31"/>
        <v>0</v>
      </c>
    </row>
    <row r="484" spans="11:13" hidden="1" x14ac:dyDescent="0.3">
      <c r="K484" s="7">
        <f t="shared" si="30"/>
        <v>0</v>
      </c>
      <c r="L484" s="5">
        <f t="shared" si="29"/>
        <v>0</v>
      </c>
      <c r="M484">
        <f t="shared" si="31"/>
        <v>0</v>
      </c>
    </row>
    <row r="485" spans="11:13" hidden="1" x14ac:dyDescent="0.3">
      <c r="K485" s="7">
        <f t="shared" si="27"/>
        <v>0</v>
      </c>
      <c r="L485" s="5">
        <f t="shared" si="29"/>
        <v>0</v>
      </c>
      <c r="M485">
        <f t="shared" si="28"/>
        <v>0</v>
      </c>
    </row>
    <row r="486" spans="11:13" hidden="1" x14ac:dyDescent="0.3">
      <c r="K486" s="7">
        <f t="shared" si="27"/>
        <v>0</v>
      </c>
      <c r="L486" s="5">
        <f t="shared" si="29"/>
        <v>0</v>
      </c>
      <c r="M486">
        <f t="shared" si="28"/>
        <v>0</v>
      </c>
    </row>
    <row r="487" spans="11:13" hidden="1" x14ac:dyDescent="0.3">
      <c r="K487" s="7">
        <f t="shared" si="27"/>
        <v>0</v>
      </c>
      <c r="L487" s="5">
        <f t="shared" si="29"/>
        <v>0</v>
      </c>
      <c r="M487">
        <f t="shared" si="28"/>
        <v>0</v>
      </c>
    </row>
    <row r="488" spans="11:13" hidden="1" x14ac:dyDescent="0.3">
      <c r="K488" s="7">
        <f t="shared" si="27"/>
        <v>0</v>
      </c>
      <c r="L488" s="5">
        <f t="shared" si="29"/>
        <v>0</v>
      </c>
      <c r="M488">
        <f t="shared" si="28"/>
        <v>0</v>
      </c>
    </row>
    <row r="489" spans="11:13" hidden="1" x14ac:dyDescent="0.3">
      <c r="K489" s="7">
        <f t="shared" si="27"/>
        <v>0</v>
      </c>
      <c r="L489" s="5">
        <f t="shared" si="29"/>
        <v>0</v>
      </c>
      <c r="M489">
        <f t="shared" si="28"/>
        <v>0</v>
      </c>
    </row>
    <row r="490" spans="11:13" hidden="1" x14ac:dyDescent="0.3">
      <c r="K490" s="7">
        <f t="shared" si="27"/>
        <v>0</v>
      </c>
      <c r="L490" s="5">
        <f t="shared" si="29"/>
        <v>0</v>
      </c>
      <c r="M490">
        <f t="shared" si="28"/>
        <v>0</v>
      </c>
    </row>
    <row r="491" spans="11:13" hidden="1" x14ac:dyDescent="0.3">
      <c r="K491" s="7">
        <f t="shared" si="27"/>
        <v>0</v>
      </c>
      <c r="L491" s="5">
        <f t="shared" si="29"/>
        <v>0</v>
      </c>
      <c r="M491">
        <f t="shared" si="28"/>
        <v>0</v>
      </c>
    </row>
    <row r="492" spans="11:13" hidden="1" x14ac:dyDescent="0.3">
      <c r="K492" s="7">
        <f t="shared" si="27"/>
        <v>0</v>
      </c>
      <c r="L492" s="5">
        <f t="shared" si="29"/>
        <v>0</v>
      </c>
      <c r="M492">
        <f t="shared" si="28"/>
        <v>0</v>
      </c>
    </row>
    <row r="493" spans="11:13" hidden="1" x14ac:dyDescent="0.3">
      <c r="K493" s="7">
        <f t="shared" si="27"/>
        <v>0</v>
      </c>
      <c r="L493" s="5">
        <f t="shared" si="29"/>
        <v>0</v>
      </c>
      <c r="M493">
        <f t="shared" si="28"/>
        <v>0</v>
      </c>
    </row>
    <row r="494" spans="11:13" hidden="1" x14ac:dyDescent="0.3">
      <c r="K494" s="7">
        <f t="shared" si="27"/>
        <v>0</v>
      </c>
      <c r="L494" s="5">
        <f t="shared" si="29"/>
        <v>0</v>
      </c>
      <c r="M494">
        <f t="shared" si="28"/>
        <v>0</v>
      </c>
    </row>
    <row r="495" spans="11:13" hidden="1" x14ac:dyDescent="0.3">
      <c r="K495" s="7">
        <f t="shared" si="27"/>
        <v>0</v>
      </c>
      <c r="L495" s="5">
        <f t="shared" si="29"/>
        <v>0</v>
      </c>
      <c r="M495">
        <f t="shared" si="28"/>
        <v>0</v>
      </c>
    </row>
    <row r="496" spans="11:13" hidden="1" x14ac:dyDescent="0.3">
      <c r="K496" s="7">
        <f t="shared" si="27"/>
        <v>0</v>
      </c>
      <c r="L496" s="5">
        <f t="shared" si="29"/>
        <v>0</v>
      </c>
      <c r="M496">
        <f t="shared" si="28"/>
        <v>0</v>
      </c>
    </row>
    <row r="497" spans="3:13" hidden="1" x14ac:dyDescent="0.3">
      <c r="K497" s="7">
        <f t="shared" ref="K497:K498" si="32">SUM(F497:J497)</f>
        <v>0</v>
      </c>
      <c r="L497" s="5">
        <f t="shared" si="29"/>
        <v>0</v>
      </c>
      <c r="M497">
        <f t="shared" ref="M497:M498" si="33">SUM(K497*L497)</f>
        <v>0</v>
      </c>
    </row>
    <row r="498" spans="3:13" hidden="1" x14ac:dyDescent="0.3">
      <c r="K498" s="7">
        <f t="shared" si="32"/>
        <v>0</v>
      </c>
      <c r="L498" s="5">
        <f t="shared" si="29"/>
        <v>0</v>
      </c>
      <c r="M498">
        <f t="shared" si="33"/>
        <v>0</v>
      </c>
    </row>
    <row r="499" spans="3:13" hidden="1" x14ac:dyDescent="0.3">
      <c r="C499" s="149" t="s">
        <v>34</v>
      </c>
      <c r="D499" s="149"/>
      <c r="E499" s="149"/>
      <c r="F499" s="339"/>
      <c r="G499" s="339"/>
      <c r="H499" s="339"/>
      <c r="I499" s="339"/>
      <c r="J499" s="33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339">
        <f t="shared" ref="F500:F514" si="34">SUMPRODUCT(--($E$4:$E$498=C500),--($D$4:$D$498=""),$F$4:$F$498)</f>
        <v>108.5</v>
      </c>
      <c r="G500" s="339">
        <f t="shared" ref="G500:G514" si="35">SUMPRODUCT(--($E$4:$E$498=C500),--($D$4:$D$498=""),$G$4:$G$498)</f>
        <v>0</v>
      </c>
      <c r="H500" s="339">
        <f t="shared" ref="H500:H514" si="36">SUMPRODUCT(--($E$4:$E$498=C500),--($D$4:$D$498=""),$H$4:$H$498)</f>
        <v>15.2</v>
      </c>
      <c r="I500" s="339">
        <f t="shared" ref="I500:I514" si="37">SUMPRODUCT(--($E$4:$E$498=C500),--($D$4:$D$498=""),$I$4:$I$498)</f>
        <v>0</v>
      </c>
      <c r="J500" s="339">
        <f t="shared" ref="J500:J514" si="38">SUMPRODUCT(--($E$4:$E$498=C500),--($D$4:$D$498=""),$J$4:$J$498)</f>
        <v>0</v>
      </c>
      <c r="K500" s="149">
        <f t="shared" ref="K500:K510" si="39">SUM(F500:J500)</f>
        <v>123.7</v>
      </c>
      <c r="L500" s="149"/>
      <c r="M500" s="149">
        <f t="shared" ref="M500:M514" si="40">SUMPRODUCT(--($E$4:$E$498=C500),--($D$4:$D$498=""),$M$4:$M$498)</f>
        <v>11860</v>
      </c>
    </row>
    <row r="501" spans="3:13" hidden="1" x14ac:dyDescent="0.3">
      <c r="C501" s="149" t="str">
        <f t="shared" ref="C501:C514" si="41">IF(F540="","Vrije categorie",F540)</f>
        <v>A1</v>
      </c>
      <c r="D501" s="149"/>
      <c r="E501" s="149"/>
      <c r="F501" s="339">
        <f t="shared" si="34"/>
        <v>539.80000000000007</v>
      </c>
      <c r="G501" s="339">
        <f t="shared" si="35"/>
        <v>0</v>
      </c>
      <c r="H501" s="339">
        <f t="shared" si="36"/>
        <v>0</v>
      </c>
      <c r="I501" s="339">
        <f t="shared" si="37"/>
        <v>0</v>
      </c>
      <c r="J501" s="339">
        <f t="shared" si="38"/>
        <v>0</v>
      </c>
      <c r="K501" s="149">
        <f t="shared" si="39"/>
        <v>539.80000000000007</v>
      </c>
      <c r="L501" s="149"/>
      <c r="M501" s="149">
        <f t="shared" si="40"/>
        <v>11124</v>
      </c>
    </row>
    <row r="502" spans="3:13" hidden="1" x14ac:dyDescent="0.3">
      <c r="C502" s="149" t="str">
        <f t="shared" si="41"/>
        <v>B</v>
      </c>
      <c r="D502" s="149"/>
      <c r="E502" s="149"/>
      <c r="F502" s="339">
        <f t="shared" si="34"/>
        <v>167.5</v>
      </c>
      <c r="G502" s="339">
        <f t="shared" si="35"/>
        <v>0</v>
      </c>
      <c r="H502" s="339">
        <f t="shared" si="36"/>
        <v>0</v>
      </c>
      <c r="I502" s="339">
        <f t="shared" si="37"/>
        <v>3.6</v>
      </c>
      <c r="J502" s="339">
        <f t="shared" si="38"/>
        <v>0</v>
      </c>
      <c r="K502" s="149">
        <f t="shared" si="39"/>
        <v>171.1</v>
      </c>
      <c r="L502" s="149"/>
      <c r="M502" s="149">
        <f t="shared" si="40"/>
        <v>0</v>
      </c>
    </row>
    <row r="503" spans="3:13" hidden="1" x14ac:dyDescent="0.3">
      <c r="C503" s="149" t="str">
        <f t="shared" si="41"/>
        <v>C</v>
      </c>
      <c r="D503" s="149"/>
      <c r="E503" s="149"/>
      <c r="F503" s="339">
        <f t="shared" si="34"/>
        <v>0</v>
      </c>
      <c r="G503" s="339">
        <f t="shared" si="35"/>
        <v>0</v>
      </c>
      <c r="H503" s="339">
        <f t="shared" si="36"/>
        <v>0</v>
      </c>
      <c r="I503" s="339">
        <f t="shared" si="37"/>
        <v>0</v>
      </c>
      <c r="J503" s="339">
        <f t="shared" si="38"/>
        <v>19.999999999999996</v>
      </c>
      <c r="K503" s="149">
        <f t="shared" si="39"/>
        <v>19.999999999999996</v>
      </c>
      <c r="L503" s="149"/>
      <c r="M503" s="149">
        <f t="shared" si="40"/>
        <v>0</v>
      </c>
    </row>
    <row r="504" spans="3:13" hidden="1" x14ac:dyDescent="0.3">
      <c r="C504" s="149" t="str">
        <f t="shared" si="41"/>
        <v>D</v>
      </c>
      <c r="D504" s="149"/>
      <c r="E504" s="149"/>
      <c r="F504" s="339">
        <f t="shared" si="34"/>
        <v>0</v>
      </c>
      <c r="G504" s="339">
        <f t="shared" si="35"/>
        <v>0</v>
      </c>
      <c r="H504" s="339">
        <f t="shared" si="36"/>
        <v>0</v>
      </c>
      <c r="I504" s="339">
        <f t="shared" si="37"/>
        <v>0</v>
      </c>
      <c r="J504" s="339">
        <f t="shared" si="38"/>
        <v>0</v>
      </c>
      <c r="K504" s="149">
        <f t="shared" si="39"/>
        <v>0</v>
      </c>
      <c r="L504" s="149"/>
      <c r="M504" s="149">
        <f t="shared" si="40"/>
        <v>0</v>
      </c>
    </row>
    <row r="505" spans="3:13" hidden="1" x14ac:dyDescent="0.3">
      <c r="C505" s="149" t="str">
        <f t="shared" si="41"/>
        <v>Vrije categorie</v>
      </c>
      <c r="D505" s="149"/>
      <c r="E505" s="149"/>
      <c r="F505" s="339">
        <f t="shared" si="34"/>
        <v>0</v>
      </c>
      <c r="G505" s="339">
        <f t="shared" si="35"/>
        <v>0</v>
      </c>
      <c r="H505" s="339">
        <f t="shared" si="36"/>
        <v>0</v>
      </c>
      <c r="I505" s="339">
        <f t="shared" si="37"/>
        <v>0</v>
      </c>
      <c r="J505" s="339">
        <f t="shared" si="38"/>
        <v>0</v>
      </c>
      <c r="K505" s="149">
        <f t="shared" si="39"/>
        <v>0</v>
      </c>
      <c r="L505" s="149"/>
      <c r="M505" s="149">
        <f t="shared" si="40"/>
        <v>0</v>
      </c>
    </row>
    <row r="506" spans="3:13" hidden="1" x14ac:dyDescent="0.3">
      <c r="C506" s="149" t="str">
        <f t="shared" si="41"/>
        <v>Vrije categorie</v>
      </c>
      <c r="D506" s="149"/>
      <c r="E506" s="149"/>
      <c r="F506" s="339">
        <f t="shared" si="34"/>
        <v>0</v>
      </c>
      <c r="G506" s="339">
        <f t="shared" si="35"/>
        <v>0</v>
      </c>
      <c r="H506" s="339">
        <f t="shared" si="36"/>
        <v>0</v>
      </c>
      <c r="I506" s="339">
        <f t="shared" si="37"/>
        <v>0</v>
      </c>
      <c r="J506" s="339">
        <f t="shared" si="38"/>
        <v>0</v>
      </c>
      <c r="K506" s="149">
        <f t="shared" si="39"/>
        <v>0</v>
      </c>
      <c r="L506" s="149"/>
      <c r="M506" s="149">
        <f t="shared" si="40"/>
        <v>0</v>
      </c>
    </row>
    <row r="507" spans="3:13" hidden="1" x14ac:dyDescent="0.3">
      <c r="C507" s="149" t="str">
        <f t="shared" si="41"/>
        <v>Vrije categorie</v>
      </c>
      <c r="D507" s="149"/>
      <c r="E507" s="149"/>
      <c r="F507" s="339">
        <f t="shared" si="34"/>
        <v>0</v>
      </c>
      <c r="G507" s="339">
        <f t="shared" si="35"/>
        <v>0</v>
      </c>
      <c r="H507" s="339">
        <f t="shared" si="36"/>
        <v>0</v>
      </c>
      <c r="I507" s="339">
        <f t="shared" si="37"/>
        <v>0</v>
      </c>
      <c r="J507" s="339">
        <f t="shared" si="38"/>
        <v>0</v>
      </c>
      <c r="K507" s="149">
        <f t="shared" si="39"/>
        <v>0</v>
      </c>
      <c r="L507" s="149"/>
      <c r="M507" s="149">
        <f t="shared" si="40"/>
        <v>0</v>
      </c>
    </row>
    <row r="508" spans="3:13" hidden="1" x14ac:dyDescent="0.3">
      <c r="C508" s="149" t="str">
        <f t="shared" si="41"/>
        <v>Vrije categorie</v>
      </c>
      <c r="D508" s="149"/>
      <c r="E508" s="149"/>
      <c r="F508" s="339">
        <f t="shared" si="34"/>
        <v>0</v>
      </c>
      <c r="G508" s="339">
        <f t="shared" si="35"/>
        <v>0</v>
      </c>
      <c r="H508" s="339">
        <f t="shared" si="36"/>
        <v>0</v>
      </c>
      <c r="I508" s="339">
        <f t="shared" si="37"/>
        <v>0</v>
      </c>
      <c r="J508" s="339">
        <f t="shared" si="38"/>
        <v>0</v>
      </c>
      <c r="K508" s="149">
        <f t="shared" si="39"/>
        <v>0</v>
      </c>
      <c r="L508" s="149"/>
      <c r="M508" s="149">
        <f t="shared" si="40"/>
        <v>0</v>
      </c>
    </row>
    <row r="509" spans="3:13" hidden="1" x14ac:dyDescent="0.3">
      <c r="C509" s="149" t="str">
        <f t="shared" si="41"/>
        <v>Vrije categorie</v>
      </c>
      <c r="D509" s="149"/>
      <c r="E509" s="149"/>
      <c r="F509" s="339">
        <f t="shared" si="34"/>
        <v>0</v>
      </c>
      <c r="G509" s="339">
        <f t="shared" si="35"/>
        <v>0</v>
      </c>
      <c r="H509" s="339">
        <f t="shared" si="36"/>
        <v>0</v>
      </c>
      <c r="I509" s="339">
        <f t="shared" si="37"/>
        <v>0</v>
      </c>
      <c r="J509" s="339">
        <f t="shared" si="38"/>
        <v>0</v>
      </c>
      <c r="K509" s="149">
        <f t="shared" si="39"/>
        <v>0</v>
      </c>
      <c r="L509" s="149"/>
      <c r="M509" s="149">
        <f t="shared" si="40"/>
        <v>0</v>
      </c>
    </row>
    <row r="510" spans="3:13" hidden="1" x14ac:dyDescent="0.3">
      <c r="C510" s="149" t="str">
        <f t="shared" si="41"/>
        <v>Vrije categorie</v>
      </c>
      <c r="D510" s="149"/>
      <c r="E510" s="149"/>
      <c r="F510" s="339">
        <f t="shared" si="34"/>
        <v>0</v>
      </c>
      <c r="G510" s="339">
        <f t="shared" si="35"/>
        <v>0</v>
      </c>
      <c r="H510" s="339">
        <f t="shared" si="36"/>
        <v>0</v>
      </c>
      <c r="I510" s="339">
        <f t="shared" si="37"/>
        <v>0</v>
      </c>
      <c r="J510" s="339">
        <f t="shared" si="38"/>
        <v>0</v>
      </c>
      <c r="K510" s="149">
        <f t="shared" si="39"/>
        <v>0</v>
      </c>
      <c r="L510" s="149"/>
      <c r="M510" s="149">
        <f t="shared" si="40"/>
        <v>0</v>
      </c>
    </row>
    <row r="511" spans="3:13" hidden="1" x14ac:dyDescent="0.3">
      <c r="C511" s="149" t="str">
        <f t="shared" si="41"/>
        <v>Vrije categorie</v>
      </c>
      <c r="D511" s="149"/>
      <c r="E511" s="149"/>
      <c r="F511" s="339">
        <f t="shared" si="34"/>
        <v>0</v>
      </c>
      <c r="G511" s="339">
        <f t="shared" si="35"/>
        <v>0</v>
      </c>
      <c r="H511" s="339">
        <f t="shared" si="36"/>
        <v>0</v>
      </c>
      <c r="I511" s="339">
        <f t="shared" si="37"/>
        <v>0</v>
      </c>
      <c r="J511" s="339">
        <f t="shared" si="38"/>
        <v>0</v>
      </c>
      <c r="K511" s="149">
        <f t="shared" ref="K511:K514" si="42">SUM(F511:J511)</f>
        <v>0</v>
      </c>
      <c r="L511" s="149"/>
      <c r="M511" s="149">
        <f t="shared" si="40"/>
        <v>0</v>
      </c>
    </row>
    <row r="512" spans="3:13" hidden="1" x14ac:dyDescent="0.3">
      <c r="C512" s="149" t="str">
        <f t="shared" si="41"/>
        <v>Vrije categorie</v>
      </c>
      <c r="D512" s="149"/>
      <c r="E512" s="149"/>
      <c r="F512" s="339">
        <f t="shared" si="34"/>
        <v>0</v>
      </c>
      <c r="G512" s="339">
        <f t="shared" si="35"/>
        <v>0</v>
      </c>
      <c r="H512" s="339">
        <f t="shared" si="36"/>
        <v>0</v>
      </c>
      <c r="I512" s="339">
        <f t="shared" si="37"/>
        <v>0</v>
      </c>
      <c r="J512" s="339">
        <f t="shared" si="38"/>
        <v>0</v>
      </c>
      <c r="K512" s="149">
        <f t="shared" si="42"/>
        <v>0</v>
      </c>
      <c r="L512" s="149"/>
      <c r="M512" s="149">
        <f t="shared" si="40"/>
        <v>0</v>
      </c>
    </row>
    <row r="513" spans="3:13" hidden="1" x14ac:dyDescent="0.3">
      <c r="C513" s="149" t="str">
        <f t="shared" si="41"/>
        <v>Vrije categorie</v>
      </c>
      <c r="D513" s="149"/>
      <c r="E513" s="149"/>
      <c r="F513" s="339">
        <f t="shared" si="34"/>
        <v>0</v>
      </c>
      <c r="G513" s="339">
        <f t="shared" si="35"/>
        <v>0</v>
      </c>
      <c r="H513" s="339">
        <f t="shared" si="36"/>
        <v>0</v>
      </c>
      <c r="I513" s="339">
        <f t="shared" si="37"/>
        <v>0</v>
      </c>
      <c r="J513" s="339">
        <f t="shared" si="38"/>
        <v>0</v>
      </c>
      <c r="K513" s="149">
        <f t="shared" si="42"/>
        <v>0</v>
      </c>
      <c r="L513" s="149"/>
      <c r="M513" s="149">
        <f t="shared" si="40"/>
        <v>0</v>
      </c>
    </row>
    <row r="514" spans="3:13" hidden="1" x14ac:dyDescent="0.3">
      <c r="C514" s="149" t="str">
        <f t="shared" si="41"/>
        <v>Vrije categorie</v>
      </c>
      <c r="D514" s="149"/>
      <c r="E514" s="149"/>
      <c r="F514" s="339">
        <f t="shared" si="34"/>
        <v>0</v>
      </c>
      <c r="G514" s="339">
        <f t="shared" si="35"/>
        <v>0</v>
      </c>
      <c r="H514" s="339">
        <f t="shared" si="36"/>
        <v>0</v>
      </c>
      <c r="I514" s="339">
        <f t="shared" si="37"/>
        <v>0</v>
      </c>
      <c r="J514" s="339">
        <f t="shared" si="38"/>
        <v>0</v>
      </c>
      <c r="K514" s="149">
        <f t="shared" si="42"/>
        <v>0</v>
      </c>
      <c r="L514" s="149"/>
      <c r="M514" s="149">
        <f t="shared" si="40"/>
        <v>0</v>
      </c>
    </row>
    <row r="515" spans="3:13" ht="15" hidden="1" thickBot="1" x14ac:dyDescent="0.35">
      <c r="C515" s="150" t="s">
        <v>37</v>
      </c>
      <c r="D515" s="150"/>
      <c r="E515" s="150"/>
      <c r="F515" s="340">
        <f t="shared" ref="F515:K515" si="43">SUM(F500:F514)</f>
        <v>815.80000000000007</v>
      </c>
      <c r="G515" s="340">
        <f t="shared" si="43"/>
        <v>0</v>
      </c>
      <c r="H515" s="340">
        <f t="shared" si="43"/>
        <v>15.2</v>
      </c>
      <c r="I515" s="340">
        <f t="shared" si="43"/>
        <v>3.6</v>
      </c>
      <c r="J515" s="340">
        <f t="shared" si="43"/>
        <v>19.999999999999996</v>
      </c>
      <c r="K515" s="340">
        <f t="shared" si="43"/>
        <v>854.60000000000014</v>
      </c>
      <c r="L515" s="150"/>
      <c r="M515" s="150">
        <f>SUM(M499:M514)</f>
        <v>22984</v>
      </c>
    </row>
    <row r="516" spans="3:13" ht="15" hidden="1" thickTop="1" x14ac:dyDescent="0.3">
      <c r="C516" s="151"/>
      <c r="D516" s="151"/>
      <c r="E516" s="151"/>
      <c r="F516" s="153"/>
      <c r="G516" s="153"/>
      <c r="H516" s="153"/>
      <c r="I516" s="153"/>
      <c r="J516" s="153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340">
        <f>SUMPRODUCT(--($E$4:$E$498="H"),$F$4:$F$498)</f>
        <v>63.5</v>
      </c>
      <c r="G517" s="340">
        <f>SUMPRODUCT(--($E$4:$E$498="H"),G4:G498)</f>
        <v>0</v>
      </c>
      <c r="H517" s="340">
        <f>SUMPRODUCT(--($E$4:$E$498="H"),H4:H498)</f>
        <v>18.7</v>
      </c>
      <c r="I517" s="340">
        <f>SUMPRODUCT(--($E$4:$E$498="H"),I4:I498)</f>
        <v>0</v>
      </c>
      <c r="J517" s="340">
        <f>SUMPRODUCT(--($E$4:$E$498="H"),J4:J498)</f>
        <v>2.2999999999999998</v>
      </c>
      <c r="K517" s="150">
        <f>SUM(F517:J517)</f>
        <v>84.5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341"/>
      <c r="G519" s="341"/>
      <c r="H519" s="341"/>
      <c r="I519" s="341"/>
      <c r="J519" s="341"/>
      <c r="K519" s="9"/>
    </row>
    <row r="520" spans="3:13" hidden="1" x14ac:dyDescent="0.3">
      <c r="C520" s="9" t="str">
        <f t="shared" ref="C520:C525" si="44">C500</f>
        <v>A</v>
      </c>
      <c r="D520" s="9"/>
      <c r="E520" s="9"/>
      <c r="F520" s="341">
        <f t="shared" ref="F520:F534" si="45">SUMPRODUCT(--($E$4:$E$498=C520),--($D$4:$D$498="X"),$F$4:$F$498)</f>
        <v>0</v>
      </c>
      <c r="G520" s="341">
        <f t="shared" ref="G520:G534" si="46">SUMPRODUCT(--($E$4:$E$498=C520),--($D$4:$D$498="X"),$G$4:$G$498)</f>
        <v>0</v>
      </c>
      <c r="H520" s="341">
        <f t="shared" ref="H520:H534" si="47">SUMPRODUCT(--($E$4:$E$498=C520),--($D$4:$D$498="X"),$H$4:$H$498)</f>
        <v>0</v>
      </c>
      <c r="I520" s="341">
        <f t="shared" ref="I520:I534" si="48">SUMPRODUCT(--($E$4:$E$498=C520),--($D$4:$D$498="X"),$I$4:$I$498)</f>
        <v>0</v>
      </c>
      <c r="J520" s="341">
        <f t="shared" ref="J520:J534" si="49">SUMPRODUCT(--($E$4:$E$498=C520),--($D$4:$D$498="X"),$J$4:$J$498)</f>
        <v>0</v>
      </c>
      <c r="K520" s="9">
        <f t="shared" ref="K520:K531" si="50">SUM(F520:J520)</f>
        <v>0</v>
      </c>
    </row>
    <row r="521" spans="3:13" hidden="1" x14ac:dyDescent="0.3">
      <c r="C521" s="9" t="str">
        <f t="shared" si="44"/>
        <v>A1</v>
      </c>
      <c r="D521" s="9"/>
      <c r="E521" s="9"/>
      <c r="F521" s="341">
        <f t="shared" si="45"/>
        <v>0</v>
      </c>
      <c r="G521" s="341">
        <f t="shared" si="46"/>
        <v>0</v>
      </c>
      <c r="H521" s="341">
        <f t="shared" si="47"/>
        <v>0</v>
      </c>
      <c r="I521" s="341">
        <f t="shared" si="48"/>
        <v>0</v>
      </c>
      <c r="J521" s="341">
        <f t="shared" si="49"/>
        <v>0</v>
      </c>
      <c r="K521" s="9">
        <f t="shared" si="50"/>
        <v>0</v>
      </c>
    </row>
    <row r="522" spans="3:13" hidden="1" x14ac:dyDescent="0.3">
      <c r="C522" s="9" t="str">
        <f t="shared" si="44"/>
        <v>B</v>
      </c>
      <c r="D522" s="9"/>
      <c r="E522" s="9"/>
      <c r="F522" s="341">
        <f t="shared" si="45"/>
        <v>0</v>
      </c>
      <c r="G522" s="341">
        <f t="shared" si="46"/>
        <v>0</v>
      </c>
      <c r="H522" s="341">
        <f t="shared" si="47"/>
        <v>0</v>
      </c>
      <c r="I522" s="341">
        <f t="shared" si="48"/>
        <v>0</v>
      </c>
      <c r="J522" s="341">
        <f t="shared" si="49"/>
        <v>0</v>
      </c>
      <c r="K522" s="9">
        <f t="shared" si="50"/>
        <v>0</v>
      </c>
    </row>
    <row r="523" spans="3:13" hidden="1" x14ac:dyDescent="0.3">
      <c r="C523" s="9" t="str">
        <f t="shared" si="44"/>
        <v>C</v>
      </c>
      <c r="D523" s="9"/>
      <c r="E523" s="9"/>
      <c r="F523" s="341">
        <f t="shared" si="45"/>
        <v>0</v>
      </c>
      <c r="G523" s="341">
        <f t="shared" si="46"/>
        <v>0</v>
      </c>
      <c r="H523" s="341">
        <f t="shared" si="47"/>
        <v>0</v>
      </c>
      <c r="I523" s="341">
        <f t="shared" si="48"/>
        <v>0</v>
      </c>
      <c r="J523" s="341">
        <f t="shared" si="49"/>
        <v>0</v>
      </c>
      <c r="K523" s="9">
        <f t="shared" si="50"/>
        <v>0</v>
      </c>
    </row>
    <row r="524" spans="3:13" hidden="1" x14ac:dyDescent="0.3">
      <c r="C524" s="9" t="str">
        <f t="shared" si="44"/>
        <v>D</v>
      </c>
      <c r="D524" s="9"/>
      <c r="E524" s="9"/>
      <c r="F524" s="341">
        <f t="shared" si="45"/>
        <v>0</v>
      </c>
      <c r="G524" s="341">
        <f t="shared" si="46"/>
        <v>0</v>
      </c>
      <c r="H524" s="341">
        <f t="shared" si="47"/>
        <v>0</v>
      </c>
      <c r="I524" s="341">
        <f t="shared" si="48"/>
        <v>0</v>
      </c>
      <c r="J524" s="341">
        <f t="shared" si="49"/>
        <v>0</v>
      </c>
      <c r="K524" s="9">
        <f t="shared" si="50"/>
        <v>0</v>
      </c>
    </row>
    <row r="525" spans="3:13" hidden="1" x14ac:dyDescent="0.3">
      <c r="C525" s="9" t="str">
        <f t="shared" si="44"/>
        <v>Vrije categorie</v>
      </c>
      <c r="D525" s="9"/>
      <c r="E525" s="9"/>
      <c r="F525" s="341">
        <f t="shared" si="45"/>
        <v>0</v>
      </c>
      <c r="G525" s="341">
        <f t="shared" si="46"/>
        <v>0</v>
      </c>
      <c r="H525" s="341">
        <f t="shared" si="47"/>
        <v>0</v>
      </c>
      <c r="I525" s="341">
        <f t="shared" si="48"/>
        <v>0</v>
      </c>
      <c r="J525" s="341">
        <f t="shared" si="49"/>
        <v>0</v>
      </c>
      <c r="K525" s="9">
        <f t="shared" si="50"/>
        <v>0</v>
      </c>
    </row>
    <row r="526" spans="3:13" hidden="1" x14ac:dyDescent="0.3">
      <c r="C526" s="9" t="str">
        <f t="shared" ref="C526:C534" si="51">C506</f>
        <v>Vrije categorie</v>
      </c>
      <c r="D526" s="9"/>
      <c r="E526" s="9"/>
      <c r="F526" s="341">
        <f t="shared" si="45"/>
        <v>0</v>
      </c>
      <c r="G526" s="341">
        <f t="shared" si="46"/>
        <v>0</v>
      </c>
      <c r="H526" s="341">
        <f t="shared" si="47"/>
        <v>0</v>
      </c>
      <c r="I526" s="341">
        <f t="shared" si="48"/>
        <v>0</v>
      </c>
      <c r="J526" s="341">
        <f t="shared" si="49"/>
        <v>0</v>
      </c>
      <c r="K526" s="9">
        <f t="shared" si="50"/>
        <v>0</v>
      </c>
    </row>
    <row r="527" spans="3:13" hidden="1" x14ac:dyDescent="0.3">
      <c r="C527" s="9" t="str">
        <f t="shared" si="51"/>
        <v>Vrije categorie</v>
      </c>
      <c r="D527" s="9"/>
      <c r="E527" s="9"/>
      <c r="F527" s="341">
        <f t="shared" si="45"/>
        <v>0</v>
      </c>
      <c r="G527" s="341">
        <f t="shared" si="46"/>
        <v>0</v>
      </c>
      <c r="H527" s="341">
        <f t="shared" si="47"/>
        <v>0</v>
      </c>
      <c r="I527" s="341">
        <f t="shared" si="48"/>
        <v>0</v>
      </c>
      <c r="J527" s="341">
        <f t="shared" si="49"/>
        <v>0</v>
      </c>
      <c r="K527" s="9">
        <f t="shared" si="50"/>
        <v>0</v>
      </c>
    </row>
    <row r="528" spans="3:13" hidden="1" x14ac:dyDescent="0.3">
      <c r="C528" s="9" t="str">
        <f t="shared" si="51"/>
        <v>Vrije categorie</v>
      </c>
      <c r="D528" s="9"/>
      <c r="E528" s="9"/>
      <c r="F528" s="341">
        <f t="shared" si="45"/>
        <v>0</v>
      </c>
      <c r="G528" s="341">
        <f t="shared" si="46"/>
        <v>0</v>
      </c>
      <c r="H528" s="341">
        <f t="shared" si="47"/>
        <v>0</v>
      </c>
      <c r="I528" s="341">
        <f t="shared" si="48"/>
        <v>0</v>
      </c>
      <c r="J528" s="341">
        <f t="shared" si="49"/>
        <v>0</v>
      </c>
      <c r="K528" s="9">
        <f t="shared" si="50"/>
        <v>0</v>
      </c>
    </row>
    <row r="529" spans="3:11" hidden="1" x14ac:dyDescent="0.3">
      <c r="C529" s="9" t="str">
        <f t="shared" si="51"/>
        <v>Vrije categorie</v>
      </c>
      <c r="D529" s="9"/>
      <c r="E529" s="9"/>
      <c r="F529" s="341">
        <f t="shared" si="45"/>
        <v>0</v>
      </c>
      <c r="G529" s="341">
        <f t="shared" si="46"/>
        <v>0</v>
      </c>
      <c r="H529" s="341">
        <f t="shared" si="47"/>
        <v>0</v>
      </c>
      <c r="I529" s="341">
        <f t="shared" si="48"/>
        <v>0</v>
      </c>
      <c r="J529" s="341">
        <f t="shared" si="49"/>
        <v>0</v>
      </c>
      <c r="K529" s="9">
        <f t="shared" si="50"/>
        <v>0</v>
      </c>
    </row>
    <row r="530" spans="3:11" hidden="1" x14ac:dyDescent="0.3">
      <c r="C530" s="9" t="str">
        <f t="shared" si="51"/>
        <v>Vrije categorie</v>
      </c>
      <c r="D530" s="9"/>
      <c r="E530" s="9"/>
      <c r="F530" s="341">
        <f t="shared" si="45"/>
        <v>0</v>
      </c>
      <c r="G530" s="341">
        <f t="shared" si="46"/>
        <v>0</v>
      </c>
      <c r="H530" s="341">
        <f t="shared" si="47"/>
        <v>0</v>
      </c>
      <c r="I530" s="341">
        <f t="shared" si="48"/>
        <v>0</v>
      </c>
      <c r="J530" s="341">
        <f t="shared" si="49"/>
        <v>0</v>
      </c>
      <c r="K530" s="9">
        <f t="shared" si="50"/>
        <v>0</v>
      </c>
    </row>
    <row r="531" spans="3:11" hidden="1" x14ac:dyDescent="0.3">
      <c r="C531" s="9" t="str">
        <f t="shared" si="51"/>
        <v>Vrije categorie</v>
      </c>
      <c r="D531" s="9"/>
      <c r="E531" s="9"/>
      <c r="F531" s="341">
        <f t="shared" si="45"/>
        <v>0</v>
      </c>
      <c r="G531" s="341">
        <f t="shared" si="46"/>
        <v>0</v>
      </c>
      <c r="H531" s="341">
        <f t="shared" si="47"/>
        <v>0</v>
      </c>
      <c r="I531" s="341">
        <f t="shared" si="48"/>
        <v>0</v>
      </c>
      <c r="J531" s="341">
        <f t="shared" si="49"/>
        <v>0</v>
      </c>
      <c r="K531" s="9">
        <f t="shared" si="50"/>
        <v>0</v>
      </c>
    </row>
    <row r="532" spans="3:11" hidden="1" x14ac:dyDescent="0.3">
      <c r="C532" s="9" t="str">
        <f t="shared" si="51"/>
        <v>Vrije categorie</v>
      </c>
      <c r="D532" s="9"/>
      <c r="E532" s="9"/>
      <c r="F532" s="341">
        <f t="shared" si="45"/>
        <v>0</v>
      </c>
      <c r="G532" s="341">
        <f t="shared" si="46"/>
        <v>0</v>
      </c>
      <c r="H532" s="341">
        <f t="shared" si="47"/>
        <v>0</v>
      </c>
      <c r="I532" s="341">
        <f t="shared" si="48"/>
        <v>0</v>
      </c>
      <c r="J532" s="341">
        <f t="shared" si="49"/>
        <v>0</v>
      </c>
      <c r="K532" s="9">
        <f t="shared" ref="K532:K534" si="52">SUM(F532:J532)</f>
        <v>0</v>
      </c>
    </row>
    <row r="533" spans="3:11" hidden="1" x14ac:dyDescent="0.3">
      <c r="C533" s="9" t="str">
        <f t="shared" si="51"/>
        <v>Vrije categorie</v>
      </c>
      <c r="D533" s="9"/>
      <c r="E533" s="9"/>
      <c r="F533" s="341">
        <f t="shared" si="45"/>
        <v>0</v>
      </c>
      <c r="G533" s="341">
        <f t="shared" si="46"/>
        <v>0</v>
      </c>
      <c r="H533" s="341">
        <f t="shared" si="47"/>
        <v>0</v>
      </c>
      <c r="I533" s="341">
        <f t="shared" si="48"/>
        <v>0</v>
      </c>
      <c r="J533" s="341">
        <f t="shared" si="49"/>
        <v>0</v>
      </c>
      <c r="K533" s="9">
        <f t="shared" si="52"/>
        <v>0</v>
      </c>
    </row>
    <row r="534" spans="3:11" hidden="1" x14ac:dyDescent="0.3">
      <c r="C534" s="9" t="str">
        <f t="shared" si="51"/>
        <v>Vrije categorie</v>
      </c>
      <c r="D534" s="9"/>
      <c r="E534" s="9"/>
      <c r="F534" s="341">
        <f t="shared" si="45"/>
        <v>0</v>
      </c>
      <c r="G534" s="341">
        <f t="shared" si="46"/>
        <v>0</v>
      </c>
      <c r="H534" s="341">
        <f t="shared" si="47"/>
        <v>0</v>
      </c>
      <c r="I534" s="341">
        <f t="shared" si="48"/>
        <v>0</v>
      </c>
      <c r="J534" s="341">
        <f t="shared" si="49"/>
        <v>0</v>
      </c>
      <c r="K534" s="9">
        <f t="shared" si="52"/>
        <v>0</v>
      </c>
    </row>
    <row r="535" spans="3:11" ht="15" hidden="1" thickBot="1" x14ac:dyDescent="0.35">
      <c r="C535" s="10" t="s">
        <v>140</v>
      </c>
      <c r="D535" s="10"/>
      <c r="E535" s="10"/>
      <c r="F535" s="342">
        <f t="shared" ref="F535:K535" si="53">SUM(F520:F534)</f>
        <v>0</v>
      </c>
      <c r="G535" s="342">
        <f t="shared" si="53"/>
        <v>0</v>
      </c>
      <c r="H535" s="342">
        <f t="shared" si="53"/>
        <v>0</v>
      </c>
      <c r="I535" s="342">
        <f t="shared" si="53"/>
        <v>0</v>
      </c>
      <c r="J535" s="342">
        <f t="shared" si="53"/>
        <v>0</v>
      </c>
      <c r="K535" s="10">
        <f t="shared" si="53"/>
        <v>0</v>
      </c>
    </row>
    <row r="536" spans="3:11" ht="15" hidden="1" thickTop="1" x14ac:dyDescent="0.3">
      <c r="C536" s="29"/>
    </row>
    <row r="537" spans="3:11" hidden="1" x14ac:dyDescent="0.3">
      <c r="C537" s="29"/>
    </row>
    <row r="538" spans="3:11" hidden="1" x14ac:dyDescent="0.3">
      <c r="F538" s="343" t="s">
        <v>35</v>
      </c>
      <c r="G538" s="344" t="s">
        <v>36</v>
      </c>
      <c r="I538" s="536" t="s">
        <v>278</v>
      </c>
      <c r="J538" s="537"/>
      <c r="K538" s="345" t="s">
        <v>235</v>
      </c>
    </row>
    <row r="539" spans="3:11" hidden="1" x14ac:dyDescent="0.3">
      <c r="F539" s="346" t="s">
        <v>288</v>
      </c>
      <c r="G539" s="347">
        <v>200</v>
      </c>
      <c r="I539" s="538" t="s">
        <v>279</v>
      </c>
      <c r="J539" s="539"/>
      <c r="K539" s="348"/>
    </row>
    <row r="540" spans="3:11" hidden="1" x14ac:dyDescent="0.3">
      <c r="F540" s="346" t="s">
        <v>289</v>
      </c>
      <c r="G540" s="347">
        <v>120</v>
      </c>
      <c r="I540" s="538" t="s">
        <v>280</v>
      </c>
      <c r="J540" s="539"/>
      <c r="K540" s="348"/>
    </row>
    <row r="541" spans="3:11" hidden="1" x14ac:dyDescent="0.3">
      <c r="F541" s="346" t="s">
        <v>287</v>
      </c>
      <c r="G541" s="347">
        <v>200</v>
      </c>
      <c r="I541" s="538" t="s">
        <v>281</v>
      </c>
      <c r="J541" s="539"/>
      <c r="K541" s="348"/>
    </row>
    <row r="542" spans="3:11" hidden="1" x14ac:dyDescent="0.3">
      <c r="F542" s="346" t="s">
        <v>276</v>
      </c>
      <c r="G542" s="347">
        <v>200</v>
      </c>
      <c r="I542" s="538" t="s">
        <v>282</v>
      </c>
      <c r="J542" s="539"/>
      <c r="K542" s="348"/>
    </row>
    <row r="543" spans="3:11" hidden="1" x14ac:dyDescent="0.3">
      <c r="F543" s="346" t="s">
        <v>290</v>
      </c>
      <c r="G543" s="347">
        <v>200</v>
      </c>
      <c r="I543" s="538" t="s">
        <v>195</v>
      </c>
      <c r="J543" s="539"/>
      <c r="K543" s="348"/>
    </row>
    <row r="544" spans="3:11" hidden="1" x14ac:dyDescent="0.3">
      <c r="F544" s="346" t="s">
        <v>283</v>
      </c>
      <c r="G544" s="347"/>
      <c r="I544" s="534" t="s">
        <v>196</v>
      </c>
      <c r="J544" s="535"/>
      <c r="K544" s="349"/>
    </row>
    <row r="545" spans="6:7" hidden="1" x14ac:dyDescent="0.3">
      <c r="F545" s="346" t="s">
        <v>283</v>
      </c>
      <c r="G545" s="347"/>
    </row>
    <row r="546" spans="6:7" hidden="1" x14ac:dyDescent="0.3">
      <c r="F546" s="346" t="s">
        <v>283</v>
      </c>
      <c r="G546" s="347"/>
    </row>
    <row r="547" spans="6:7" hidden="1" x14ac:dyDescent="0.3">
      <c r="F547" s="346" t="s">
        <v>283</v>
      </c>
      <c r="G547" s="347"/>
    </row>
    <row r="548" spans="6:7" hidden="1" x14ac:dyDescent="0.3">
      <c r="F548" s="346" t="s">
        <v>283</v>
      </c>
      <c r="G548" s="347"/>
    </row>
    <row r="549" spans="6:7" hidden="1" x14ac:dyDescent="0.3">
      <c r="F549" s="346" t="s">
        <v>283</v>
      </c>
      <c r="G549" s="347"/>
    </row>
    <row r="550" spans="6:7" hidden="1" x14ac:dyDescent="0.3">
      <c r="F550" s="346" t="s">
        <v>283</v>
      </c>
      <c r="G550" s="347"/>
    </row>
    <row r="551" spans="6:7" hidden="1" x14ac:dyDescent="0.3">
      <c r="F551" s="346" t="s">
        <v>283</v>
      </c>
      <c r="G551" s="350"/>
    </row>
    <row r="552" spans="6:7" hidden="1" x14ac:dyDescent="0.3">
      <c r="F552" s="252" t="s">
        <v>283</v>
      </c>
      <c r="G552" s="243"/>
    </row>
    <row r="553" spans="6:7" hidden="1" x14ac:dyDescent="0.3">
      <c r="F553" s="253" t="s">
        <v>283</v>
      </c>
      <c r="G553" s="244"/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  <row r="564" ht="15" thickTop="1" x14ac:dyDescent="0.3"/>
  </sheetData>
  <mergeCells count="7">
    <mergeCell ref="I544:J544"/>
    <mergeCell ref="I538:J538"/>
    <mergeCell ref="I539:J539"/>
    <mergeCell ref="I540:J540"/>
    <mergeCell ref="I541:J541"/>
    <mergeCell ref="I542:J542"/>
    <mergeCell ref="I543:J543"/>
  </mergeCells>
  <printOptions gridLines="1"/>
  <pageMargins left="0.70866141732283472" right="0.70866141732283472" top="0.94488188976377963" bottom="0.74803149606299213" header="0.31496062992125984" footer="0.31496062992125984"/>
  <pageSetup paperSize="9" scale="83" orientation="portrait" cellComments="asDisplayed" r:id="rId1"/>
  <headerFooter>
    <oddHeader>&amp;L&amp;G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6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5.886718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2,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sws Adeborg</v>
      </c>
      <c r="C4" s="530"/>
      <c r="D4" s="530"/>
      <c r="E4" s="530"/>
      <c r="F4" s="548" t="s">
        <v>10</v>
      </c>
      <c r="G4" s="548"/>
      <c r="H4" s="306">
        <v>2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2a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183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184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185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 t="e">
        <f ca="1">D101</f>
        <v>#N/A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Categorie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A1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B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C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>D</v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41">
        <f ca="1">VLOOKUP($H$4,Verzamelblad!$A$5:$DE$54,105)</f>
        <v>770.2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42">
        <f ca="1">VLOOKUP($H$4,Verzamelblad!$A$5:$DE$54,106)</f>
        <v>770.2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42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42">
        <f ca="1">VLOOKUP($H$4,Verzamelblad!$A$5:$DE$54,107)</f>
        <v>770.2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42">
        <f ca="1">VLOOKUP($H$4,Verzamelblad!$A$5:$DE$54,108)</f>
        <v>0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770.2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1"/>
      <c r="C48" s="81"/>
      <c r="D48" s="81"/>
      <c r="E48" s="141">
        <f ca="1">E37</f>
        <v>770.2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93"/>
      <c r="C49" s="93"/>
      <c r="D49" s="93"/>
      <c r="E49" s="134">
        <f ca="1">E42</f>
        <v>770.2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93"/>
      <c r="C50" s="93"/>
      <c r="D50" s="93"/>
      <c r="E50" s="134">
        <f ca="1">E49</f>
        <v>770.2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93"/>
      <c r="C51" s="93"/>
      <c r="D51" s="93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545">
        <f>VLOOKUP($H$4,Verzamelblad!$A$5:$EK$54,92,0)</f>
        <v>0</v>
      </c>
      <c r="B56" s="546"/>
      <c r="C56" s="546"/>
      <c r="D56" s="547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542">
        <f>VLOOKUP($H$4,Verzamelblad!$A$5:$EK$54,94,0)</f>
        <v>0</v>
      </c>
      <c r="B57" s="543"/>
      <c r="C57" s="543"/>
      <c r="D57" s="544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Categorie</v>
      </c>
      <c r="D86" t="e">
        <f t="shared" ref="D86:D100" ca="1" si="8">IF(A86="",0,VLOOKUP(A86,INDIRECT("'"&amp;$H$5&amp;"'!C500:M515"),11,0))</f>
        <v>#N/A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A1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B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C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>D</v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 t="e">
        <f ca="1">SUM(D86:D100)</f>
        <v>#N/A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9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E19:F19"/>
    <mergeCell ref="A72:I72"/>
    <mergeCell ref="A73:I73"/>
    <mergeCell ref="A74:I74"/>
    <mergeCell ref="A71:I71"/>
    <mergeCell ref="A70:I70"/>
    <mergeCell ref="A57:D57"/>
    <mergeCell ref="A56:D56"/>
    <mergeCell ref="A19:C19"/>
    <mergeCell ref="J37:L39"/>
  </mergeCells>
  <conditionalFormatting sqref="G12">
    <cfRule type="containsText" dxfId="126" priority="4" operator="containsText" text="te laag">
      <formula>NOT(ISERROR(SEARCH("te laag",G12)))</formula>
    </cfRule>
  </conditionalFormatting>
  <conditionalFormatting sqref="G13">
    <cfRule type="containsText" dxfId="125" priority="3" operator="containsText" text="te laag">
      <formula>NOT(ISERROR(SEARCH("te laag",G13)))</formula>
    </cfRule>
  </conditionalFormatting>
  <conditionalFormatting sqref="K14">
    <cfRule type="cellIs" dxfId="124" priority="1" operator="equal">
      <formula>"Geen 100%"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B90FEC93-789C-49FB-9A07-63DEE6AB1728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7">
    <tabColor rgb="FF173583"/>
  </sheetPr>
  <dimension ref="A1:N564"/>
  <sheetViews>
    <sheetView topLeftCell="A83" zoomScaleNormal="100" workbookViewId="0">
      <selection activeCell="I89" sqref="I89"/>
    </sheetView>
  </sheetViews>
  <sheetFormatPr defaultRowHeight="14.4" x14ac:dyDescent="0.3"/>
  <cols>
    <col min="1" max="1" width="6" style="5" customWidth="1"/>
    <col min="2" max="2" width="13.88671875" style="5" bestFit="1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109375" customWidth="1"/>
  </cols>
  <sheetData>
    <row r="1" spans="1:14" x14ac:dyDescent="0.3">
      <c r="A1" s="40">
        <f>'2'!H4</f>
        <v>2</v>
      </c>
      <c r="B1" s="38" t="s">
        <v>6</v>
      </c>
      <c r="C1" s="39"/>
      <c r="D1" s="51" t="str">
        <f>IF(VLOOKUP(A1,Verzamelblad!A5:E54,3)=0,"",VLOOKUP(A1,Verzamelblad!A5:E54,3))</f>
        <v>sws Adeborg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A4" s="328"/>
      <c r="B4" s="328"/>
      <c r="C4" s="329" t="s">
        <v>371</v>
      </c>
    </row>
    <row r="5" spans="1:14" x14ac:dyDescent="0.3">
      <c r="A5" s="392">
        <v>16</v>
      </c>
      <c r="B5" s="165"/>
      <c r="C5" s="394" t="s">
        <v>339</v>
      </c>
      <c r="D5" s="387"/>
      <c r="E5" s="394" t="s">
        <v>287</v>
      </c>
      <c r="F5" s="388">
        <v>9.4</v>
      </c>
      <c r="G5" s="388"/>
      <c r="H5" s="388"/>
      <c r="I5" s="388"/>
      <c r="J5" s="388"/>
      <c r="K5" s="7">
        <f t="shared" ref="K5:K35" si="0">SUM(F5:J5)</f>
        <v>9.4</v>
      </c>
    </row>
    <row r="6" spans="1:14" x14ac:dyDescent="0.3">
      <c r="A6" s="392">
        <v>17</v>
      </c>
      <c r="B6" s="165"/>
      <c r="C6" s="394" t="s">
        <v>378</v>
      </c>
      <c r="D6" s="387"/>
      <c r="E6" s="394" t="s">
        <v>288</v>
      </c>
      <c r="F6" s="388"/>
      <c r="G6" s="388">
        <v>149</v>
      </c>
      <c r="H6" s="388"/>
      <c r="I6" s="388"/>
      <c r="J6" s="388"/>
      <c r="K6" s="7">
        <f t="shared" si="0"/>
        <v>149</v>
      </c>
    </row>
    <row r="7" spans="1:14" x14ac:dyDescent="0.3">
      <c r="A7" s="392">
        <v>18</v>
      </c>
      <c r="B7" s="165"/>
      <c r="C7" s="394" t="s">
        <v>379</v>
      </c>
      <c r="D7" s="387"/>
      <c r="E7" s="394" t="s">
        <v>343</v>
      </c>
      <c r="F7" s="388"/>
      <c r="G7" s="388"/>
      <c r="H7" s="388"/>
      <c r="I7" s="388"/>
      <c r="J7" s="388">
        <v>20</v>
      </c>
      <c r="K7" s="7">
        <f t="shared" si="0"/>
        <v>20</v>
      </c>
    </row>
    <row r="8" spans="1:14" x14ac:dyDescent="0.3">
      <c r="A8" s="392">
        <v>19</v>
      </c>
      <c r="B8" s="165"/>
      <c r="C8" s="394" t="s">
        <v>349</v>
      </c>
      <c r="D8" s="387"/>
      <c r="E8" s="394" t="s">
        <v>289</v>
      </c>
      <c r="F8" s="388">
        <v>23</v>
      </c>
      <c r="G8" s="388"/>
      <c r="H8" s="388"/>
      <c r="I8" s="388"/>
      <c r="J8" s="388"/>
      <c r="K8" s="7">
        <f t="shared" si="0"/>
        <v>23</v>
      </c>
    </row>
    <row r="9" spans="1:14" x14ac:dyDescent="0.3">
      <c r="A9" s="392">
        <v>20</v>
      </c>
      <c r="B9" s="165"/>
      <c r="C9" s="394" t="s">
        <v>351</v>
      </c>
      <c r="D9" s="387"/>
      <c r="E9" s="394" t="s">
        <v>288</v>
      </c>
      <c r="F9" s="388"/>
      <c r="G9" s="388"/>
      <c r="H9" s="388"/>
      <c r="I9" s="388"/>
      <c r="J9" s="388">
        <v>15</v>
      </c>
      <c r="K9" s="7">
        <f t="shared" si="0"/>
        <v>15</v>
      </c>
    </row>
    <row r="10" spans="1:14" x14ac:dyDescent="0.3">
      <c r="A10" s="392">
        <v>21</v>
      </c>
      <c r="B10" s="165"/>
      <c r="C10" s="394" t="s">
        <v>380</v>
      </c>
      <c r="D10" s="387"/>
      <c r="E10" s="394" t="s">
        <v>343</v>
      </c>
      <c r="F10" s="388"/>
      <c r="G10" s="388"/>
      <c r="H10" s="388"/>
      <c r="I10" s="388"/>
      <c r="J10" s="388">
        <v>5</v>
      </c>
      <c r="K10" s="7">
        <f t="shared" si="0"/>
        <v>5</v>
      </c>
    </row>
    <row r="11" spans="1:14" x14ac:dyDescent="0.3">
      <c r="A11" s="392">
        <v>22</v>
      </c>
      <c r="B11" s="165"/>
      <c r="C11" s="394" t="s">
        <v>381</v>
      </c>
      <c r="D11" s="387"/>
      <c r="E11" s="394" t="s">
        <v>287</v>
      </c>
      <c r="F11" s="388"/>
      <c r="G11" s="388">
        <v>52</v>
      </c>
      <c r="H11" s="388"/>
      <c r="I11" s="388"/>
      <c r="J11" s="388"/>
      <c r="K11" s="7">
        <f t="shared" si="0"/>
        <v>52</v>
      </c>
    </row>
    <row r="12" spans="1:14" x14ac:dyDescent="0.3">
      <c r="A12" s="392">
        <v>23</v>
      </c>
      <c r="B12" s="165"/>
      <c r="C12" s="394" t="s">
        <v>382</v>
      </c>
      <c r="D12" s="387"/>
      <c r="E12" s="394" t="s">
        <v>276</v>
      </c>
      <c r="F12" s="388"/>
      <c r="G12" s="388"/>
      <c r="H12" s="388"/>
      <c r="I12" s="388"/>
      <c r="J12" s="451">
        <v>4.5</v>
      </c>
      <c r="K12" s="7">
        <f t="shared" si="0"/>
        <v>4.5</v>
      </c>
    </row>
    <row r="13" spans="1:14" x14ac:dyDescent="0.3">
      <c r="A13" s="392">
        <v>24</v>
      </c>
      <c r="B13" s="452" t="s">
        <v>383</v>
      </c>
      <c r="C13" s="394" t="s">
        <v>384</v>
      </c>
      <c r="D13" s="387"/>
      <c r="E13" s="394" t="s">
        <v>276</v>
      </c>
      <c r="F13" s="388"/>
      <c r="G13" s="388"/>
      <c r="H13" s="388"/>
      <c r="I13" s="388"/>
      <c r="J13" s="453">
        <v>5.4</v>
      </c>
      <c r="K13" s="7">
        <f t="shared" si="0"/>
        <v>5.4</v>
      </c>
    </row>
    <row r="14" spans="1:14" x14ac:dyDescent="0.3">
      <c r="A14" s="392">
        <v>25</v>
      </c>
      <c r="B14" s="165"/>
      <c r="C14" s="394" t="s">
        <v>385</v>
      </c>
      <c r="D14" s="387"/>
      <c r="E14" s="394" t="s">
        <v>288</v>
      </c>
      <c r="F14" s="388"/>
      <c r="G14" s="388">
        <v>59</v>
      </c>
      <c r="H14" s="388"/>
      <c r="I14" s="388"/>
      <c r="J14" s="388"/>
      <c r="K14" s="7">
        <f t="shared" si="0"/>
        <v>59</v>
      </c>
    </row>
    <row r="15" spans="1:14" x14ac:dyDescent="0.3">
      <c r="A15" s="392">
        <v>26</v>
      </c>
      <c r="B15" s="165"/>
      <c r="C15" s="394" t="s">
        <v>386</v>
      </c>
      <c r="D15" s="387"/>
      <c r="E15" s="394" t="s">
        <v>288</v>
      </c>
      <c r="F15" s="388">
        <v>5</v>
      </c>
      <c r="G15" s="388"/>
      <c r="H15" s="388"/>
      <c r="I15" s="388"/>
      <c r="J15" s="388"/>
      <c r="K15" s="7">
        <f t="shared" si="0"/>
        <v>5</v>
      </c>
    </row>
    <row r="16" spans="1:14" x14ac:dyDescent="0.3">
      <c r="A16" s="392">
        <v>27</v>
      </c>
      <c r="B16" s="165"/>
      <c r="C16" s="394" t="s">
        <v>339</v>
      </c>
      <c r="D16" s="387"/>
      <c r="E16" s="394" t="s">
        <v>287</v>
      </c>
      <c r="F16" s="388">
        <v>5.0999999999999996</v>
      </c>
      <c r="G16" s="388"/>
      <c r="H16" s="388"/>
      <c r="I16" s="388"/>
      <c r="J16" s="388"/>
      <c r="K16" s="7">
        <f t="shared" si="0"/>
        <v>5.0999999999999996</v>
      </c>
    </row>
    <row r="17" spans="1:14" x14ac:dyDescent="0.3">
      <c r="A17" s="392">
        <v>28</v>
      </c>
      <c r="B17" s="165"/>
      <c r="C17" s="394" t="s">
        <v>387</v>
      </c>
      <c r="D17" s="387"/>
      <c r="E17" s="394" t="s">
        <v>288</v>
      </c>
      <c r="F17" s="388"/>
      <c r="G17" s="388">
        <v>91</v>
      </c>
      <c r="H17" s="388"/>
      <c r="I17" s="388"/>
      <c r="J17" s="388"/>
      <c r="K17" s="7">
        <f t="shared" si="0"/>
        <v>91</v>
      </c>
    </row>
    <row r="18" spans="1:14" x14ac:dyDescent="0.3">
      <c r="A18" s="392">
        <v>29</v>
      </c>
      <c r="B18" s="165"/>
      <c r="C18" s="394" t="s">
        <v>386</v>
      </c>
      <c r="D18" s="387"/>
      <c r="E18" s="394" t="s">
        <v>288</v>
      </c>
      <c r="F18" s="388"/>
      <c r="G18" s="388"/>
      <c r="H18" s="388"/>
      <c r="I18" s="388">
        <v>5</v>
      </c>
      <c r="J18" s="388"/>
      <c r="K18" s="7">
        <f t="shared" si="0"/>
        <v>5</v>
      </c>
    </row>
    <row r="19" spans="1:14" x14ac:dyDescent="0.3">
      <c r="A19" s="392">
        <v>30</v>
      </c>
      <c r="B19" s="165"/>
      <c r="C19" s="394" t="s">
        <v>339</v>
      </c>
      <c r="D19" s="387"/>
      <c r="E19" s="394" t="s">
        <v>287</v>
      </c>
      <c r="F19" s="388">
        <v>5</v>
      </c>
      <c r="G19" s="388"/>
      <c r="H19" s="388"/>
      <c r="I19" s="388"/>
      <c r="J19" s="388"/>
      <c r="K19" s="7">
        <f t="shared" si="0"/>
        <v>5</v>
      </c>
    </row>
    <row r="20" spans="1:14" x14ac:dyDescent="0.3">
      <c r="A20" s="392">
        <v>31</v>
      </c>
      <c r="B20" s="165"/>
      <c r="C20" s="394" t="s">
        <v>347</v>
      </c>
      <c r="D20" s="387"/>
      <c r="E20" s="394" t="s">
        <v>343</v>
      </c>
      <c r="F20" s="388"/>
      <c r="G20" s="388"/>
      <c r="H20" s="388"/>
      <c r="I20" s="388"/>
      <c r="J20" s="388">
        <v>2.2000000000000002</v>
      </c>
      <c r="K20" s="7">
        <f t="shared" si="0"/>
        <v>2.2000000000000002</v>
      </c>
    </row>
    <row r="21" spans="1:14" x14ac:dyDescent="0.3">
      <c r="A21" s="392">
        <v>32</v>
      </c>
      <c r="B21" s="165"/>
      <c r="C21" s="394" t="s">
        <v>349</v>
      </c>
      <c r="D21" s="387"/>
      <c r="E21" s="394" t="s">
        <v>289</v>
      </c>
      <c r="F21" s="454"/>
      <c r="G21" s="388">
        <v>16.2</v>
      </c>
      <c r="H21" s="388"/>
      <c r="I21" s="388"/>
      <c r="J21" s="388"/>
      <c r="K21" s="7">
        <f t="shared" si="0"/>
        <v>16.2</v>
      </c>
    </row>
    <row r="22" spans="1:14" x14ac:dyDescent="0.3">
      <c r="A22" s="392">
        <v>33</v>
      </c>
      <c r="B22" s="165"/>
      <c r="C22" s="394" t="s">
        <v>388</v>
      </c>
      <c r="D22" s="387"/>
      <c r="E22" s="394" t="s">
        <v>287</v>
      </c>
      <c r="F22" s="454"/>
      <c r="G22" s="388">
        <v>29</v>
      </c>
      <c r="H22" s="388"/>
      <c r="I22" s="388"/>
      <c r="J22" s="388"/>
      <c r="K22" s="7">
        <f t="shared" si="0"/>
        <v>29</v>
      </c>
    </row>
    <row r="23" spans="1:14" x14ac:dyDescent="0.3">
      <c r="A23" s="392">
        <v>34</v>
      </c>
      <c r="B23" s="165"/>
      <c r="C23" s="394" t="s">
        <v>379</v>
      </c>
      <c r="D23" s="387"/>
      <c r="E23" s="394" t="s">
        <v>343</v>
      </c>
      <c r="F23" s="454"/>
      <c r="G23" s="388">
        <v>4.0999999999999996</v>
      </c>
      <c r="H23" s="388"/>
      <c r="I23" s="388"/>
      <c r="J23" s="388"/>
      <c r="K23" s="7">
        <f t="shared" si="0"/>
        <v>4.0999999999999996</v>
      </c>
    </row>
    <row r="24" spans="1:14" x14ac:dyDescent="0.3">
      <c r="A24" s="392">
        <v>35</v>
      </c>
      <c r="B24" s="452" t="s">
        <v>383</v>
      </c>
      <c r="C24" s="394" t="s">
        <v>384</v>
      </c>
      <c r="D24" s="387"/>
      <c r="E24" s="394" t="s">
        <v>276</v>
      </c>
      <c r="F24" s="388"/>
      <c r="G24" s="388"/>
      <c r="H24" s="388"/>
      <c r="I24" s="388"/>
      <c r="J24" s="388">
        <v>6</v>
      </c>
      <c r="K24" s="7">
        <f t="shared" si="0"/>
        <v>6</v>
      </c>
    </row>
    <row r="25" spans="1:14" x14ac:dyDescent="0.3">
      <c r="A25" s="392">
        <v>36</v>
      </c>
      <c r="B25" s="165"/>
      <c r="C25" s="394" t="s">
        <v>389</v>
      </c>
      <c r="D25" s="387"/>
      <c r="E25" s="394" t="s">
        <v>288</v>
      </c>
      <c r="F25" s="388"/>
      <c r="G25" s="388">
        <v>59</v>
      </c>
      <c r="H25" s="388"/>
      <c r="I25" s="388"/>
      <c r="J25" s="388"/>
      <c r="K25" s="7">
        <f t="shared" si="0"/>
        <v>59</v>
      </c>
    </row>
    <row r="26" spans="1:14" x14ac:dyDescent="0.3">
      <c r="A26" s="392">
        <v>37</v>
      </c>
      <c r="B26" s="165"/>
      <c r="C26" s="394" t="s">
        <v>390</v>
      </c>
      <c r="D26" s="387"/>
      <c r="E26" s="394" t="s">
        <v>288</v>
      </c>
      <c r="F26" s="388"/>
      <c r="G26" s="388">
        <v>25</v>
      </c>
      <c r="H26" s="388"/>
      <c r="I26" s="388"/>
      <c r="J26" s="388"/>
      <c r="K26" s="7">
        <f t="shared" si="0"/>
        <v>25</v>
      </c>
    </row>
    <row r="27" spans="1:14" x14ac:dyDescent="0.3">
      <c r="A27" s="392">
        <v>38</v>
      </c>
      <c r="B27" s="165"/>
      <c r="C27" s="394" t="s">
        <v>391</v>
      </c>
      <c r="D27" s="387"/>
      <c r="E27" s="394" t="s">
        <v>276</v>
      </c>
      <c r="F27" s="388"/>
      <c r="G27" s="388"/>
      <c r="H27" s="388"/>
      <c r="I27" s="388"/>
      <c r="J27" s="388">
        <v>10</v>
      </c>
      <c r="K27" s="7">
        <f t="shared" si="0"/>
        <v>10</v>
      </c>
    </row>
    <row r="28" spans="1:14" x14ac:dyDescent="0.3">
      <c r="A28" s="392">
        <v>39</v>
      </c>
      <c r="B28" s="165"/>
      <c r="C28" s="394" t="s">
        <v>385</v>
      </c>
      <c r="D28" s="387"/>
      <c r="E28" s="394" t="s">
        <v>288</v>
      </c>
      <c r="F28" s="388"/>
      <c r="G28" s="388">
        <v>58</v>
      </c>
      <c r="H28" s="388"/>
      <c r="I28" s="388"/>
      <c r="J28" s="388"/>
      <c r="K28" s="7">
        <f t="shared" si="0"/>
        <v>58</v>
      </c>
    </row>
    <row r="29" spans="1:14" s="179" customFormat="1" x14ac:dyDescent="0.3">
      <c r="A29" s="392">
        <v>40</v>
      </c>
      <c r="B29" s="165"/>
      <c r="C29" s="394" t="s">
        <v>385</v>
      </c>
      <c r="D29" s="387"/>
      <c r="E29" s="394" t="s">
        <v>288</v>
      </c>
      <c r="F29" s="388"/>
      <c r="G29" s="388">
        <v>58</v>
      </c>
      <c r="H29" s="388"/>
      <c r="I29" s="388"/>
      <c r="J29" s="388"/>
      <c r="K29" s="7">
        <f t="shared" si="0"/>
        <v>58</v>
      </c>
      <c r="L29" s="5"/>
      <c r="M29"/>
      <c r="N29"/>
    </row>
    <row r="30" spans="1:14" s="179" customFormat="1" x14ac:dyDescent="0.3">
      <c r="A30" s="392">
        <v>41</v>
      </c>
      <c r="B30" s="165"/>
      <c r="C30" s="394" t="s">
        <v>385</v>
      </c>
      <c r="D30" s="387"/>
      <c r="E30" s="394" t="s">
        <v>288</v>
      </c>
      <c r="F30" s="388"/>
      <c r="G30" s="388">
        <v>58</v>
      </c>
      <c r="H30" s="388"/>
      <c r="I30" s="388"/>
      <c r="J30" s="388"/>
      <c r="K30" s="7">
        <f t="shared" si="0"/>
        <v>58</v>
      </c>
      <c r="L30" s="5"/>
      <c r="M30"/>
      <c r="N30"/>
    </row>
    <row r="31" spans="1:14" x14ac:dyDescent="0.3">
      <c r="A31" s="392">
        <v>42</v>
      </c>
      <c r="B31" s="452" t="s">
        <v>383</v>
      </c>
      <c r="C31" s="394" t="s">
        <v>385</v>
      </c>
      <c r="D31" s="387"/>
      <c r="E31" s="394" t="s">
        <v>288</v>
      </c>
      <c r="F31" s="388"/>
      <c r="G31" s="388">
        <v>58</v>
      </c>
      <c r="H31" s="388"/>
      <c r="I31" s="388"/>
      <c r="J31" s="388"/>
      <c r="K31" s="7">
        <f t="shared" si="0"/>
        <v>58</v>
      </c>
    </row>
    <row r="32" spans="1:14" x14ac:dyDescent="0.3">
      <c r="A32" s="392">
        <v>43</v>
      </c>
      <c r="B32" s="165"/>
      <c r="C32" s="394" t="s">
        <v>392</v>
      </c>
      <c r="D32" s="387"/>
      <c r="E32" s="394" t="s">
        <v>276</v>
      </c>
      <c r="F32" s="388"/>
      <c r="G32" s="388"/>
      <c r="H32" s="388"/>
      <c r="I32" s="388"/>
      <c r="J32" s="451">
        <v>10.199999999999999</v>
      </c>
      <c r="K32" s="7">
        <f t="shared" si="0"/>
        <v>10.199999999999999</v>
      </c>
    </row>
    <row r="33" spans="1:14" x14ac:dyDescent="0.3">
      <c r="A33" s="392">
        <v>44</v>
      </c>
      <c r="B33" s="165"/>
      <c r="C33" s="394" t="s">
        <v>393</v>
      </c>
      <c r="D33" s="387"/>
      <c r="E33" s="394" t="s">
        <v>343</v>
      </c>
      <c r="F33" s="388"/>
      <c r="G33" s="388"/>
      <c r="H33" s="388"/>
      <c r="I33" s="388"/>
      <c r="J33" s="455">
        <v>2</v>
      </c>
      <c r="K33" s="7">
        <f t="shared" si="0"/>
        <v>2</v>
      </c>
    </row>
    <row r="34" spans="1:14" x14ac:dyDescent="0.3">
      <c r="A34" s="392">
        <v>45</v>
      </c>
      <c r="B34" s="165"/>
      <c r="C34" s="394" t="s">
        <v>392</v>
      </c>
      <c r="D34" s="387"/>
      <c r="E34" s="394" t="s">
        <v>276</v>
      </c>
      <c r="F34" s="388"/>
      <c r="G34" s="388"/>
      <c r="H34" s="388"/>
      <c r="I34" s="388"/>
      <c r="J34" s="453">
        <v>10.6</v>
      </c>
      <c r="K34" s="7">
        <f t="shared" si="0"/>
        <v>10.6</v>
      </c>
    </row>
    <row r="35" spans="1:14" x14ac:dyDescent="0.3">
      <c r="A35" s="392">
        <v>46</v>
      </c>
      <c r="B35" s="165"/>
      <c r="C35" s="394" t="s">
        <v>385</v>
      </c>
      <c r="D35" s="387"/>
      <c r="E35" s="394" t="s">
        <v>288</v>
      </c>
      <c r="F35" s="388"/>
      <c r="G35" s="388">
        <v>58</v>
      </c>
      <c r="H35" s="388"/>
      <c r="I35" s="388"/>
      <c r="J35" s="388"/>
      <c r="K35" s="7">
        <f t="shared" si="0"/>
        <v>58</v>
      </c>
    </row>
    <row r="36" spans="1:14" ht="15" thickBot="1" x14ac:dyDescent="0.35">
      <c r="C36" s="456" t="s">
        <v>394</v>
      </c>
      <c r="D36" s="456"/>
      <c r="E36" s="456"/>
      <c r="F36" s="457">
        <f t="shared" ref="F36:K36" si="1">SUM(F5:F35)</f>
        <v>47.5</v>
      </c>
      <c r="G36" s="457">
        <f t="shared" si="1"/>
        <v>774.3</v>
      </c>
      <c r="H36" s="457">
        <f t="shared" si="1"/>
        <v>0</v>
      </c>
      <c r="I36" s="457">
        <f t="shared" si="1"/>
        <v>5</v>
      </c>
      <c r="J36" s="457">
        <f t="shared" si="1"/>
        <v>90.899999999999991</v>
      </c>
      <c r="K36" s="457">
        <f t="shared" si="1"/>
        <v>917.7</v>
      </c>
    </row>
    <row r="37" spans="1:14" ht="15" thickTop="1" x14ac:dyDescent="0.3">
      <c r="A37" s="443"/>
    </row>
    <row r="38" spans="1:14" x14ac:dyDescent="0.3">
      <c r="A38" s="443"/>
    </row>
    <row r="39" spans="1:14" x14ac:dyDescent="0.3">
      <c r="A39" s="443"/>
    </row>
    <row r="40" spans="1:14" x14ac:dyDescent="0.3">
      <c r="A40" s="443"/>
    </row>
    <row r="41" spans="1:14" s="179" customFormat="1" x14ac:dyDescent="0.3">
      <c r="A41" s="443"/>
      <c r="B41" s="5"/>
      <c r="C41" s="3"/>
      <c r="D41" s="3"/>
      <c r="E41" s="3"/>
      <c r="F41"/>
      <c r="G41"/>
      <c r="H41"/>
      <c r="I41"/>
      <c r="J41"/>
      <c r="K41" s="7"/>
      <c r="L41" s="5"/>
      <c r="M41"/>
      <c r="N41"/>
    </row>
    <row r="42" spans="1:14" x14ac:dyDescent="0.3">
      <c r="A42" s="443"/>
    </row>
    <row r="43" spans="1:14" x14ac:dyDescent="0.3">
      <c r="A43" s="443"/>
    </row>
    <row r="44" spans="1:14" x14ac:dyDescent="0.3">
      <c r="A44" s="443"/>
    </row>
    <row r="45" spans="1:14" x14ac:dyDescent="0.3">
      <c r="A45" s="443"/>
    </row>
    <row r="46" spans="1:14" x14ac:dyDescent="0.3">
      <c r="A46" s="443"/>
    </row>
    <row r="47" spans="1:14" x14ac:dyDescent="0.3">
      <c r="A47" s="443"/>
    </row>
    <row r="48" spans="1:14" x14ac:dyDescent="0.3">
      <c r="A48" s="443"/>
    </row>
    <row r="49" spans="1:1" x14ac:dyDescent="0.3">
      <c r="A49" s="443"/>
    </row>
    <row r="50" spans="1:1" x14ac:dyDescent="0.3">
      <c r="A50" s="443"/>
    </row>
    <row r="51" spans="1:1" x14ac:dyDescent="0.3">
      <c r="A51" s="443"/>
    </row>
    <row r="52" spans="1:1" x14ac:dyDescent="0.3">
      <c r="A52" s="443"/>
    </row>
    <row r="53" spans="1:1" x14ac:dyDescent="0.3">
      <c r="A53" s="443"/>
    </row>
    <row r="54" spans="1:1" x14ac:dyDescent="0.3">
      <c r="A54" s="443"/>
    </row>
    <row r="55" spans="1:1" x14ac:dyDescent="0.3">
      <c r="A55" s="443"/>
    </row>
    <row r="56" spans="1:1" x14ac:dyDescent="0.3">
      <c r="A56" s="443"/>
    </row>
    <row r="57" spans="1:1" x14ac:dyDescent="0.3">
      <c r="A57" s="443"/>
    </row>
    <row r="58" spans="1:1" x14ac:dyDescent="0.3">
      <c r="A58" s="443"/>
    </row>
    <row r="59" spans="1:1" x14ac:dyDescent="0.3">
      <c r="A59" s="443"/>
    </row>
    <row r="60" spans="1:1" x14ac:dyDescent="0.3">
      <c r="A60" s="443"/>
    </row>
    <row r="61" spans="1:1" x14ac:dyDescent="0.3">
      <c r="A61" s="443"/>
    </row>
    <row r="62" spans="1:1" x14ac:dyDescent="0.3">
      <c r="A62" s="443"/>
    </row>
    <row r="63" spans="1:1" x14ac:dyDescent="0.3">
      <c r="A63" s="443"/>
    </row>
    <row r="64" spans="1:1" x14ac:dyDescent="0.3">
      <c r="A64" s="443"/>
    </row>
    <row r="65" spans="1:1" x14ac:dyDescent="0.3">
      <c r="A65" s="443"/>
    </row>
    <row r="66" spans="1:1" x14ac:dyDescent="0.3">
      <c r="A66" s="443"/>
    </row>
    <row r="67" spans="1:1" x14ac:dyDescent="0.3">
      <c r="A67" s="443"/>
    </row>
    <row r="68" spans="1:1" x14ac:dyDescent="0.3">
      <c r="A68" s="443"/>
    </row>
    <row r="69" spans="1:1" x14ac:dyDescent="0.3">
      <c r="A69" s="443"/>
    </row>
    <row r="70" spans="1:1" x14ac:dyDescent="0.3">
      <c r="A70" s="443"/>
    </row>
    <row r="71" spans="1:1" x14ac:dyDescent="0.3">
      <c r="A71" s="443"/>
    </row>
    <row r="72" spans="1:1" x14ac:dyDescent="0.3">
      <c r="A72" s="443"/>
    </row>
    <row r="73" spans="1:1" x14ac:dyDescent="0.3">
      <c r="A73" s="443"/>
    </row>
    <row r="74" spans="1:1" x14ac:dyDescent="0.3">
      <c r="A74" s="443"/>
    </row>
    <row r="75" spans="1:1" x14ac:dyDescent="0.3">
      <c r="A75" s="443"/>
    </row>
    <row r="76" spans="1:1" x14ac:dyDescent="0.3">
      <c r="A76" s="443"/>
    </row>
    <row r="77" spans="1:1" x14ac:dyDescent="0.3">
      <c r="A77" s="443"/>
    </row>
    <row r="78" spans="1:1" x14ac:dyDescent="0.3">
      <c r="A78" s="443"/>
    </row>
    <row r="79" spans="1:1" x14ac:dyDescent="0.3">
      <c r="A79" s="443"/>
    </row>
    <row r="80" spans="1:1" x14ac:dyDescent="0.3">
      <c r="A80" s="443"/>
    </row>
    <row r="81" spans="1:1" x14ac:dyDescent="0.3">
      <c r="A81" s="443"/>
    </row>
    <row r="82" spans="1:1" x14ac:dyDescent="0.3">
      <c r="A82" s="443"/>
    </row>
    <row r="83" spans="1:1" x14ac:dyDescent="0.3">
      <c r="A83" s="443"/>
    </row>
    <row r="84" spans="1:1" x14ac:dyDescent="0.3">
      <c r="A84" s="443"/>
    </row>
    <row r="85" spans="1:1" x14ac:dyDescent="0.3">
      <c r="A85" s="443"/>
    </row>
    <row r="86" spans="1:1" x14ac:dyDescent="0.3">
      <c r="A86" s="443"/>
    </row>
    <row r="87" spans="1:1" x14ac:dyDescent="0.3">
      <c r="A87" s="443"/>
    </row>
    <row r="88" spans="1:1" x14ac:dyDescent="0.3">
      <c r="A88" s="443"/>
    </row>
    <row r="89" spans="1:1" x14ac:dyDescent="0.3">
      <c r="A89" s="443"/>
    </row>
    <row r="90" spans="1:1" x14ac:dyDescent="0.3">
      <c r="A90" s="443"/>
    </row>
    <row r="91" spans="1:1" x14ac:dyDescent="0.3">
      <c r="A91" s="443"/>
    </row>
    <row r="92" spans="1:1" x14ac:dyDescent="0.3">
      <c r="A92" s="443"/>
    </row>
    <row r="93" spans="1:1" x14ac:dyDescent="0.3">
      <c r="A93" s="443"/>
    </row>
    <row r="94" spans="1:1" x14ac:dyDescent="0.3">
      <c r="A94" s="443"/>
    </row>
    <row r="95" spans="1:1" x14ac:dyDescent="0.3">
      <c r="A95" s="443"/>
    </row>
    <row r="96" spans="1:1" x14ac:dyDescent="0.3">
      <c r="A96" s="443"/>
    </row>
    <row r="97" spans="1:14" x14ac:dyDescent="0.3">
      <c r="A97" s="443"/>
    </row>
    <row r="98" spans="1:14" x14ac:dyDescent="0.3">
      <c r="A98" s="443"/>
    </row>
    <row r="99" spans="1:14" x14ac:dyDescent="0.3">
      <c r="A99" s="443"/>
    </row>
    <row r="100" spans="1:14" x14ac:dyDescent="0.3">
      <c r="A100" s="443"/>
    </row>
    <row r="101" spans="1:14" x14ac:dyDescent="0.3">
      <c r="A101" s="443"/>
    </row>
    <row r="102" spans="1:14" x14ac:dyDescent="0.3">
      <c r="A102" s="443"/>
    </row>
    <row r="103" spans="1:14" x14ac:dyDescent="0.3">
      <c r="A103" s="443"/>
    </row>
    <row r="104" spans="1:14" x14ac:dyDescent="0.3">
      <c r="A104" s="443"/>
    </row>
    <row r="105" spans="1:14" ht="15" thickBot="1" x14ac:dyDescent="0.35">
      <c r="A105" s="258"/>
      <c r="B105" s="258"/>
      <c r="C105" s="259"/>
      <c r="D105" s="259"/>
      <c r="E105" s="259"/>
      <c r="F105" s="335"/>
      <c r="G105" s="335"/>
      <c r="H105" s="335"/>
      <c r="I105" s="335"/>
      <c r="J105" s="335"/>
      <c r="K105" s="335"/>
      <c r="L105" s="258"/>
      <c r="M105" s="260"/>
    </row>
    <row r="106" spans="1:14" ht="15.6" hidden="1" thickTop="1" thickBot="1" x14ac:dyDescent="0.35">
      <c r="A106" s="258"/>
      <c r="B106" s="258"/>
      <c r="C106" s="259"/>
      <c r="D106" s="259"/>
      <c r="E106" s="259"/>
      <c r="F106" s="335"/>
      <c r="G106" s="335"/>
      <c r="H106" s="335"/>
      <c r="I106" s="335"/>
      <c r="J106" s="335"/>
      <c r="K106" s="335"/>
      <c r="L106" s="258"/>
      <c r="M106" s="260"/>
    </row>
    <row r="107" spans="1:14" ht="15" hidden="1" thickTop="1" x14ac:dyDescent="0.3">
      <c r="K107" s="7">
        <f t="shared" ref="K107:K108" si="2">SUM(F107:J107)</f>
        <v>0</v>
      </c>
      <c r="L107" s="5">
        <f t="shared" ref="L107:L147" si="3">IF(D107="X",0,IF(E107="",0,IF(E107="H",0,VLOOKUP(E107,$F$540:$G$554,2))))</f>
        <v>0</v>
      </c>
      <c r="M107">
        <f t="shared" ref="M107:M108" si="4">SUM(K107*L107)</f>
        <v>0</v>
      </c>
      <c r="N107" t="s">
        <v>292</v>
      </c>
    </row>
    <row r="108" spans="1:14" hidden="1" x14ac:dyDescent="0.3">
      <c r="K108" s="7">
        <f t="shared" si="2"/>
        <v>0</v>
      </c>
      <c r="L108" s="5">
        <f t="shared" si="3"/>
        <v>0</v>
      </c>
      <c r="M108">
        <f t="shared" si="4"/>
        <v>0</v>
      </c>
      <c r="N108" t="s">
        <v>292</v>
      </c>
    </row>
    <row r="109" spans="1:14" hidden="1" x14ac:dyDescent="0.3">
      <c r="K109" s="7">
        <f t="shared" ref="K109:K137" si="5">SUM(F109:J109)</f>
        <v>0</v>
      </c>
      <c r="L109" s="5">
        <f t="shared" si="3"/>
        <v>0</v>
      </c>
      <c r="M109">
        <f t="shared" ref="M109:M137" si="6">SUM(K109*L109)</f>
        <v>0</v>
      </c>
      <c r="N109" t="s">
        <v>292</v>
      </c>
    </row>
    <row r="110" spans="1:14" hidden="1" x14ac:dyDescent="0.3">
      <c r="K110" s="7">
        <f t="shared" si="5"/>
        <v>0</v>
      </c>
      <c r="L110" s="5">
        <f t="shared" si="3"/>
        <v>0</v>
      </c>
      <c r="M110">
        <f t="shared" si="6"/>
        <v>0</v>
      </c>
      <c r="N110" t="s">
        <v>292</v>
      </c>
    </row>
    <row r="111" spans="1:14" hidden="1" x14ac:dyDescent="0.3">
      <c r="K111" s="7">
        <f t="shared" si="5"/>
        <v>0</v>
      </c>
      <c r="L111" s="5">
        <f t="shared" si="3"/>
        <v>0</v>
      </c>
      <c r="M111">
        <f t="shared" si="6"/>
        <v>0</v>
      </c>
      <c r="N111" t="s">
        <v>292</v>
      </c>
    </row>
    <row r="112" spans="1:14" hidden="1" x14ac:dyDescent="0.3">
      <c r="K112" s="7">
        <f t="shared" si="5"/>
        <v>0</v>
      </c>
      <c r="L112" s="5">
        <f t="shared" si="3"/>
        <v>0</v>
      </c>
      <c r="M112">
        <f t="shared" si="6"/>
        <v>0</v>
      </c>
      <c r="N112" t="s">
        <v>292</v>
      </c>
    </row>
    <row r="113" spans="11:14" hidden="1" x14ac:dyDescent="0.3">
      <c r="K113" s="7">
        <f t="shared" si="5"/>
        <v>0</v>
      </c>
      <c r="L113" s="5">
        <f t="shared" si="3"/>
        <v>0</v>
      </c>
      <c r="M113">
        <f t="shared" si="6"/>
        <v>0</v>
      </c>
      <c r="N113" t="s">
        <v>292</v>
      </c>
    </row>
    <row r="114" spans="11:14" hidden="1" x14ac:dyDescent="0.3">
      <c r="K114" s="7">
        <f t="shared" si="5"/>
        <v>0</v>
      </c>
      <c r="L114" s="5">
        <f t="shared" si="3"/>
        <v>0</v>
      </c>
      <c r="M114">
        <f t="shared" si="6"/>
        <v>0</v>
      </c>
      <c r="N114" t="s">
        <v>292</v>
      </c>
    </row>
    <row r="115" spans="11:14" hidden="1" x14ac:dyDescent="0.3">
      <c r="K115" s="7">
        <f t="shared" si="5"/>
        <v>0</v>
      </c>
      <c r="L115" s="5">
        <f t="shared" si="3"/>
        <v>0</v>
      </c>
      <c r="M115">
        <f t="shared" si="6"/>
        <v>0</v>
      </c>
      <c r="N115" t="s">
        <v>292</v>
      </c>
    </row>
    <row r="116" spans="11:14" hidden="1" x14ac:dyDescent="0.3">
      <c r="K116" s="7">
        <f t="shared" si="5"/>
        <v>0</v>
      </c>
      <c r="L116" s="5">
        <f t="shared" si="3"/>
        <v>0</v>
      </c>
      <c r="M116">
        <f t="shared" si="6"/>
        <v>0</v>
      </c>
      <c r="N116" t="s">
        <v>292</v>
      </c>
    </row>
    <row r="117" spans="11:14" hidden="1" x14ac:dyDescent="0.3">
      <c r="K117" s="7">
        <f t="shared" si="5"/>
        <v>0</v>
      </c>
      <c r="L117" s="5">
        <f t="shared" si="3"/>
        <v>0</v>
      </c>
      <c r="M117">
        <f t="shared" si="6"/>
        <v>0</v>
      </c>
      <c r="N117" t="s">
        <v>292</v>
      </c>
    </row>
    <row r="118" spans="11:14" hidden="1" x14ac:dyDescent="0.3">
      <c r="K118" s="7">
        <f t="shared" si="5"/>
        <v>0</v>
      </c>
      <c r="L118" s="5">
        <f t="shared" si="3"/>
        <v>0</v>
      </c>
      <c r="M118">
        <f t="shared" si="6"/>
        <v>0</v>
      </c>
      <c r="N118" t="s">
        <v>292</v>
      </c>
    </row>
    <row r="119" spans="11:14" hidden="1" x14ac:dyDescent="0.3">
      <c r="K119" s="7">
        <f t="shared" si="5"/>
        <v>0</v>
      </c>
      <c r="L119" s="5">
        <f t="shared" si="3"/>
        <v>0</v>
      </c>
      <c r="M119">
        <f t="shared" si="6"/>
        <v>0</v>
      </c>
      <c r="N119" t="s">
        <v>292</v>
      </c>
    </row>
    <row r="120" spans="11:14" hidden="1" x14ac:dyDescent="0.3">
      <c r="K120" s="7">
        <f t="shared" si="5"/>
        <v>0</v>
      </c>
      <c r="L120" s="5">
        <f t="shared" si="3"/>
        <v>0</v>
      </c>
      <c r="M120">
        <f t="shared" si="6"/>
        <v>0</v>
      </c>
      <c r="N120" t="s">
        <v>292</v>
      </c>
    </row>
    <row r="121" spans="11:14" hidden="1" x14ac:dyDescent="0.3">
      <c r="K121" s="7">
        <f t="shared" si="5"/>
        <v>0</v>
      </c>
      <c r="L121" s="5">
        <f t="shared" si="3"/>
        <v>0</v>
      </c>
      <c r="M121">
        <f t="shared" si="6"/>
        <v>0</v>
      </c>
      <c r="N121" t="s">
        <v>292</v>
      </c>
    </row>
    <row r="122" spans="11:14" hidden="1" x14ac:dyDescent="0.3">
      <c r="K122" s="7">
        <f t="shared" si="5"/>
        <v>0</v>
      </c>
      <c r="L122" s="5">
        <f t="shared" si="3"/>
        <v>0</v>
      </c>
      <c r="M122">
        <f t="shared" si="6"/>
        <v>0</v>
      </c>
      <c r="N122" t="s">
        <v>292</v>
      </c>
    </row>
    <row r="123" spans="11:14" hidden="1" x14ac:dyDescent="0.3">
      <c r="K123" s="7">
        <f t="shared" si="5"/>
        <v>0</v>
      </c>
      <c r="L123" s="5">
        <f t="shared" si="3"/>
        <v>0</v>
      </c>
      <c r="M123">
        <f t="shared" si="6"/>
        <v>0</v>
      </c>
      <c r="N123" t="s">
        <v>292</v>
      </c>
    </row>
    <row r="124" spans="11:14" hidden="1" x14ac:dyDescent="0.3">
      <c r="K124" s="7">
        <f t="shared" si="5"/>
        <v>0</v>
      </c>
      <c r="L124" s="5">
        <f t="shared" si="3"/>
        <v>0</v>
      </c>
      <c r="M124">
        <f t="shared" si="6"/>
        <v>0</v>
      </c>
      <c r="N124" t="s">
        <v>292</v>
      </c>
    </row>
    <row r="125" spans="11:14" hidden="1" x14ac:dyDescent="0.3">
      <c r="K125" s="7">
        <f t="shared" si="5"/>
        <v>0</v>
      </c>
      <c r="L125" s="5">
        <f t="shared" si="3"/>
        <v>0</v>
      </c>
      <c r="M125">
        <f t="shared" si="6"/>
        <v>0</v>
      </c>
      <c r="N125" t="s">
        <v>292</v>
      </c>
    </row>
    <row r="126" spans="11:14" hidden="1" x14ac:dyDescent="0.3">
      <c r="K126" s="7">
        <f t="shared" si="5"/>
        <v>0</v>
      </c>
      <c r="L126" s="5">
        <f t="shared" si="3"/>
        <v>0</v>
      </c>
      <c r="M126">
        <f t="shared" si="6"/>
        <v>0</v>
      </c>
      <c r="N126" t="s">
        <v>292</v>
      </c>
    </row>
    <row r="127" spans="11:14" hidden="1" x14ac:dyDescent="0.3">
      <c r="K127" s="7">
        <f t="shared" si="5"/>
        <v>0</v>
      </c>
      <c r="L127" s="5">
        <f t="shared" si="3"/>
        <v>0</v>
      </c>
      <c r="M127">
        <f t="shared" si="6"/>
        <v>0</v>
      </c>
      <c r="N127" t="s">
        <v>292</v>
      </c>
    </row>
    <row r="128" spans="11:14" hidden="1" x14ac:dyDescent="0.3">
      <c r="K128" s="7">
        <f t="shared" si="5"/>
        <v>0</v>
      </c>
      <c r="L128" s="5">
        <f t="shared" si="3"/>
        <v>0</v>
      </c>
      <c r="M128">
        <f t="shared" si="6"/>
        <v>0</v>
      </c>
      <c r="N128" t="s">
        <v>292</v>
      </c>
    </row>
    <row r="129" spans="11:14" hidden="1" x14ac:dyDescent="0.3">
      <c r="K129" s="7">
        <f t="shared" si="5"/>
        <v>0</v>
      </c>
      <c r="L129" s="5">
        <f t="shared" si="3"/>
        <v>0</v>
      </c>
      <c r="M129">
        <f t="shared" si="6"/>
        <v>0</v>
      </c>
      <c r="N129" t="s">
        <v>292</v>
      </c>
    </row>
    <row r="130" spans="11:14" hidden="1" x14ac:dyDescent="0.3">
      <c r="K130" s="7">
        <f t="shared" si="5"/>
        <v>0</v>
      </c>
      <c r="L130" s="5">
        <f t="shared" si="3"/>
        <v>0</v>
      </c>
      <c r="M130">
        <f t="shared" si="6"/>
        <v>0</v>
      </c>
      <c r="N130" t="s">
        <v>292</v>
      </c>
    </row>
    <row r="131" spans="11:14" hidden="1" x14ac:dyDescent="0.3">
      <c r="K131" s="7">
        <f t="shared" si="5"/>
        <v>0</v>
      </c>
      <c r="L131" s="5">
        <f t="shared" si="3"/>
        <v>0</v>
      </c>
      <c r="M131">
        <f t="shared" si="6"/>
        <v>0</v>
      </c>
      <c r="N131" t="s">
        <v>292</v>
      </c>
    </row>
    <row r="132" spans="11:14" hidden="1" x14ac:dyDescent="0.3">
      <c r="K132" s="7">
        <f t="shared" si="5"/>
        <v>0</v>
      </c>
      <c r="L132" s="5">
        <f t="shared" si="3"/>
        <v>0</v>
      </c>
      <c r="M132">
        <f t="shared" si="6"/>
        <v>0</v>
      </c>
      <c r="N132" t="s">
        <v>292</v>
      </c>
    </row>
    <row r="133" spans="11:14" hidden="1" x14ac:dyDescent="0.3">
      <c r="K133" s="7">
        <f t="shared" si="5"/>
        <v>0</v>
      </c>
      <c r="L133" s="5">
        <f t="shared" si="3"/>
        <v>0</v>
      </c>
      <c r="M133">
        <f t="shared" si="6"/>
        <v>0</v>
      </c>
      <c r="N133" t="s">
        <v>292</v>
      </c>
    </row>
    <row r="134" spans="11:14" hidden="1" x14ac:dyDescent="0.3">
      <c r="K134" s="7">
        <f t="shared" si="5"/>
        <v>0</v>
      </c>
      <c r="L134" s="5">
        <f t="shared" si="3"/>
        <v>0</v>
      </c>
      <c r="M134">
        <f t="shared" si="6"/>
        <v>0</v>
      </c>
      <c r="N134" t="s">
        <v>292</v>
      </c>
    </row>
    <row r="135" spans="11:14" hidden="1" x14ac:dyDescent="0.3">
      <c r="K135" s="7">
        <f t="shared" si="5"/>
        <v>0</v>
      </c>
      <c r="L135" s="5">
        <f t="shared" si="3"/>
        <v>0</v>
      </c>
      <c r="M135">
        <f t="shared" si="6"/>
        <v>0</v>
      </c>
      <c r="N135" t="s">
        <v>292</v>
      </c>
    </row>
    <row r="136" spans="11:14" hidden="1" x14ac:dyDescent="0.3">
      <c r="K136" s="7">
        <f t="shared" si="5"/>
        <v>0</v>
      </c>
      <c r="L136" s="5">
        <f t="shared" si="3"/>
        <v>0</v>
      </c>
      <c r="M136">
        <f t="shared" si="6"/>
        <v>0</v>
      </c>
      <c r="N136" t="s">
        <v>292</v>
      </c>
    </row>
    <row r="137" spans="11:14" hidden="1" x14ac:dyDescent="0.3">
      <c r="K137" s="7">
        <f t="shared" si="5"/>
        <v>0</v>
      </c>
      <c r="L137" s="5">
        <f t="shared" si="3"/>
        <v>0</v>
      </c>
      <c r="M137">
        <f t="shared" si="6"/>
        <v>0</v>
      </c>
      <c r="N137" t="s">
        <v>292</v>
      </c>
    </row>
    <row r="138" spans="11:14" hidden="1" x14ac:dyDescent="0.3">
      <c r="K138" s="7">
        <f t="shared" ref="K138:K201" si="7">SUM(F138:J138)</f>
        <v>0</v>
      </c>
      <c r="L138" s="5">
        <f t="shared" si="3"/>
        <v>0</v>
      </c>
      <c r="M138">
        <f t="shared" ref="M138:M201" si="8">SUM(K138*L138)</f>
        <v>0</v>
      </c>
      <c r="N138" t="s">
        <v>292</v>
      </c>
    </row>
    <row r="139" spans="11:14" hidden="1" x14ac:dyDescent="0.3">
      <c r="K139" s="7">
        <f t="shared" si="7"/>
        <v>0</v>
      </c>
      <c r="L139" s="5">
        <f t="shared" si="3"/>
        <v>0</v>
      </c>
      <c r="M139">
        <f t="shared" si="8"/>
        <v>0</v>
      </c>
      <c r="N139" t="s">
        <v>292</v>
      </c>
    </row>
    <row r="140" spans="11:14" hidden="1" x14ac:dyDescent="0.3">
      <c r="K140" s="7">
        <f t="shared" si="7"/>
        <v>0</v>
      </c>
      <c r="L140" s="5">
        <f t="shared" si="3"/>
        <v>0</v>
      </c>
      <c r="M140">
        <f t="shared" si="8"/>
        <v>0</v>
      </c>
      <c r="N140" t="s">
        <v>292</v>
      </c>
    </row>
    <row r="141" spans="11:14" hidden="1" x14ac:dyDescent="0.3">
      <c r="K141" s="7">
        <f t="shared" si="7"/>
        <v>0</v>
      </c>
      <c r="L141" s="5">
        <f t="shared" si="3"/>
        <v>0</v>
      </c>
      <c r="M141">
        <f t="shared" si="8"/>
        <v>0</v>
      </c>
      <c r="N141" t="s">
        <v>292</v>
      </c>
    </row>
    <row r="142" spans="11:14" hidden="1" x14ac:dyDescent="0.3">
      <c r="K142" s="7">
        <f t="shared" si="7"/>
        <v>0</v>
      </c>
      <c r="L142" s="5">
        <f t="shared" si="3"/>
        <v>0</v>
      </c>
      <c r="M142">
        <f t="shared" si="8"/>
        <v>0</v>
      </c>
      <c r="N142" t="s">
        <v>292</v>
      </c>
    </row>
    <row r="143" spans="11:14" hidden="1" x14ac:dyDescent="0.3">
      <c r="K143" s="7">
        <f t="shared" si="7"/>
        <v>0</v>
      </c>
      <c r="L143" s="5">
        <f t="shared" si="3"/>
        <v>0</v>
      </c>
      <c r="M143">
        <f t="shared" si="8"/>
        <v>0</v>
      </c>
      <c r="N143" t="s">
        <v>292</v>
      </c>
    </row>
    <row r="144" spans="11:14" hidden="1" x14ac:dyDescent="0.3">
      <c r="K144" s="7">
        <f t="shared" si="7"/>
        <v>0</v>
      </c>
      <c r="L144" s="5">
        <f t="shared" si="3"/>
        <v>0</v>
      </c>
      <c r="M144">
        <f t="shared" si="8"/>
        <v>0</v>
      </c>
      <c r="N144" t="s">
        <v>292</v>
      </c>
    </row>
    <row r="145" spans="11:14" hidden="1" x14ac:dyDescent="0.3">
      <c r="K145" s="7">
        <f t="shared" si="7"/>
        <v>0</v>
      </c>
      <c r="L145" s="5">
        <f t="shared" si="3"/>
        <v>0</v>
      </c>
      <c r="M145">
        <f t="shared" si="8"/>
        <v>0</v>
      </c>
      <c r="N145" t="s">
        <v>292</v>
      </c>
    </row>
    <row r="146" spans="11:14" hidden="1" x14ac:dyDescent="0.3">
      <c r="K146" s="7">
        <f t="shared" si="7"/>
        <v>0</v>
      </c>
      <c r="L146" s="5">
        <f t="shared" si="3"/>
        <v>0</v>
      </c>
      <c r="M146">
        <f t="shared" si="8"/>
        <v>0</v>
      </c>
      <c r="N146" t="s">
        <v>292</v>
      </c>
    </row>
    <row r="147" spans="11:14" hidden="1" x14ac:dyDescent="0.3">
      <c r="K147" s="7">
        <f t="shared" si="7"/>
        <v>0</v>
      </c>
      <c r="L147" s="5">
        <f t="shared" si="3"/>
        <v>0</v>
      </c>
      <c r="M147">
        <f t="shared" si="8"/>
        <v>0</v>
      </c>
      <c r="N147" t="s">
        <v>292</v>
      </c>
    </row>
    <row r="148" spans="11:14" hidden="1" x14ac:dyDescent="0.3">
      <c r="K148" s="7">
        <f t="shared" si="7"/>
        <v>0</v>
      </c>
      <c r="L148" s="5">
        <f t="shared" ref="L148:L211" si="9">IF(D148="X",0,IF(E148="",0,IF(E148="H",0,VLOOKUP(E148,$F$540:$G$554,2))))</f>
        <v>0</v>
      </c>
      <c r="M148">
        <f t="shared" si="8"/>
        <v>0</v>
      </c>
      <c r="N148" t="s">
        <v>292</v>
      </c>
    </row>
    <row r="149" spans="11:14" hidden="1" x14ac:dyDescent="0.3">
      <c r="K149" s="7">
        <f t="shared" ref="K149:K159" si="10">SUM(F149:J149)</f>
        <v>0</v>
      </c>
      <c r="L149" s="5">
        <f t="shared" si="9"/>
        <v>0</v>
      </c>
      <c r="M149">
        <f t="shared" ref="M149:M159" si="11">SUM(K149*L149)</f>
        <v>0</v>
      </c>
      <c r="N149" t="s">
        <v>292</v>
      </c>
    </row>
    <row r="150" spans="11:14" hidden="1" x14ac:dyDescent="0.3">
      <c r="K150" s="7">
        <f t="shared" si="10"/>
        <v>0</v>
      </c>
      <c r="L150" s="5">
        <f t="shared" si="9"/>
        <v>0</v>
      </c>
      <c r="M150">
        <f t="shared" si="11"/>
        <v>0</v>
      </c>
      <c r="N150" t="s">
        <v>292</v>
      </c>
    </row>
    <row r="151" spans="11:14" hidden="1" x14ac:dyDescent="0.3">
      <c r="K151" s="7">
        <f t="shared" si="10"/>
        <v>0</v>
      </c>
      <c r="L151" s="5">
        <f t="shared" si="9"/>
        <v>0</v>
      </c>
      <c r="M151">
        <f t="shared" si="11"/>
        <v>0</v>
      </c>
      <c r="N151" t="s">
        <v>292</v>
      </c>
    </row>
    <row r="152" spans="11:14" hidden="1" x14ac:dyDescent="0.3">
      <c r="K152" s="7">
        <f t="shared" si="10"/>
        <v>0</v>
      </c>
      <c r="L152" s="5">
        <f t="shared" si="9"/>
        <v>0</v>
      </c>
      <c r="M152">
        <f t="shared" si="11"/>
        <v>0</v>
      </c>
      <c r="N152" t="s">
        <v>292</v>
      </c>
    </row>
    <row r="153" spans="11:14" hidden="1" x14ac:dyDescent="0.3">
      <c r="K153" s="7">
        <f t="shared" si="10"/>
        <v>0</v>
      </c>
      <c r="L153" s="5">
        <f t="shared" si="9"/>
        <v>0</v>
      </c>
      <c r="M153">
        <f t="shared" si="11"/>
        <v>0</v>
      </c>
      <c r="N153" t="s">
        <v>292</v>
      </c>
    </row>
    <row r="154" spans="11:14" hidden="1" x14ac:dyDescent="0.3">
      <c r="K154" s="7">
        <f t="shared" si="10"/>
        <v>0</v>
      </c>
      <c r="L154" s="5">
        <f t="shared" si="9"/>
        <v>0</v>
      </c>
      <c r="M154">
        <f t="shared" si="11"/>
        <v>0</v>
      </c>
      <c r="N154" t="s">
        <v>292</v>
      </c>
    </row>
    <row r="155" spans="11:14" hidden="1" x14ac:dyDescent="0.3">
      <c r="K155" s="7">
        <f t="shared" si="10"/>
        <v>0</v>
      </c>
      <c r="L155" s="5">
        <f t="shared" si="9"/>
        <v>0</v>
      </c>
      <c r="M155">
        <f t="shared" si="11"/>
        <v>0</v>
      </c>
      <c r="N155" t="s">
        <v>292</v>
      </c>
    </row>
    <row r="156" spans="11:14" hidden="1" x14ac:dyDescent="0.3">
      <c r="K156" s="7">
        <f t="shared" si="10"/>
        <v>0</v>
      </c>
      <c r="L156" s="5">
        <f t="shared" si="9"/>
        <v>0</v>
      </c>
      <c r="M156">
        <f t="shared" si="11"/>
        <v>0</v>
      </c>
      <c r="N156" t="s">
        <v>292</v>
      </c>
    </row>
    <row r="157" spans="11:14" hidden="1" x14ac:dyDescent="0.3">
      <c r="K157" s="7">
        <f t="shared" si="10"/>
        <v>0</v>
      </c>
      <c r="L157" s="5">
        <f t="shared" si="9"/>
        <v>0</v>
      </c>
      <c r="M157">
        <f t="shared" si="11"/>
        <v>0</v>
      </c>
      <c r="N157" t="s">
        <v>292</v>
      </c>
    </row>
    <row r="158" spans="11:14" hidden="1" x14ac:dyDescent="0.3">
      <c r="K158" s="7">
        <f t="shared" si="10"/>
        <v>0</v>
      </c>
      <c r="L158" s="5">
        <f t="shared" si="9"/>
        <v>0</v>
      </c>
      <c r="M158">
        <f t="shared" si="11"/>
        <v>0</v>
      </c>
      <c r="N158" t="s">
        <v>292</v>
      </c>
    </row>
    <row r="159" spans="11:14" hidden="1" x14ac:dyDescent="0.3">
      <c r="K159" s="7">
        <f t="shared" si="10"/>
        <v>0</v>
      </c>
      <c r="L159" s="5">
        <f t="shared" si="9"/>
        <v>0</v>
      </c>
      <c r="M159">
        <f t="shared" si="11"/>
        <v>0</v>
      </c>
      <c r="N159" t="s">
        <v>292</v>
      </c>
    </row>
    <row r="160" spans="11:14" hidden="1" x14ac:dyDescent="0.3">
      <c r="K160" s="7">
        <f t="shared" si="7"/>
        <v>0</v>
      </c>
      <c r="L160" s="5">
        <f t="shared" si="9"/>
        <v>0</v>
      </c>
      <c r="M160">
        <f t="shared" si="8"/>
        <v>0</v>
      </c>
      <c r="N160" t="s">
        <v>292</v>
      </c>
    </row>
    <row r="161" spans="11:14" hidden="1" x14ac:dyDescent="0.3">
      <c r="K161" s="7">
        <f t="shared" si="7"/>
        <v>0</v>
      </c>
      <c r="L161" s="5">
        <f t="shared" si="9"/>
        <v>0</v>
      </c>
      <c r="M161">
        <f t="shared" si="8"/>
        <v>0</v>
      </c>
      <c r="N161" t="s">
        <v>292</v>
      </c>
    </row>
    <row r="162" spans="11:14" hidden="1" x14ac:dyDescent="0.3">
      <c r="K162" s="7">
        <f t="shared" si="7"/>
        <v>0</v>
      </c>
      <c r="L162" s="5">
        <f t="shared" si="9"/>
        <v>0</v>
      </c>
      <c r="M162">
        <f t="shared" si="8"/>
        <v>0</v>
      </c>
      <c r="N162" t="s">
        <v>292</v>
      </c>
    </row>
    <row r="163" spans="11:14" hidden="1" x14ac:dyDescent="0.3">
      <c r="K163" s="7">
        <f t="shared" si="7"/>
        <v>0</v>
      </c>
      <c r="L163" s="5">
        <f t="shared" si="9"/>
        <v>0</v>
      </c>
      <c r="M163">
        <f t="shared" si="8"/>
        <v>0</v>
      </c>
      <c r="N163" t="s">
        <v>292</v>
      </c>
    </row>
    <row r="164" spans="11:14" hidden="1" x14ac:dyDescent="0.3">
      <c r="K164" s="7">
        <f t="shared" si="7"/>
        <v>0</v>
      </c>
      <c r="L164" s="5">
        <f t="shared" si="9"/>
        <v>0</v>
      </c>
      <c r="M164">
        <f t="shared" si="8"/>
        <v>0</v>
      </c>
      <c r="N164" t="s">
        <v>292</v>
      </c>
    </row>
    <row r="165" spans="11:14" hidden="1" x14ac:dyDescent="0.3">
      <c r="K165" s="7">
        <f t="shared" si="7"/>
        <v>0</v>
      </c>
      <c r="L165" s="5">
        <f t="shared" si="9"/>
        <v>0</v>
      </c>
      <c r="M165">
        <f t="shared" si="8"/>
        <v>0</v>
      </c>
      <c r="N165" t="s">
        <v>292</v>
      </c>
    </row>
    <row r="166" spans="11:14" hidden="1" x14ac:dyDescent="0.3">
      <c r="K166" s="7">
        <f t="shared" si="7"/>
        <v>0</v>
      </c>
      <c r="L166" s="5">
        <f t="shared" si="9"/>
        <v>0</v>
      </c>
      <c r="M166">
        <f t="shared" si="8"/>
        <v>0</v>
      </c>
      <c r="N166" t="s">
        <v>292</v>
      </c>
    </row>
    <row r="167" spans="11:14" hidden="1" x14ac:dyDescent="0.3">
      <c r="K167" s="7">
        <f t="shared" si="7"/>
        <v>0</v>
      </c>
      <c r="L167" s="5">
        <f t="shared" si="9"/>
        <v>0</v>
      </c>
      <c r="M167">
        <f t="shared" si="8"/>
        <v>0</v>
      </c>
      <c r="N167" t="s">
        <v>292</v>
      </c>
    </row>
    <row r="168" spans="11:14" hidden="1" x14ac:dyDescent="0.3">
      <c r="K168" s="7">
        <f t="shared" si="7"/>
        <v>0</v>
      </c>
      <c r="L168" s="5">
        <f t="shared" si="9"/>
        <v>0</v>
      </c>
      <c r="M168">
        <f t="shared" si="8"/>
        <v>0</v>
      </c>
      <c r="N168" t="s">
        <v>292</v>
      </c>
    </row>
    <row r="169" spans="11:14" hidden="1" x14ac:dyDescent="0.3">
      <c r="K169" s="7">
        <f t="shared" si="7"/>
        <v>0</v>
      </c>
      <c r="L169" s="5">
        <f t="shared" si="9"/>
        <v>0</v>
      </c>
      <c r="M169">
        <f t="shared" si="8"/>
        <v>0</v>
      </c>
      <c r="N169" t="s">
        <v>292</v>
      </c>
    </row>
    <row r="170" spans="11:14" hidden="1" x14ac:dyDescent="0.3">
      <c r="K170" s="7">
        <f t="shared" si="7"/>
        <v>0</v>
      </c>
      <c r="L170" s="5">
        <f t="shared" si="9"/>
        <v>0</v>
      </c>
      <c r="M170">
        <f t="shared" si="8"/>
        <v>0</v>
      </c>
      <c r="N170" t="s">
        <v>292</v>
      </c>
    </row>
    <row r="171" spans="11:14" hidden="1" x14ac:dyDescent="0.3">
      <c r="K171" s="7">
        <f t="shared" si="7"/>
        <v>0</v>
      </c>
      <c r="L171" s="5">
        <f t="shared" si="9"/>
        <v>0</v>
      </c>
      <c r="M171">
        <f t="shared" si="8"/>
        <v>0</v>
      </c>
      <c r="N171" t="s">
        <v>292</v>
      </c>
    </row>
    <row r="172" spans="11:14" hidden="1" x14ac:dyDescent="0.3">
      <c r="K172" s="7">
        <f t="shared" si="7"/>
        <v>0</v>
      </c>
      <c r="L172" s="5">
        <f t="shared" si="9"/>
        <v>0</v>
      </c>
      <c r="M172">
        <f t="shared" si="8"/>
        <v>0</v>
      </c>
      <c r="N172" t="s">
        <v>292</v>
      </c>
    </row>
    <row r="173" spans="11:14" hidden="1" x14ac:dyDescent="0.3">
      <c r="K173" s="7">
        <f t="shared" si="7"/>
        <v>0</v>
      </c>
      <c r="L173" s="5">
        <f t="shared" si="9"/>
        <v>0</v>
      </c>
      <c r="M173">
        <f t="shared" si="8"/>
        <v>0</v>
      </c>
      <c r="N173" t="s">
        <v>292</v>
      </c>
    </row>
    <row r="174" spans="11:14" hidden="1" x14ac:dyDescent="0.3">
      <c r="K174" s="7">
        <f t="shared" si="7"/>
        <v>0</v>
      </c>
      <c r="L174" s="5">
        <f t="shared" si="9"/>
        <v>0</v>
      </c>
      <c r="M174">
        <f t="shared" si="8"/>
        <v>0</v>
      </c>
      <c r="N174" t="s">
        <v>292</v>
      </c>
    </row>
    <row r="175" spans="11:14" hidden="1" x14ac:dyDescent="0.3">
      <c r="K175" s="7">
        <f t="shared" si="7"/>
        <v>0</v>
      </c>
      <c r="L175" s="5">
        <f t="shared" si="9"/>
        <v>0</v>
      </c>
      <c r="M175">
        <f t="shared" si="8"/>
        <v>0</v>
      </c>
      <c r="N175" t="s">
        <v>292</v>
      </c>
    </row>
    <row r="176" spans="11:14" hidden="1" x14ac:dyDescent="0.3">
      <c r="K176" s="7">
        <f t="shared" si="7"/>
        <v>0</v>
      </c>
      <c r="L176" s="5">
        <f t="shared" si="9"/>
        <v>0</v>
      </c>
      <c r="M176">
        <f t="shared" si="8"/>
        <v>0</v>
      </c>
      <c r="N176" t="s">
        <v>292</v>
      </c>
    </row>
    <row r="177" spans="11:14" hidden="1" x14ac:dyDescent="0.3">
      <c r="K177" s="7">
        <f t="shared" si="7"/>
        <v>0</v>
      </c>
      <c r="L177" s="5">
        <f t="shared" si="9"/>
        <v>0</v>
      </c>
      <c r="M177">
        <f t="shared" si="8"/>
        <v>0</v>
      </c>
      <c r="N177" t="s">
        <v>292</v>
      </c>
    </row>
    <row r="178" spans="11:14" hidden="1" x14ac:dyDescent="0.3">
      <c r="K178" s="7">
        <f t="shared" si="7"/>
        <v>0</v>
      </c>
      <c r="L178" s="5">
        <f t="shared" si="9"/>
        <v>0</v>
      </c>
      <c r="M178">
        <f t="shared" si="8"/>
        <v>0</v>
      </c>
      <c r="N178" t="s">
        <v>292</v>
      </c>
    </row>
    <row r="179" spans="11:14" hidden="1" x14ac:dyDescent="0.3">
      <c r="K179" s="7">
        <f t="shared" si="7"/>
        <v>0</v>
      </c>
      <c r="L179" s="5">
        <f t="shared" si="9"/>
        <v>0</v>
      </c>
      <c r="M179">
        <f t="shared" si="8"/>
        <v>0</v>
      </c>
      <c r="N179" t="s">
        <v>292</v>
      </c>
    </row>
    <row r="180" spans="11:14" hidden="1" x14ac:dyDescent="0.3">
      <c r="K180" s="7">
        <f t="shared" si="7"/>
        <v>0</v>
      </c>
      <c r="L180" s="5">
        <f t="shared" si="9"/>
        <v>0</v>
      </c>
      <c r="M180">
        <f t="shared" si="8"/>
        <v>0</v>
      </c>
      <c r="N180" t="s">
        <v>292</v>
      </c>
    </row>
    <row r="181" spans="11:14" hidden="1" x14ac:dyDescent="0.3">
      <c r="K181" s="7">
        <f t="shared" si="7"/>
        <v>0</v>
      </c>
      <c r="L181" s="5">
        <f t="shared" si="9"/>
        <v>0</v>
      </c>
      <c r="M181">
        <f t="shared" si="8"/>
        <v>0</v>
      </c>
      <c r="N181" t="s">
        <v>292</v>
      </c>
    </row>
    <row r="182" spans="11:14" hidden="1" x14ac:dyDescent="0.3">
      <c r="K182" s="7">
        <f t="shared" si="7"/>
        <v>0</v>
      </c>
      <c r="L182" s="5">
        <f t="shared" si="9"/>
        <v>0</v>
      </c>
      <c r="M182">
        <f t="shared" si="8"/>
        <v>0</v>
      </c>
      <c r="N182" t="s">
        <v>292</v>
      </c>
    </row>
    <row r="183" spans="11:14" hidden="1" x14ac:dyDescent="0.3">
      <c r="K183" s="7">
        <f t="shared" si="7"/>
        <v>0</v>
      </c>
      <c r="L183" s="5">
        <f t="shared" si="9"/>
        <v>0</v>
      </c>
      <c r="M183">
        <f t="shared" si="8"/>
        <v>0</v>
      </c>
      <c r="N183" t="s">
        <v>292</v>
      </c>
    </row>
    <row r="184" spans="11:14" hidden="1" x14ac:dyDescent="0.3">
      <c r="K184" s="7">
        <f t="shared" si="7"/>
        <v>0</v>
      </c>
      <c r="L184" s="5">
        <f t="shared" si="9"/>
        <v>0</v>
      </c>
      <c r="M184">
        <f t="shared" si="8"/>
        <v>0</v>
      </c>
      <c r="N184" t="s">
        <v>292</v>
      </c>
    </row>
    <row r="185" spans="11:14" hidden="1" x14ac:dyDescent="0.3">
      <c r="K185" s="7">
        <f t="shared" si="7"/>
        <v>0</v>
      </c>
      <c r="L185" s="5">
        <f t="shared" si="9"/>
        <v>0</v>
      </c>
      <c r="M185">
        <f t="shared" si="8"/>
        <v>0</v>
      </c>
      <c r="N185" t="s">
        <v>292</v>
      </c>
    </row>
    <row r="186" spans="11:14" hidden="1" x14ac:dyDescent="0.3">
      <c r="K186" s="7">
        <f t="shared" si="7"/>
        <v>0</v>
      </c>
      <c r="L186" s="5">
        <f t="shared" si="9"/>
        <v>0</v>
      </c>
      <c r="M186">
        <f t="shared" si="8"/>
        <v>0</v>
      </c>
      <c r="N186" t="s">
        <v>292</v>
      </c>
    </row>
    <row r="187" spans="11:14" hidden="1" x14ac:dyDescent="0.3">
      <c r="K187" s="7">
        <f t="shared" si="7"/>
        <v>0</v>
      </c>
      <c r="L187" s="5">
        <f t="shared" si="9"/>
        <v>0</v>
      </c>
      <c r="M187">
        <f t="shared" si="8"/>
        <v>0</v>
      </c>
      <c r="N187" t="s">
        <v>292</v>
      </c>
    </row>
    <row r="188" spans="11:14" hidden="1" x14ac:dyDescent="0.3">
      <c r="K188" s="7">
        <f t="shared" si="7"/>
        <v>0</v>
      </c>
      <c r="L188" s="5">
        <f t="shared" si="9"/>
        <v>0</v>
      </c>
      <c r="M188">
        <f t="shared" si="8"/>
        <v>0</v>
      </c>
      <c r="N188" t="s">
        <v>292</v>
      </c>
    </row>
    <row r="189" spans="11:14" hidden="1" x14ac:dyDescent="0.3">
      <c r="K189" s="7">
        <f t="shared" si="7"/>
        <v>0</v>
      </c>
      <c r="L189" s="5">
        <f t="shared" si="9"/>
        <v>0</v>
      </c>
      <c r="M189">
        <f t="shared" si="8"/>
        <v>0</v>
      </c>
      <c r="N189" t="s">
        <v>292</v>
      </c>
    </row>
    <row r="190" spans="11:14" hidden="1" x14ac:dyDescent="0.3">
      <c r="K190" s="7">
        <f t="shared" si="7"/>
        <v>0</v>
      </c>
      <c r="L190" s="5">
        <f t="shared" si="9"/>
        <v>0</v>
      </c>
      <c r="M190">
        <f t="shared" si="8"/>
        <v>0</v>
      </c>
      <c r="N190" t="s">
        <v>292</v>
      </c>
    </row>
    <row r="191" spans="11:14" hidden="1" x14ac:dyDescent="0.3">
      <c r="K191" s="7">
        <f t="shared" si="7"/>
        <v>0</v>
      </c>
      <c r="L191" s="5">
        <f t="shared" si="9"/>
        <v>0</v>
      </c>
      <c r="M191">
        <f t="shared" si="8"/>
        <v>0</v>
      </c>
      <c r="N191" t="s">
        <v>292</v>
      </c>
    </row>
    <row r="192" spans="11:14" hidden="1" x14ac:dyDescent="0.3">
      <c r="K192" s="7">
        <f t="shared" si="7"/>
        <v>0</v>
      </c>
      <c r="L192" s="5">
        <f t="shared" si="9"/>
        <v>0</v>
      </c>
      <c r="M192">
        <f t="shared" si="8"/>
        <v>0</v>
      </c>
      <c r="N192" t="s">
        <v>292</v>
      </c>
    </row>
    <row r="193" spans="11:14" hidden="1" x14ac:dyDescent="0.3">
      <c r="K193" s="7">
        <f t="shared" si="7"/>
        <v>0</v>
      </c>
      <c r="L193" s="5">
        <f t="shared" si="9"/>
        <v>0</v>
      </c>
      <c r="M193">
        <f t="shared" si="8"/>
        <v>0</v>
      </c>
      <c r="N193" t="s">
        <v>292</v>
      </c>
    </row>
    <row r="194" spans="11:14" hidden="1" x14ac:dyDescent="0.3">
      <c r="K194" s="7">
        <f t="shared" si="7"/>
        <v>0</v>
      </c>
      <c r="L194" s="5">
        <f t="shared" si="9"/>
        <v>0</v>
      </c>
      <c r="M194">
        <f t="shared" si="8"/>
        <v>0</v>
      </c>
      <c r="N194" t="s">
        <v>292</v>
      </c>
    </row>
    <row r="195" spans="11:14" hidden="1" x14ac:dyDescent="0.3">
      <c r="K195" s="7">
        <f t="shared" si="7"/>
        <v>0</v>
      </c>
      <c r="L195" s="5">
        <f t="shared" si="9"/>
        <v>0</v>
      </c>
      <c r="M195">
        <f t="shared" si="8"/>
        <v>0</v>
      </c>
      <c r="N195" t="s">
        <v>292</v>
      </c>
    </row>
    <row r="196" spans="11:14" hidden="1" x14ac:dyDescent="0.3">
      <c r="K196" s="7">
        <f t="shared" si="7"/>
        <v>0</v>
      </c>
      <c r="L196" s="5">
        <f t="shared" si="9"/>
        <v>0</v>
      </c>
      <c r="M196">
        <f t="shared" si="8"/>
        <v>0</v>
      </c>
      <c r="N196" t="s">
        <v>292</v>
      </c>
    </row>
    <row r="197" spans="11:14" hidden="1" x14ac:dyDescent="0.3">
      <c r="K197" s="7">
        <f t="shared" si="7"/>
        <v>0</v>
      </c>
      <c r="L197" s="5">
        <f t="shared" si="9"/>
        <v>0</v>
      </c>
      <c r="M197">
        <f t="shared" si="8"/>
        <v>0</v>
      </c>
      <c r="N197" t="s">
        <v>292</v>
      </c>
    </row>
    <row r="198" spans="11:14" hidden="1" x14ac:dyDescent="0.3">
      <c r="K198" s="7">
        <f t="shared" si="7"/>
        <v>0</v>
      </c>
      <c r="L198" s="5">
        <f t="shared" si="9"/>
        <v>0</v>
      </c>
      <c r="M198">
        <f t="shared" si="8"/>
        <v>0</v>
      </c>
      <c r="N198" t="s">
        <v>292</v>
      </c>
    </row>
    <row r="199" spans="11:14" hidden="1" x14ac:dyDescent="0.3">
      <c r="K199" s="7">
        <f t="shared" si="7"/>
        <v>0</v>
      </c>
      <c r="L199" s="5">
        <f t="shared" si="9"/>
        <v>0</v>
      </c>
      <c r="M199">
        <f t="shared" si="8"/>
        <v>0</v>
      </c>
      <c r="N199" t="s">
        <v>292</v>
      </c>
    </row>
    <row r="200" spans="11:14" hidden="1" x14ac:dyDescent="0.3">
      <c r="K200" s="7">
        <f t="shared" si="7"/>
        <v>0</v>
      </c>
      <c r="L200" s="5">
        <f t="shared" si="9"/>
        <v>0</v>
      </c>
      <c r="M200">
        <f t="shared" si="8"/>
        <v>0</v>
      </c>
      <c r="N200" t="s">
        <v>292</v>
      </c>
    </row>
    <row r="201" spans="11:14" hidden="1" x14ac:dyDescent="0.3">
      <c r="K201" s="7">
        <f t="shared" si="7"/>
        <v>0</v>
      </c>
      <c r="L201" s="5">
        <f t="shared" si="9"/>
        <v>0</v>
      </c>
      <c r="M201">
        <f t="shared" si="8"/>
        <v>0</v>
      </c>
      <c r="N201" t="s">
        <v>292</v>
      </c>
    </row>
    <row r="202" spans="11:14" hidden="1" x14ac:dyDescent="0.3">
      <c r="K202" s="7">
        <f t="shared" ref="K202:K265" si="12">SUM(F202:J202)</f>
        <v>0</v>
      </c>
      <c r="L202" s="5">
        <f t="shared" si="9"/>
        <v>0</v>
      </c>
      <c r="M202">
        <f t="shared" ref="M202:M265" si="13">SUM(K202*L202)</f>
        <v>0</v>
      </c>
      <c r="N202" t="s">
        <v>292</v>
      </c>
    </row>
    <row r="203" spans="11:14" hidden="1" x14ac:dyDescent="0.3">
      <c r="K203" s="7">
        <f t="shared" si="12"/>
        <v>0</v>
      </c>
      <c r="L203" s="5">
        <f t="shared" si="9"/>
        <v>0</v>
      </c>
      <c r="M203">
        <f t="shared" si="13"/>
        <v>0</v>
      </c>
      <c r="N203" t="s">
        <v>292</v>
      </c>
    </row>
    <row r="204" spans="11:14" hidden="1" x14ac:dyDescent="0.3">
      <c r="K204" s="7">
        <f t="shared" si="12"/>
        <v>0</v>
      </c>
      <c r="L204" s="5">
        <f t="shared" si="9"/>
        <v>0</v>
      </c>
      <c r="M204">
        <f t="shared" si="13"/>
        <v>0</v>
      </c>
      <c r="N204" t="s">
        <v>292</v>
      </c>
    </row>
    <row r="205" spans="11:14" hidden="1" x14ac:dyDescent="0.3">
      <c r="K205" s="7">
        <f t="shared" si="12"/>
        <v>0</v>
      </c>
      <c r="L205" s="5">
        <f t="shared" si="9"/>
        <v>0</v>
      </c>
      <c r="M205">
        <f t="shared" si="13"/>
        <v>0</v>
      </c>
      <c r="N205" t="s">
        <v>292</v>
      </c>
    </row>
    <row r="206" spans="11:14" hidden="1" x14ac:dyDescent="0.3">
      <c r="K206" s="7">
        <f t="shared" si="12"/>
        <v>0</v>
      </c>
      <c r="L206" s="5">
        <f t="shared" si="9"/>
        <v>0</v>
      </c>
      <c r="M206">
        <f t="shared" si="13"/>
        <v>0</v>
      </c>
      <c r="N206" t="s">
        <v>292</v>
      </c>
    </row>
    <row r="207" spans="11:14" hidden="1" x14ac:dyDescent="0.3">
      <c r="K207" s="7">
        <f t="shared" si="12"/>
        <v>0</v>
      </c>
      <c r="L207" s="5">
        <f t="shared" si="9"/>
        <v>0</v>
      </c>
      <c r="M207">
        <f t="shared" si="13"/>
        <v>0</v>
      </c>
      <c r="N207" t="s">
        <v>292</v>
      </c>
    </row>
    <row r="208" spans="11:14" hidden="1" x14ac:dyDescent="0.3">
      <c r="K208" s="7">
        <f t="shared" si="12"/>
        <v>0</v>
      </c>
      <c r="L208" s="5">
        <f t="shared" si="9"/>
        <v>0</v>
      </c>
      <c r="M208">
        <f t="shared" si="13"/>
        <v>0</v>
      </c>
      <c r="N208" t="s">
        <v>292</v>
      </c>
    </row>
    <row r="209" spans="11:14" hidden="1" x14ac:dyDescent="0.3">
      <c r="K209" s="7">
        <f t="shared" si="12"/>
        <v>0</v>
      </c>
      <c r="L209" s="5">
        <f t="shared" si="9"/>
        <v>0</v>
      </c>
      <c r="M209">
        <f t="shared" si="13"/>
        <v>0</v>
      </c>
      <c r="N209" t="s">
        <v>292</v>
      </c>
    </row>
    <row r="210" spans="11:14" hidden="1" x14ac:dyDescent="0.3">
      <c r="K210" s="7">
        <f t="shared" si="12"/>
        <v>0</v>
      </c>
      <c r="L210" s="5">
        <f t="shared" si="9"/>
        <v>0</v>
      </c>
      <c r="M210">
        <f t="shared" si="13"/>
        <v>0</v>
      </c>
      <c r="N210" t="s">
        <v>292</v>
      </c>
    </row>
    <row r="211" spans="11:14" hidden="1" x14ac:dyDescent="0.3">
      <c r="K211" s="7">
        <f t="shared" si="12"/>
        <v>0</v>
      </c>
      <c r="L211" s="5">
        <f t="shared" si="9"/>
        <v>0</v>
      </c>
      <c r="M211">
        <f t="shared" si="13"/>
        <v>0</v>
      </c>
      <c r="N211" t="s">
        <v>292</v>
      </c>
    </row>
    <row r="212" spans="11:14" hidden="1" x14ac:dyDescent="0.3">
      <c r="K212" s="7">
        <f t="shared" si="12"/>
        <v>0</v>
      </c>
      <c r="L212" s="5">
        <f t="shared" ref="L212:L275" si="14">IF(D212="X",0,IF(E212="",0,IF(E212="H",0,VLOOKUP(E212,$F$540:$G$554,2))))</f>
        <v>0</v>
      </c>
      <c r="M212">
        <f t="shared" si="13"/>
        <v>0</v>
      </c>
      <c r="N212" t="s">
        <v>292</v>
      </c>
    </row>
    <row r="213" spans="11:14" hidden="1" x14ac:dyDescent="0.3">
      <c r="K213" s="7">
        <f t="shared" si="12"/>
        <v>0</v>
      </c>
      <c r="L213" s="5">
        <f t="shared" si="14"/>
        <v>0</v>
      </c>
      <c r="M213">
        <f t="shared" si="13"/>
        <v>0</v>
      </c>
      <c r="N213" t="s">
        <v>292</v>
      </c>
    </row>
    <row r="214" spans="11:14" hidden="1" x14ac:dyDescent="0.3">
      <c r="K214" s="7">
        <f t="shared" si="12"/>
        <v>0</v>
      </c>
      <c r="L214" s="5">
        <f t="shared" si="14"/>
        <v>0</v>
      </c>
      <c r="M214">
        <f t="shared" si="13"/>
        <v>0</v>
      </c>
      <c r="N214" t="s">
        <v>292</v>
      </c>
    </row>
    <row r="215" spans="11:14" hidden="1" x14ac:dyDescent="0.3">
      <c r="K215" s="7">
        <f t="shared" si="12"/>
        <v>0</v>
      </c>
      <c r="L215" s="5">
        <f t="shared" si="14"/>
        <v>0</v>
      </c>
      <c r="M215">
        <f t="shared" si="13"/>
        <v>0</v>
      </c>
      <c r="N215" t="s">
        <v>292</v>
      </c>
    </row>
    <row r="216" spans="11:14" hidden="1" x14ac:dyDescent="0.3">
      <c r="K216" s="7">
        <f t="shared" si="12"/>
        <v>0</v>
      </c>
      <c r="L216" s="5">
        <f t="shared" si="14"/>
        <v>0</v>
      </c>
      <c r="M216">
        <f t="shared" si="13"/>
        <v>0</v>
      </c>
      <c r="N216" t="s">
        <v>292</v>
      </c>
    </row>
    <row r="217" spans="11:14" hidden="1" x14ac:dyDescent="0.3">
      <c r="K217" s="7">
        <f t="shared" si="12"/>
        <v>0</v>
      </c>
      <c r="L217" s="5">
        <f t="shared" si="14"/>
        <v>0</v>
      </c>
      <c r="M217">
        <f t="shared" si="13"/>
        <v>0</v>
      </c>
      <c r="N217" t="s">
        <v>292</v>
      </c>
    </row>
    <row r="218" spans="11:14" hidden="1" x14ac:dyDescent="0.3">
      <c r="K218" s="7">
        <f t="shared" si="12"/>
        <v>0</v>
      </c>
      <c r="L218" s="5">
        <f t="shared" si="14"/>
        <v>0</v>
      </c>
      <c r="M218">
        <f t="shared" si="13"/>
        <v>0</v>
      </c>
      <c r="N218" t="s">
        <v>292</v>
      </c>
    </row>
    <row r="219" spans="11:14" hidden="1" x14ac:dyDescent="0.3">
      <c r="K219" s="7">
        <f t="shared" si="12"/>
        <v>0</v>
      </c>
      <c r="L219" s="5">
        <f t="shared" si="14"/>
        <v>0</v>
      </c>
      <c r="M219">
        <f t="shared" si="13"/>
        <v>0</v>
      </c>
      <c r="N219" t="s">
        <v>292</v>
      </c>
    </row>
    <row r="220" spans="11:14" hidden="1" x14ac:dyDescent="0.3">
      <c r="K220" s="7">
        <f t="shared" si="12"/>
        <v>0</v>
      </c>
      <c r="L220" s="5">
        <f t="shared" si="14"/>
        <v>0</v>
      </c>
      <c r="M220">
        <f t="shared" si="13"/>
        <v>0</v>
      </c>
      <c r="N220" t="s">
        <v>292</v>
      </c>
    </row>
    <row r="221" spans="11:14" hidden="1" x14ac:dyDescent="0.3">
      <c r="K221" s="7">
        <f t="shared" si="12"/>
        <v>0</v>
      </c>
      <c r="L221" s="5">
        <f t="shared" si="14"/>
        <v>0</v>
      </c>
      <c r="M221">
        <f t="shared" si="13"/>
        <v>0</v>
      </c>
      <c r="N221" t="s">
        <v>292</v>
      </c>
    </row>
    <row r="222" spans="11:14" hidden="1" x14ac:dyDescent="0.3">
      <c r="K222" s="7">
        <f t="shared" si="12"/>
        <v>0</v>
      </c>
      <c r="L222" s="5">
        <f t="shared" si="14"/>
        <v>0</v>
      </c>
      <c r="M222">
        <f t="shared" si="13"/>
        <v>0</v>
      </c>
      <c r="N222" t="s">
        <v>292</v>
      </c>
    </row>
    <row r="223" spans="11:14" hidden="1" x14ac:dyDescent="0.3">
      <c r="K223" s="7">
        <f t="shared" si="12"/>
        <v>0</v>
      </c>
      <c r="L223" s="5">
        <f t="shared" si="14"/>
        <v>0</v>
      </c>
      <c r="M223">
        <f t="shared" si="13"/>
        <v>0</v>
      </c>
      <c r="N223" t="s">
        <v>292</v>
      </c>
    </row>
    <row r="224" spans="11:14" hidden="1" x14ac:dyDescent="0.3">
      <c r="K224" s="7">
        <f t="shared" si="12"/>
        <v>0</v>
      </c>
      <c r="L224" s="5">
        <f t="shared" si="14"/>
        <v>0</v>
      </c>
      <c r="M224">
        <f t="shared" si="13"/>
        <v>0</v>
      </c>
      <c r="N224" t="s">
        <v>292</v>
      </c>
    </row>
    <row r="225" spans="11:14" hidden="1" x14ac:dyDescent="0.3">
      <c r="K225" s="7">
        <f t="shared" si="12"/>
        <v>0</v>
      </c>
      <c r="L225" s="5">
        <f t="shared" si="14"/>
        <v>0</v>
      </c>
      <c r="M225">
        <f t="shared" si="13"/>
        <v>0</v>
      </c>
      <c r="N225" t="s">
        <v>292</v>
      </c>
    </row>
    <row r="226" spans="11:14" hidden="1" x14ac:dyDescent="0.3">
      <c r="K226" s="7">
        <f t="shared" si="12"/>
        <v>0</v>
      </c>
      <c r="L226" s="5">
        <f t="shared" si="14"/>
        <v>0</v>
      </c>
      <c r="M226">
        <f t="shared" si="13"/>
        <v>0</v>
      </c>
      <c r="N226" t="s">
        <v>292</v>
      </c>
    </row>
    <row r="227" spans="11:14" hidden="1" x14ac:dyDescent="0.3">
      <c r="K227" s="7">
        <f t="shared" si="12"/>
        <v>0</v>
      </c>
      <c r="L227" s="5">
        <f t="shared" si="14"/>
        <v>0</v>
      </c>
      <c r="M227">
        <f t="shared" si="13"/>
        <v>0</v>
      </c>
      <c r="N227" t="s">
        <v>292</v>
      </c>
    </row>
    <row r="228" spans="11:14" hidden="1" x14ac:dyDescent="0.3">
      <c r="K228" s="7">
        <f t="shared" si="12"/>
        <v>0</v>
      </c>
      <c r="L228" s="5">
        <f t="shared" si="14"/>
        <v>0</v>
      </c>
      <c r="M228">
        <f t="shared" si="13"/>
        <v>0</v>
      </c>
      <c r="N228" t="s">
        <v>292</v>
      </c>
    </row>
    <row r="229" spans="11:14" hidden="1" x14ac:dyDescent="0.3">
      <c r="K229" s="7">
        <f t="shared" si="12"/>
        <v>0</v>
      </c>
      <c r="L229" s="5">
        <f t="shared" si="14"/>
        <v>0</v>
      </c>
      <c r="M229">
        <f t="shared" si="13"/>
        <v>0</v>
      </c>
      <c r="N229" t="s">
        <v>292</v>
      </c>
    </row>
    <row r="230" spans="11:14" hidden="1" x14ac:dyDescent="0.3">
      <c r="K230" s="7">
        <f t="shared" si="12"/>
        <v>0</v>
      </c>
      <c r="L230" s="5">
        <f t="shared" si="14"/>
        <v>0</v>
      </c>
      <c r="M230">
        <f t="shared" si="13"/>
        <v>0</v>
      </c>
      <c r="N230" t="s">
        <v>292</v>
      </c>
    </row>
    <row r="231" spans="11:14" hidden="1" x14ac:dyDescent="0.3">
      <c r="K231" s="7">
        <f t="shared" si="12"/>
        <v>0</v>
      </c>
      <c r="L231" s="5">
        <f t="shared" si="14"/>
        <v>0</v>
      </c>
      <c r="M231">
        <f t="shared" si="13"/>
        <v>0</v>
      </c>
      <c r="N231" t="s">
        <v>292</v>
      </c>
    </row>
    <row r="232" spans="11:14" hidden="1" x14ac:dyDescent="0.3">
      <c r="K232" s="7">
        <f t="shared" si="12"/>
        <v>0</v>
      </c>
      <c r="L232" s="5">
        <f t="shared" si="14"/>
        <v>0</v>
      </c>
      <c r="M232">
        <f t="shared" si="13"/>
        <v>0</v>
      </c>
      <c r="N232" t="s">
        <v>292</v>
      </c>
    </row>
    <row r="233" spans="11:14" hidden="1" x14ac:dyDescent="0.3">
      <c r="K233" s="7">
        <f t="shared" si="12"/>
        <v>0</v>
      </c>
      <c r="L233" s="5">
        <f t="shared" si="14"/>
        <v>0</v>
      </c>
      <c r="M233">
        <f t="shared" si="13"/>
        <v>0</v>
      </c>
      <c r="N233" t="s">
        <v>292</v>
      </c>
    </row>
    <row r="234" spans="11:14" hidden="1" x14ac:dyDescent="0.3">
      <c r="K234" s="7">
        <f t="shared" si="12"/>
        <v>0</v>
      </c>
      <c r="L234" s="5">
        <f t="shared" si="14"/>
        <v>0</v>
      </c>
      <c r="M234">
        <f t="shared" si="13"/>
        <v>0</v>
      </c>
      <c r="N234" t="s">
        <v>292</v>
      </c>
    </row>
    <row r="235" spans="11:14" hidden="1" x14ac:dyDescent="0.3">
      <c r="K235" s="7">
        <f t="shared" si="12"/>
        <v>0</v>
      </c>
      <c r="L235" s="5">
        <f t="shared" si="14"/>
        <v>0</v>
      </c>
      <c r="M235">
        <f t="shared" si="13"/>
        <v>0</v>
      </c>
      <c r="N235" t="s">
        <v>292</v>
      </c>
    </row>
    <row r="236" spans="11:14" hidden="1" x14ac:dyDescent="0.3">
      <c r="K236" s="7">
        <f t="shared" si="12"/>
        <v>0</v>
      </c>
      <c r="L236" s="5">
        <f t="shared" si="14"/>
        <v>0</v>
      </c>
      <c r="M236">
        <f t="shared" si="13"/>
        <v>0</v>
      </c>
      <c r="N236" t="s">
        <v>292</v>
      </c>
    </row>
    <row r="237" spans="11:14" hidden="1" x14ac:dyDescent="0.3">
      <c r="K237" s="7">
        <f t="shared" si="12"/>
        <v>0</v>
      </c>
      <c r="L237" s="5">
        <f t="shared" si="14"/>
        <v>0</v>
      </c>
      <c r="M237">
        <f t="shared" si="13"/>
        <v>0</v>
      </c>
      <c r="N237" t="s">
        <v>292</v>
      </c>
    </row>
    <row r="238" spans="11:14" hidden="1" x14ac:dyDescent="0.3">
      <c r="K238" s="7">
        <f t="shared" si="12"/>
        <v>0</v>
      </c>
      <c r="L238" s="5">
        <f t="shared" si="14"/>
        <v>0</v>
      </c>
      <c r="M238">
        <f t="shared" si="13"/>
        <v>0</v>
      </c>
      <c r="N238" t="s">
        <v>292</v>
      </c>
    </row>
    <row r="239" spans="11:14" hidden="1" x14ac:dyDescent="0.3">
      <c r="K239" s="7">
        <f t="shared" si="12"/>
        <v>0</v>
      </c>
      <c r="L239" s="5">
        <f t="shared" si="14"/>
        <v>0</v>
      </c>
      <c r="M239">
        <f t="shared" si="13"/>
        <v>0</v>
      </c>
      <c r="N239" t="s">
        <v>292</v>
      </c>
    </row>
    <row r="240" spans="11:14" hidden="1" x14ac:dyDescent="0.3">
      <c r="K240" s="7">
        <f t="shared" si="12"/>
        <v>0</v>
      </c>
      <c r="L240" s="5">
        <f t="shared" si="14"/>
        <v>0</v>
      </c>
      <c r="M240">
        <f t="shared" si="13"/>
        <v>0</v>
      </c>
      <c r="N240" t="s">
        <v>292</v>
      </c>
    </row>
    <row r="241" spans="11:14" hidden="1" x14ac:dyDescent="0.3">
      <c r="K241" s="7">
        <f t="shared" si="12"/>
        <v>0</v>
      </c>
      <c r="L241" s="5">
        <f t="shared" si="14"/>
        <v>0</v>
      </c>
      <c r="M241">
        <f t="shared" si="13"/>
        <v>0</v>
      </c>
      <c r="N241" t="s">
        <v>292</v>
      </c>
    </row>
    <row r="242" spans="11:14" hidden="1" x14ac:dyDescent="0.3">
      <c r="K242" s="7">
        <f t="shared" si="12"/>
        <v>0</v>
      </c>
      <c r="L242" s="5">
        <f t="shared" si="14"/>
        <v>0</v>
      </c>
      <c r="M242">
        <f t="shared" si="13"/>
        <v>0</v>
      </c>
      <c r="N242" t="s">
        <v>292</v>
      </c>
    </row>
    <row r="243" spans="11:14" hidden="1" x14ac:dyDescent="0.3">
      <c r="K243" s="7">
        <f t="shared" si="12"/>
        <v>0</v>
      </c>
      <c r="L243" s="5">
        <f t="shared" si="14"/>
        <v>0</v>
      </c>
      <c r="M243">
        <f t="shared" si="13"/>
        <v>0</v>
      </c>
      <c r="N243" t="s">
        <v>292</v>
      </c>
    </row>
    <row r="244" spans="11:14" hidden="1" x14ac:dyDescent="0.3">
      <c r="K244" s="7">
        <f t="shared" si="12"/>
        <v>0</v>
      </c>
      <c r="L244" s="5">
        <f t="shared" si="14"/>
        <v>0</v>
      </c>
      <c r="M244">
        <f t="shared" si="13"/>
        <v>0</v>
      </c>
      <c r="N244" t="s">
        <v>292</v>
      </c>
    </row>
    <row r="245" spans="11:14" hidden="1" x14ac:dyDescent="0.3">
      <c r="K245" s="7">
        <f t="shared" si="12"/>
        <v>0</v>
      </c>
      <c r="L245" s="5">
        <f t="shared" si="14"/>
        <v>0</v>
      </c>
      <c r="M245">
        <f t="shared" si="13"/>
        <v>0</v>
      </c>
      <c r="N245" t="s">
        <v>292</v>
      </c>
    </row>
    <row r="246" spans="11:14" hidden="1" x14ac:dyDescent="0.3">
      <c r="K246" s="7">
        <f t="shared" si="12"/>
        <v>0</v>
      </c>
      <c r="L246" s="5">
        <f t="shared" si="14"/>
        <v>0</v>
      </c>
      <c r="M246">
        <f t="shared" si="13"/>
        <v>0</v>
      </c>
      <c r="N246" t="s">
        <v>292</v>
      </c>
    </row>
    <row r="247" spans="11:14" hidden="1" x14ac:dyDescent="0.3">
      <c r="K247" s="7">
        <f t="shared" si="12"/>
        <v>0</v>
      </c>
      <c r="L247" s="5">
        <f t="shared" si="14"/>
        <v>0</v>
      </c>
      <c r="M247">
        <f t="shared" si="13"/>
        <v>0</v>
      </c>
      <c r="N247" t="s">
        <v>292</v>
      </c>
    </row>
    <row r="248" spans="11:14" hidden="1" x14ac:dyDescent="0.3">
      <c r="K248" s="7">
        <f t="shared" si="12"/>
        <v>0</v>
      </c>
      <c r="L248" s="5">
        <f t="shared" si="14"/>
        <v>0</v>
      </c>
      <c r="M248">
        <f t="shared" si="13"/>
        <v>0</v>
      </c>
      <c r="N248" t="s">
        <v>292</v>
      </c>
    </row>
    <row r="249" spans="11:14" hidden="1" x14ac:dyDescent="0.3">
      <c r="K249" s="7">
        <f t="shared" si="12"/>
        <v>0</v>
      </c>
      <c r="L249" s="5">
        <f t="shared" si="14"/>
        <v>0</v>
      </c>
      <c r="M249">
        <f t="shared" si="13"/>
        <v>0</v>
      </c>
      <c r="N249" t="s">
        <v>292</v>
      </c>
    </row>
    <row r="250" spans="11:14" hidden="1" x14ac:dyDescent="0.3">
      <c r="K250" s="7">
        <f t="shared" si="12"/>
        <v>0</v>
      </c>
      <c r="L250" s="5">
        <f t="shared" si="14"/>
        <v>0</v>
      </c>
      <c r="M250">
        <f t="shared" si="13"/>
        <v>0</v>
      </c>
      <c r="N250" t="s">
        <v>292</v>
      </c>
    </row>
    <row r="251" spans="11:14" hidden="1" x14ac:dyDescent="0.3">
      <c r="K251" s="7">
        <f t="shared" si="12"/>
        <v>0</v>
      </c>
      <c r="L251" s="5">
        <f t="shared" si="14"/>
        <v>0</v>
      </c>
      <c r="M251">
        <f t="shared" si="13"/>
        <v>0</v>
      </c>
      <c r="N251" t="s">
        <v>292</v>
      </c>
    </row>
    <row r="252" spans="11:14" hidden="1" x14ac:dyDescent="0.3">
      <c r="K252" s="7">
        <f t="shared" si="12"/>
        <v>0</v>
      </c>
      <c r="L252" s="5">
        <f t="shared" si="14"/>
        <v>0</v>
      </c>
      <c r="M252">
        <f t="shared" si="13"/>
        <v>0</v>
      </c>
      <c r="N252" t="s">
        <v>292</v>
      </c>
    </row>
    <row r="253" spans="11:14" hidden="1" x14ac:dyDescent="0.3">
      <c r="K253" s="7">
        <f t="shared" si="12"/>
        <v>0</v>
      </c>
      <c r="L253" s="5">
        <f t="shared" si="14"/>
        <v>0</v>
      </c>
      <c r="M253">
        <f t="shared" si="13"/>
        <v>0</v>
      </c>
      <c r="N253" t="s">
        <v>292</v>
      </c>
    </row>
    <row r="254" spans="11:14" hidden="1" x14ac:dyDescent="0.3">
      <c r="K254" s="7">
        <f t="shared" si="12"/>
        <v>0</v>
      </c>
      <c r="L254" s="5">
        <f t="shared" si="14"/>
        <v>0</v>
      </c>
      <c r="M254">
        <f t="shared" si="13"/>
        <v>0</v>
      </c>
      <c r="N254" t="s">
        <v>292</v>
      </c>
    </row>
    <row r="255" spans="11:14" hidden="1" x14ac:dyDescent="0.3">
      <c r="K255" s="7">
        <f t="shared" si="12"/>
        <v>0</v>
      </c>
      <c r="L255" s="5">
        <f t="shared" si="14"/>
        <v>0</v>
      </c>
      <c r="M255">
        <f t="shared" si="13"/>
        <v>0</v>
      </c>
      <c r="N255" t="s">
        <v>292</v>
      </c>
    </row>
    <row r="256" spans="11:14" hidden="1" x14ac:dyDescent="0.3">
      <c r="K256" s="7">
        <f t="shared" si="12"/>
        <v>0</v>
      </c>
      <c r="L256" s="5">
        <f t="shared" si="14"/>
        <v>0</v>
      </c>
      <c r="M256">
        <f t="shared" si="13"/>
        <v>0</v>
      </c>
      <c r="N256" t="s">
        <v>292</v>
      </c>
    </row>
    <row r="257" spans="11:14" hidden="1" x14ac:dyDescent="0.3">
      <c r="K257" s="7">
        <f t="shared" si="12"/>
        <v>0</v>
      </c>
      <c r="L257" s="5">
        <f t="shared" si="14"/>
        <v>0</v>
      </c>
      <c r="M257">
        <f t="shared" si="13"/>
        <v>0</v>
      </c>
      <c r="N257" t="s">
        <v>292</v>
      </c>
    </row>
    <row r="258" spans="11:14" hidden="1" x14ac:dyDescent="0.3">
      <c r="K258" s="7">
        <f t="shared" si="12"/>
        <v>0</v>
      </c>
      <c r="L258" s="5">
        <f t="shared" si="14"/>
        <v>0</v>
      </c>
      <c r="M258">
        <f t="shared" si="13"/>
        <v>0</v>
      </c>
      <c r="N258" t="s">
        <v>292</v>
      </c>
    </row>
    <row r="259" spans="11:14" hidden="1" x14ac:dyDescent="0.3">
      <c r="K259" s="7">
        <f t="shared" si="12"/>
        <v>0</v>
      </c>
      <c r="L259" s="5">
        <f t="shared" si="14"/>
        <v>0</v>
      </c>
      <c r="M259">
        <f t="shared" si="13"/>
        <v>0</v>
      </c>
      <c r="N259" t="s">
        <v>292</v>
      </c>
    </row>
    <row r="260" spans="11:14" hidden="1" x14ac:dyDescent="0.3">
      <c r="K260" s="7">
        <f t="shared" si="12"/>
        <v>0</v>
      </c>
      <c r="L260" s="5">
        <f t="shared" si="14"/>
        <v>0</v>
      </c>
      <c r="M260">
        <f t="shared" si="13"/>
        <v>0</v>
      </c>
      <c r="N260" t="s">
        <v>292</v>
      </c>
    </row>
    <row r="261" spans="11:14" hidden="1" x14ac:dyDescent="0.3">
      <c r="K261" s="7">
        <f t="shared" si="12"/>
        <v>0</v>
      </c>
      <c r="L261" s="5">
        <f t="shared" si="14"/>
        <v>0</v>
      </c>
      <c r="M261">
        <f t="shared" si="13"/>
        <v>0</v>
      </c>
      <c r="N261" t="s">
        <v>292</v>
      </c>
    </row>
    <row r="262" spans="11:14" hidden="1" x14ac:dyDescent="0.3">
      <c r="K262" s="7">
        <f t="shared" si="12"/>
        <v>0</v>
      </c>
      <c r="L262" s="5">
        <f t="shared" si="14"/>
        <v>0</v>
      </c>
      <c r="M262">
        <f t="shared" si="13"/>
        <v>0</v>
      </c>
      <c r="N262" t="s">
        <v>292</v>
      </c>
    </row>
    <row r="263" spans="11:14" hidden="1" x14ac:dyDescent="0.3">
      <c r="K263" s="7">
        <f t="shared" si="12"/>
        <v>0</v>
      </c>
      <c r="L263" s="5">
        <f t="shared" si="14"/>
        <v>0</v>
      </c>
      <c r="M263">
        <f t="shared" si="13"/>
        <v>0</v>
      </c>
      <c r="N263" t="s">
        <v>292</v>
      </c>
    </row>
    <row r="264" spans="11:14" hidden="1" x14ac:dyDescent="0.3">
      <c r="K264" s="7">
        <f t="shared" si="12"/>
        <v>0</v>
      </c>
      <c r="L264" s="5">
        <f t="shared" si="14"/>
        <v>0</v>
      </c>
      <c r="M264">
        <f t="shared" si="13"/>
        <v>0</v>
      </c>
      <c r="N264" t="s">
        <v>292</v>
      </c>
    </row>
    <row r="265" spans="11:14" hidden="1" x14ac:dyDescent="0.3">
      <c r="K265" s="7">
        <f t="shared" si="12"/>
        <v>0</v>
      </c>
      <c r="L265" s="5">
        <f t="shared" si="14"/>
        <v>0</v>
      </c>
      <c r="M265">
        <f t="shared" si="13"/>
        <v>0</v>
      </c>
      <c r="N265" t="s">
        <v>292</v>
      </c>
    </row>
    <row r="266" spans="11:14" hidden="1" x14ac:dyDescent="0.3">
      <c r="K266" s="7">
        <f t="shared" ref="K266:K329" si="15">SUM(F266:J266)</f>
        <v>0</v>
      </c>
      <c r="L266" s="5">
        <f t="shared" si="14"/>
        <v>0</v>
      </c>
      <c r="M266">
        <f t="shared" ref="M266:M329" si="16">SUM(K266*L266)</f>
        <v>0</v>
      </c>
      <c r="N266" t="s">
        <v>292</v>
      </c>
    </row>
    <row r="267" spans="11:14" hidden="1" x14ac:dyDescent="0.3">
      <c r="K267" s="7">
        <f t="shared" si="15"/>
        <v>0</v>
      </c>
      <c r="L267" s="5">
        <f t="shared" si="14"/>
        <v>0</v>
      </c>
      <c r="M267">
        <f t="shared" si="16"/>
        <v>0</v>
      </c>
      <c r="N267" t="s">
        <v>292</v>
      </c>
    </row>
    <row r="268" spans="11:14" hidden="1" x14ac:dyDescent="0.3">
      <c r="K268" s="7">
        <f t="shared" si="15"/>
        <v>0</v>
      </c>
      <c r="L268" s="5">
        <f t="shared" si="14"/>
        <v>0</v>
      </c>
      <c r="M268">
        <f t="shared" si="16"/>
        <v>0</v>
      </c>
      <c r="N268" t="s">
        <v>292</v>
      </c>
    </row>
    <row r="269" spans="11:14" hidden="1" x14ac:dyDescent="0.3">
      <c r="K269" s="7">
        <f t="shared" si="15"/>
        <v>0</v>
      </c>
      <c r="L269" s="5">
        <f t="shared" si="14"/>
        <v>0</v>
      </c>
      <c r="M269">
        <f t="shared" si="16"/>
        <v>0</v>
      </c>
      <c r="N269" t="s">
        <v>292</v>
      </c>
    </row>
    <row r="270" spans="11:14" hidden="1" x14ac:dyDescent="0.3">
      <c r="K270" s="7">
        <f t="shared" si="15"/>
        <v>0</v>
      </c>
      <c r="L270" s="5">
        <f t="shared" si="14"/>
        <v>0</v>
      </c>
      <c r="M270">
        <f t="shared" si="16"/>
        <v>0</v>
      </c>
      <c r="N270" t="s">
        <v>292</v>
      </c>
    </row>
    <row r="271" spans="11:14" hidden="1" x14ac:dyDescent="0.3">
      <c r="K271" s="7">
        <f t="shared" si="15"/>
        <v>0</v>
      </c>
      <c r="L271" s="5">
        <f t="shared" si="14"/>
        <v>0</v>
      </c>
      <c r="M271">
        <f t="shared" si="16"/>
        <v>0</v>
      </c>
      <c r="N271" t="s">
        <v>292</v>
      </c>
    </row>
    <row r="272" spans="11:14" hidden="1" x14ac:dyDescent="0.3">
      <c r="K272" s="7">
        <f t="shared" si="15"/>
        <v>0</v>
      </c>
      <c r="L272" s="5">
        <f t="shared" si="14"/>
        <v>0</v>
      </c>
      <c r="M272">
        <f t="shared" si="16"/>
        <v>0</v>
      </c>
      <c r="N272" t="s">
        <v>292</v>
      </c>
    </row>
    <row r="273" spans="11:14" hidden="1" x14ac:dyDescent="0.3">
      <c r="K273" s="7">
        <f t="shared" si="15"/>
        <v>0</v>
      </c>
      <c r="L273" s="5">
        <f t="shared" si="14"/>
        <v>0</v>
      </c>
      <c r="M273">
        <f t="shared" si="16"/>
        <v>0</v>
      </c>
      <c r="N273" t="s">
        <v>292</v>
      </c>
    </row>
    <row r="274" spans="11:14" hidden="1" x14ac:dyDescent="0.3">
      <c r="K274" s="7">
        <f t="shared" si="15"/>
        <v>0</v>
      </c>
      <c r="L274" s="5">
        <f t="shared" si="14"/>
        <v>0</v>
      </c>
      <c r="M274">
        <f t="shared" si="16"/>
        <v>0</v>
      </c>
      <c r="N274" t="s">
        <v>292</v>
      </c>
    </row>
    <row r="275" spans="11:14" hidden="1" x14ac:dyDescent="0.3">
      <c r="K275" s="7">
        <f t="shared" si="15"/>
        <v>0</v>
      </c>
      <c r="L275" s="5">
        <f t="shared" si="14"/>
        <v>0</v>
      </c>
      <c r="M275">
        <f t="shared" si="16"/>
        <v>0</v>
      </c>
      <c r="N275" t="s">
        <v>292</v>
      </c>
    </row>
    <row r="276" spans="11:14" hidden="1" x14ac:dyDescent="0.3">
      <c r="K276" s="7">
        <f t="shared" si="15"/>
        <v>0</v>
      </c>
      <c r="L276" s="5">
        <f t="shared" ref="L276:L339" si="17">IF(D276="X",0,IF(E276="",0,IF(E276="H",0,VLOOKUP(E276,$F$540:$G$554,2))))</f>
        <v>0</v>
      </c>
      <c r="M276">
        <f t="shared" si="16"/>
        <v>0</v>
      </c>
      <c r="N276" t="s">
        <v>292</v>
      </c>
    </row>
    <row r="277" spans="11:14" hidden="1" x14ac:dyDescent="0.3">
      <c r="K277" s="7">
        <f t="shared" si="15"/>
        <v>0</v>
      </c>
      <c r="L277" s="5">
        <f t="shared" si="17"/>
        <v>0</v>
      </c>
      <c r="M277">
        <f t="shared" si="16"/>
        <v>0</v>
      </c>
      <c r="N277" t="s">
        <v>292</v>
      </c>
    </row>
    <row r="278" spans="11:14" hidden="1" x14ac:dyDescent="0.3">
      <c r="K278" s="7">
        <f t="shared" si="15"/>
        <v>0</v>
      </c>
      <c r="L278" s="5">
        <f t="shared" si="17"/>
        <v>0</v>
      </c>
      <c r="M278">
        <f t="shared" si="16"/>
        <v>0</v>
      </c>
      <c r="N278" t="s">
        <v>292</v>
      </c>
    </row>
    <row r="279" spans="11:14" hidden="1" x14ac:dyDescent="0.3">
      <c r="K279" s="7">
        <f t="shared" si="15"/>
        <v>0</v>
      </c>
      <c r="L279" s="5">
        <f t="shared" si="17"/>
        <v>0</v>
      </c>
      <c r="M279">
        <f t="shared" si="16"/>
        <v>0</v>
      </c>
      <c r="N279" t="s">
        <v>292</v>
      </c>
    </row>
    <row r="280" spans="11:14" hidden="1" x14ac:dyDescent="0.3">
      <c r="K280" s="7">
        <f t="shared" si="15"/>
        <v>0</v>
      </c>
      <c r="L280" s="5">
        <f t="shared" si="17"/>
        <v>0</v>
      </c>
      <c r="M280">
        <f t="shared" si="16"/>
        <v>0</v>
      </c>
      <c r="N280" t="s">
        <v>292</v>
      </c>
    </row>
    <row r="281" spans="11:14" hidden="1" x14ac:dyDescent="0.3">
      <c r="K281" s="7">
        <f t="shared" si="15"/>
        <v>0</v>
      </c>
      <c r="L281" s="5">
        <f t="shared" si="17"/>
        <v>0</v>
      </c>
      <c r="M281">
        <f t="shared" si="16"/>
        <v>0</v>
      </c>
      <c r="N281" t="s">
        <v>292</v>
      </c>
    </row>
    <row r="282" spans="11:14" hidden="1" x14ac:dyDescent="0.3">
      <c r="K282" s="7">
        <f t="shared" si="15"/>
        <v>0</v>
      </c>
      <c r="L282" s="5">
        <f t="shared" si="17"/>
        <v>0</v>
      </c>
      <c r="M282">
        <f t="shared" si="16"/>
        <v>0</v>
      </c>
      <c r="N282" t="s">
        <v>292</v>
      </c>
    </row>
    <row r="283" spans="11:14" hidden="1" x14ac:dyDescent="0.3">
      <c r="K283" s="7">
        <f t="shared" si="15"/>
        <v>0</v>
      </c>
      <c r="L283" s="5">
        <f t="shared" si="17"/>
        <v>0</v>
      </c>
      <c r="M283">
        <f t="shared" si="16"/>
        <v>0</v>
      </c>
      <c r="N283" t="s">
        <v>292</v>
      </c>
    </row>
    <row r="284" spans="11:14" hidden="1" x14ac:dyDescent="0.3">
      <c r="K284" s="7">
        <f t="shared" si="15"/>
        <v>0</v>
      </c>
      <c r="L284" s="5">
        <f t="shared" si="17"/>
        <v>0</v>
      </c>
      <c r="M284">
        <f t="shared" si="16"/>
        <v>0</v>
      </c>
      <c r="N284" t="s">
        <v>292</v>
      </c>
    </row>
    <row r="285" spans="11:14" hidden="1" x14ac:dyDescent="0.3">
      <c r="K285" s="7">
        <f t="shared" si="15"/>
        <v>0</v>
      </c>
      <c r="L285" s="5">
        <f t="shared" si="17"/>
        <v>0</v>
      </c>
      <c r="M285">
        <f t="shared" si="16"/>
        <v>0</v>
      </c>
      <c r="N285" t="s">
        <v>292</v>
      </c>
    </row>
    <row r="286" spans="11:14" hidden="1" x14ac:dyDescent="0.3">
      <c r="K286" s="7">
        <f t="shared" si="15"/>
        <v>0</v>
      </c>
      <c r="L286" s="5">
        <f t="shared" si="17"/>
        <v>0</v>
      </c>
      <c r="M286">
        <f t="shared" si="16"/>
        <v>0</v>
      </c>
      <c r="N286" t="s">
        <v>292</v>
      </c>
    </row>
    <row r="287" spans="11:14" hidden="1" x14ac:dyDescent="0.3">
      <c r="K287" s="7">
        <f t="shared" si="15"/>
        <v>0</v>
      </c>
      <c r="L287" s="5">
        <f t="shared" si="17"/>
        <v>0</v>
      </c>
      <c r="M287">
        <f t="shared" si="16"/>
        <v>0</v>
      </c>
      <c r="N287" t="s">
        <v>292</v>
      </c>
    </row>
    <row r="288" spans="11:14" hidden="1" x14ac:dyDescent="0.3">
      <c r="K288" s="7">
        <f t="shared" si="15"/>
        <v>0</v>
      </c>
      <c r="L288" s="5">
        <f t="shared" si="17"/>
        <v>0</v>
      </c>
      <c r="M288">
        <f t="shared" si="16"/>
        <v>0</v>
      </c>
      <c r="N288" t="s">
        <v>292</v>
      </c>
    </row>
    <row r="289" spans="11:14" hidden="1" x14ac:dyDescent="0.3">
      <c r="K289" s="7">
        <f t="shared" si="15"/>
        <v>0</v>
      </c>
      <c r="L289" s="5">
        <f t="shared" si="17"/>
        <v>0</v>
      </c>
      <c r="M289">
        <f t="shared" si="16"/>
        <v>0</v>
      </c>
      <c r="N289" t="s">
        <v>292</v>
      </c>
    </row>
    <row r="290" spans="11:14" hidden="1" x14ac:dyDescent="0.3">
      <c r="K290" s="7">
        <f t="shared" si="15"/>
        <v>0</v>
      </c>
      <c r="L290" s="5">
        <f t="shared" si="17"/>
        <v>0</v>
      </c>
      <c r="M290">
        <f t="shared" si="16"/>
        <v>0</v>
      </c>
      <c r="N290" t="s">
        <v>292</v>
      </c>
    </row>
    <row r="291" spans="11:14" hidden="1" x14ac:dyDescent="0.3">
      <c r="K291" s="7">
        <f t="shared" si="15"/>
        <v>0</v>
      </c>
      <c r="L291" s="5">
        <f t="shared" si="17"/>
        <v>0</v>
      </c>
      <c r="M291">
        <f t="shared" si="16"/>
        <v>0</v>
      </c>
      <c r="N291" t="s">
        <v>292</v>
      </c>
    </row>
    <row r="292" spans="11:14" hidden="1" x14ac:dyDescent="0.3">
      <c r="K292" s="7">
        <f t="shared" si="15"/>
        <v>0</v>
      </c>
      <c r="L292" s="5">
        <f t="shared" si="17"/>
        <v>0</v>
      </c>
      <c r="M292">
        <f t="shared" si="16"/>
        <v>0</v>
      </c>
      <c r="N292" t="s">
        <v>292</v>
      </c>
    </row>
    <row r="293" spans="11:14" hidden="1" x14ac:dyDescent="0.3">
      <c r="K293" s="7">
        <f t="shared" si="15"/>
        <v>0</v>
      </c>
      <c r="L293" s="5">
        <f t="shared" si="17"/>
        <v>0</v>
      </c>
      <c r="M293">
        <f t="shared" si="16"/>
        <v>0</v>
      </c>
      <c r="N293" t="s">
        <v>292</v>
      </c>
    </row>
    <row r="294" spans="11:14" hidden="1" x14ac:dyDescent="0.3">
      <c r="K294" s="7">
        <f t="shared" si="15"/>
        <v>0</v>
      </c>
      <c r="L294" s="5">
        <f t="shared" si="17"/>
        <v>0</v>
      </c>
      <c r="M294">
        <f t="shared" si="16"/>
        <v>0</v>
      </c>
      <c r="N294" t="s">
        <v>292</v>
      </c>
    </row>
    <row r="295" spans="11:14" hidden="1" x14ac:dyDescent="0.3">
      <c r="K295" s="7">
        <f t="shared" si="15"/>
        <v>0</v>
      </c>
      <c r="L295" s="5">
        <f t="shared" si="17"/>
        <v>0</v>
      </c>
      <c r="M295">
        <f t="shared" si="16"/>
        <v>0</v>
      </c>
      <c r="N295" t="s">
        <v>292</v>
      </c>
    </row>
    <row r="296" spans="11:14" hidden="1" x14ac:dyDescent="0.3">
      <c r="K296" s="7">
        <f t="shared" si="15"/>
        <v>0</v>
      </c>
      <c r="L296" s="5">
        <f t="shared" si="17"/>
        <v>0</v>
      </c>
      <c r="M296">
        <f t="shared" si="16"/>
        <v>0</v>
      </c>
      <c r="N296" t="s">
        <v>292</v>
      </c>
    </row>
    <row r="297" spans="11:14" hidden="1" x14ac:dyDescent="0.3">
      <c r="K297" s="7">
        <f t="shared" si="15"/>
        <v>0</v>
      </c>
      <c r="L297" s="5">
        <f t="shared" si="17"/>
        <v>0</v>
      </c>
      <c r="M297">
        <f t="shared" si="16"/>
        <v>0</v>
      </c>
      <c r="N297" t="s">
        <v>292</v>
      </c>
    </row>
    <row r="298" spans="11:14" hidden="1" x14ac:dyDescent="0.3">
      <c r="K298" s="7">
        <f t="shared" si="15"/>
        <v>0</v>
      </c>
      <c r="L298" s="5">
        <f t="shared" si="17"/>
        <v>0</v>
      </c>
      <c r="M298">
        <f t="shared" si="16"/>
        <v>0</v>
      </c>
      <c r="N298" t="s">
        <v>292</v>
      </c>
    </row>
    <row r="299" spans="11:14" hidden="1" x14ac:dyDescent="0.3">
      <c r="K299" s="7">
        <f t="shared" si="15"/>
        <v>0</v>
      </c>
      <c r="L299" s="5">
        <f t="shared" si="17"/>
        <v>0</v>
      </c>
      <c r="M299">
        <f t="shared" si="16"/>
        <v>0</v>
      </c>
      <c r="N299" t="s">
        <v>292</v>
      </c>
    </row>
    <row r="300" spans="11:14" hidden="1" x14ac:dyDescent="0.3">
      <c r="K300" s="7">
        <f t="shared" si="15"/>
        <v>0</v>
      </c>
      <c r="L300" s="5">
        <f t="shared" si="17"/>
        <v>0</v>
      </c>
      <c r="M300">
        <f t="shared" si="16"/>
        <v>0</v>
      </c>
      <c r="N300" t="s">
        <v>292</v>
      </c>
    </row>
    <row r="301" spans="11:14" hidden="1" x14ac:dyDescent="0.3">
      <c r="K301" s="7">
        <f t="shared" si="15"/>
        <v>0</v>
      </c>
      <c r="L301" s="5">
        <f t="shared" si="17"/>
        <v>0</v>
      </c>
      <c r="M301">
        <f t="shared" si="16"/>
        <v>0</v>
      </c>
      <c r="N301" t="s">
        <v>292</v>
      </c>
    </row>
    <row r="302" spans="11:14" hidden="1" x14ac:dyDescent="0.3">
      <c r="K302" s="7">
        <f t="shared" si="15"/>
        <v>0</v>
      </c>
      <c r="L302" s="5">
        <f t="shared" si="17"/>
        <v>0</v>
      </c>
      <c r="M302">
        <f t="shared" si="16"/>
        <v>0</v>
      </c>
      <c r="N302" t="s">
        <v>292</v>
      </c>
    </row>
    <row r="303" spans="11:14" hidden="1" x14ac:dyDescent="0.3">
      <c r="K303" s="7">
        <f t="shared" si="15"/>
        <v>0</v>
      </c>
      <c r="L303" s="5">
        <f t="shared" si="17"/>
        <v>0</v>
      </c>
      <c r="M303">
        <f t="shared" si="16"/>
        <v>0</v>
      </c>
      <c r="N303" t="s">
        <v>292</v>
      </c>
    </row>
    <row r="304" spans="11:14" hidden="1" x14ac:dyDescent="0.3">
      <c r="K304" s="7">
        <f t="shared" si="15"/>
        <v>0</v>
      </c>
      <c r="L304" s="5">
        <f t="shared" si="17"/>
        <v>0</v>
      </c>
      <c r="M304">
        <f t="shared" si="16"/>
        <v>0</v>
      </c>
      <c r="N304" t="s">
        <v>292</v>
      </c>
    </row>
    <row r="305" spans="11:14" hidden="1" x14ac:dyDescent="0.3">
      <c r="K305" s="7">
        <f t="shared" si="15"/>
        <v>0</v>
      </c>
      <c r="L305" s="5">
        <f t="shared" si="17"/>
        <v>0</v>
      </c>
      <c r="M305">
        <f t="shared" si="16"/>
        <v>0</v>
      </c>
      <c r="N305" t="s">
        <v>292</v>
      </c>
    </row>
    <row r="306" spans="11:14" hidden="1" x14ac:dyDescent="0.3">
      <c r="K306" s="7">
        <f t="shared" si="15"/>
        <v>0</v>
      </c>
      <c r="L306" s="5">
        <f t="shared" si="17"/>
        <v>0</v>
      </c>
      <c r="M306">
        <f t="shared" si="16"/>
        <v>0</v>
      </c>
      <c r="N306" t="s">
        <v>292</v>
      </c>
    </row>
    <row r="307" spans="11:14" hidden="1" x14ac:dyDescent="0.3">
      <c r="K307" s="7">
        <f t="shared" si="15"/>
        <v>0</v>
      </c>
      <c r="L307" s="5">
        <f t="shared" si="17"/>
        <v>0</v>
      </c>
      <c r="M307">
        <f t="shared" si="16"/>
        <v>0</v>
      </c>
      <c r="N307" t="s">
        <v>292</v>
      </c>
    </row>
    <row r="308" spans="11:14" hidden="1" x14ac:dyDescent="0.3">
      <c r="K308" s="7">
        <f t="shared" si="15"/>
        <v>0</v>
      </c>
      <c r="L308" s="5">
        <f t="shared" si="17"/>
        <v>0</v>
      </c>
      <c r="M308">
        <f t="shared" si="16"/>
        <v>0</v>
      </c>
      <c r="N308" t="s">
        <v>292</v>
      </c>
    </row>
    <row r="309" spans="11:14" hidden="1" x14ac:dyDescent="0.3">
      <c r="K309" s="7">
        <f t="shared" si="15"/>
        <v>0</v>
      </c>
      <c r="L309" s="5">
        <f t="shared" si="17"/>
        <v>0</v>
      </c>
      <c r="M309">
        <f t="shared" si="16"/>
        <v>0</v>
      </c>
      <c r="N309" t="s">
        <v>292</v>
      </c>
    </row>
    <row r="310" spans="11:14" hidden="1" x14ac:dyDescent="0.3">
      <c r="K310" s="7">
        <f t="shared" si="15"/>
        <v>0</v>
      </c>
      <c r="L310" s="5">
        <f t="shared" si="17"/>
        <v>0</v>
      </c>
      <c r="M310">
        <f t="shared" si="16"/>
        <v>0</v>
      </c>
      <c r="N310" t="s">
        <v>292</v>
      </c>
    </row>
    <row r="311" spans="11:14" hidden="1" x14ac:dyDescent="0.3">
      <c r="K311" s="7">
        <f t="shared" si="15"/>
        <v>0</v>
      </c>
      <c r="L311" s="5">
        <f t="shared" si="17"/>
        <v>0</v>
      </c>
      <c r="M311">
        <f t="shared" si="16"/>
        <v>0</v>
      </c>
      <c r="N311" t="s">
        <v>292</v>
      </c>
    </row>
    <row r="312" spans="11:14" hidden="1" x14ac:dyDescent="0.3">
      <c r="K312" s="7">
        <f t="shared" si="15"/>
        <v>0</v>
      </c>
      <c r="L312" s="5">
        <f t="shared" si="17"/>
        <v>0</v>
      </c>
      <c r="M312">
        <f t="shared" si="16"/>
        <v>0</v>
      </c>
      <c r="N312" t="s">
        <v>292</v>
      </c>
    </row>
    <row r="313" spans="11:14" hidden="1" x14ac:dyDescent="0.3">
      <c r="K313" s="7">
        <f t="shared" si="15"/>
        <v>0</v>
      </c>
      <c r="L313" s="5">
        <f t="shared" si="17"/>
        <v>0</v>
      </c>
      <c r="M313">
        <f t="shared" si="16"/>
        <v>0</v>
      </c>
      <c r="N313" t="s">
        <v>292</v>
      </c>
    </row>
    <row r="314" spans="11:14" hidden="1" x14ac:dyDescent="0.3">
      <c r="K314" s="7">
        <f t="shared" si="15"/>
        <v>0</v>
      </c>
      <c r="L314" s="5">
        <f t="shared" si="17"/>
        <v>0</v>
      </c>
      <c r="M314">
        <f t="shared" si="16"/>
        <v>0</v>
      </c>
      <c r="N314" t="s">
        <v>292</v>
      </c>
    </row>
    <row r="315" spans="11:14" hidden="1" x14ac:dyDescent="0.3">
      <c r="K315" s="7">
        <f t="shared" si="15"/>
        <v>0</v>
      </c>
      <c r="L315" s="5">
        <f t="shared" si="17"/>
        <v>0</v>
      </c>
      <c r="M315">
        <f t="shared" si="16"/>
        <v>0</v>
      </c>
      <c r="N315" t="s">
        <v>292</v>
      </c>
    </row>
    <row r="316" spans="11:14" hidden="1" x14ac:dyDescent="0.3">
      <c r="K316" s="7">
        <f t="shared" si="15"/>
        <v>0</v>
      </c>
      <c r="L316" s="5">
        <f t="shared" si="17"/>
        <v>0</v>
      </c>
      <c r="M316">
        <f t="shared" si="16"/>
        <v>0</v>
      </c>
      <c r="N316" t="s">
        <v>292</v>
      </c>
    </row>
    <row r="317" spans="11:14" hidden="1" x14ac:dyDescent="0.3">
      <c r="K317" s="7">
        <f t="shared" si="15"/>
        <v>0</v>
      </c>
      <c r="L317" s="5">
        <f t="shared" si="17"/>
        <v>0</v>
      </c>
      <c r="M317">
        <f t="shared" si="16"/>
        <v>0</v>
      </c>
      <c r="N317" t="s">
        <v>292</v>
      </c>
    </row>
    <row r="318" spans="11:14" hidden="1" x14ac:dyDescent="0.3">
      <c r="K318" s="7">
        <f t="shared" si="15"/>
        <v>0</v>
      </c>
      <c r="L318" s="5">
        <f t="shared" si="17"/>
        <v>0</v>
      </c>
      <c r="M318">
        <f t="shared" si="16"/>
        <v>0</v>
      </c>
      <c r="N318" t="s">
        <v>292</v>
      </c>
    </row>
    <row r="319" spans="11:14" hidden="1" x14ac:dyDescent="0.3">
      <c r="K319" s="7">
        <f t="shared" si="15"/>
        <v>0</v>
      </c>
      <c r="L319" s="5">
        <f t="shared" si="17"/>
        <v>0</v>
      </c>
      <c r="M319">
        <f t="shared" si="16"/>
        <v>0</v>
      </c>
      <c r="N319" t="s">
        <v>292</v>
      </c>
    </row>
    <row r="320" spans="11:14" hidden="1" x14ac:dyDescent="0.3">
      <c r="K320" s="7">
        <f t="shared" si="15"/>
        <v>0</v>
      </c>
      <c r="L320" s="5">
        <f t="shared" si="17"/>
        <v>0</v>
      </c>
      <c r="M320">
        <f t="shared" si="16"/>
        <v>0</v>
      </c>
      <c r="N320" t="s">
        <v>292</v>
      </c>
    </row>
    <row r="321" spans="11:14" hidden="1" x14ac:dyDescent="0.3">
      <c r="K321" s="7">
        <f t="shared" si="15"/>
        <v>0</v>
      </c>
      <c r="L321" s="5">
        <f t="shared" si="17"/>
        <v>0</v>
      </c>
      <c r="M321">
        <f t="shared" si="16"/>
        <v>0</v>
      </c>
      <c r="N321" t="s">
        <v>292</v>
      </c>
    </row>
    <row r="322" spans="11:14" hidden="1" x14ac:dyDescent="0.3">
      <c r="K322" s="7">
        <f t="shared" si="15"/>
        <v>0</v>
      </c>
      <c r="L322" s="5">
        <f t="shared" si="17"/>
        <v>0</v>
      </c>
      <c r="M322">
        <f t="shared" si="16"/>
        <v>0</v>
      </c>
      <c r="N322" t="s">
        <v>292</v>
      </c>
    </row>
    <row r="323" spans="11:14" hidden="1" x14ac:dyDescent="0.3">
      <c r="K323" s="7">
        <f t="shared" si="15"/>
        <v>0</v>
      </c>
      <c r="L323" s="5">
        <f t="shared" si="17"/>
        <v>0</v>
      </c>
      <c r="M323">
        <f t="shared" si="16"/>
        <v>0</v>
      </c>
      <c r="N323" t="s">
        <v>292</v>
      </c>
    </row>
    <row r="324" spans="11:14" hidden="1" x14ac:dyDescent="0.3">
      <c r="K324" s="7">
        <f t="shared" si="15"/>
        <v>0</v>
      </c>
      <c r="L324" s="5">
        <f t="shared" si="17"/>
        <v>0</v>
      </c>
      <c r="M324">
        <f t="shared" si="16"/>
        <v>0</v>
      </c>
      <c r="N324" t="s">
        <v>292</v>
      </c>
    </row>
    <row r="325" spans="11:14" hidden="1" x14ac:dyDescent="0.3">
      <c r="K325" s="7">
        <f t="shared" si="15"/>
        <v>0</v>
      </c>
      <c r="L325" s="5">
        <f t="shared" si="17"/>
        <v>0</v>
      </c>
      <c r="M325">
        <f t="shared" si="16"/>
        <v>0</v>
      </c>
      <c r="N325" t="s">
        <v>292</v>
      </c>
    </row>
    <row r="326" spans="11:14" hidden="1" x14ac:dyDescent="0.3">
      <c r="K326" s="7">
        <f t="shared" si="15"/>
        <v>0</v>
      </c>
      <c r="L326" s="5">
        <f t="shared" si="17"/>
        <v>0</v>
      </c>
      <c r="M326">
        <f t="shared" si="16"/>
        <v>0</v>
      </c>
      <c r="N326" t="s">
        <v>292</v>
      </c>
    </row>
    <row r="327" spans="11:14" hidden="1" x14ac:dyDescent="0.3">
      <c r="K327" s="7">
        <f t="shared" si="15"/>
        <v>0</v>
      </c>
      <c r="L327" s="5">
        <f t="shared" si="17"/>
        <v>0</v>
      </c>
      <c r="M327">
        <f t="shared" si="16"/>
        <v>0</v>
      </c>
      <c r="N327" t="s">
        <v>292</v>
      </c>
    </row>
    <row r="328" spans="11:14" hidden="1" x14ac:dyDescent="0.3">
      <c r="K328" s="7">
        <f t="shared" si="15"/>
        <v>0</v>
      </c>
      <c r="L328" s="5">
        <f t="shared" si="17"/>
        <v>0</v>
      </c>
      <c r="M328">
        <f t="shared" si="16"/>
        <v>0</v>
      </c>
      <c r="N328" t="s">
        <v>292</v>
      </c>
    </row>
    <row r="329" spans="11:14" hidden="1" x14ac:dyDescent="0.3">
      <c r="K329" s="7">
        <f t="shared" si="15"/>
        <v>0</v>
      </c>
      <c r="L329" s="5">
        <f t="shared" si="17"/>
        <v>0</v>
      </c>
      <c r="M329">
        <f t="shared" si="16"/>
        <v>0</v>
      </c>
      <c r="N329" t="s">
        <v>292</v>
      </c>
    </row>
    <row r="330" spans="11:14" hidden="1" x14ac:dyDescent="0.3">
      <c r="K330" s="7">
        <f t="shared" ref="K330:K393" si="18">SUM(F330:J330)</f>
        <v>0</v>
      </c>
      <c r="L330" s="5">
        <f t="shared" si="17"/>
        <v>0</v>
      </c>
      <c r="M330">
        <f t="shared" ref="M330:M393" si="19">SUM(K330*L330)</f>
        <v>0</v>
      </c>
      <c r="N330" t="s">
        <v>292</v>
      </c>
    </row>
    <row r="331" spans="11:14" hidden="1" x14ac:dyDescent="0.3">
      <c r="K331" s="7">
        <f t="shared" si="18"/>
        <v>0</v>
      </c>
      <c r="L331" s="5">
        <f t="shared" si="17"/>
        <v>0</v>
      </c>
      <c r="M331">
        <f t="shared" si="19"/>
        <v>0</v>
      </c>
      <c r="N331" t="s">
        <v>292</v>
      </c>
    </row>
    <row r="332" spans="11:14" hidden="1" x14ac:dyDescent="0.3">
      <c r="K332" s="7">
        <f t="shared" si="18"/>
        <v>0</v>
      </c>
      <c r="L332" s="5">
        <f t="shared" si="17"/>
        <v>0</v>
      </c>
      <c r="M332">
        <f t="shared" si="19"/>
        <v>0</v>
      </c>
      <c r="N332" t="s">
        <v>292</v>
      </c>
    </row>
    <row r="333" spans="11:14" hidden="1" x14ac:dyDescent="0.3">
      <c r="K333" s="7">
        <f t="shared" si="18"/>
        <v>0</v>
      </c>
      <c r="L333" s="5">
        <f t="shared" si="17"/>
        <v>0</v>
      </c>
      <c r="M333">
        <f t="shared" si="19"/>
        <v>0</v>
      </c>
      <c r="N333" t="s">
        <v>292</v>
      </c>
    </row>
    <row r="334" spans="11:14" hidden="1" x14ac:dyDescent="0.3">
      <c r="K334" s="7">
        <f t="shared" si="18"/>
        <v>0</v>
      </c>
      <c r="L334" s="5">
        <f t="shared" si="17"/>
        <v>0</v>
      </c>
      <c r="M334">
        <f t="shared" si="19"/>
        <v>0</v>
      </c>
      <c r="N334" t="s">
        <v>292</v>
      </c>
    </row>
    <row r="335" spans="11:14" hidden="1" x14ac:dyDescent="0.3">
      <c r="K335" s="7">
        <f t="shared" si="18"/>
        <v>0</v>
      </c>
      <c r="L335" s="5">
        <f t="shared" si="17"/>
        <v>0</v>
      </c>
      <c r="M335">
        <f t="shared" si="19"/>
        <v>0</v>
      </c>
      <c r="N335" t="s">
        <v>292</v>
      </c>
    </row>
    <row r="336" spans="11:14" hidden="1" x14ac:dyDescent="0.3">
      <c r="K336" s="7">
        <f t="shared" si="18"/>
        <v>0</v>
      </c>
      <c r="L336" s="5">
        <f t="shared" si="17"/>
        <v>0</v>
      </c>
      <c r="M336">
        <f t="shared" si="19"/>
        <v>0</v>
      </c>
      <c r="N336" t="s">
        <v>292</v>
      </c>
    </row>
    <row r="337" spans="11:14" hidden="1" x14ac:dyDescent="0.3">
      <c r="K337" s="7">
        <f t="shared" si="18"/>
        <v>0</v>
      </c>
      <c r="L337" s="5">
        <f t="shared" si="17"/>
        <v>0</v>
      </c>
      <c r="M337">
        <f t="shared" si="19"/>
        <v>0</v>
      </c>
      <c r="N337" t="s">
        <v>292</v>
      </c>
    </row>
    <row r="338" spans="11:14" hidden="1" x14ac:dyDescent="0.3">
      <c r="K338" s="7">
        <f t="shared" si="18"/>
        <v>0</v>
      </c>
      <c r="L338" s="5">
        <f t="shared" si="17"/>
        <v>0</v>
      </c>
      <c r="M338">
        <f t="shared" si="19"/>
        <v>0</v>
      </c>
      <c r="N338" t="s">
        <v>292</v>
      </c>
    </row>
    <row r="339" spans="11:14" hidden="1" x14ac:dyDescent="0.3">
      <c r="K339" s="7">
        <f t="shared" si="18"/>
        <v>0</v>
      </c>
      <c r="L339" s="5">
        <f t="shared" si="17"/>
        <v>0</v>
      </c>
      <c r="M339">
        <f t="shared" si="19"/>
        <v>0</v>
      </c>
      <c r="N339" t="s">
        <v>292</v>
      </c>
    </row>
    <row r="340" spans="11:14" hidden="1" x14ac:dyDescent="0.3">
      <c r="K340" s="7">
        <f t="shared" si="18"/>
        <v>0</v>
      </c>
      <c r="L340" s="5">
        <f t="shared" ref="L340:L403" si="20">IF(D340="X",0,IF(E340="",0,IF(E340="H",0,VLOOKUP(E340,$F$540:$G$554,2))))</f>
        <v>0</v>
      </c>
      <c r="M340">
        <f t="shared" si="19"/>
        <v>0</v>
      </c>
      <c r="N340" t="s">
        <v>292</v>
      </c>
    </row>
    <row r="341" spans="11:14" hidden="1" x14ac:dyDescent="0.3">
      <c r="K341" s="7">
        <f t="shared" si="18"/>
        <v>0</v>
      </c>
      <c r="L341" s="5">
        <f t="shared" si="20"/>
        <v>0</v>
      </c>
      <c r="M341">
        <f t="shared" si="19"/>
        <v>0</v>
      </c>
      <c r="N341" t="s">
        <v>292</v>
      </c>
    </row>
    <row r="342" spans="11:14" hidden="1" x14ac:dyDescent="0.3">
      <c r="K342" s="7">
        <f t="shared" si="18"/>
        <v>0</v>
      </c>
      <c r="L342" s="5">
        <f t="shared" si="20"/>
        <v>0</v>
      </c>
      <c r="M342">
        <f t="shared" si="19"/>
        <v>0</v>
      </c>
      <c r="N342" t="s">
        <v>292</v>
      </c>
    </row>
    <row r="343" spans="11:14" hidden="1" x14ac:dyDescent="0.3">
      <c r="K343" s="7">
        <f t="shared" si="18"/>
        <v>0</v>
      </c>
      <c r="L343" s="5">
        <f t="shared" si="20"/>
        <v>0</v>
      </c>
      <c r="M343">
        <f t="shared" si="19"/>
        <v>0</v>
      </c>
      <c r="N343" t="s">
        <v>292</v>
      </c>
    </row>
    <row r="344" spans="11:14" hidden="1" x14ac:dyDescent="0.3">
      <c r="K344" s="7">
        <f t="shared" si="18"/>
        <v>0</v>
      </c>
      <c r="L344" s="5">
        <f t="shared" si="20"/>
        <v>0</v>
      </c>
      <c r="M344">
        <f t="shared" si="19"/>
        <v>0</v>
      </c>
      <c r="N344" t="s">
        <v>292</v>
      </c>
    </row>
    <row r="345" spans="11:14" hidden="1" x14ac:dyDescent="0.3">
      <c r="K345" s="7">
        <f t="shared" si="18"/>
        <v>0</v>
      </c>
      <c r="L345" s="5">
        <f t="shared" si="20"/>
        <v>0</v>
      </c>
      <c r="M345">
        <f t="shared" si="19"/>
        <v>0</v>
      </c>
      <c r="N345" t="s">
        <v>292</v>
      </c>
    </row>
    <row r="346" spans="11:14" hidden="1" x14ac:dyDescent="0.3">
      <c r="K346" s="7">
        <f t="shared" si="18"/>
        <v>0</v>
      </c>
      <c r="L346" s="5">
        <f t="shared" si="20"/>
        <v>0</v>
      </c>
      <c r="M346">
        <f t="shared" si="19"/>
        <v>0</v>
      </c>
      <c r="N346" t="s">
        <v>292</v>
      </c>
    </row>
    <row r="347" spans="11:14" hidden="1" x14ac:dyDescent="0.3">
      <c r="K347" s="7">
        <f t="shared" si="18"/>
        <v>0</v>
      </c>
      <c r="L347" s="5">
        <f t="shared" si="20"/>
        <v>0</v>
      </c>
      <c r="M347">
        <f t="shared" si="19"/>
        <v>0</v>
      </c>
      <c r="N347" t="s">
        <v>292</v>
      </c>
    </row>
    <row r="348" spans="11:14" hidden="1" x14ac:dyDescent="0.3">
      <c r="K348" s="7">
        <f t="shared" si="18"/>
        <v>0</v>
      </c>
      <c r="L348" s="5">
        <f t="shared" si="20"/>
        <v>0</v>
      </c>
      <c r="M348">
        <f t="shared" si="19"/>
        <v>0</v>
      </c>
      <c r="N348" t="s">
        <v>292</v>
      </c>
    </row>
    <row r="349" spans="11:14" hidden="1" x14ac:dyDescent="0.3">
      <c r="K349" s="7">
        <f t="shared" si="18"/>
        <v>0</v>
      </c>
      <c r="L349" s="5">
        <f t="shared" si="20"/>
        <v>0</v>
      </c>
      <c r="M349">
        <f t="shared" si="19"/>
        <v>0</v>
      </c>
      <c r="N349" t="s">
        <v>292</v>
      </c>
    </row>
    <row r="350" spans="11:14" hidden="1" x14ac:dyDescent="0.3">
      <c r="K350" s="7">
        <f t="shared" si="18"/>
        <v>0</v>
      </c>
      <c r="L350" s="5">
        <f t="shared" si="20"/>
        <v>0</v>
      </c>
      <c r="M350">
        <f t="shared" si="19"/>
        <v>0</v>
      </c>
      <c r="N350" t="s">
        <v>292</v>
      </c>
    </row>
    <row r="351" spans="11:14" hidden="1" x14ac:dyDescent="0.3">
      <c r="K351" s="7">
        <f t="shared" si="18"/>
        <v>0</v>
      </c>
      <c r="L351" s="5">
        <f t="shared" si="20"/>
        <v>0</v>
      </c>
      <c r="M351">
        <f t="shared" si="19"/>
        <v>0</v>
      </c>
      <c r="N351" t="s">
        <v>292</v>
      </c>
    </row>
    <row r="352" spans="11:14" hidden="1" x14ac:dyDescent="0.3">
      <c r="K352" s="7">
        <f t="shared" si="18"/>
        <v>0</v>
      </c>
      <c r="L352" s="5">
        <f t="shared" si="20"/>
        <v>0</v>
      </c>
      <c r="M352">
        <f t="shared" si="19"/>
        <v>0</v>
      </c>
      <c r="N352" t="s">
        <v>292</v>
      </c>
    </row>
    <row r="353" spans="11:14" hidden="1" x14ac:dyDescent="0.3">
      <c r="K353" s="7">
        <f t="shared" si="18"/>
        <v>0</v>
      </c>
      <c r="L353" s="5">
        <f t="shared" si="20"/>
        <v>0</v>
      </c>
      <c r="M353">
        <f t="shared" si="19"/>
        <v>0</v>
      </c>
      <c r="N353" t="s">
        <v>292</v>
      </c>
    </row>
    <row r="354" spans="11:14" hidden="1" x14ac:dyDescent="0.3">
      <c r="K354" s="7">
        <f t="shared" si="18"/>
        <v>0</v>
      </c>
      <c r="L354" s="5">
        <f t="shared" si="20"/>
        <v>0</v>
      </c>
      <c r="M354">
        <f t="shared" si="19"/>
        <v>0</v>
      </c>
      <c r="N354" t="s">
        <v>292</v>
      </c>
    </row>
    <row r="355" spans="11:14" hidden="1" x14ac:dyDescent="0.3">
      <c r="K355" s="7">
        <f t="shared" si="18"/>
        <v>0</v>
      </c>
      <c r="L355" s="5">
        <f t="shared" si="20"/>
        <v>0</v>
      </c>
      <c r="M355">
        <f t="shared" si="19"/>
        <v>0</v>
      </c>
      <c r="N355" t="s">
        <v>292</v>
      </c>
    </row>
    <row r="356" spans="11:14" hidden="1" x14ac:dyDescent="0.3">
      <c r="K356" s="7">
        <f t="shared" si="18"/>
        <v>0</v>
      </c>
      <c r="L356" s="5">
        <f t="shared" si="20"/>
        <v>0</v>
      </c>
      <c r="M356">
        <f t="shared" si="19"/>
        <v>0</v>
      </c>
      <c r="N356" t="s">
        <v>292</v>
      </c>
    </row>
    <row r="357" spans="11:14" hidden="1" x14ac:dyDescent="0.3">
      <c r="K357" s="7">
        <f t="shared" si="18"/>
        <v>0</v>
      </c>
      <c r="L357" s="5">
        <f t="shared" si="20"/>
        <v>0</v>
      </c>
      <c r="M357">
        <f t="shared" si="19"/>
        <v>0</v>
      </c>
      <c r="N357" t="s">
        <v>292</v>
      </c>
    </row>
    <row r="358" spans="11:14" hidden="1" x14ac:dyDescent="0.3">
      <c r="K358" s="7">
        <f t="shared" si="18"/>
        <v>0</v>
      </c>
      <c r="L358" s="5">
        <f t="shared" si="20"/>
        <v>0</v>
      </c>
      <c r="M358">
        <f t="shared" si="19"/>
        <v>0</v>
      </c>
      <c r="N358" t="s">
        <v>292</v>
      </c>
    </row>
    <row r="359" spans="11:14" hidden="1" x14ac:dyDescent="0.3">
      <c r="K359" s="7">
        <f t="shared" si="18"/>
        <v>0</v>
      </c>
      <c r="L359" s="5">
        <f t="shared" si="20"/>
        <v>0</v>
      </c>
      <c r="M359">
        <f t="shared" si="19"/>
        <v>0</v>
      </c>
      <c r="N359" t="s">
        <v>292</v>
      </c>
    </row>
    <row r="360" spans="11:14" hidden="1" x14ac:dyDescent="0.3">
      <c r="K360" s="7">
        <f t="shared" si="18"/>
        <v>0</v>
      </c>
      <c r="L360" s="5">
        <f t="shared" si="20"/>
        <v>0</v>
      </c>
      <c r="M360">
        <f t="shared" si="19"/>
        <v>0</v>
      </c>
      <c r="N360" t="s">
        <v>292</v>
      </c>
    </row>
    <row r="361" spans="11:14" hidden="1" x14ac:dyDescent="0.3">
      <c r="K361" s="7">
        <f t="shared" si="18"/>
        <v>0</v>
      </c>
      <c r="L361" s="5">
        <f t="shared" si="20"/>
        <v>0</v>
      </c>
      <c r="M361">
        <f t="shared" si="19"/>
        <v>0</v>
      </c>
      <c r="N361" t="s">
        <v>292</v>
      </c>
    </row>
    <row r="362" spans="11:14" hidden="1" x14ac:dyDescent="0.3">
      <c r="K362" s="7">
        <f t="shared" si="18"/>
        <v>0</v>
      </c>
      <c r="L362" s="5">
        <f t="shared" si="20"/>
        <v>0</v>
      </c>
      <c r="M362">
        <f t="shared" si="19"/>
        <v>0</v>
      </c>
      <c r="N362" t="s">
        <v>292</v>
      </c>
    </row>
    <row r="363" spans="11:14" hidden="1" x14ac:dyDescent="0.3">
      <c r="K363" s="7">
        <f t="shared" si="18"/>
        <v>0</v>
      </c>
      <c r="L363" s="5">
        <f t="shared" si="20"/>
        <v>0</v>
      </c>
      <c r="M363">
        <f t="shared" si="19"/>
        <v>0</v>
      </c>
      <c r="N363" t="s">
        <v>292</v>
      </c>
    </row>
    <row r="364" spans="11:14" hidden="1" x14ac:dyDescent="0.3">
      <c r="K364" s="7">
        <f t="shared" si="18"/>
        <v>0</v>
      </c>
      <c r="L364" s="5">
        <f t="shared" si="20"/>
        <v>0</v>
      </c>
      <c r="M364">
        <f t="shared" si="19"/>
        <v>0</v>
      </c>
      <c r="N364" t="s">
        <v>292</v>
      </c>
    </row>
    <row r="365" spans="11:14" hidden="1" x14ac:dyDescent="0.3">
      <c r="K365" s="7">
        <f t="shared" si="18"/>
        <v>0</v>
      </c>
      <c r="L365" s="5">
        <f t="shared" si="20"/>
        <v>0</v>
      </c>
      <c r="M365">
        <f t="shared" si="19"/>
        <v>0</v>
      </c>
      <c r="N365" t="s">
        <v>292</v>
      </c>
    </row>
    <row r="366" spans="11:14" hidden="1" x14ac:dyDescent="0.3">
      <c r="K366" s="7">
        <f t="shared" si="18"/>
        <v>0</v>
      </c>
      <c r="L366" s="5">
        <f t="shared" si="20"/>
        <v>0</v>
      </c>
      <c r="M366">
        <f t="shared" si="19"/>
        <v>0</v>
      </c>
      <c r="N366" t="s">
        <v>292</v>
      </c>
    </row>
    <row r="367" spans="11:14" hidden="1" x14ac:dyDescent="0.3">
      <c r="K367" s="7">
        <f t="shared" si="18"/>
        <v>0</v>
      </c>
      <c r="L367" s="5">
        <f t="shared" si="20"/>
        <v>0</v>
      </c>
      <c r="M367">
        <f t="shared" si="19"/>
        <v>0</v>
      </c>
      <c r="N367" t="s">
        <v>292</v>
      </c>
    </row>
    <row r="368" spans="11:14" hidden="1" x14ac:dyDescent="0.3">
      <c r="K368" s="7">
        <f t="shared" si="18"/>
        <v>0</v>
      </c>
      <c r="L368" s="5">
        <f t="shared" si="20"/>
        <v>0</v>
      </c>
      <c r="M368">
        <f t="shared" si="19"/>
        <v>0</v>
      </c>
      <c r="N368" t="s">
        <v>292</v>
      </c>
    </row>
    <row r="369" spans="11:14" hidden="1" x14ac:dyDescent="0.3">
      <c r="K369" s="7">
        <f t="shared" si="18"/>
        <v>0</v>
      </c>
      <c r="L369" s="5">
        <f t="shared" si="20"/>
        <v>0</v>
      </c>
      <c r="M369">
        <f t="shared" si="19"/>
        <v>0</v>
      </c>
      <c r="N369" t="s">
        <v>292</v>
      </c>
    </row>
    <row r="370" spans="11:14" hidden="1" x14ac:dyDescent="0.3">
      <c r="K370" s="7">
        <f t="shared" si="18"/>
        <v>0</v>
      </c>
      <c r="L370" s="5">
        <f t="shared" si="20"/>
        <v>0</v>
      </c>
      <c r="M370">
        <f t="shared" si="19"/>
        <v>0</v>
      </c>
      <c r="N370" t="s">
        <v>292</v>
      </c>
    </row>
    <row r="371" spans="11:14" hidden="1" x14ac:dyDescent="0.3">
      <c r="K371" s="7">
        <f t="shared" si="18"/>
        <v>0</v>
      </c>
      <c r="L371" s="5">
        <f t="shared" si="20"/>
        <v>0</v>
      </c>
      <c r="M371">
        <f t="shared" si="19"/>
        <v>0</v>
      </c>
      <c r="N371" t="s">
        <v>292</v>
      </c>
    </row>
    <row r="372" spans="11:14" hidden="1" x14ac:dyDescent="0.3">
      <c r="K372" s="7">
        <f t="shared" si="18"/>
        <v>0</v>
      </c>
      <c r="L372" s="5">
        <f t="shared" si="20"/>
        <v>0</v>
      </c>
      <c r="M372">
        <f t="shared" si="19"/>
        <v>0</v>
      </c>
      <c r="N372" t="s">
        <v>292</v>
      </c>
    </row>
    <row r="373" spans="11:14" hidden="1" x14ac:dyDescent="0.3">
      <c r="K373" s="7">
        <f t="shared" si="18"/>
        <v>0</v>
      </c>
      <c r="L373" s="5">
        <f t="shared" si="20"/>
        <v>0</v>
      </c>
      <c r="M373">
        <f t="shared" si="19"/>
        <v>0</v>
      </c>
      <c r="N373" t="s">
        <v>292</v>
      </c>
    </row>
    <row r="374" spans="11:14" hidden="1" x14ac:dyDescent="0.3">
      <c r="K374" s="7">
        <f t="shared" si="18"/>
        <v>0</v>
      </c>
      <c r="L374" s="5">
        <f t="shared" si="20"/>
        <v>0</v>
      </c>
      <c r="M374">
        <f t="shared" si="19"/>
        <v>0</v>
      </c>
      <c r="N374" t="s">
        <v>292</v>
      </c>
    </row>
    <row r="375" spans="11:14" hidden="1" x14ac:dyDescent="0.3">
      <c r="K375" s="7">
        <f t="shared" si="18"/>
        <v>0</v>
      </c>
      <c r="L375" s="5">
        <f t="shared" si="20"/>
        <v>0</v>
      </c>
      <c r="M375">
        <f t="shared" si="19"/>
        <v>0</v>
      </c>
      <c r="N375" t="s">
        <v>292</v>
      </c>
    </row>
    <row r="376" spans="11:14" hidden="1" x14ac:dyDescent="0.3">
      <c r="K376" s="7">
        <f t="shared" si="18"/>
        <v>0</v>
      </c>
      <c r="L376" s="5">
        <f t="shared" si="20"/>
        <v>0</v>
      </c>
      <c r="M376">
        <f t="shared" si="19"/>
        <v>0</v>
      </c>
      <c r="N376" t="s">
        <v>292</v>
      </c>
    </row>
    <row r="377" spans="11:14" hidden="1" x14ac:dyDescent="0.3">
      <c r="K377" s="7">
        <f t="shared" si="18"/>
        <v>0</v>
      </c>
      <c r="L377" s="5">
        <f t="shared" si="20"/>
        <v>0</v>
      </c>
      <c r="M377">
        <f t="shared" si="19"/>
        <v>0</v>
      </c>
      <c r="N377" t="s">
        <v>292</v>
      </c>
    </row>
    <row r="378" spans="11:14" hidden="1" x14ac:dyDescent="0.3">
      <c r="K378" s="7">
        <f t="shared" si="18"/>
        <v>0</v>
      </c>
      <c r="L378" s="5">
        <f t="shared" si="20"/>
        <v>0</v>
      </c>
      <c r="M378">
        <f t="shared" si="19"/>
        <v>0</v>
      </c>
      <c r="N378" t="s">
        <v>292</v>
      </c>
    </row>
    <row r="379" spans="11:14" hidden="1" x14ac:dyDescent="0.3">
      <c r="K379" s="7">
        <f t="shared" si="18"/>
        <v>0</v>
      </c>
      <c r="L379" s="5">
        <f t="shared" si="20"/>
        <v>0</v>
      </c>
      <c r="M379">
        <f t="shared" si="19"/>
        <v>0</v>
      </c>
      <c r="N379" t="s">
        <v>292</v>
      </c>
    </row>
    <row r="380" spans="11:14" hidden="1" x14ac:dyDescent="0.3">
      <c r="K380" s="7">
        <f t="shared" si="18"/>
        <v>0</v>
      </c>
      <c r="L380" s="5">
        <f t="shared" si="20"/>
        <v>0</v>
      </c>
      <c r="M380">
        <f t="shared" si="19"/>
        <v>0</v>
      </c>
      <c r="N380" t="s">
        <v>292</v>
      </c>
    </row>
    <row r="381" spans="11:14" hidden="1" x14ac:dyDescent="0.3">
      <c r="K381" s="7">
        <f t="shared" si="18"/>
        <v>0</v>
      </c>
      <c r="L381" s="5">
        <f t="shared" si="20"/>
        <v>0</v>
      </c>
      <c r="M381">
        <f t="shared" si="19"/>
        <v>0</v>
      </c>
      <c r="N381" t="s">
        <v>292</v>
      </c>
    </row>
    <row r="382" spans="11:14" hidden="1" x14ac:dyDescent="0.3">
      <c r="K382" s="7">
        <f t="shared" si="18"/>
        <v>0</v>
      </c>
      <c r="L382" s="5">
        <f t="shared" si="20"/>
        <v>0</v>
      </c>
      <c r="M382">
        <f t="shared" si="19"/>
        <v>0</v>
      </c>
      <c r="N382" t="s">
        <v>292</v>
      </c>
    </row>
    <row r="383" spans="11:14" hidden="1" x14ac:dyDescent="0.3">
      <c r="K383" s="7">
        <f t="shared" si="18"/>
        <v>0</v>
      </c>
      <c r="L383" s="5">
        <f t="shared" si="20"/>
        <v>0</v>
      </c>
      <c r="M383">
        <f t="shared" si="19"/>
        <v>0</v>
      </c>
      <c r="N383" t="s">
        <v>292</v>
      </c>
    </row>
    <row r="384" spans="11:14" hidden="1" x14ac:dyDescent="0.3">
      <c r="K384" s="7">
        <f t="shared" si="18"/>
        <v>0</v>
      </c>
      <c r="L384" s="5">
        <f t="shared" si="20"/>
        <v>0</v>
      </c>
      <c r="M384">
        <f t="shared" si="19"/>
        <v>0</v>
      </c>
      <c r="N384" t="s">
        <v>292</v>
      </c>
    </row>
    <row r="385" spans="11:14" hidden="1" x14ac:dyDescent="0.3">
      <c r="K385" s="7">
        <f t="shared" si="18"/>
        <v>0</v>
      </c>
      <c r="L385" s="5">
        <f t="shared" si="20"/>
        <v>0</v>
      </c>
      <c r="M385">
        <f t="shared" si="19"/>
        <v>0</v>
      </c>
      <c r="N385" t="s">
        <v>292</v>
      </c>
    </row>
    <row r="386" spans="11:14" hidden="1" x14ac:dyDescent="0.3">
      <c r="K386" s="7">
        <f t="shared" si="18"/>
        <v>0</v>
      </c>
      <c r="L386" s="5">
        <f t="shared" si="20"/>
        <v>0</v>
      </c>
      <c r="M386">
        <f t="shared" si="19"/>
        <v>0</v>
      </c>
      <c r="N386" t="s">
        <v>292</v>
      </c>
    </row>
    <row r="387" spans="11:14" hidden="1" x14ac:dyDescent="0.3">
      <c r="K387" s="7">
        <f t="shared" si="18"/>
        <v>0</v>
      </c>
      <c r="L387" s="5">
        <f t="shared" si="20"/>
        <v>0</v>
      </c>
      <c r="M387">
        <f t="shared" si="19"/>
        <v>0</v>
      </c>
      <c r="N387" t="s">
        <v>292</v>
      </c>
    </row>
    <row r="388" spans="11:14" hidden="1" x14ac:dyDescent="0.3">
      <c r="K388" s="7">
        <f t="shared" si="18"/>
        <v>0</v>
      </c>
      <c r="L388" s="5">
        <f t="shared" si="20"/>
        <v>0</v>
      </c>
      <c r="M388">
        <f t="shared" si="19"/>
        <v>0</v>
      </c>
      <c r="N388" t="s">
        <v>292</v>
      </c>
    </row>
    <row r="389" spans="11:14" hidden="1" x14ac:dyDescent="0.3">
      <c r="K389" s="7">
        <f t="shared" si="18"/>
        <v>0</v>
      </c>
      <c r="L389" s="5">
        <f t="shared" si="20"/>
        <v>0</v>
      </c>
      <c r="M389">
        <f t="shared" si="19"/>
        <v>0</v>
      </c>
      <c r="N389" t="s">
        <v>292</v>
      </c>
    </row>
    <row r="390" spans="11:14" hidden="1" x14ac:dyDescent="0.3">
      <c r="K390" s="7">
        <f t="shared" si="18"/>
        <v>0</v>
      </c>
      <c r="L390" s="5">
        <f t="shared" si="20"/>
        <v>0</v>
      </c>
      <c r="M390">
        <f t="shared" si="19"/>
        <v>0</v>
      </c>
      <c r="N390" t="s">
        <v>292</v>
      </c>
    </row>
    <row r="391" spans="11:14" hidden="1" x14ac:dyDescent="0.3">
      <c r="K391" s="7">
        <f t="shared" si="18"/>
        <v>0</v>
      </c>
      <c r="L391" s="5">
        <f t="shared" si="20"/>
        <v>0</v>
      </c>
      <c r="M391">
        <f t="shared" si="19"/>
        <v>0</v>
      </c>
      <c r="N391" t="s">
        <v>292</v>
      </c>
    </row>
    <row r="392" spans="11:14" hidden="1" x14ac:dyDescent="0.3">
      <c r="K392" s="7">
        <f t="shared" si="18"/>
        <v>0</v>
      </c>
      <c r="L392" s="5">
        <f t="shared" si="20"/>
        <v>0</v>
      </c>
      <c r="M392">
        <f t="shared" si="19"/>
        <v>0</v>
      </c>
      <c r="N392" t="s">
        <v>292</v>
      </c>
    </row>
    <row r="393" spans="11:14" hidden="1" x14ac:dyDescent="0.3">
      <c r="K393" s="7">
        <f t="shared" si="18"/>
        <v>0</v>
      </c>
      <c r="L393" s="5">
        <f t="shared" si="20"/>
        <v>0</v>
      </c>
      <c r="M393">
        <f t="shared" si="19"/>
        <v>0</v>
      </c>
      <c r="N393" t="s">
        <v>292</v>
      </c>
    </row>
    <row r="394" spans="11:14" hidden="1" x14ac:dyDescent="0.3">
      <c r="K394" s="7">
        <f t="shared" ref="K394:K457" si="21">SUM(F394:J394)</f>
        <v>0</v>
      </c>
      <c r="L394" s="5">
        <f t="shared" si="20"/>
        <v>0</v>
      </c>
      <c r="M394">
        <f t="shared" ref="M394:M457" si="22">SUM(K394*L394)</f>
        <v>0</v>
      </c>
      <c r="N394" t="s">
        <v>292</v>
      </c>
    </row>
    <row r="395" spans="11:14" hidden="1" x14ac:dyDescent="0.3">
      <c r="K395" s="7">
        <f t="shared" si="21"/>
        <v>0</v>
      </c>
      <c r="L395" s="5">
        <f t="shared" si="20"/>
        <v>0</v>
      </c>
      <c r="M395">
        <f t="shared" si="22"/>
        <v>0</v>
      </c>
      <c r="N395" t="s">
        <v>292</v>
      </c>
    </row>
    <row r="396" spans="11:14" hidden="1" x14ac:dyDescent="0.3">
      <c r="K396" s="7">
        <f t="shared" si="21"/>
        <v>0</v>
      </c>
      <c r="L396" s="5">
        <f t="shared" si="20"/>
        <v>0</v>
      </c>
      <c r="M396">
        <f t="shared" si="22"/>
        <v>0</v>
      </c>
      <c r="N396" t="s">
        <v>292</v>
      </c>
    </row>
    <row r="397" spans="11:14" hidden="1" x14ac:dyDescent="0.3">
      <c r="K397" s="7">
        <f t="shared" si="21"/>
        <v>0</v>
      </c>
      <c r="L397" s="5">
        <f t="shared" si="20"/>
        <v>0</v>
      </c>
      <c r="M397">
        <f t="shared" si="22"/>
        <v>0</v>
      </c>
      <c r="N397" t="s">
        <v>292</v>
      </c>
    </row>
    <row r="398" spans="11:14" hidden="1" x14ac:dyDescent="0.3">
      <c r="K398" s="7">
        <f t="shared" si="21"/>
        <v>0</v>
      </c>
      <c r="L398" s="5">
        <f t="shared" si="20"/>
        <v>0</v>
      </c>
      <c r="M398">
        <f t="shared" si="22"/>
        <v>0</v>
      </c>
      <c r="N398" t="s">
        <v>292</v>
      </c>
    </row>
    <row r="399" spans="11:14" hidden="1" x14ac:dyDescent="0.3">
      <c r="K399" s="7">
        <f t="shared" si="21"/>
        <v>0</v>
      </c>
      <c r="L399" s="5">
        <f t="shared" si="20"/>
        <v>0</v>
      </c>
      <c r="M399">
        <f t="shared" si="22"/>
        <v>0</v>
      </c>
      <c r="N399" t="s">
        <v>292</v>
      </c>
    </row>
    <row r="400" spans="11:14" hidden="1" x14ac:dyDescent="0.3">
      <c r="K400" s="7">
        <f t="shared" si="21"/>
        <v>0</v>
      </c>
      <c r="L400" s="5">
        <f t="shared" si="20"/>
        <v>0</v>
      </c>
      <c r="M400">
        <f t="shared" si="22"/>
        <v>0</v>
      </c>
      <c r="N400" t="s">
        <v>292</v>
      </c>
    </row>
    <row r="401" spans="11:14" hidden="1" x14ac:dyDescent="0.3">
      <c r="K401" s="7">
        <f t="shared" si="21"/>
        <v>0</v>
      </c>
      <c r="L401" s="5">
        <f t="shared" si="20"/>
        <v>0</v>
      </c>
      <c r="M401">
        <f t="shared" si="22"/>
        <v>0</v>
      </c>
      <c r="N401" t="s">
        <v>292</v>
      </c>
    </row>
    <row r="402" spans="11:14" hidden="1" x14ac:dyDescent="0.3">
      <c r="K402" s="7">
        <f t="shared" si="21"/>
        <v>0</v>
      </c>
      <c r="L402" s="5">
        <f t="shared" si="20"/>
        <v>0</v>
      </c>
      <c r="M402">
        <f t="shared" si="22"/>
        <v>0</v>
      </c>
      <c r="N402" t="s">
        <v>292</v>
      </c>
    </row>
    <row r="403" spans="11:14" hidden="1" x14ac:dyDescent="0.3">
      <c r="K403" s="7">
        <f t="shared" si="21"/>
        <v>0</v>
      </c>
      <c r="L403" s="5">
        <f t="shared" si="20"/>
        <v>0</v>
      </c>
      <c r="M403">
        <f t="shared" si="22"/>
        <v>0</v>
      </c>
      <c r="N403" t="s">
        <v>292</v>
      </c>
    </row>
    <row r="404" spans="11:14" hidden="1" x14ac:dyDescent="0.3">
      <c r="K404" s="7">
        <f t="shared" si="21"/>
        <v>0</v>
      </c>
      <c r="L404" s="5">
        <f t="shared" ref="L404:L467" si="23">IF(D404="X",0,IF(E404="",0,IF(E404="H",0,VLOOKUP(E404,$F$540:$G$554,2))))</f>
        <v>0</v>
      </c>
      <c r="M404">
        <f t="shared" si="22"/>
        <v>0</v>
      </c>
      <c r="N404" t="s">
        <v>292</v>
      </c>
    </row>
    <row r="405" spans="11:14" hidden="1" x14ac:dyDescent="0.3">
      <c r="K405" s="7">
        <f t="shared" si="21"/>
        <v>0</v>
      </c>
      <c r="L405" s="5">
        <f t="shared" si="23"/>
        <v>0</v>
      </c>
      <c r="M405">
        <f t="shared" si="22"/>
        <v>0</v>
      </c>
      <c r="N405" t="s">
        <v>292</v>
      </c>
    </row>
    <row r="406" spans="11:14" hidden="1" x14ac:dyDescent="0.3">
      <c r="K406" s="7">
        <f t="shared" si="21"/>
        <v>0</v>
      </c>
      <c r="L406" s="5">
        <f t="shared" si="23"/>
        <v>0</v>
      </c>
      <c r="M406">
        <f t="shared" si="22"/>
        <v>0</v>
      </c>
      <c r="N406" t="s">
        <v>292</v>
      </c>
    </row>
    <row r="407" spans="11:14" hidden="1" x14ac:dyDescent="0.3">
      <c r="K407" s="7">
        <f t="shared" si="21"/>
        <v>0</v>
      </c>
      <c r="L407" s="5">
        <f t="shared" si="23"/>
        <v>0</v>
      </c>
      <c r="M407">
        <f t="shared" si="22"/>
        <v>0</v>
      </c>
      <c r="N407" t="s">
        <v>292</v>
      </c>
    </row>
    <row r="408" spans="11:14" hidden="1" x14ac:dyDescent="0.3">
      <c r="K408" s="7">
        <f t="shared" si="21"/>
        <v>0</v>
      </c>
      <c r="L408" s="5">
        <f t="shared" si="23"/>
        <v>0</v>
      </c>
      <c r="M408">
        <f t="shared" si="22"/>
        <v>0</v>
      </c>
      <c r="N408" t="s">
        <v>292</v>
      </c>
    </row>
    <row r="409" spans="11:14" hidden="1" x14ac:dyDescent="0.3">
      <c r="K409" s="7">
        <f t="shared" si="21"/>
        <v>0</v>
      </c>
      <c r="L409" s="5">
        <f t="shared" si="23"/>
        <v>0</v>
      </c>
      <c r="M409">
        <f t="shared" si="22"/>
        <v>0</v>
      </c>
      <c r="N409" t="s">
        <v>292</v>
      </c>
    </row>
    <row r="410" spans="11:14" hidden="1" x14ac:dyDescent="0.3">
      <c r="K410" s="7">
        <f t="shared" si="21"/>
        <v>0</v>
      </c>
      <c r="L410" s="5">
        <f t="shared" si="23"/>
        <v>0</v>
      </c>
      <c r="M410">
        <f t="shared" si="22"/>
        <v>0</v>
      </c>
      <c r="N410" t="s">
        <v>292</v>
      </c>
    </row>
    <row r="411" spans="11:14" hidden="1" x14ac:dyDescent="0.3">
      <c r="K411" s="7">
        <f t="shared" si="21"/>
        <v>0</v>
      </c>
      <c r="L411" s="5">
        <f t="shared" si="23"/>
        <v>0</v>
      </c>
      <c r="M411">
        <f t="shared" si="22"/>
        <v>0</v>
      </c>
      <c r="N411" t="s">
        <v>292</v>
      </c>
    </row>
    <row r="412" spans="11:14" hidden="1" x14ac:dyDescent="0.3">
      <c r="K412" s="7">
        <f t="shared" si="21"/>
        <v>0</v>
      </c>
      <c r="L412" s="5">
        <f t="shared" si="23"/>
        <v>0</v>
      </c>
      <c r="M412">
        <f t="shared" si="22"/>
        <v>0</v>
      </c>
      <c r="N412" t="s">
        <v>292</v>
      </c>
    </row>
    <row r="413" spans="11:14" hidden="1" x14ac:dyDescent="0.3">
      <c r="K413" s="7">
        <f t="shared" si="21"/>
        <v>0</v>
      </c>
      <c r="L413" s="5">
        <f t="shared" si="23"/>
        <v>0</v>
      </c>
      <c r="M413">
        <f t="shared" si="22"/>
        <v>0</v>
      </c>
      <c r="N413" t="s">
        <v>292</v>
      </c>
    </row>
    <row r="414" spans="11:14" hidden="1" x14ac:dyDescent="0.3">
      <c r="K414" s="7">
        <f t="shared" si="21"/>
        <v>0</v>
      </c>
      <c r="L414" s="5">
        <f t="shared" si="23"/>
        <v>0</v>
      </c>
      <c r="M414">
        <f t="shared" si="22"/>
        <v>0</v>
      </c>
      <c r="N414" t="s">
        <v>292</v>
      </c>
    </row>
    <row r="415" spans="11:14" hidden="1" x14ac:dyDescent="0.3">
      <c r="K415" s="7">
        <f t="shared" si="21"/>
        <v>0</v>
      </c>
      <c r="L415" s="5">
        <f t="shared" si="23"/>
        <v>0</v>
      </c>
      <c r="M415">
        <f t="shared" si="22"/>
        <v>0</v>
      </c>
      <c r="N415" t="s">
        <v>292</v>
      </c>
    </row>
    <row r="416" spans="11:14" hidden="1" x14ac:dyDescent="0.3">
      <c r="K416" s="7">
        <f t="shared" si="21"/>
        <v>0</v>
      </c>
      <c r="L416" s="5">
        <f t="shared" si="23"/>
        <v>0</v>
      </c>
      <c r="M416">
        <f t="shared" si="22"/>
        <v>0</v>
      </c>
      <c r="N416" t="s">
        <v>292</v>
      </c>
    </row>
    <row r="417" spans="11:14" hidden="1" x14ac:dyDescent="0.3">
      <c r="K417" s="7">
        <f t="shared" si="21"/>
        <v>0</v>
      </c>
      <c r="L417" s="5">
        <f t="shared" si="23"/>
        <v>0</v>
      </c>
      <c r="M417">
        <f t="shared" si="22"/>
        <v>0</v>
      </c>
      <c r="N417" t="s">
        <v>292</v>
      </c>
    </row>
    <row r="418" spans="11:14" hidden="1" x14ac:dyDescent="0.3">
      <c r="K418" s="7">
        <f t="shared" si="21"/>
        <v>0</v>
      </c>
      <c r="L418" s="5">
        <f t="shared" si="23"/>
        <v>0</v>
      </c>
      <c r="M418">
        <f t="shared" si="22"/>
        <v>0</v>
      </c>
      <c r="N418" t="s">
        <v>292</v>
      </c>
    </row>
    <row r="419" spans="11:14" hidden="1" x14ac:dyDescent="0.3">
      <c r="K419" s="7">
        <f t="shared" si="21"/>
        <v>0</v>
      </c>
      <c r="L419" s="5">
        <f t="shared" si="23"/>
        <v>0</v>
      </c>
      <c r="M419">
        <f t="shared" si="22"/>
        <v>0</v>
      </c>
      <c r="N419" t="s">
        <v>292</v>
      </c>
    </row>
    <row r="420" spans="11:14" hidden="1" x14ac:dyDescent="0.3">
      <c r="K420" s="7">
        <f t="shared" si="21"/>
        <v>0</v>
      </c>
      <c r="L420" s="5">
        <f t="shared" si="23"/>
        <v>0</v>
      </c>
      <c r="M420">
        <f t="shared" si="22"/>
        <v>0</v>
      </c>
      <c r="N420" t="s">
        <v>292</v>
      </c>
    </row>
    <row r="421" spans="11:14" hidden="1" x14ac:dyDescent="0.3">
      <c r="K421" s="7">
        <f t="shared" si="21"/>
        <v>0</v>
      </c>
      <c r="L421" s="5">
        <f t="shared" si="23"/>
        <v>0</v>
      </c>
      <c r="M421">
        <f t="shared" si="22"/>
        <v>0</v>
      </c>
      <c r="N421" t="s">
        <v>292</v>
      </c>
    </row>
    <row r="422" spans="11:14" hidden="1" x14ac:dyDescent="0.3">
      <c r="K422" s="7">
        <f t="shared" si="21"/>
        <v>0</v>
      </c>
      <c r="L422" s="5">
        <f t="shared" si="23"/>
        <v>0</v>
      </c>
      <c r="M422">
        <f t="shared" si="22"/>
        <v>0</v>
      </c>
      <c r="N422" t="s">
        <v>292</v>
      </c>
    </row>
    <row r="423" spans="11:14" hidden="1" x14ac:dyDescent="0.3">
      <c r="K423" s="7">
        <f t="shared" si="21"/>
        <v>0</v>
      </c>
      <c r="L423" s="5">
        <f t="shared" si="23"/>
        <v>0</v>
      </c>
      <c r="M423">
        <f t="shared" si="22"/>
        <v>0</v>
      </c>
      <c r="N423" t="s">
        <v>292</v>
      </c>
    </row>
    <row r="424" spans="11:14" hidden="1" x14ac:dyDescent="0.3">
      <c r="K424" s="7">
        <f t="shared" si="21"/>
        <v>0</v>
      </c>
      <c r="L424" s="5">
        <f t="shared" si="23"/>
        <v>0</v>
      </c>
      <c r="M424">
        <f t="shared" si="22"/>
        <v>0</v>
      </c>
      <c r="N424" t="s">
        <v>292</v>
      </c>
    </row>
    <row r="425" spans="11:14" hidden="1" x14ac:dyDescent="0.3">
      <c r="K425" s="7">
        <f t="shared" si="21"/>
        <v>0</v>
      </c>
      <c r="L425" s="5">
        <f t="shared" si="23"/>
        <v>0</v>
      </c>
      <c r="M425">
        <f t="shared" si="22"/>
        <v>0</v>
      </c>
      <c r="N425" t="s">
        <v>292</v>
      </c>
    </row>
    <row r="426" spans="11:14" hidden="1" x14ac:dyDescent="0.3">
      <c r="K426" s="7">
        <f t="shared" si="21"/>
        <v>0</v>
      </c>
      <c r="L426" s="5">
        <f t="shared" si="23"/>
        <v>0</v>
      </c>
      <c r="M426">
        <f t="shared" si="22"/>
        <v>0</v>
      </c>
      <c r="N426" t="s">
        <v>292</v>
      </c>
    </row>
    <row r="427" spans="11:14" hidden="1" x14ac:dyDescent="0.3">
      <c r="K427" s="7">
        <f t="shared" si="21"/>
        <v>0</v>
      </c>
      <c r="L427" s="5">
        <f t="shared" si="23"/>
        <v>0</v>
      </c>
      <c r="M427">
        <f t="shared" si="22"/>
        <v>0</v>
      </c>
      <c r="N427" t="s">
        <v>292</v>
      </c>
    </row>
    <row r="428" spans="11:14" hidden="1" x14ac:dyDescent="0.3">
      <c r="K428" s="7">
        <f t="shared" si="21"/>
        <v>0</v>
      </c>
      <c r="L428" s="5">
        <f t="shared" si="23"/>
        <v>0</v>
      </c>
      <c r="M428">
        <f t="shared" si="22"/>
        <v>0</v>
      </c>
      <c r="N428" t="s">
        <v>292</v>
      </c>
    </row>
    <row r="429" spans="11:14" hidden="1" x14ac:dyDescent="0.3">
      <c r="K429" s="7">
        <f t="shared" si="21"/>
        <v>0</v>
      </c>
      <c r="L429" s="5">
        <f t="shared" si="23"/>
        <v>0</v>
      </c>
      <c r="M429">
        <f t="shared" si="22"/>
        <v>0</v>
      </c>
      <c r="N429" t="s">
        <v>292</v>
      </c>
    </row>
    <row r="430" spans="11:14" hidden="1" x14ac:dyDescent="0.3">
      <c r="K430" s="7">
        <f t="shared" si="21"/>
        <v>0</v>
      </c>
      <c r="L430" s="5">
        <f t="shared" si="23"/>
        <v>0</v>
      </c>
      <c r="M430">
        <f t="shared" si="22"/>
        <v>0</v>
      </c>
      <c r="N430" t="s">
        <v>292</v>
      </c>
    </row>
    <row r="431" spans="11:14" hidden="1" x14ac:dyDescent="0.3">
      <c r="K431" s="7">
        <f t="shared" si="21"/>
        <v>0</v>
      </c>
      <c r="L431" s="5">
        <f t="shared" si="23"/>
        <v>0</v>
      </c>
      <c r="M431">
        <f t="shared" si="22"/>
        <v>0</v>
      </c>
      <c r="N431" t="s">
        <v>292</v>
      </c>
    </row>
    <row r="432" spans="11:14" hidden="1" x14ac:dyDescent="0.3">
      <c r="K432" s="7">
        <f t="shared" si="21"/>
        <v>0</v>
      </c>
      <c r="L432" s="5">
        <f t="shared" si="23"/>
        <v>0</v>
      </c>
      <c r="M432">
        <f t="shared" si="22"/>
        <v>0</v>
      </c>
      <c r="N432" t="s">
        <v>292</v>
      </c>
    </row>
    <row r="433" spans="11:14" hidden="1" x14ac:dyDescent="0.3">
      <c r="K433" s="7">
        <f t="shared" si="21"/>
        <v>0</v>
      </c>
      <c r="L433" s="5">
        <f t="shared" si="23"/>
        <v>0</v>
      </c>
      <c r="M433">
        <f t="shared" si="22"/>
        <v>0</v>
      </c>
      <c r="N433" t="s">
        <v>292</v>
      </c>
    </row>
    <row r="434" spans="11:14" hidden="1" x14ac:dyDescent="0.3">
      <c r="K434" s="7">
        <f t="shared" si="21"/>
        <v>0</v>
      </c>
      <c r="L434" s="5">
        <f t="shared" si="23"/>
        <v>0</v>
      </c>
      <c r="M434">
        <f t="shared" si="22"/>
        <v>0</v>
      </c>
      <c r="N434" t="s">
        <v>292</v>
      </c>
    </row>
    <row r="435" spans="11:14" hidden="1" x14ac:dyDescent="0.3">
      <c r="K435" s="7">
        <f t="shared" si="21"/>
        <v>0</v>
      </c>
      <c r="L435" s="5">
        <f t="shared" si="23"/>
        <v>0</v>
      </c>
      <c r="M435">
        <f t="shared" si="22"/>
        <v>0</v>
      </c>
      <c r="N435" t="s">
        <v>292</v>
      </c>
    </row>
    <row r="436" spans="11:14" hidden="1" x14ac:dyDescent="0.3">
      <c r="K436" s="7">
        <f t="shared" si="21"/>
        <v>0</v>
      </c>
      <c r="L436" s="5">
        <f t="shared" si="23"/>
        <v>0</v>
      </c>
      <c r="M436">
        <f t="shared" si="22"/>
        <v>0</v>
      </c>
      <c r="N436" t="s">
        <v>292</v>
      </c>
    </row>
    <row r="437" spans="11:14" hidden="1" x14ac:dyDescent="0.3">
      <c r="K437" s="7">
        <f t="shared" si="21"/>
        <v>0</v>
      </c>
      <c r="L437" s="5">
        <f t="shared" si="23"/>
        <v>0</v>
      </c>
      <c r="M437">
        <f t="shared" si="22"/>
        <v>0</v>
      </c>
      <c r="N437" t="s">
        <v>292</v>
      </c>
    </row>
    <row r="438" spans="11:14" hidden="1" x14ac:dyDescent="0.3">
      <c r="K438" s="7">
        <f t="shared" si="21"/>
        <v>0</v>
      </c>
      <c r="L438" s="5">
        <f t="shared" si="23"/>
        <v>0</v>
      </c>
      <c r="M438">
        <f t="shared" si="22"/>
        <v>0</v>
      </c>
      <c r="N438" t="s">
        <v>292</v>
      </c>
    </row>
    <row r="439" spans="11:14" hidden="1" x14ac:dyDescent="0.3">
      <c r="K439" s="7">
        <f t="shared" si="21"/>
        <v>0</v>
      </c>
      <c r="L439" s="5">
        <f t="shared" si="23"/>
        <v>0</v>
      </c>
      <c r="M439">
        <f t="shared" si="22"/>
        <v>0</v>
      </c>
      <c r="N439" t="s">
        <v>292</v>
      </c>
    </row>
    <row r="440" spans="11:14" hidden="1" x14ac:dyDescent="0.3">
      <c r="K440" s="7">
        <f t="shared" si="21"/>
        <v>0</v>
      </c>
      <c r="L440" s="5">
        <f t="shared" si="23"/>
        <v>0</v>
      </c>
      <c r="M440">
        <f t="shared" si="22"/>
        <v>0</v>
      </c>
      <c r="N440" t="s">
        <v>292</v>
      </c>
    </row>
    <row r="441" spans="11:14" hidden="1" x14ac:dyDescent="0.3">
      <c r="K441" s="7">
        <f t="shared" si="21"/>
        <v>0</v>
      </c>
      <c r="L441" s="5">
        <f t="shared" si="23"/>
        <v>0</v>
      </c>
      <c r="M441">
        <f t="shared" si="22"/>
        <v>0</v>
      </c>
      <c r="N441" t="s">
        <v>292</v>
      </c>
    </row>
    <row r="442" spans="11:14" hidden="1" x14ac:dyDescent="0.3">
      <c r="K442" s="7">
        <f t="shared" si="21"/>
        <v>0</v>
      </c>
      <c r="L442" s="5">
        <f t="shared" si="23"/>
        <v>0</v>
      </c>
      <c r="M442">
        <f t="shared" si="22"/>
        <v>0</v>
      </c>
      <c r="N442" t="s">
        <v>292</v>
      </c>
    </row>
    <row r="443" spans="11:14" hidden="1" x14ac:dyDescent="0.3">
      <c r="K443" s="7">
        <f t="shared" si="21"/>
        <v>0</v>
      </c>
      <c r="L443" s="5">
        <f t="shared" si="23"/>
        <v>0</v>
      </c>
      <c r="M443">
        <f t="shared" si="22"/>
        <v>0</v>
      </c>
      <c r="N443" t="s">
        <v>292</v>
      </c>
    </row>
    <row r="444" spans="11:14" hidden="1" x14ac:dyDescent="0.3">
      <c r="K444" s="7">
        <f t="shared" si="21"/>
        <v>0</v>
      </c>
      <c r="L444" s="5">
        <f t="shared" si="23"/>
        <v>0</v>
      </c>
      <c r="M444">
        <f t="shared" si="22"/>
        <v>0</v>
      </c>
      <c r="N444" t="s">
        <v>292</v>
      </c>
    </row>
    <row r="445" spans="11:14" hidden="1" x14ac:dyDescent="0.3">
      <c r="K445" s="7">
        <f t="shared" si="21"/>
        <v>0</v>
      </c>
      <c r="L445" s="5">
        <f t="shared" si="23"/>
        <v>0</v>
      </c>
      <c r="M445">
        <f t="shared" si="22"/>
        <v>0</v>
      </c>
      <c r="N445" t="s">
        <v>292</v>
      </c>
    </row>
    <row r="446" spans="11:14" hidden="1" x14ac:dyDescent="0.3">
      <c r="K446" s="7">
        <f t="shared" si="21"/>
        <v>0</v>
      </c>
      <c r="L446" s="5">
        <f t="shared" si="23"/>
        <v>0</v>
      </c>
      <c r="M446">
        <f t="shared" si="22"/>
        <v>0</v>
      </c>
      <c r="N446" t="s">
        <v>292</v>
      </c>
    </row>
    <row r="447" spans="11:14" hidden="1" x14ac:dyDescent="0.3">
      <c r="K447" s="7">
        <f t="shared" si="21"/>
        <v>0</v>
      </c>
      <c r="L447" s="5">
        <f t="shared" si="23"/>
        <v>0</v>
      </c>
      <c r="M447">
        <f t="shared" si="22"/>
        <v>0</v>
      </c>
      <c r="N447" t="s">
        <v>292</v>
      </c>
    </row>
    <row r="448" spans="11:14" hidden="1" x14ac:dyDescent="0.3">
      <c r="K448" s="7">
        <f t="shared" si="21"/>
        <v>0</v>
      </c>
      <c r="L448" s="5">
        <f t="shared" si="23"/>
        <v>0</v>
      </c>
      <c r="M448">
        <f t="shared" si="22"/>
        <v>0</v>
      </c>
      <c r="N448" t="s">
        <v>292</v>
      </c>
    </row>
    <row r="449" spans="11:14" hidden="1" x14ac:dyDescent="0.3">
      <c r="K449" s="7">
        <f t="shared" si="21"/>
        <v>0</v>
      </c>
      <c r="L449" s="5">
        <f t="shared" si="23"/>
        <v>0</v>
      </c>
      <c r="M449">
        <f t="shared" si="22"/>
        <v>0</v>
      </c>
      <c r="N449" t="s">
        <v>292</v>
      </c>
    </row>
    <row r="450" spans="11:14" hidden="1" x14ac:dyDescent="0.3">
      <c r="K450" s="7">
        <f t="shared" si="21"/>
        <v>0</v>
      </c>
      <c r="L450" s="5">
        <f t="shared" si="23"/>
        <v>0</v>
      </c>
      <c r="M450">
        <f t="shared" si="22"/>
        <v>0</v>
      </c>
      <c r="N450" t="s">
        <v>292</v>
      </c>
    </row>
    <row r="451" spans="11:14" hidden="1" x14ac:dyDescent="0.3">
      <c r="K451" s="7">
        <f t="shared" si="21"/>
        <v>0</v>
      </c>
      <c r="L451" s="5">
        <f t="shared" si="23"/>
        <v>0</v>
      </c>
      <c r="M451">
        <f t="shared" si="22"/>
        <v>0</v>
      </c>
      <c r="N451" t="s">
        <v>292</v>
      </c>
    </row>
    <row r="452" spans="11:14" hidden="1" x14ac:dyDescent="0.3">
      <c r="K452" s="7">
        <f t="shared" si="21"/>
        <v>0</v>
      </c>
      <c r="L452" s="5">
        <f t="shared" si="23"/>
        <v>0</v>
      </c>
      <c r="M452">
        <f t="shared" si="22"/>
        <v>0</v>
      </c>
      <c r="N452" t="s">
        <v>292</v>
      </c>
    </row>
    <row r="453" spans="11:14" hidden="1" x14ac:dyDescent="0.3">
      <c r="K453" s="7">
        <f t="shared" si="21"/>
        <v>0</v>
      </c>
      <c r="L453" s="5">
        <f t="shared" si="23"/>
        <v>0</v>
      </c>
      <c r="M453">
        <f t="shared" si="22"/>
        <v>0</v>
      </c>
      <c r="N453" t="s">
        <v>292</v>
      </c>
    </row>
    <row r="454" spans="11:14" hidden="1" x14ac:dyDescent="0.3">
      <c r="K454" s="7">
        <f t="shared" si="21"/>
        <v>0</v>
      </c>
      <c r="L454" s="5">
        <f t="shared" si="23"/>
        <v>0</v>
      </c>
      <c r="M454">
        <f t="shared" si="22"/>
        <v>0</v>
      </c>
      <c r="N454" t="s">
        <v>292</v>
      </c>
    </row>
    <row r="455" spans="11:14" hidden="1" x14ac:dyDescent="0.3">
      <c r="K455" s="7">
        <f t="shared" si="21"/>
        <v>0</v>
      </c>
      <c r="L455" s="5">
        <f t="shared" si="23"/>
        <v>0</v>
      </c>
      <c r="M455">
        <f t="shared" si="22"/>
        <v>0</v>
      </c>
      <c r="N455" t="s">
        <v>292</v>
      </c>
    </row>
    <row r="456" spans="11:14" hidden="1" x14ac:dyDescent="0.3">
      <c r="K456" s="7">
        <f t="shared" si="21"/>
        <v>0</v>
      </c>
      <c r="L456" s="5">
        <f t="shared" si="23"/>
        <v>0</v>
      </c>
      <c r="M456">
        <f t="shared" si="22"/>
        <v>0</v>
      </c>
      <c r="N456" t="s">
        <v>292</v>
      </c>
    </row>
    <row r="457" spans="11:14" hidden="1" x14ac:dyDescent="0.3">
      <c r="K457" s="7">
        <f t="shared" si="21"/>
        <v>0</v>
      </c>
      <c r="L457" s="5">
        <f t="shared" si="23"/>
        <v>0</v>
      </c>
      <c r="M457">
        <f t="shared" si="22"/>
        <v>0</v>
      </c>
      <c r="N457" t="s">
        <v>292</v>
      </c>
    </row>
    <row r="458" spans="11:14" hidden="1" x14ac:dyDescent="0.3">
      <c r="K458" s="7">
        <f t="shared" ref="K458:K495" si="24">SUM(F458:J458)</f>
        <v>0</v>
      </c>
      <c r="L458" s="5">
        <f t="shared" si="23"/>
        <v>0</v>
      </c>
      <c r="M458">
        <f t="shared" ref="M458:M495" si="25">SUM(K458*L458)</f>
        <v>0</v>
      </c>
      <c r="N458" t="s">
        <v>292</v>
      </c>
    </row>
    <row r="459" spans="11:14" hidden="1" x14ac:dyDescent="0.3">
      <c r="K459" s="7">
        <f t="shared" si="24"/>
        <v>0</v>
      </c>
      <c r="L459" s="5">
        <f t="shared" si="23"/>
        <v>0</v>
      </c>
      <c r="M459">
        <f t="shared" si="25"/>
        <v>0</v>
      </c>
      <c r="N459" t="s">
        <v>292</v>
      </c>
    </row>
    <row r="460" spans="11:14" hidden="1" x14ac:dyDescent="0.3">
      <c r="K460" s="7">
        <f t="shared" si="24"/>
        <v>0</v>
      </c>
      <c r="L460" s="5">
        <f t="shared" si="23"/>
        <v>0</v>
      </c>
      <c r="M460">
        <f t="shared" si="25"/>
        <v>0</v>
      </c>
      <c r="N460" t="s">
        <v>292</v>
      </c>
    </row>
    <row r="461" spans="11:14" hidden="1" x14ac:dyDescent="0.3">
      <c r="K461" s="7">
        <f t="shared" si="24"/>
        <v>0</v>
      </c>
      <c r="L461" s="5">
        <f t="shared" si="23"/>
        <v>0</v>
      </c>
      <c r="M461">
        <f t="shared" si="25"/>
        <v>0</v>
      </c>
      <c r="N461" t="s">
        <v>292</v>
      </c>
    </row>
    <row r="462" spans="11:14" hidden="1" x14ac:dyDescent="0.3">
      <c r="K462" s="7">
        <f t="shared" si="24"/>
        <v>0</v>
      </c>
      <c r="L462" s="5">
        <f t="shared" si="23"/>
        <v>0</v>
      </c>
      <c r="M462">
        <f t="shared" si="25"/>
        <v>0</v>
      </c>
      <c r="N462" t="s">
        <v>292</v>
      </c>
    </row>
    <row r="463" spans="11:14" hidden="1" x14ac:dyDescent="0.3">
      <c r="K463" s="7">
        <f t="shared" si="24"/>
        <v>0</v>
      </c>
      <c r="L463" s="5">
        <f t="shared" si="23"/>
        <v>0</v>
      </c>
      <c r="M463">
        <f t="shared" si="25"/>
        <v>0</v>
      </c>
      <c r="N463" t="s">
        <v>292</v>
      </c>
    </row>
    <row r="464" spans="11:14" hidden="1" x14ac:dyDescent="0.3">
      <c r="K464" s="7">
        <f t="shared" si="24"/>
        <v>0</v>
      </c>
      <c r="L464" s="5">
        <f t="shared" si="23"/>
        <v>0</v>
      </c>
      <c r="M464">
        <f t="shared" si="25"/>
        <v>0</v>
      </c>
      <c r="N464" t="s">
        <v>292</v>
      </c>
    </row>
    <row r="465" spans="11:14" hidden="1" x14ac:dyDescent="0.3">
      <c r="K465" s="7">
        <f t="shared" si="24"/>
        <v>0</v>
      </c>
      <c r="L465" s="5">
        <f t="shared" si="23"/>
        <v>0</v>
      </c>
      <c r="M465">
        <f t="shared" si="25"/>
        <v>0</v>
      </c>
      <c r="N465" t="s">
        <v>292</v>
      </c>
    </row>
    <row r="466" spans="11:14" hidden="1" x14ac:dyDescent="0.3">
      <c r="K466" s="7">
        <f t="shared" si="24"/>
        <v>0</v>
      </c>
      <c r="L466" s="5">
        <f t="shared" si="23"/>
        <v>0</v>
      </c>
      <c r="M466">
        <f t="shared" si="25"/>
        <v>0</v>
      </c>
      <c r="N466" t="s">
        <v>292</v>
      </c>
    </row>
    <row r="467" spans="11:14" hidden="1" x14ac:dyDescent="0.3">
      <c r="K467" s="7">
        <f t="shared" si="24"/>
        <v>0</v>
      </c>
      <c r="L467" s="5">
        <f t="shared" si="23"/>
        <v>0</v>
      </c>
      <c r="M467">
        <f t="shared" si="25"/>
        <v>0</v>
      </c>
      <c r="N467" t="s">
        <v>292</v>
      </c>
    </row>
    <row r="468" spans="11:14" hidden="1" x14ac:dyDescent="0.3">
      <c r="K468" s="7">
        <f t="shared" si="24"/>
        <v>0</v>
      </c>
      <c r="L468" s="5">
        <f t="shared" ref="L468:L499" si="26">IF(D468="X",0,IF(E468="",0,IF(E468="H",0,VLOOKUP(E468,$F$540:$G$554,2))))</f>
        <v>0</v>
      </c>
      <c r="M468">
        <f t="shared" si="25"/>
        <v>0</v>
      </c>
      <c r="N468" t="s">
        <v>292</v>
      </c>
    </row>
    <row r="469" spans="11:14" hidden="1" x14ac:dyDescent="0.3">
      <c r="K469" s="7">
        <f t="shared" si="24"/>
        <v>0</v>
      </c>
      <c r="L469" s="5">
        <f t="shared" si="26"/>
        <v>0</v>
      </c>
      <c r="M469">
        <f t="shared" si="25"/>
        <v>0</v>
      </c>
      <c r="N469" t="s">
        <v>292</v>
      </c>
    </row>
    <row r="470" spans="11:14" hidden="1" x14ac:dyDescent="0.3">
      <c r="K470" s="7">
        <f t="shared" si="24"/>
        <v>0</v>
      </c>
      <c r="L470" s="5">
        <f t="shared" si="26"/>
        <v>0</v>
      </c>
      <c r="M470">
        <f t="shared" si="25"/>
        <v>0</v>
      </c>
      <c r="N470" t="s">
        <v>292</v>
      </c>
    </row>
    <row r="471" spans="11:14" hidden="1" x14ac:dyDescent="0.3">
      <c r="K471" s="7">
        <f t="shared" si="24"/>
        <v>0</v>
      </c>
      <c r="L471" s="5">
        <f t="shared" si="26"/>
        <v>0</v>
      </c>
      <c r="M471">
        <f t="shared" si="25"/>
        <v>0</v>
      </c>
      <c r="N471" t="s">
        <v>292</v>
      </c>
    </row>
    <row r="472" spans="11:14" hidden="1" x14ac:dyDescent="0.3">
      <c r="K472" s="7">
        <f t="shared" si="24"/>
        <v>0</v>
      </c>
      <c r="L472" s="5">
        <f t="shared" si="26"/>
        <v>0</v>
      </c>
      <c r="M472">
        <f t="shared" si="25"/>
        <v>0</v>
      </c>
      <c r="N472" t="s">
        <v>292</v>
      </c>
    </row>
    <row r="473" spans="11:14" hidden="1" x14ac:dyDescent="0.3">
      <c r="K473" s="7">
        <f t="shared" si="24"/>
        <v>0</v>
      </c>
      <c r="L473" s="5">
        <f t="shared" si="26"/>
        <v>0</v>
      </c>
      <c r="M473">
        <f t="shared" si="25"/>
        <v>0</v>
      </c>
      <c r="N473" t="s">
        <v>292</v>
      </c>
    </row>
    <row r="474" spans="11:14" hidden="1" x14ac:dyDescent="0.3">
      <c r="K474" s="7">
        <f t="shared" si="24"/>
        <v>0</v>
      </c>
      <c r="L474" s="5">
        <f t="shared" si="26"/>
        <v>0</v>
      </c>
      <c r="M474">
        <f t="shared" si="25"/>
        <v>0</v>
      </c>
      <c r="N474" t="s">
        <v>292</v>
      </c>
    </row>
    <row r="475" spans="11:14" hidden="1" x14ac:dyDescent="0.3">
      <c r="K475" s="7">
        <f t="shared" si="24"/>
        <v>0</v>
      </c>
      <c r="L475" s="5">
        <f t="shared" si="26"/>
        <v>0</v>
      </c>
      <c r="M475">
        <f t="shared" si="25"/>
        <v>0</v>
      </c>
      <c r="N475" t="s">
        <v>292</v>
      </c>
    </row>
    <row r="476" spans="11:14" hidden="1" x14ac:dyDescent="0.3">
      <c r="K476" s="7">
        <f t="shared" si="24"/>
        <v>0</v>
      </c>
      <c r="L476" s="5">
        <f t="shared" si="26"/>
        <v>0</v>
      </c>
      <c r="M476">
        <f t="shared" si="25"/>
        <v>0</v>
      </c>
      <c r="N476" t="s">
        <v>292</v>
      </c>
    </row>
    <row r="477" spans="11:14" hidden="1" x14ac:dyDescent="0.3">
      <c r="K477" s="7">
        <f t="shared" si="24"/>
        <v>0</v>
      </c>
      <c r="L477" s="5">
        <f t="shared" si="26"/>
        <v>0</v>
      </c>
      <c r="M477">
        <f t="shared" si="25"/>
        <v>0</v>
      </c>
      <c r="N477" t="s">
        <v>292</v>
      </c>
    </row>
    <row r="478" spans="11:14" hidden="1" x14ac:dyDescent="0.3">
      <c r="K478" s="7">
        <f t="shared" si="24"/>
        <v>0</v>
      </c>
      <c r="L478" s="5">
        <f t="shared" si="26"/>
        <v>0</v>
      </c>
      <c r="M478">
        <f t="shared" si="25"/>
        <v>0</v>
      </c>
      <c r="N478" t="s">
        <v>292</v>
      </c>
    </row>
    <row r="479" spans="11:14" hidden="1" x14ac:dyDescent="0.3">
      <c r="K479" s="7">
        <f t="shared" si="24"/>
        <v>0</v>
      </c>
      <c r="L479" s="5">
        <f t="shared" si="26"/>
        <v>0</v>
      </c>
      <c r="M479">
        <f t="shared" si="25"/>
        <v>0</v>
      </c>
      <c r="N479" t="s">
        <v>292</v>
      </c>
    </row>
    <row r="480" spans="11:14" hidden="1" x14ac:dyDescent="0.3">
      <c r="K480" s="7">
        <f t="shared" si="24"/>
        <v>0</v>
      </c>
      <c r="L480" s="5">
        <f t="shared" si="26"/>
        <v>0</v>
      </c>
      <c r="M480">
        <f t="shared" si="25"/>
        <v>0</v>
      </c>
      <c r="N480" t="s">
        <v>292</v>
      </c>
    </row>
    <row r="481" spans="11:14" hidden="1" x14ac:dyDescent="0.3">
      <c r="K481" s="7">
        <f t="shared" si="24"/>
        <v>0</v>
      </c>
      <c r="L481" s="5">
        <f t="shared" si="26"/>
        <v>0</v>
      </c>
      <c r="M481">
        <f t="shared" si="25"/>
        <v>0</v>
      </c>
      <c r="N481" t="s">
        <v>292</v>
      </c>
    </row>
    <row r="482" spans="11:14" hidden="1" x14ac:dyDescent="0.3">
      <c r="K482" s="7">
        <f t="shared" si="24"/>
        <v>0</v>
      </c>
      <c r="L482" s="5">
        <f t="shared" si="26"/>
        <v>0</v>
      </c>
      <c r="M482">
        <f t="shared" si="25"/>
        <v>0</v>
      </c>
      <c r="N482" t="s">
        <v>292</v>
      </c>
    </row>
    <row r="483" spans="11:14" hidden="1" x14ac:dyDescent="0.3">
      <c r="K483" s="7">
        <f t="shared" si="24"/>
        <v>0</v>
      </c>
      <c r="L483" s="5">
        <f t="shared" si="26"/>
        <v>0</v>
      </c>
      <c r="M483">
        <f t="shared" si="25"/>
        <v>0</v>
      </c>
      <c r="N483" t="s">
        <v>292</v>
      </c>
    </row>
    <row r="484" spans="11:14" hidden="1" x14ac:dyDescent="0.3">
      <c r="K484" s="7">
        <f t="shared" si="24"/>
        <v>0</v>
      </c>
      <c r="L484" s="5">
        <f t="shared" si="26"/>
        <v>0</v>
      </c>
      <c r="M484">
        <f t="shared" si="25"/>
        <v>0</v>
      </c>
      <c r="N484" t="s">
        <v>292</v>
      </c>
    </row>
    <row r="485" spans="11:14" hidden="1" x14ac:dyDescent="0.3">
      <c r="K485" s="7">
        <f t="shared" si="24"/>
        <v>0</v>
      </c>
      <c r="L485" s="5">
        <f t="shared" si="26"/>
        <v>0</v>
      </c>
      <c r="M485">
        <f t="shared" si="25"/>
        <v>0</v>
      </c>
      <c r="N485" t="s">
        <v>292</v>
      </c>
    </row>
    <row r="486" spans="11:14" hidden="1" x14ac:dyDescent="0.3">
      <c r="K486" s="7">
        <f t="shared" si="24"/>
        <v>0</v>
      </c>
      <c r="L486" s="5">
        <f t="shared" si="26"/>
        <v>0</v>
      </c>
      <c r="M486">
        <f t="shared" si="25"/>
        <v>0</v>
      </c>
      <c r="N486" t="s">
        <v>292</v>
      </c>
    </row>
    <row r="487" spans="11:14" hidden="1" x14ac:dyDescent="0.3">
      <c r="K487" s="7">
        <f t="shared" si="24"/>
        <v>0</v>
      </c>
      <c r="L487" s="5">
        <f t="shared" si="26"/>
        <v>0</v>
      </c>
      <c r="M487">
        <f t="shared" si="25"/>
        <v>0</v>
      </c>
      <c r="N487" t="s">
        <v>292</v>
      </c>
    </row>
    <row r="488" spans="11:14" hidden="1" x14ac:dyDescent="0.3">
      <c r="K488" s="7">
        <f t="shared" si="24"/>
        <v>0</v>
      </c>
      <c r="L488" s="5">
        <f t="shared" si="26"/>
        <v>0</v>
      </c>
      <c r="M488">
        <f t="shared" si="25"/>
        <v>0</v>
      </c>
      <c r="N488" t="s">
        <v>292</v>
      </c>
    </row>
    <row r="489" spans="11:14" hidden="1" x14ac:dyDescent="0.3">
      <c r="K489" s="7">
        <f t="shared" si="24"/>
        <v>0</v>
      </c>
      <c r="L489" s="5">
        <f t="shared" si="26"/>
        <v>0</v>
      </c>
      <c r="M489">
        <f t="shared" si="25"/>
        <v>0</v>
      </c>
      <c r="N489" t="s">
        <v>292</v>
      </c>
    </row>
    <row r="490" spans="11:14" hidden="1" x14ac:dyDescent="0.3">
      <c r="K490" s="7">
        <f t="shared" si="24"/>
        <v>0</v>
      </c>
      <c r="L490" s="5">
        <f t="shared" si="26"/>
        <v>0</v>
      </c>
      <c r="M490">
        <f t="shared" si="25"/>
        <v>0</v>
      </c>
      <c r="N490" t="s">
        <v>292</v>
      </c>
    </row>
    <row r="491" spans="11:14" hidden="1" x14ac:dyDescent="0.3">
      <c r="K491" s="7">
        <f t="shared" si="24"/>
        <v>0</v>
      </c>
      <c r="L491" s="5">
        <f t="shared" si="26"/>
        <v>0</v>
      </c>
      <c r="M491">
        <f t="shared" si="25"/>
        <v>0</v>
      </c>
      <c r="N491" t="s">
        <v>292</v>
      </c>
    </row>
    <row r="492" spans="11:14" hidden="1" x14ac:dyDescent="0.3">
      <c r="K492" s="7">
        <f t="shared" si="24"/>
        <v>0</v>
      </c>
      <c r="L492" s="5">
        <f t="shared" si="26"/>
        <v>0</v>
      </c>
      <c r="M492">
        <f t="shared" si="25"/>
        <v>0</v>
      </c>
      <c r="N492" t="s">
        <v>292</v>
      </c>
    </row>
    <row r="493" spans="11:14" hidden="1" x14ac:dyDescent="0.3">
      <c r="K493" s="7">
        <f t="shared" si="24"/>
        <v>0</v>
      </c>
      <c r="L493" s="5">
        <f t="shared" si="26"/>
        <v>0</v>
      </c>
      <c r="M493">
        <f t="shared" si="25"/>
        <v>0</v>
      </c>
      <c r="N493" t="s">
        <v>292</v>
      </c>
    </row>
    <row r="494" spans="11:14" hidden="1" x14ac:dyDescent="0.3">
      <c r="K494" s="7">
        <f t="shared" si="24"/>
        <v>0</v>
      </c>
      <c r="L494" s="5">
        <f t="shared" si="26"/>
        <v>0</v>
      </c>
      <c r="M494">
        <f t="shared" si="25"/>
        <v>0</v>
      </c>
      <c r="N494" t="s">
        <v>292</v>
      </c>
    </row>
    <row r="495" spans="11:14" hidden="1" x14ac:dyDescent="0.3">
      <c r="K495" s="7">
        <f t="shared" si="24"/>
        <v>0</v>
      </c>
      <c r="L495" s="5">
        <f t="shared" si="26"/>
        <v>0</v>
      </c>
      <c r="M495">
        <f t="shared" si="25"/>
        <v>0</v>
      </c>
      <c r="N495" t="s">
        <v>292</v>
      </c>
    </row>
    <row r="496" spans="11:14" hidden="1" x14ac:dyDescent="0.3">
      <c r="K496" s="7">
        <f t="shared" ref="K496:K499" si="27">SUM(F496:J496)</f>
        <v>0</v>
      </c>
      <c r="L496" s="5">
        <f t="shared" si="26"/>
        <v>0</v>
      </c>
      <c r="M496">
        <f t="shared" ref="M496:M499" si="28">SUM(K496*L496)</f>
        <v>0</v>
      </c>
      <c r="N496" t="s">
        <v>292</v>
      </c>
    </row>
    <row r="497" spans="3:14" hidden="1" x14ac:dyDescent="0.3">
      <c r="K497" s="7">
        <f t="shared" si="27"/>
        <v>0</v>
      </c>
      <c r="L497" s="5">
        <f t="shared" si="26"/>
        <v>0</v>
      </c>
      <c r="M497">
        <f t="shared" si="28"/>
        <v>0</v>
      </c>
      <c r="N497" t="s">
        <v>292</v>
      </c>
    </row>
    <row r="498" spans="3:14" hidden="1" x14ac:dyDescent="0.3">
      <c r="K498" s="7">
        <f t="shared" si="27"/>
        <v>0</v>
      </c>
      <c r="L498" s="5">
        <f t="shared" si="26"/>
        <v>0</v>
      </c>
      <c r="M498">
        <f t="shared" si="28"/>
        <v>0</v>
      </c>
      <c r="N498" t="s">
        <v>292</v>
      </c>
    </row>
    <row r="499" spans="3:14" hidden="1" x14ac:dyDescent="0.3">
      <c r="K499" s="7">
        <f t="shared" si="27"/>
        <v>0</v>
      </c>
      <c r="L499" s="5">
        <f t="shared" si="26"/>
        <v>0</v>
      </c>
      <c r="M499">
        <f t="shared" si="28"/>
        <v>0</v>
      </c>
      <c r="N499" t="s">
        <v>292</v>
      </c>
    </row>
    <row r="500" spans="3:14" hidden="1" x14ac:dyDescent="0.3">
      <c r="C500" s="149" t="s">
        <v>34</v>
      </c>
      <c r="D500" s="149"/>
      <c r="E500" s="149"/>
      <c r="F500" s="149"/>
      <c r="G500" s="149"/>
      <c r="H500" s="149"/>
      <c r="I500" s="149"/>
      <c r="J500" s="149"/>
      <c r="K500" s="149"/>
      <c r="L500" s="149"/>
      <c r="M500" s="149" t="s">
        <v>33</v>
      </c>
    </row>
    <row r="501" spans="3:14" hidden="1" x14ac:dyDescent="0.3">
      <c r="C501" s="149" t="str">
        <f>IF(F540="","Vrije categorie",F540)</f>
        <v>A</v>
      </c>
      <c r="D501" s="149"/>
      <c r="E501" s="149"/>
      <c r="F501" s="149">
        <f t="shared" ref="F501:F515" si="29">SUMPRODUCT(--($E$4:$E$499=C501),--($D$4:$D$499=""),$F$4:$F$499)</f>
        <v>5</v>
      </c>
      <c r="G501" s="149">
        <f t="shared" ref="G501:G515" si="30">SUMPRODUCT(--($E$4:$E$499=C501),--($D$4:$D$499=""),$G$4:$G$499)</f>
        <v>673</v>
      </c>
      <c r="H501" s="149">
        <f t="shared" ref="H501:H515" si="31">SUMPRODUCT(--($E$4:$E$499=C501),--($D$4:$D$499=""),$H$4:$H$499)</f>
        <v>0</v>
      </c>
      <c r="I501" s="149">
        <f t="shared" ref="I501:I515" si="32">SUMPRODUCT(--($E$4:$E$499=C501),--($D$4:$D$499=""),$I$4:$I$499)</f>
        <v>5</v>
      </c>
      <c r="J501" s="149">
        <f t="shared" ref="J501:J515" si="33">SUMPRODUCT(--($E$4:$E$499=C501),--($D$4:$D$499=""),$J$4:$J$499)</f>
        <v>15</v>
      </c>
      <c r="K501" s="149">
        <f t="shared" ref="K501:K515" si="34">SUM(F501:J501)</f>
        <v>698</v>
      </c>
      <c r="L501" s="149"/>
      <c r="M501" s="149">
        <f t="shared" ref="M501:M515" si="35">SUMPRODUCT(--($E$4:$E$499=C501),--($D$4:$D$499=""),$M$4:$M$499)</f>
        <v>0</v>
      </c>
    </row>
    <row r="502" spans="3:14" hidden="1" x14ac:dyDescent="0.3">
      <c r="C502" s="149" t="str">
        <f t="shared" ref="C502:C515" si="36">IF(F541="","Vrije categorie",F541)</f>
        <v>A1</v>
      </c>
      <c r="D502" s="149"/>
      <c r="E502" s="149"/>
      <c r="F502" s="149">
        <f t="shared" si="29"/>
        <v>23</v>
      </c>
      <c r="G502" s="149">
        <f t="shared" si="30"/>
        <v>16.2</v>
      </c>
      <c r="H502" s="149">
        <f t="shared" si="31"/>
        <v>0</v>
      </c>
      <c r="I502" s="149">
        <f t="shared" si="32"/>
        <v>0</v>
      </c>
      <c r="J502" s="149">
        <f t="shared" si="33"/>
        <v>0</v>
      </c>
      <c r="K502" s="149">
        <f t="shared" si="34"/>
        <v>39.200000000000003</v>
      </c>
      <c r="L502" s="149"/>
      <c r="M502" s="149">
        <f t="shared" si="35"/>
        <v>0</v>
      </c>
    </row>
    <row r="503" spans="3:14" hidden="1" x14ac:dyDescent="0.3">
      <c r="C503" s="149" t="str">
        <f t="shared" si="36"/>
        <v>B</v>
      </c>
      <c r="D503" s="149"/>
      <c r="E503" s="149"/>
      <c r="F503" s="149">
        <f t="shared" si="29"/>
        <v>19.5</v>
      </c>
      <c r="G503" s="149">
        <f t="shared" si="30"/>
        <v>81</v>
      </c>
      <c r="H503" s="149">
        <f t="shared" si="31"/>
        <v>0</v>
      </c>
      <c r="I503" s="149">
        <f t="shared" si="32"/>
        <v>0</v>
      </c>
      <c r="J503" s="149">
        <f t="shared" si="33"/>
        <v>0</v>
      </c>
      <c r="K503" s="149">
        <f t="shared" si="34"/>
        <v>100.5</v>
      </c>
      <c r="L503" s="149"/>
      <c r="M503" s="149">
        <f t="shared" si="35"/>
        <v>0</v>
      </c>
    </row>
    <row r="504" spans="3:14" hidden="1" x14ac:dyDescent="0.3">
      <c r="C504" s="149" t="str">
        <f t="shared" si="36"/>
        <v>C</v>
      </c>
      <c r="D504" s="149"/>
      <c r="E504" s="149"/>
      <c r="F504" s="149">
        <f t="shared" si="29"/>
        <v>0</v>
      </c>
      <c r="G504" s="149">
        <f t="shared" si="30"/>
        <v>0</v>
      </c>
      <c r="H504" s="149">
        <f t="shared" si="31"/>
        <v>0</v>
      </c>
      <c r="I504" s="149">
        <f t="shared" si="32"/>
        <v>0</v>
      </c>
      <c r="J504" s="149">
        <f t="shared" si="33"/>
        <v>46.699999999999996</v>
      </c>
      <c r="K504" s="149">
        <f t="shared" si="34"/>
        <v>46.699999999999996</v>
      </c>
      <c r="L504" s="149"/>
      <c r="M504" s="149">
        <f t="shared" si="35"/>
        <v>0</v>
      </c>
    </row>
    <row r="505" spans="3:14" hidden="1" x14ac:dyDescent="0.3">
      <c r="C505" s="149" t="str">
        <f t="shared" si="36"/>
        <v>D</v>
      </c>
      <c r="D505" s="149"/>
      <c r="E505" s="149"/>
      <c r="F505" s="149">
        <f t="shared" si="29"/>
        <v>0</v>
      </c>
      <c r="G505" s="149">
        <f t="shared" si="30"/>
        <v>0</v>
      </c>
      <c r="H505" s="149">
        <f t="shared" si="31"/>
        <v>0</v>
      </c>
      <c r="I505" s="149">
        <f t="shared" si="32"/>
        <v>0</v>
      </c>
      <c r="J505" s="149">
        <f t="shared" si="33"/>
        <v>0</v>
      </c>
      <c r="K505" s="149">
        <f t="shared" si="34"/>
        <v>0</v>
      </c>
      <c r="L505" s="149"/>
      <c r="M505" s="149">
        <f t="shared" si="35"/>
        <v>0</v>
      </c>
    </row>
    <row r="506" spans="3:14" hidden="1" x14ac:dyDescent="0.3">
      <c r="C506" s="149" t="str">
        <f t="shared" si="36"/>
        <v>Vrije categorie</v>
      </c>
      <c r="D506" s="149"/>
      <c r="E506" s="149"/>
      <c r="F506" s="149">
        <f t="shared" si="29"/>
        <v>0</v>
      </c>
      <c r="G506" s="149">
        <f t="shared" si="30"/>
        <v>0</v>
      </c>
      <c r="H506" s="149">
        <f t="shared" si="31"/>
        <v>0</v>
      </c>
      <c r="I506" s="149">
        <f t="shared" si="32"/>
        <v>0</v>
      </c>
      <c r="J506" s="149">
        <f t="shared" si="33"/>
        <v>0</v>
      </c>
      <c r="K506" s="149">
        <f t="shared" si="34"/>
        <v>0</v>
      </c>
      <c r="L506" s="149"/>
      <c r="M506" s="149">
        <f t="shared" si="35"/>
        <v>0</v>
      </c>
    </row>
    <row r="507" spans="3:14" hidden="1" x14ac:dyDescent="0.3">
      <c r="C507" s="149" t="str">
        <f t="shared" si="36"/>
        <v>Vrije categorie</v>
      </c>
      <c r="D507" s="149"/>
      <c r="E507" s="149"/>
      <c r="F507" s="149">
        <f t="shared" si="29"/>
        <v>0</v>
      </c>
      <c r="G507" s="149">
        <f t="shared" si="30"/>
        <v>0</v>
      </c>
      <c r="H507" s="149">
        <f t="shared" si="31"/>
        <v>0</v>
      </c>
      <c r="I507" s="149">
        <f t="shared" si="32"/>
        <v>0</v>
      </c>
      <c r="J507" s="149">
        <f t="shared" si="33"/>
        <v>0</v>
      </c>
      <c r="K507" s="149">
        <f t="shared" si="34"/>
        <v>0</v>
      </c>
      <c r="L507" s="149"/>
      <c r="M507" s="149">
        <f t="shared" si="35"/>
        <v>0</v>
      </c>
    </row>
    <row r="508" spans="3:14" hidden="1" x14ac:dyDescent="0.3">
      <c r="C508" s="149" t="str">
        <f t="shared" si="36"/>
        <v>Vrije categorie</v>
      </c>
      <c r="D508" s="149"/>
      <c r="E508" s="149"/>
      <c r="F508" s="149">
        <f t="shared" si="29"/>
        <v>0</v>
      </c>
      <c r="G508" s="149">
        <f t="shared" si="30"/>
        <v>0</v>
      </c>
      <c r="H508" s="149">
        <f t="shared" si="31"/>
        <v>0</v>
      </c>
      <c r="I508" s="149">
        <f t="shared" si="32"/>
        <v>0</v>
      </c>
      <c r="J508" s="149">
        <f t="shared" si="33"/>
        <v>0</v>
      </c>
      <c r="K508" s="149">
        <f t="shared" si="34"/>
        <v>0</v>
      </c>
      <c r="L508" s="149"/>
      <c r="M508" s="149">
        <f t="shared" si="35"/>
        <v>0</v>
      </c>
    </row>
    <row r="509" spans="3:14" hidden="1" x14ac:dyDescent="0.3">
      <c r="C509" s="149" t="str">
        <f t="shared" si="36"/>
        <v>Vrije categorie</v>
      </c>
      <c r="D509" s="149"/>
      <c r="E509" s="149"/>
      <c r="F509" s="149">
        <f t="shared" si="29"/>
        <v>0</v>
      </c>
      <c r="G509" s="149">
        <f t="shared" si="30"/>
        <v>0</v>
      </c>
      <c r="H509" s="149">
        <f t="shared" si="31"/>
        <v>0</v>
      </c>
      <c r="I509" s="149">
        <f t="shared" si="32"/>
        <v>0</v>
      </c>
      <c r="J509" s="149">
        <f t="shared" si="33"/>
        <v>0</v>
      </c>
      <c r="K509" s="149">
        <f t="shared" si="34"/>
        <v>0</v>
      </c>
      <c r="L509" s="149"/>
      <c r="M509" s="149">
        <f t="shared" si="35"/>
        <v>0</v>
      </c>
    </row>
    <row r="510" spans="3:14" hidden="1" x14ac:dyDescent="0.3">
      <c r="C510" s="149" t="str">
        <f t="shared" si="36"/>
        <v>Vrije categorie</v>
      </c>
      <c r="D510" s="149"/>
      <c r="E510" s="149"/>
      <c r="F510" s="149">
        <f t="shared" si="29"/>
        <v>0</v>
      </c>
      <c r="G510" s="149">
        <f t="shared" si="30"/>
        <v>0</v>
      </c>
      <c r="H510" s="149">
        <f t="shared" si="31"/>
        <v>0</v>
      </c>
      <c r="I510" s="149">
        <f t="shared" si="32"/>
        <v>0</v>
      </c>
      <c r="J510" s="149">
        <f t="shared" si="33"/>
        <v>0</v>
      </c>
      <c r="K510" s="149">
        <f t="shared" si="34"/>
        <v>0</v>
      </c>
      <c r="L510" s="149"/>
      <c r="M510" s="149">
        <f t="shared" si="35"/>
        <v>0</v>
      </c>
    </row>
    <row r="511" spans="3:14" hidden="1" x14ac:dyDescent="0.3">
      <c r="C511" s="149" t="str">
        <f t="shared" si="36"/>
        <v>Vrije categorie</v>
      </c>
      <c r="D511" s="149"/>
      <c r="E511" s="149"/>
      <c r="F511" s="149">
        <f t="shared" si="29"/>
        <v>0</v>
      </c>
      <c r="G511" s="149">
        <f t="shared" si="30"/>
        <v>0</v>
      </c>
      <c r="H511" s="149">
        <f t="shared" si="31"/>
        <v>0</v>
      </c>
      <c r="I511" s="149">
        <f t="shared" si="32"/>
        <v>0</v>
      </c>
      <c r="J511" s="149">
        <f t="shared" si="33"/>
        <v>0</v>
      </c>
      <c r="K511" s="149">
        <f t="shared" si="34"/>
        <v>0</v>
      </c>
      <c r="L511" s="149"/>
      <c r="M511" s="149">
        <f t="shared" si="35"/>
        <v>0</v>
      </c>
    </row>
    <row r="512" spans="3:14" hidden="1" x14ac:dyDescent="0.3">
      <c r="C512" s="149" t="str">
        <f t="shared" si="36"/>
        <v>Vrije categorie</v>
      </c>
      <c r="D512" s="149"/>
      <c r="E512" s="149"/>
      <c r="F512" s="149">
        <f t="shared" si="29"/>
        <v>0</v>
      </c>
      <c r="G512" s="149">
        <f t="shared" si="30"/>
        <v>0</v>
      </c>
      <c r="H512" s="149">
        <f t="shared" si="31"/>
        <v>0</v>
      </c>
      <c r="I512" s="149">
        <f t="shared" si="32"/>
        <v>0</v>
      </c>
      <c r="J512" s="149">
        <f t="shared" si="33"/>
        <v>0</v>
      </c>
      <c r="K512" s="149">
        <f t="shared" si="34"/>
        <v>0</v>
      </c>
      <c r="L512" s="149"/>
      <c r="M512" s="149">
        <f t="shared" si="35"/>
        <v>0</v>
      </c>
    </row>
    <row r="513" spans="3:13" hidden="1" x14ac:dyDescent="0.3">
      <c r="C513" s="149" t="str">
        <f t="shared" si="36"/>
        <v>Vrije categorie</v>
      </c>
      <c r="D513" s="149"/>
      <c r="E513" s="149"/>
      <c r="F513" s="149">
        <f t="shared" si="29"/>
        <v>0</v>
      </c>
      <c r="G513" s="149">
        <f t="shared" si="30"/>
        <v>0</v>
      </c>
      <c r="H513" s="149">
        <f t="shared" si="31"/>
        <v>0</v>
      </c>
      <c r="I513" s="149">
        <f t="shared" si="32"/>
        <v>0</v>
      </c>
      <c r="J513" s="149">
        <f t="shared" si="33"/>
        <v>0</v>
      </c>
      <c r="K513" s="149">
        <f t="shared" si="34"/>
        <v>0</v>
      </c>
      <c r="L513" s="149"/>
      <c r="M513" s="149">
        <f t="shared" si="35"/>
        <v>0</v>
      </c>
    </row>
    <row r="514" spans="3:13" hidden="1" x14ac:dyDescent="0.3">
      <c r="C514" s="149" t="str">
        <f t="shared" si="36"/>
        <v>Vrije categorie</v>
      </c>
      <c r="D514" s="149"/>
      <c r="E514" s="149"/>
      <c r="F514" s="149">
        <f t="shared" si="29"/>
        <v>0</v>
      </c>
      <c r="G514" s="149">
        <f t="shared" si="30"/>
        <v>0</v>
      </c>
      <c r="H514" s="149">
        <f t="shared" si="31"/>
        <v>0</v>
      </c>
      <c r="I514" s="149">
        <f t="shared" si="32"/>
        <v>0</v>
      </c>
      <c r="J514" s="149">
        <f t="shared" si="33"/>
        <v>0</v>
      </c>
      <c r="K514" s="149">
        <f t="shared" si="34"/>
        <v>0</v>
      </c>
      <c r="L514" s="149"/>
      <c r="M514" s="149">
        <f t="shared" si="35"/>
        <v>0</v>
      </c>
    </row>
    <row r="515" spans="3:13" hidden="1" x14ac:dyDescent="0.3">
      <c r="C515" s="149" t="str">
        <f t="shared" si="36"/>
        <v>Vrije categorie</v>
      </c>
      <c r="D515" s="149"/>
      <c r="E515" s="149"/>
      <c r="F515" s="149">
        <f t="shared" si="29"/>
        <v>0</v>
      </c>
      <c r="G515" s="149">
        <f t="shared" si="30"/>
        <v>0</v>
      </c>
      <c r="H515" s="149">
        <f t="shared" si="31"/>
        <v>0</v>
      </c>
      <c r="I515" s="149">
        <f t="shared" si="32"/>
        <v>0</v>
      </c>
      <c r="J515" s="149">
        <f t="shared" si="33"/>
        <v>0</v>
      </c>
      <c r="K515" s="149">
        <f t="shared" si="34"/>
        <v>0</v>
      </c>
      <c r="L515" s="149"/>
      <c r="M515" s="149">
        <f t="shared" si="35"/>
        <v>0</v>
      </c>
    </row>
    <row r="516" spans="3:13" ht="15" hidden="1" thickBot="1" x14ac:dyDescent="0.35">
      <c r="C516" s="150" t="s">
        <v>37</v>
      </c>
      <c r="D516" s="150"/>
      <c r="E516" s="150"/>
      <c r="F516" s="150">
        <f>SUM(F501:F515)</f>
        <v>47.5</v>
      </c>
      <c r="G516" s="150">
        <f t="shared" ref="G516:K516" si="37">SUM(G501:G515)</f>
        <v>770.2</v>
      </c>
      <c r="H516" s="150">
        <f t="shared" si="37"/>
        <v>0</v>
      </c>
      <c r="I516" s="150">
        <f t="shared" si="37"/>
        <v>5</v>
      </c>
      <c r="J516" s="150">
        <f t="shared" si="37"/>
        <v>61.699999999999996</v>
      </c>
      <c r="K516" s="150">
        <f t="shared" si="37"/>
        <v>884.40000000000009</v>
      </c>
      <c r="L516" s="150"/>
      <c r="M516" s="150">
        <f>SUM(M500:M515)</f>
        <v>0</v>
      </c>
    </row>
    <row r="517" spans="3:13" ht="15" hidden="1" thickTop="1" x14ac:dyDescent="0.3">
      <c r="C517" s="151"/>
      <c r="D517" s="151"/>
      <c r="E517" s="151"/>
      <c r="F517" s="152"/>
      <c r="G517" s="152"/>
      <c r="H517" s="152"/>
      <c r="I517" s="152"/>
      <c r="J517" s="152"/>
      <c r="K517" s="153"/>
      <c r="L517" s="154"/>
      <c r="M517" s="152"/>
    </row>
    <row r="518" spans="3:13" ht="15" hidden="1" thickBot="1" x14ac:dyDescent="0.35">
      <c r="C518" s="150" t="s">
        <v>38</v>
      </c>
      <c r="D518" s="150"/>
      <c r="E518" s="150"/>
      <c r="F518" s="150">
        <f>SUMPRODUCT(--($E$4:$E$499="H"),$F$4:$F$499)</f>
        <v>0</v>
      </c>
      <c r="G518" s="150">
        <f>SUMPRODUCT(--($E$4:$E$499="H"),G4:G499)</f>
        <v>4.0999999999999996</v>
      </c>
      <c r="H518" s="150">
        <f>SUMPRODUCT(--($E$4:$E$499="H"),H4:H499)</f>
        <v>0</v>
      </c>
      <c r="I518" s="150">
        <f>SUMPRODUCT(--($E$4:$E$499="H"),I4:I499)</f>
        <v>0</v>
      </c>
      <c r="J518" s="150">
        <f>SUMPRODUCT(--($E$4:$E$499="H"),J4:J499)</f>
        <v>29.2</v>
      </c>
      <c r="K518" s="150">
        <f>SUM(F518:J518)</f>
        <v>33.299999999999997</v>
      </c>
      <c r="L518" s="155"/>
      <c r="M518" s="151"/>
    </row>
    <row r="519" spans="3:13" ht="15" hidden="1" thickTop="1" x14ac:dyDescent="0.3"/>
    <row r="520" spans="3:13" hidden="1" x14ac:dyDescent="0.3">
      <c r="C520" s="9" t="s">
        <v>141</v>
      </c>
      <c r="D520" s="9"/>
      <c r="E520" s="9"/>
      <c r="F520" s="9"/>
      <c r="G520" s="9"/>
      <c r="H520" s="9"/>
      <c r="I520" s="9"/>
      <c r="J520" s="9"/>
      <c r="K520" s="9"/>
    </row>
    <row r="521" spans="3:13" hidden="1" x14ac:dyDescent="0.3">
      <c r="C521" s="9" t="str">
        <f t="shared" ref="C521:C535" si="38">C501</f>
        <v>A</v>
      </c>
      <c r="D521" s="9"/>
      <c r="E521" s="9"/>
      <c r="F521" s="9">
        <f t="shared" ref="F521:F535" si="39">SUMPRODUCT(--($E$4:$E$499=C521),--($D$4:$D$499="X"),$F$4:$F$499)</f>
        <v>0</v>
      </c>
      <c r="G521" s="9">
        <f t="shared" ref="G521:G535" si="40">SUMPRODUCT(--($E$4:$E$499=C521),--($D$4:$D$499="X"),$G$4:$G$499)</f>
        <v>0</v>
      </c>
      <c r="H521" s="9">
        <f t="shared" ref="H521:H535" si="41">SUMPRODUCT(--($E$4:$E$499=C521),--($D$4:$D$499="X"),$H$4:$H$499)</f>
        <v>0</v>
      </c>
      <c r="I521" s="9">
        <f t="shared" ref="I521:I535" si="42">SUMPRODUCT(--($E$4:$E$499=C521),--($D$4:$D$499="X"),$I$4:$I$499)</f>
        <v>0</v>
      </c>
      <c r="J521" s="9">
        <f t="shared" ref="J521:J535" si="43">SUMPRODUCT(--($E$4:$E$499=C521),--($D$4:$D$499="X"),$J$4:$J$499)</f>
        <v>0</v>
      </c>
      <c r="K521" s="9">
        <f t="shared" ref="K521:K535" si="44">SUM(F521:J521)</f>
        <v>0</v>
      </c>
    </row>
    <row r="522" spans="3:13" hidden="1" x14ac:dyDescent="0.3">
      <c r="C522" s="9" t="str">
        <f t="shared" si="38"/>
        <v>A1</v>
      </c>
      <c r="D522" s="9"/>
      <c r="E522" s="9"/>
      <c r="F522" s="9">
        <f t="shared" si="39"/>
        <v>0</v>
      </c>
      <c r="G522" s="9">
        <f t="shared" si="40"/>
        <v>0</v>
      </c>
      <c r="H522" s="9">
        <f t="shared" si="41"/>
        <v>0</v>
      </c>
      <c r="I522" s="9">
        <f t="shared" si="42"/>
        <v>0</v>
      </c>
      <c r="J522" s="9">
        <f t="shared" si="43"/>
        <v>0</v>
      </c>
      <c r="K522" s="9">
        <f t="shared" si="44"/>
        <v>0</v>
      </c>
    </row>
    <row r="523" spans="3:13" hidden="1" x14ac:dyDescent="0.3">
      <c r="C523" s="9" t="str">
        <f t="shared" si="38"/>
        <v>B</v>
      </c>
      <c r="D523" s="9"/>
      <c r="E523" s="9"/>
      <c r="F523" s="9">
        <f t="shared" si="39"/>
        <v>0</v>
      </c>
      <c r="G523" s="9">
        <f t="shared" si="40"/>
        <v>0</v>
      </c>
      <c r="H523" s="9">
        <f t="shared" si="41"/>
        <v>0</v>
      </c>
      <c r="I523" s="9">
        <f t="shared" si="42"/>
        <v>0</v>
      </c>
      <c r="J523" s="9">
        <f t="shared" si="43"/>
        <v>0</v>
      </c>
      <c r="K523" s="9">
        <f t="shared" si="44"/>
        <v>0</v>
      </c>
    </row>
    <row r="524" spans="3:13" hidden="1" x14ac:dyDescent="0.3">
      <c r="C524" s="9" t="str">
        <f t="shared" si="38"/>
        <v>C</v>
      </c>
      <c r="D524" s="9"/>
      <c r="E524" s="9"/>
      <c r="F524" s="9">
        <f t="shared" si="39"/>
        <v>0</v>
      </c>
      <c r="G524" s="9">
        <f t="shared" si="40"/>
        <v>0</v>
      </c>
      <c r="H524" s="9">
        <f t="shared" si="41"/>
        <v>0</v>
      </c>
      <c r="I524" s="9">
        <f t="shared" si="42"/>
        <v>0</v>
      </c>
      <c r="J524" s="9">
        <f t="shared" si="43"/>
        <v>0</v>
      </c>
      <c r="K524" s="9">
        <f t="shared" si="44"/>
        <v>0</v>
      </c>
    </row>
    <row r="525" spans="3:13" hidden="1" x14ac:dyDescent="0.3">
      <c r="C525" s="9" t="str">
        <f t="shared" si="38"/>
        <v>D</v>
      </c>
      <c r="D525" s="9"/>
      <c r="E525" s="9"/>
      <c r="F525" s="9">
        <f t="shared" si="39"/>
        <v>0</v>
      </c>
      <c r="G525" s="9">
        <f t="shared" si="40"/>
        <v>0</v>
      </c>
      <c r="H525" s="9">
        <f t="shared" si="41"/>
        <v>0</v>
      </c>
      <c r="I525" s="9">
        <f t="shared" si="42"/>
        <v>0</v>
      </c>
      <c r="J525" s="9">
        <f t="shared" si="43"/>
        <v>0</v>
      </c>
      <c r="K525" s="9">
        <f t="shared" si="44"/>
        <v>0</v>
      </c>
    </row>
    <row r="526" spans="3:13" hidden="1" x14ac:dyDescent="0.3">
      <c r="C526" s="9" t="str">
        <f t="shared" si="38"/>
        <v>Vrije categorie</v>
      </c>
      <c r="D526" s="9"/>
      <c r="E526" s="9"/>
      <c r="F526" s="9">
        <f t="shared" si="39"/>
        <v>0</v>
      </c>
      <c r="G526" s="9">
        <f t="shared" si="40"/>
        <v>0</v>
      </c>
      <c r="H526" s="9">
        <f t="shared" si="41"/>
        <v>0</v>
      </c>
      <c r="I526" s="9">
        <f t="shared" si="42"/>
        <v>0</v>
      </c>
      <c r="J526" s="9">
        <f t="shared" si="43"/>
        <v>0</v>
      </c>
      <c r="K526" s="9">
        <f t="shared" si="44"/>
        <v>0</v>
      </c>
    </row>
    <row r="527" spans="3:13" hidden="1" x14ac:dyDescent="0.3">
      <c r="C527" s="9" t="str">
        <f t="shared" si="38"/>
        <v>Vrije categorie</v>
      </c>
      <c r="D527" s="9"/>
      <c r="E527" s="9"/>
      <c r="F527" s="9">
        <f t="shared" si="39"/>
        <v>0</v>
      </c>
      <c r="G527" s="9">
        <f t="shared" si="40"/>
        <v>0</v>
      </c>
      <c r="H527" s="9">
        <f t="shared" si="41"/>
        <v>0</v>
      </c>
      <c r="I527" s="9">
        <f t="shared" si="42"/>
        <v>0</v>
      </c>
      <c r="J527" s="9">
        <f t="shared" si="43"/>
        <v>0</v>
      </c>
      <c r="K527" s="9">
        <f t="shared" si="44"/>
        <v>0</v>
      </c>
    </row>
    <row r="528" spans="3:13" hidden="1" x14ac:dyDescent="0.3">
      <c r="C528" s="9" t="str">
        <f t="shared" si="38"/>
        <v>Vrije categorie</v>
      </c>
      <c r="D528" s="9"/>
      <c r="E528" s="9"/>
      <c r="F528" s="9">
        <f t="shared" si="39"/>
        <v>0</v>
      </c>
      <c r="G528" s="9">
        <f t="shared" si="40"/>
        <v>0</v>
      </c>
      <c r="H528" s="9">
        <f t="shared" si="41"/>
        <v>0</v>
      </c>
      <c r="I528" s="9">
        <f t="shared" si="42"/>
        <v>0</v>
      </c>
      <c r="J528" s="9">
        <f t="shared" si="43"/>
        <v>0</v>
      </c>
      <c r="K528" s="9">
        <f t="shared" si="44"/>
        <v>0</v>
      </c>
    </row>
    <row r="529" spans="3:12" hidden="1" x14ac:dyDescent="0.3">
      <c r="C529" s="9" t="str">
        <f t="shared" si="38"/>
        <v>Vrije categorie</v>
      </c>
      <c r="D529" s="9"/>
      <c r="E529" s="9"/>
      <c r="F529" s="9">
        <f t="shared" si="39"/>
        <v>0</v>
      </c>
      <c r="G529" s="9">
        <f t="shared" si="40"/>
        <v>0</v>
      </c>
      <c r="H529" s="9">
        <f t="shared" si="41"/>
        <v>0</v>
      </c>
      <c r="I529" s="9">
        <f t="shared" si="42"/>
        <v>0</v>
      </c>
      <c r="J529" s="9">
        <f t="shared" si="43"/>
        <v>0</v>
      </c>
      <c r="K529" s="9">
        <f t="shared" si="44"/>
        <v>0</v>
      </c>
    </row>
    <row r="530" spans="3:12" hidden="1" x14ac:dyDescent="0.3">
      <c r="C530" s="9" t="str">
        <f t="shared" si="38"/>
        <v>Vrije categorie</v>
      </c>
      <c r="D530" s="9"/>
      <c r="E530" s="9"/>
      <c r="F530" s="9">
        <f t="shared" si="39"/>
        <v>0</v>
      </c>
      <c r="G530" s="9">
        <f t="shared" si="40"/>
        <v>0</v>
      </c>
      <c r="H530" s="9">
        <f t="shared" si="41"/>
        <v>0</v>
      </c>
      <c r="I530" s="9">
        <f t="shared" si="42"/>
        <v>0</v>
      </c>
      <c r="J530" s="9">
        <f t="shared" si="43"/>
        <v>0</v>
      </c>
      <c r="K530" s="9">
        <f t="shared" si="44"/>
        <v>0</v>
      </c>
    </row>
    <row r="531" spans="3:12" hidden="1" x14ac:dyDescent="0.3">
      <c r="C531" s="9" t="str">
        <f t="shared" si="38"/>
        <v>Vrije categorie</v>
      </c>
      <c r="D531" s="9"/>
      <c r="E531" s="9"/>
      <c r="F531" s="9">
        <f t="shared" si="39"/>
        <v>0</v>
      </c>
      <c r="G531" s="9">
        <f t="shared" si="40"/>
        <v>0</v>
      </c>
      <c r="H531" s="9">
        <f t="shared" si="41"/>
        <v>0</v>
      </c>
      <c r="I531" s="9">
        <f t="shared" si="42"/>
        <v>0</v>
      </c>
      <c r="J531" s="9">
        <f t="shared" si="43"/>
        <v>0</v>
      </c>
      <c r="K531" s="9">
        <f t="shared" si="44"/>
        <v>0</v>
      </c>
    </row>
    <row r="532" spans="3:12" hidden="1" x14ac:dyDescent="0.3">
      <c r="C532" s="9" t="str">
        <f t="shared" si="38"/>
        <v>Vrije categorie</v>
      </c>
      <c r="D532" s="9"/>
      <c r="E532" s="9"/>
      <c r="F532" s="9">
        <f t="shared" si="39"/>
        <v>0</v>
      </c>
      <c r="G532" s="9">
        <f t="shared" si="40"/>
        <v>0</v>
      </c>
      <c r="H532" s="9">
        <f t="shared" si="41"/>
        <v>0</v>
      </c>
      <c r="I532" s="9">
        <f t="shared" si="42"/>
        <v>0</v>
      </c>
      <c r="J532" s="9">
        <f t="shared" si="43"/>
        <v>0</v>
      </c>
      <c r="K532" s="9">
        <f t="shared" si="44"/>
        <v>0</v>
      </c>
    </row>
    <row r="533" spans="3:12" hidden="1" x14ac:dyDescent="0.3">
      <c r="C533" s="9" t="str">
        <f t="shared" si="38"/>
        <v>Vrije categorie</v>
      </c>
      <c r="D533" s="9"/>
      <c r="E533" s="9"/>
      <c r="F533" s="9">
        <f t="shared" si="39"/>
        <v>0</v>
      </c>
      <c r="G533" s="9">
        <f t="shared" si="40"/>
        <v>0</v>
      </c>
      <c r="H533" s="9">
        <f t="shared" si="41"/>
        <v>0</v>
      </c>
      <c r="I533" s="9">
        <f t="shared" si="42"/>
        <v>0</v>
      </c>
      <c r="J533" s="9">
        <f t="shared" si="43"/>
        <v>0</v>
      </c>
      <c r="K533" s="9">
        <f t="shared" si="44"/>
        <v>0</v>
      </c>
    </row>
    <row r="534" spans="3:12" hidden="1" x14ac:dyDescent="0.3">
      <c r="C534" s="9" t="str">
        <f t="shared" si="38"/>
        <v>Vrije categorie</v>
      </c>
      <c r="D534" s="9"/>
      <c r="E534" s="9"/>
      <c r="F534" s="9">
        <f t="shared" si="39"/>
        <v>0</v>
      </c>
      <c r="G534" s="9">
        <f t="shared" si="40"/>
        <v>0</v>
      </c>
      <c r="H534" s="9">
        <f t="shared" si="41"/>
        <v>0</v>
      </c>
      <c r="I534" s="9">
        <f t="shared" si="42"/>
        <v>0</v>
      </c>
      <c r="J534" s="9">
        <f t="shared" si="43"/>
        <v>0</v>
      </c>
      <c r="K534" s="9">
        <f t="shared" si="44"/>
        <v>0</v>
      </c>
    </row>
    <row r="535" spans="3:12" hidden="1" x14ac:dyDescent="0.3">
      <c r="C535" s="9" t="str">
        <f t="shared" si="38"/>
        <v>Vrije categorie</v>
      </c>
      <c r="D535" s="9"/>
      <c r="E535" s="9"/>
      <c r="F535" s="9">
        <f t="shared" si="39"/>
        <v>0</v>
      </c>
      <c r="G535" s="9">
        <f t="shared" si="40"/>
        <v>0</v>
      </c>
      <c r="H535" s="9">
        <f t="shared" si="41"/>
        <v>0</v>
      </c>
      <c r="I535" s="9">
        <f t="shared" si="42"/>
        <v>0</v>
      </c>
      <c r="J535" s="9">
        <f t="shared" si="43"/>
        <v>0</v>
      </c>
      <c r="K535" s="9">
        <f t="shared" si="44"/>
        <v>0</v>
      </c>
    </row>
    <row r="536" spans="3:12" ht="15" hidden="1" thickBot="1" x14ac:dyDescent="0.35">
      <c r="C536" s="10" t="s">
        <v>140</v>
      </c>
      <c r="D536" s="10"/>
      <c r="E536" s="10"/>
      <c r="F536" s="10">
        <f t="shared" ref="F536:K536" si="45">SUM(F521:F535)</f>
        <v>0</v>
      </c>
      <c r="G536" s="10">
        <f t="shared" si="45"/>
        <v>0</v>
      </c>
      <c r="H536" s="10">
        <f t="shared" si="45"/>
        <v>0</v>
      </c>
      <c r="I536" s="10">
        <f t="shared" si="45"/>
        <v>0</v>
      </c>
      <c r="J536" s="10">
        <f t="shared" si="45"/>
        <v>0</v>
      </c>
      <c r="K536" s="10">
        <f t="shared" si="45"/>
        <v>0</v>
      </c>
    </row>
    <row r="537" spans="3:12" ht="15" hidden="1" thickTop="1" x14ac:dyDescent="0.3">
      <c r="C537" s="29"/>
    </row>
    <row r="538" spans="3:12" hidden="1" x14ac:dyDescent="0.3">
      <c r="C538" s="29"/>
    </row>
    <row r="539" spans="3:12" hidden="1" x14ac:dyDescent="0.3">
      <c r="F539" s="357" t="s">
        <v>35</v>
      </c>
      <c r="G539" s="358" t="s">
        <v>36</v>
      </c>
      <c r="I539" s="536" t="s">
        <v>278</v>
      </c>
      <c r="J539" s="537"/>
      <c r="K539" s="345" t="s">
        <v>235</v>
      </c>
      <c r="L539"/>
    </row>
    <row r="540" spans="3:12" hidden="1" x14ac:dyDescent="0.3">
      <c r="F540" s="359" t="str">
        <f>IF('1a'!F539=0,"",'1a'!F539)</f>
        <v>A</v>
      </c>
      <c r="G540" s="20">
        <f>IF('1a'!G539=0,"",'1a'!G539)</f>
        <v>200</v>
      </c>
      <c r="I540" s="538" t="s">
        <v>279</v>
      </c>
      <c r="J540" s="539"/>
      <c r="K540" s="348"/>
      <c r="L540"/>
    </row>
    <row r="541" spans="3:12" hidden="1" x14ac:dyDescent="0.3">
      <c r="F541" s="359" t="str">
        <f>IF('1a'!F540=0,"",'1a'!F540)</f>
        <v>A1</v>
      </c>
      <c r="G541" s="20">
        <f>IF('1a'!G540=0,"",'1a'!G540)</f>
        <v>120</v>
      </c>
      <c r="I541" s="538" t="s">
        <v>280</v>
      </c>
      <c r="J541" s="539"/>
      <c r="K541" s="348"/>
      <c r="L541"/>
    </row>
    <row r="542" spans="3:12" hidden="1" x14ac:dyDescent="0.3">
      <c r="F542" s="359" t="str">
        <f>IF('1a'!F541=0,"",'1a'!F541)</f>
        <v>B</v>
      </c>
      <c r="G542" s="20">
        <f>IF('1a'!G541=0,"",'1a'!G541)</f>
        <v>200</v>
      </c>
      <c r="I542" s="538" t="s">
        <v>281</v>
      </c>
      <c r="J542" s="539"/>
      <c r="K542" s="348"/>
      <c r="L542"/>
    </row>
    <row r="543" spans="3:12" hidden="1" x14ac:dyDescent="0.3">
      <c r="F543" s="359" t="str">
        <f>IF('1a'!F542=0,"",'1a'!F542)</f>
        <v>C</v>
      </c>
      <c r="G543" s="20">
        <f>IF('1a'!G542=0,"",'1a'!G542)</f>
        <v>200</v>
      </c>
      <c r="I543" s="538" t="s">
        <v>282</v>
      </c>
      <c r="J543" s="539"/>
      <c r="K543" s="348"/>
      <c r="L543"/>
    </row>
    <row r="544" spans="3:12" hidden="1" x14ac:dyDescent="0.3">
      <c r="F544" s="359" t="str">
        <f>IF('1a'!F543=0,"",'1a'!F543)</f>
        <v>D</v>
      </c>
      <c r="G544" s="20">
        <f>IF('1a'!G543=0,"",'1a'!G543)</f>
        <v>200</v>
      </c>
      <c r="I544" s="538" t="s">
        <v>195</v>
      </c>
      <c r="J544" s="539"/>
      <c r="K544" s="348"/>
      <c r="L544"/>
    </row>
    <row r="545" spans="6:12" hidden="1" x14ac:dyDescent="0.3">
      <c r="F545" s="359" t="str">
        <f>IF('1a'!F544=0,"",'1a'!F544)</f>
        <v>Vrije categorie</v>
      </c>
      <c r="G545" s="20" t="str">
        <f>IF('1a'!G544=0,"",'1a'!G544)</f>
        <v/>
      </c>
      <c r="I545" s="534" t="s">
        <v>196</v>
      </c>
      <c r="J545" s="535"/>
      <c r="K545" s="349"/>
      <c r="L545"/>
    </row>
    <row r="546" spans="6:12" hidden="1" x14ac:dyDescent="0.3">
      <c r="F546" s="359" t="str">
        <f>IF('1a'!F545=0,"",'1a'!F545)</f>
        <v>Vrije categorie</v>
      </c>
      <c r="G546" s="20" t="str">
        <f>IF('1a'!G545=0,"",'1a'!G545)</f>
        <v/>
      </c>
    </row>
    <row r="547" spans="6:12" hidden="1" x14ac:dyDescent="0.3">
      <c r="F547" s="359" t="str">
        <f>IF('1a'!F546=0,"",'1a'!F546)</f>
        <v>Vrije categorie</v>
      </c>
      <c r="G547" s="20" t="str">
        <f>IF('1a'!G546=0,"",'1a'!G546)</f>
        <v/>
      </c>
    </row>
    <row r="548" spans="6:12" hidden="1" x14ac:dyDescent="0.3">
      <c r="F548" s="359" t="str">
        <f>IF('1a'!F547=0,"",'1a'!F547)</f>
        <v>Vrije categorie</v>
      </c>
      <c r="G548" s="20" t="str">
        <f>IF('1a'!G547=0,"",'1a'!G547)</f>
        <v/>
      </c>
    </row>
    <row r="549" spans="6:12" hidden="1" x14ac:dyDescent="0.3">
      <c r="F549" s="359" t="str">
        <f>IF('1a'!F548=0,"",'1a'!F548)</f>
        <v>Vrije categorie</v>
      </c>
      <c r="G549" s="20" t="str">
        <f>IF('1a'!G548=0,"",'1a'!G548)</f>
        <v/>
      </c>
    </row>
    <row r="550" spans="6:12" hidden="1" x14ac:dyDescent="0.3">
      <c r="F550" s="359" t="str">
        <f>IF('1a'!F549=0,"",'1a'!F549)</f>
        <v>Vrije categorie</v>
      </c>
      <c r="G550" s="20" t="str">
        <f>IF('1a'!G549=0,"",'1a'!G549)</f>
        <v/>
      </c>
    </row>
    <row r="551" spans="6:12" hidden="1" x14ac:dyDescent="0.3">
      <c r="F551" s="359" t="str">
        <f>IF('1a'!F550=0,"",'1a'!F550)</f>
        <v>Vrije categorie</v>
      </c>
      <c r="G551" s="20" t="str">
        <f>IF('1a'!G550=0,"",'1a'!G550)</f>
        <v/>
      </c>
    </row>
    <row r="552" spans="6:12" hidden="1" x14ac:dyDescent="0.3">
      <c r="F552" s="254" t="str">
        <f>IF('1a'!F551=0,"",'1a'!F551)</f>
        <v>Vrije categorie</v>
      </c>
      <c r="G552" s="147" t="str">
        <f>IF('1a'!G551=0,"",'1a'!G551)</f>
        <v/>
      </c>
    </row>
    <row r="553" spans="6:12" hidden="1" x14ac:dyDescent="0.3">
      <c r="F553" s="254" t="str">
        <f>IF('1a'!F552=0,"",'1a'!F552)</f>
        <v>Vrije categorie</v>
      </c>
      <c r="G553" s="147" t="str">
        <f>IF('1a'!G552=0,"",'1a'!G552)</f>
        <v/>
      </c>
    </row>
    <row r="554" spans="6:12" hidden="1" x14ac:dyDescent="0.3">
      <c r="F554" s="255" t="str">
        <f>IF('1a'!F553=0,"",'1a'!F553)</f>
        <v>Vrije categorie</v>
      </c>
      <c r="G554" s="148" t="str">
        <f>IF('1a'!G553=0,"",'1a'!G553)</f>
        <v/>
      </c>
    </row>
    <row r="555" spans="6:12" hidden="1" x14ac:dyDescent="0.3"/>
    <row r="556" spans="6:12" hidden="1" x14ac:dyDescent="0.3"/>
    <row r="557" spans="6:12" hidden="1" x14ac:dyDescent="0.3"/>
    <row r="558" spans="6:12" ht="15" hidden="1" thickTop="1" x14ac:dyDescent="0.3"/>
    <row r="559" spans="6:12" hidden="1" x14ac:dyDescent="0.3"/>
    <row r="560" spans="6:12" hidden="1" x14ac:dyDescent="0.3"/>
    <row r="561" hidden="1" x14ac:dyDescent="0.3"/>
    <row r="562" hidden="1" x14ac:dyDescent="0.3"/>
    <row r="563" hidden="1" x14ac:dyDescent="0.3"/>
    <row r="564" ht="15" thickTop="1" x14ac:dyDescent="0.3"/>
  </sheetData>
  <autoFilter ref="A1:N556" xr:uid="{00000000-0009-0000-0000-000007000000}"/>
  <mergeCells count="7">
    <mergeCell ref="I544:J544"/>
    <mergeCell ref="I545:J545"/>
    <mergeCell ref="I539:J539"/>
    <mergeCell ref="I540:J540"/>
    <mergeCell ref="I541:J541"/>
    <mergeCell ref="I542:J542"/>
    <mergeCell ref="I543:J543"/>
  </mergeCells>
  <printOptions gridLines="1"/>
  <pageMargins left="0.70866141732283472" right="0.70866141732283472" top="0.94488188976377963" bottom="0.74803149606299213" header="0.31496062992125984" footer="0.31496062992125984"/>
  <pageSetup paperSize="9" scale="85" orientation="portrait" cellComments="asDisplayed" r:id="rId1"/>
  <headerFooter>
    <oddHeader>&amp;L&amp;G</oddHeader>
  </headerFooter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8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3,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De Borgstee</v>
      </c>
      <c r="C4" s="530"/>
      <c r="D4" s="530"/>
      <c r="E4" s="530"/>
      <c r="F4" s="548" t="s">
        <v>10</v>
      </c>
      <c r="G4" s="548"/>
      <c r="H4" s="306">
        <v>3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3a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27380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1072.5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1072.5</v>
      </c>
      <c r="F37" s="309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09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1072.5</v>
      </c>
      <c r="F39" s="309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106</v>
      </c>
      <c r="F40" s="309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09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1072.5</v>
      </c>
      <c r="F42" s="309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09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09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1072.5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1072.5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1072.5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21400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5220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760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27380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122" priority="4" operator="equal">
      <formula>"Geen 100%"</formula>
    </cfRule>
  </conditionalFormatting>
  <conditionalFormatting sqref="G12">
    <cfRule type="containsText" dxfId="121" priority="2" operator="containsText" text="te laag">
      <formula>NOT(ISERROR(SEARCH("te laag",G12)))</formula>
    </cfRule>
  </conditionalFormatting>
  <conditionalFormatting sqref="G13">
    <cfRule type="containsText" dxfId="120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1F73D499-1180-42AE-8994-5FB5F597FC32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9">
    <tabColor rgb="FF173583"/>
  </sheetPr>
  <dimension ref="A1:S564"/>
  <sheetViews>
    <sheetView zoomScaleNormal="100" workbookViewId="0">
      <selection activeCell="N5" sqref="N5"/>
    </sheetView>
  </sheetViews>
  <sheetFormatPr defaultRowHeight="14.4" x14ac:dyDescent="0.3"/>
  <cols>
    <col min="1" max="1" width="6" style="5" customWidth="1"/>
    <col min="2" max="2" width="5.109375" style="5" customWidth="1"/>
    <col min="3" max="3" width="23.6640625" style="3" bestFit="1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109375" customWidth="1"/>
  </cols>
  <sheetData>
    <row r="1" spans="1:14" x14ac:dyDescent="0.3">
      <c r="A1" s="40">
        <f>'3'!H4</f>
        <v>3</v>
      </c>
      <c r="B1" s="38" t="s">
        <v>6</v>
      </c>
      <c r="C1" s="39"/>
      <c r="D1" s="51" t="str">
        <f>IF(VLOOKUP(A1,Verzamelblad!A5:E54,3)=0,"",VLOOKUP(A1,Verzamelblad!A5:E54,3))</f>
        <v>CBS De Borgstee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A4" s="328"/>
      <c r="B4" s="328"/>
      <c r="C4" s="329" t="s">
        <v>371</v>
      </c>
      <c r="L4" s="400"/>
      <c r="M4" s="179"/>
    </row>
    <row r="5" spans="1:14" x14ac:dyDescent="0.3">
      <c r="A5" s="328" t="s">
        <v>395</v>
      </c>
      <c r="B5" s="406"/>
      <c r="C5" s="159" t="s">
        <v>339</v>
      </c>
      <c r="D5" s="159"/>
      <c r="E5" s="159" t="s">
        <v>287</v>
      </c>
      <c r="F5" s="365"/>
      <c r="G5" s="365">
        <v>10.7</v>
      </c>
      <c r="H5" s="365"/>
      <c r="I5" s="365"/>
      <c r="J5" s="365"/>
      <c r="K5" s="7">
        <f>SUM(F5:J5)</f>
        <v>10.7</v>
      </c>
    </row>
    <row r="6" spans="1:14" x14ac:dyDescent="0.3">
      <c r="A6" s="328" t="s">
        <v>396</v>
      </c>
      <c r="B6" s="406" t="s">
        <v>397</v>
      </c>
      <c r="C6" s="159" t="s">
        <v>398</v>
      </c>
      <c r="D6" s="159"/>
      <c r="E6" s="159" t="s">
        <v>289</v>
      </c>
      <c r="F6" s="365">
        <v>26.7</v>
      </c>
      <c r="G6" s="365"/>
      <c r="H6" s="365"/>
      <c r="I6" s="365"/>
      <c r="J6" s="365"/>
      <c r="K6" s="7">
        <f>SUM(F6:J6)</f>
        <v>26.7</v>
      </c>
    </row>
    <row r="7" spans="1:14" x14ac:dyDescent="0.3">
      <c r="A7" s="328" t="s">
        <v>399</v>
      </c>
      <c r="B7" s="406"/>
      <c r="C7" s="159" t="s">
        <v>400</v>
      </c>
      <c r="D7" s="159"/>
      <c r="E7" s="159" t="s">
        <v>287</v>
      </c>
      <c r="F7" s="365"/>
      <c r="G7" s="365">
        <v>15.9</v>
      </c>
      <c r="H7" s="365"/>
      <c r="I7" s="365"/>
      <c r="J7" s="365"/>
      <c r="K7" s="7">
        <f>SUM(F7:J7)</f>
        <v>15.9</v>
      </c>
    </row>
    <row r="8" spans="1:14" x14ac:dyDescent="0.3">
      <c r="A8" s="328" t="s">
        <v>399</v>
      </c>
      <c r="B8" s="406"/>
      <c r="C8" s="159" t="s">
        <v>401</v>
      </c>
      <c r="D8" s="159"/>
      <c r="E8" s="159" t="s">
        <v>287</v>
      </c>
      <c r="F8" s="365"/>
      <c r="G8" s="365">
        <v>6.6</v>
      </c>
      <c r="H8" s="365"/>
      <c r="I8" s="365"/>
      <c r="J8" s="365"/>
      <c r="K8" s="7">
        <f>SUM(F8:J8)</f>
        <v>6.6</v>
      </c>
    </row>
    <row r="9" spans="1:14" x14ac:dyDescent="0.3">
      <c r="A9" s="328" t="s">
        <v>402</v>
      </c>
      <c r="B9" s="406"/>
      <c r="C9" s="159" t="s">
        <v>350</v>
      </c>
      <c r="D9" s="159"/>
      <c r="E9" s="159" t="s">
        <v>287</v>
      </c>
      <c r="F9" s="365"/>
      <c r="G9" s="365">
        <v>206</v>
      </c>
      <c r="H9" s="365"/>
      <c r="I9" s="365"/>
      <c r="J9" s="365"/>
      <c r="K9" s="7">
        <f t="shared" ref="K9:K71" si="0">SUM(F9:J9)</f>
        <v>206</v>
      </c>
    </row>
    <row r="10" spans="1:14" x14ac:dyDescent="0.3">
      <c r="A10" s="328" t="s">
        <v>403</v>
      </c>
      <c r="B10" s="406"/>
      <c r="C10" s="159" t="s">
        <v>404</v>
      </c>
      <c r="D10" s="159"/>
      <c r="E10" s="159" t="s">
        <v>276</v>
      </c>
      <c r="F10" s="365"/>
      <c r="G10" s="365"/>
      <c r="H10" s="365"/>
      <c r="I10" s="365"/>
      <c r="J10" s="365">
        <v>3.8</v>
      </c>
      <c r="K10" s="7">
        <f t="shared" si="0"/>
        <v>3.8</v>
      </c>
    </row>
    <row r="11" spans="1:14" x14ac:dyDescent="0.3">
      <c r="A11" s="328" t="s">
        <v>403</v>
      </c>
      <c r="B11" s="406"/>
      <c r="C11" s="159" t="s">
        <v>385</v>
      </c>
      <c r="D11" s="159"/>
      <c r="E11" s="159" t="s">
        <v>288</v>
      </c>
      <c r="F11" s="365"/>
      <c r="G11" s="365">
        <v>53.5</v>
      </c>
      <c r="H11" s="365"/>
      <c r="I11" s="365"/>
      <c r="J11" s="365"/>
      <c r="K11" s="7">
        <f t="shared" si="0"/>
        <v>53.5</v>
      </c>
    </row>
    <row r="12" spans="1:14" x14ac:dyDescent="0.3">
      <c r="A12" s="328" t="s">
        <v>405</v>
      </c>
      <c r="B12" s="406"/>
      <c r="C12" s="159" t="s">
        <v>406</v>
      </c>
      <c r="D12" s="159"/>
      <c r="E12" s="159" t="s">
        <v>343</v>
      </c>
      <c r="F12" s="365"/>
      <c r="G12" s="365">
        <v>1.8</v>
      </c>
      <c r="H12" s="365"/>
      <c r="I12" s="365"/>
      <c r="J12" s="365"/>
      <c r="K12" s="7">
        <f t="shared" si="0"/>
        <v>1.8</v>
      </c>
    </row>
    <row r="13" spans="1:14" x14ac:dyDescent="0.3">
      <c r="A13" s="328" t="s">
        <v>407</v>
      </c>
      <c r="B13" s="406"/>
      <c r="C13" s="159" t="s">
        <v>385</v>
      </c>
      <c r="D13" s="159"/>
      <c r="E13" s="159" t="s">
        <v>288</v>
      </c>
      <c r="F13" s="365"/>
      <c r="G13" s="365">
        <v>53.5</v>
      </c>
      <c r="H13" s="365"/>
      <c r="I13" s="365"/>
      <c r="J13" s="365"/>
      <c r="K13" s="7">
        <f t="shared" si="0"/>
        <v>53.5</v>
      </c>
    </row>
    <row r="14" spans="1:14" x14ac:dyDescent="0.3">
      <c r="A14" s="328" t="s">
        <v>408</v>
      </c>
      <c r="B14" s="406"/>
      <c r="C14" s="159" t="s">
        <v>406</v>
      </c>
      <c r="D14" s="159"/>
      <c r="E14" s="159" t="s">
        <v>343</v>
      </c>
      <c r="F14" s="365"/>
      <c r="G14" s="365">
        <v>1.8</v>
      </c>
      <c r="H14" s="365"/>
      <c r="I14" s="365"/>
      <c r="J14" s="365"/>
      <c r="K14" s="7">
        <f t="shared" si="0"/>
        <v>1.8</v>
      </c>
    </row>
    <row r="15" spans="1:14" x14ac:dyDescent="0.3">
      <c r="A15" s="328" t="s">
        <v>409</v>
      </c>
      <c r="B15" s="406"/>
      <c r="C15" s="159" t="s">
        <v>404</v>
      </c>
      <c r="D15" s="159"/>
      <c r="E15" s="159" t="s">
        <v>276</v>
      </c>
      <c r="F15" s="365"/>
      <c r="G15" s="365"/>
      <c r="H15" s="365"/>
      <c r="I15" s="365"/>
      <c r="J15" s="365">
        <v>3.8</v>
      </c>
      <c r="K15" s="7">
        <f t="shared" si="0"/>
        <v>3.8</v>
      </c>
    </row>
    <row r="16" spans="1:14" x14ac:dyDescent="0.3">
      <c r="A16" s="328" t="s">
        <v>410</v>
      </c>
      <c r="B16" s="406" t="s">
        <v>411</v>
      </c>
      <c r="C16" s="159" t="s">
        <v>379</v>
      </c>
      <c r="D16" s="159"/>
      <c r="E16" s="159" t="s">
        <v>343</v>
      </c>
      <c r="F16" s="365"/>
      <c r="G16" s="365">
        <v>2.8</v>
      </c>
      <c r="H16" s="365"/>
      <c r="I16" s="365"/>
      <c r="J16" s="365"/>
      <c r="K16" s="7">
        <f t="shared" si="0"/>
        <v>2.8</v>
      </c>
    </row>
    <row r="17" spans="1:11" x14ac:dyDescent="0.3">
      <c r="A17" s="328" t="s">
        <v>412</v>
      </c>
      <c r="B17" s="406" t="s">
        <v>413</v>
      </c>
      <c r="C17" s="159" t="s">
        <v>379</v>
      </c>
      <c r="D17" s="159"/>
      <c r="E17" s="159" t="s">
        <v>343</v>
      </c>
      <c r="F17" s="365"/>
      <c r="G17" s="365">
        <v>5.9</v>
      </c>
      <c r="H17" s="365"/>
      <c r="I17" s="365"/>
      <c r="J17" s="365"/>
      <c r="K17" s="7">
        <f t="shared" si="0"/>
        <v>5.9</v>
      </c>
    </row>
    <row r="18" spans="1:11" x14ac:dyDescent="0.3">
      <c r="A18" s="328" t="s">
        <v>414</v>
      </c>
      <c r="B18" s="406" t="s">
        <v>415</v>
      </c>
      <c r="C18" s="159" t="s">
        <v>416</v>
      </c>
      <c r="D18" s="159"/>
      <c r="E18" s="159" t="s">
        <v>290</v>
      </c>
      <c r="F18" s="365"/>
      <c r="G18" s="365"/>
      <c r="H18" s="365">
        <v>85.3</v>
      </c>
      <c r="I18" s="365"/>
      <c r="J18" s="365"/>
      <c r="K18" s="7">
        <f t="shared" si="0"/>
        <v>85.3</v>
      </c>
    </row>
    <row r="19" spans="1:11" x14ac:dyDescent="0.3">
      <c r="A19" s="328" t="s">
        <v>417</v>
      </c>
      <c r="B19" s="406" t="s">
        <v>418</v>
      </c>
      <c r="C19" s="159" t="s">
        <v>419</v>
      </c>
      <c r="D19" s="159"/>
      <c r="E19" s="159" t="s">
        <v>343</v>
      </c>
      <c r="F19" s="365"/>
      <c r="G19" s="365">
        <v>2.8</v>
      </c>
      <c r="H19" s="365"/>
      <c r="I19" s="365"/>
      <c r="J19" s="365"/>
      <c r="K19" s="7">
        <f t="shared" si="0"/>
        <v>2.8</v>
      </c>
    </row>
    <row r="20" spans="1:11" x14ac:dyDescent="0.3">
      <c r="A20" s="328" t="s">
        <v>420</v>
      </c>
      <c r="B20" s="406" t="s">
        <v>421</v>
      </c>
      <c r="C20" s="159" t="s">
        <v>419</v>
      </c>
      <c r="D20" s="159"/>
      <c r="E20" s="159" t="s">
        <v>343</v>
      </c>
      <c r="F20" s="365"/>
      <c r="G20" s="365">
        <v>2.8</v>
      </c>
      <c r="H20" s="365"/>
      <c r="I20" s="365"/>
      <c r="J20" s="365"/>
      <c r="K20" s="7">
        <f t="shared" si="0"/>
        <v>2.8</v>
      </c>
    </row>
    <row r="21" spans="1:11" x14ac:dyDescent="0.3">
      <c r="A21" s="328" t="s">
        <v>422</v>
      </c>
      <c r="B21" s="406" t="s">
        <v>423</v>
      </c>
      <c r="C21" s="159" t="s">
        <v>379</v>
      </c>
      <c r="D21" s="159"/>
      <c r="E21" s="159" t="s">
        <v>343</v>
      </c>
      <c r="F21" s="365"/>
      <c r="G21" s="365">
        <v>5.6</v>
      </c>
      <c r="H21" s="365"/>
      <c r="I21" s="365"/>
      <c r="J21" s="365"/>
      <c r="K21" s="7">
        <f t="shared" si="0"/>
        <v>5.6</v>
      </c>
    </row>
    <row r="22" spans="1:11" x14ac:dyDescent="0.3">
      <c r="A22" s="328" t="s">
        <v>420</v>
      </c>
      <c r="B22" s="406" t="s">
        <v>424</v>
      </c>
      <c r="C22" s="159" t="s">
        <v>379</v>
      </c>
      <c r="D22" s="159"/>
      <c r="E22" s="159" t="s">
        <v>343</v>
      </c>
      <c r="F22" s="365"/>
      <c r="G22" s="365">
        <v>2.9</v>
      </c>
      <c r="H22" s="365"/>
      <c r="I22" s="365"/>
      <c r="J22" s="365"/>
      <c r="K22" s="7">
        <f t="shared" si="0"/>
        <v>2.9</v>
      </c>
    </row>
    <row r="23" spans="1:11" x14ac:dyDescent="0.3">
      <c r="A23" s="328" t="s">
        <v>422</v>
      </c>
      <c r="B23" s="406"/>
      <c r="C23" s="159" t="s">
        <v>404</v>
      </c>
      <c r="D23" s="159"/>
      <c r="E23" s="159" t="s">
        <v>276</v>
      </c>
      <c r="F23" s="365"/>
      <c r="G23" s="365"/>
      <c r="H23" s="365"/>
      <c r="I23" s="365"/>
      <c r="J23" s="365">
        <v>3.8</v>
      </c>
      <c r="K23" s="7">
        <f t="shared" si="0"/>
        <v>3.8</v>
      </c>
    </row>
    <row r="24" spans="1:11" x14ac:dyDescent="0.3">
      <c r="A24" s="328" t="s">
        <v>425</v>
      </c>
      <c r="B24" s="406"/>
      <c r="C24" s="159" t="s">
        <v>426</v>
      </c>
      <c r="D24" s="159"/>
      <c r="E24" s="159" t="s">
        <v>343</v>
      </c>
      <c r="F24" s="365"/>
      <c r="G24" s="365">
        <v>53.5</v>
      </c>
      <c r="H24" s="365"/>
      <c r="I24" s="365"/>
      <c r="J24" s="365"/>
      <c r="K24" s="7">
        <f t="shared" si="0"/>
        <v>53.5</v>
      </c>
    </row>
    <row r="25" spans="1:11" x14ac:dyDescent="0.3">
      <c r="A25" s="328" t="s">
        <v>427</v>
      </c>
      <c r="B25" s="406"/>
      <c r="C25" s="159" t="s">
        <v>406</v>
      </c>
      <c r="D25" s="159"/>
      <c r="E25" s="159" t="s">
        <v>343</v>
      </c>
      <c r="F25" s="365"/>
      <c r="G25" s="365">
        <v>1.8</v>
      </c>
      <c r="H25" s="365"/>
      <c r="I25" s="365"/>
      <c r="J25" s="365"/>
      <c r="K25" s="7">
        <f t="shared" si="0"/>
        <v>1.8</v>
      </c>
    </row>
    <row r="26" spans="1:11" x14ac:dyDescent="0.3">
      <c r="A26" s="328" t="s">
        <v>428</v>
      </c>
      <c r="B26" s="406"/>
      <c r="C26" s="159" t="s">
        <v>385</v>
      </c>
      <c r="D26" s="159"/>
      <c r="E26" s="159" t="s">
        <v>288</v>
      </c>
      <c r="F26" s="365"/>
      <c r="G26" s="365">
        <v>53.5</v>
      </c>
      <c r="H26" s="365"/>
      <c r="I26" s="365"/>
      <c r="J26" s="365"/>
      <c r="K26" s="7">
        <f t="shared" si="0"/>
        <v>53.5</v>
      </c>
    </row>
    <row r="27" spans="1:11" x14ac:dyDescent="0.3">
      <c r="A27" s="328" t="s">
        <v>429</v>
      </c>
      <c r="B27" s="406"/>
      <c r="C27" s="159" t="s">
        <v>406</v>
      </c>
      <c r="D27" s="159"/>
      <c r="E27" s="159" t="s">
        <v>343</v>
      </c>
      <c r="F27" s="365"/>
      <c r="G27" s="365">
        <v>1.8</v>
      </c>
      <c r="H27" s="365"/>
      <c r="I27" s="365"/>
      <c r="J27" s="365"/>
      <c r="K27" s="7">
        <f t="shared" si="0"/>
        <v>1.8</v>
      </c>
    </row>
    <row r="28" spans="1:11" x14ac:dyDescent="0.3">
      <c r="A28" s="328" t="s">
        <v>430</v>
      </c>
      <c r="B28" s="406"/>
      <c r="C28" s="159" t="s">
        <v>404</v>
      </c>
      <c r="D28" s="159"/>
      <c r="E28" s="159" t="s">
        <v>276</v>
      </c>
      <c r="F28" s="365"/>
      <c r="G28" s="365"/>
      <c r="H28" s="365"/>
      <c r="I28" s="365"/>
      <c r="J28" s="365">
        <v>3.8</v>
      </c>
      <c r="K28" s="7">
        <f t="shared" si="0"/>
        <v>3.8</v>
      </c>
    </row>
    <row r="29" spans="1:11" x14ac:dyDescent="0.3">
      <c r="A29" s="328" t="s">
        <v>431</v>
      </c>
      <c r="B29" s="406"/>
      <c r="C29" s="159" t="s">
        <v>400</v>
      </c>
      <c r="D29" s="159"/>
      <c r="E29" s="159" t="s">
        <v>287</v>
      </c>
      <c r="F29" s="365"/>
      <c r="G29" s="365">
        <v>15.9</v>
      </c>
      <c r="H29" s="365"/>
      <c r="I29" s="365"/>
      <c r="J29" s="365"/>
      <c r="K29" s="7">
        <f t="shared" si="0"/>
        <v>15.9</v>
      </c>
    </row>
    <row r="30" spans="1:11" x14ac:dyDescent="0.3">
      <c r="A30" s="328" t="s">
        <v>431</v>
      </c>
      <c r="B30" s="406"/>
      <c r="C30" s="159" t="s">
        <v>401</v>
      </c>
      <c r="D30" s="159"/>
      <c r="E30" s="159" t="s">
        <v>287</v>
      </c>
      <c r="F30" s="365"/>
      <c r="G30" s="365">
        <v>6.6</v>
      </c>
      <c r="H30" s="365"/>
      <c r="I30" s="365"/>
      <c r="J30" s="365"/>
      <c r="K30" s="7">
        <f t="shared" si="0"/>
        <v>6.6</v>
      </c>
    </row>
    <row r="31" spans="1:11" x14ac:dyDescent="0.3">
      <c r="A31" s="328" t="s">
        <v>432</v>
      </c>
      <c r="B31" s="406" t="s">
        <v>433</v>
      </c>
      <c r="C31" s="159" t="s">
        <v>434</v>
      </c>
      <c r="D31" s="159"/>
      <c r="E31" s="159" t="s">
        <v>288</v>
      </c>
      <c r="F31" s="365">
        <v>26.7</v>
      </c>
      <c r="G31" s="365"/>
      <c r="H31" s="365"/>
      <c r="I31" s="365"/>
      <c r="J31" s="365"/>
      <c r="K31" s="7">
        <f t="shared" si="0"/>
        <v>26.7</v>
      </c>
    </row>
    <row r="32" spans="1:11" x14ac:dyDescent="0.3">
      <c r="A32" s="328" t="s">
        <v>435</v>
      </c>
      <c r="B32" s="406"/>
      <c r="C32" s="159" t="s">
        <v>339</v>
      </c>
      <c r="D32" s="159"/>
      <c r="E32" s="159" t="s">
        <v>287</v>
      </c>
      <c r="F32" s="365"/>
      <c r="G32" s="365">
        <v>10.7</v>
      </c>
      <c r="H32" s="365"/>
      <c r="I32" s="365"/>
      <c r="J32" s="365"/>
      <c r="K32" s="7">
        <f t="shared" si="0"/>
        <v>10.7</v>
      </c>
    </row>
    <row r="33" spans="1:13" x14ac:dyDescent="0.3">
      <c r="A33" s="328" t="s">
        <v>436</v>
      </c>
      <c r="B33" s="406"/>
      <c r="C33" s="159" t="s">
        <v>404</v>
      </c>
      <c r="D33" s="159"/>
      <c r="E33" s="159" t="s">
        <v>276</v>
      </c>
      <c r="F33" s="365"/>
      <c r="G33" s="365"/>
      <c r="H33" s="365"/>
      <c r="I33" s="365"/>
      <c r="J33" s="365">
        <v>3.8</v>
      </c>
      <c r="K33" s="7">
        <f t="shared" si="0"/>
        <v>3.8</v>
      </c>
    </row>
    <row r="34" spans="1:13" x14ac:dyDescent="0.3">
      <c r="A34" s="328" t="s">
        <v>437</v>
      </c>
      <c r="B34" s="406"/>
      <c r="C34" s="159" t="s">
        <v>385</v>
      </c>
      <c r="D34" s="159"/>
      <c r="E34" s="159" t="s">
        <v>288</v>
      </c>
      <c r="F34" s="365"/>
      <c r="G34" s="365">
        <v>53.5</v>
      </c>
      <c r="H34" s="365"/>
      <c r="I34" s="365"/>
      <c r="J34" s="365"/>
      <c r="K34" s="7">
        <f t="shared" si="0"/>
        <v>53.5</v>
      </c>
    </row>
    <row r="35" spans="1:13" x14ac:dyDescent="0.3">
      <c r="A35" s="328" t="s">
        <v>438</v>
      </c>
      <c r="B35" s="406"/>
      <c r="C35" s="159" t="s">
        <v>406</v>
      </c>
      <c r="D35" s="159"/>
      <c r="E35" s="159" t="s">
        <v>343</v>
      </c>
      <c r="F35" s="365"/>
      <c r="G35" s="365">
        <v>1.8</v>
      </c>
      <c r="H35" s="365"/>
      <c r="I35" s="365"/>
      <c r="J35" s="365"/>
      <c r="K35" s="7">
        <f t="shared" si="0"/>
        <v>1.8</v>
      </c>
    </row>
    <row r="36" spans="1:13" x14ac:dyDescent="0.3">
      <c r="A36" s="328" t="s">
        <v>439</v>
      </c>
      <c r="B36" s="406"/>
      <c r="C36" s="159" t="s">
        <v>385</v>
      </c>
      <c r="D36" s="159"/>
      <c r="E36" s="159" t="s">
        <v>288</v>
      </c>
      <c r="F36" s="365"/>
      <c r="G36" s="365">
        <v>53.5</v>
      </c>
      <c r="H36" s="365"/>
      <c r="I36" s="365"/>
      <c r="J36" s="365"/>
      <c r="K36" s="7">
        <f t="shared" si="0"/>
        <v>53.5</v>
      </c>
    </row>
    <row r="37" spans="1:13" x14ac:dyDescent="0.3">
      <c r="A37" s="328" t="s">
        <v>440</v>
      </c>
      <c r="B37" s="406"/>
      <c r="C37" s="159" t="s">
        <v>406</v>
      </c>
      <c r="D37" s="159"/>
      <c r="E37" s="159" t="s">
        <v>343</v>
      </c>
      <c r="F37" s="365"/>
      <c r="G37" s="365">
        <v>1.8</v>
      </c>
      <c r="H37" s="365"/>
      <c r="I37" s="365"/>
      <c r="J37" s="365"/>
      <c r="K37" s="7">
        <f t="shared" si="0"/>
        <v>1.8</v>
      </c>
    </row>
    <row r="38" spans="1:13" x14ac:dyDescent="0.3">
      <c r="A38" s="328" t="s">
        <v>441</v>
      </c>
      <c r="B38" s="406"/>
      <c r="C38" s="159" t="s">
        <v>404</v>
      </c>
      <c r="D38" s="159"/>
      <c r="E38" s="159" t="s">
        <v>276</v>
      </c>
      <c r="F38" s="365"/>
      <c r="G38" s="365"/>
      <c r="H38" s="365"/>
      <c r="I38" s="365"/>
      <c r="J38" s="365">
        <v>3.8</v>
      </c>
      <c r="K38" s="7">
        <f t="shared" si="0"/>
        <v>3.8</v>
      </c>
    </row>
    <row r="39" spans="1:13" ht="15" thickBot="1" x14ac:dyDescent="0.35">
      <c r="A39" s="328" t="s">
        <v>442</v>
      </c>
      <c r="B39" s="406"/>
      <c r="C39" s="159" t="s">
        <v>443</v>
      </c>
      <c r="D39" s="159"/>
      <c r="E39" s="159" t="s">
        <v>287</v>
      </c>
      <c r="F39" s="365"/>
      <c r="G39" s="365">
        <v>1.3</v>
      </c>
      <c r="H39" s="365"/>
      <c r="I39" s="365"/>
      <c r="J39" s="365"/>
      <c r="K39" s="7">
        <f t="shared" si="0"/>
        <v>1.3</v>
      </c>
      <c r="L39" s="258"/>
      <c r="M39" s="260"/>
    </row>
    <row r="40" spans="1:13" ht="15" thickTop="1" x14ac:dyDescent="0.3">
      <c r="A40" s="328" t="s">
        <v>444</v>
      </c>
      <c r="B40" s="406"/>
      <c r="C40" s="159" t="s">
        <v>348</v>
      </c>
      <c r="D40" s="159"/>
      <c r="E40" s="159" t="s">
        <v>276</v>
      </c>
      <c r="F40" s="365"/>
      <c r="G40" s="365"/>
      <c r="H40" s="365"/>
      <c r="I40" s="365"/>
      <c r="J40" s="365">
        <v>3.4</v>
      </c>
      <c r="K40" s="7">
        <f t="shared" si="0"/>
        <v>3.4</v>
      </c>
    </row>
    <row r="41" spans="1:13" x14ac:dyDescent="0.3">
      <c r="A41" s="328" t="s">
        <v>445</v>
      </c>
      <c r="B41" s="406"/>
      <c r="C41" s="159" t="s">
        <v>345</v>
      </c>
      <c r="D41" s="159"/>
      <c r="E41" s="159" t="s">
        <v>287</v>
      </c>
      <c r="F41" s="365"/>
      <c r="G41" s="365"/>
      <c r="H41" s="365"/>
      <c r="I41" s="365"/>
      <c r="J41" s="365">
        <v>2.9</v>
      </c>
      <c r="K41" s="7">
        <f t="shared" si="0"/>
        <v>2.9</v>
      </c>
      <c r="L41" s="400"/>
      <c r="M41" s="179"/>
    </row>
    <row r="42" spans="1:13" x14ac:dyDescent="0.3">
      <c r="A42" s="328" t="s">
        <v>446</v>
      </c>
      <c r="B42" s="406"/>
      <c r="C42" s="159" t="s">
        <v>348</v>
      </c>
      <c r="D42" s="159"/>
      <c r="E42" s="159" t="s">
        <v>276</v>
      </c>
      <c r="F42" s="365"/>
      <c r="G42" s="365"/>
      <c r="H42" s="365"/>
      <c r="I42" s="365"/>
      <c r="J42" s="365">
        <v>1.7</v>
      </c>
      <c r="K42" s="7">
        <f t="shared" si="0"/>
        <v>1.7</v>
      </c>
    </row>
    <row r="43" spans="1:13" x14ac:dyDescent="0.3">
      <c r="A43" s="328" t="s">
        <v>442</v>
      </c>
      <c r="B43" s="406" t="s">
        <v>447</v>
      </c>
      <c r="C43" s="420" t="s">
        <v>351</v>
      </c>
      <c r="D43" s="420"/>
      <c r="E43" s="420" t="s">
        <v>288</v>
      </c>
      <c r="F43" s="446"/>
      <c r="G43" s="446">
        <v>11.8</v>
      </c>
      <c r="H43" s="446"/>
      <c r="I43" s="446"/>
      <c r="J43" s="446"/>
      <c r="K43" s="7">
        <f t="shared" si="0"/>
        <v>11.8</v>
      </c>
    </row>
    <row r="44" spans="1:13" ht="15" thickBot="1" x14ac:dyDescent="0.35">
      <c r="A44" s="328"/>
      <c r="B44" s="406"/>
      <c r="C44" s="422" t="s">
        <v>448</v>
      </c>
      <c r="D44" s="422"/>
      <c r="E44" s="422"/>
      <c r="F44" s="425">
        <f t="shared" ref="F44:K44" si="1">SUM(F5:F43)</f>
        <v>53.4</v>
      </c>
      <c r="G44" s="425">
        <f t="shared" si="1"/>
        <v>640.09999999999991</v>
      </c>
      <c r="H44" s="425">
        <f t="shared" si="1"/>
        <v>85.3</v>
      </c>
      <c r="I44" s="425">
        <f t="shared" si="1"/>
        <v>0</v>
      </c>
      <c r="J44" s="425">
        <f t="shared" si="1"/>
        <v>30.799999999999997</v>
      </c>
      <c r="K44" s="425">
        <f t="shared" si="1"/>
        <v>809.59999999999968</v>
      </c>
    </row>
    <row r="45" spans="1:13" ht="15" thickTop="1" x14ac:dyDescent="0.3">
      <c r="A45" s="328"/>
      <c r="B45" s="406"/>
      <c r="C45" s="159"/>
      <c r="D45" s="159"/>
      <c r="E45" s="159"/>
      <c r="F45" s="365"/>
      <c r="G45" s="365"/>
      <c r="H45" s="365"/>
      <c r="I45" s="365"/>
      <c r="J45" s="365"/>
    </row>
    <row r="46" spans="1:13" x14ac:dyDescent="0.3">
      <c r="A46" s="328"/>
      <c r="B46" s="406"/>
      <c r="C46" s="438" t="s">
        <v>372</v>
      </c>
      <c r="D46" s="159"/>
      <c r="E46" s="159"/>
      <c r="F46" s="365"/>
      <c r="G46" s="365"/>
      <c r="H46" s="365"/>
      <c r="I46" s="365"/>
      <c r="J46" s="365"/>
    </row>
    <row r="47" spans="1:13" x14ac:dyDescent="0.3">
      <c r="A47" s="328" t="s">
        <v>449</v>
      </c>
      <c r="B47" s="406"/>
      <c r="C47" s="159" t="s">
        <v>373</v>
      </c>
      <c r="D47" s="159"/>
      <c r="E47" s="159" t="s">
        <v>287</v>
      </c>
      <c r="F47" s="365"/>
      <c r="G47" s="365">
        <v>11</v>
      </c>
      <c r="H47" s="365"/>
      <c r="I47" s="365"/>
      <c r="J47" s="365"/>
      <c r="K47" s="7">
        <f t="shared" si="0"/>
        <v>11</v>
      </c>
    </row>
    <row r="48" spans="1:13" x14ac:dyDescent="0.3">
      <c r="A48" s="328" t="s">
        <v>450</v>
      </c>
      <c r="B48" s="406"/>
      <c r="C48" s="159" t="s">
        <v>350</v>
      </c>
      <c r="D48" s="159"/>
      <c r="E48" s="159" t="s">
        <v>287</v>
      </c>
      <c r="F48" s="365"/>
      <c r="G48" s="365">
        <v>40.1</v>
      </c>
      <c r="H48" s="365"/>
      <c r="I48" s="365"/>
      <c r="J48" s="365"/>
      <c r="K48" s="7">
        <f t="shared" si="0"/>
        <v>40.1</v>
      </c>
    </row>
    <row r="49" spans="1:19" x14ac:dyDescent="0.3">
      <c r="A49" s="328" t="s">
        <v>451</v>
      </c>
      <c r="B49" s="406"/>
      <c r="C49" s="159" t="s">
        <v>404</v>
      </c>
      <c r="D49" s="159"/>
      <c r="E49" s="159" t="s">
        <v>276</v>
      </c>
      <c r="F49" s="365"/>
      <c r="G49" s="365"/>
      <c r="H49" s="365"/>
      <c r="I49" s="365"/>
      <c r="J49" s="365">
        <v>3.8</v>
      </c>
      <c r="K49" s="7">
        <f t="shared" si="0"/>
        <v>3.8</v>
      </c>
    </row>
    <row r="50" spans="1:19" x14ac:dyDescent="0.3">
      <c r="A50" s="328" t="s">
        <v>452</v>
      </c>
      <c r="B50" s="406"/>
      <c r="C50" s="159" t="s">
        <v>385</v>
      </c>
      <c r="D50" s="159"/>
      <c r="E50" s="159" t="s">
        <v>288</v>
      </c>
      <c r="F50" s="365"/>
      <c r="G50" s="365">
        <v>53.5</v>
      </c>
      <c r="H50" s="365"/>
      <c r="I50" s="365"/>
      <c r="J50" s="365"/>
      <c r="K50" s="7">
        <f t="shared" si="0"/>
        <v>53.5</v>
      </c>
    </row>
    <row r="51" spans="1:19" x14ac:dyDescent="0.3">
      <c r="A51" s="328" t="s">
        <v>453</v>
      </c>
      <c r="B51" s="406"/>
      <c r="C51" s="159" t="s">
        <v>406</v>
      </c>
      <c r="D51" s="159"/>
      <c r="E51" s="159" t="s">
        <v>343</v>
      </c>
      <c r="F51" s="365"/>
      <c r="G51" s="365">
        <v>1.8</v>
      </c>
      <c r="H51" s="365"/>
      <c r="I51" s="365"/>
      <c r="J51" s="365"/>
      <c r="K51" s="7">
        <f t="shared" si="0"/>
        <v>1.8</v>
      </c>
    </row>
    <row r="52" spans="1:19" x14ac:dyDescent="0.3">
      <c r="A52" s="328" t="s">
        <v>454</v>
      </c>
      <c r="B52" s="406"/>
      <c r="C52" s="159" t="s">
        <v>385</v>
      </c>
      <c r="D52" s="159"/>
      <c r="E52" s="159" t="s">
        <v>288</v>
      </c>
      <c r="F52" s="365"/>
      <c r="G52" s="365">
        <v>53.5</v>
      </c>
      <c r="H52" s="365"/>
      <c r="I52" s="365"/>
      <c r="J52" s="365"/>
      <c r="K52" s="7">
        <f t="shared" si="0"/>
        <v>53.5</v>
      </c>
    </row>
    <row r="53" spans="1:19" x14ac:dyDescent="0.3">
      <c r="A53" s="328" t="s">
        <v>455</v>
      </c>
      <c r="B53" s="406"/>
      <c r="C53" s="159" t="s">
        <v>406</v>
      </c>
      <c r="D53" s="159"/>
      <c r="E53" s="159" t="s">
        <v>343</v>
      </c>
      <c r="F53" s="365"/>
      <c r="G53" s="365">
        <v>1.8</v>
      </c>
      <c r="H53" s="365"/>
      <c r="I53" s="365"/>
      <c r="J53" s="365"/>
      <c r="K53" s="7">
        <f t="shared" si="0"/>
        <v>1.8</v>
      </c>
    </row>
    <row r="54" spans="1:19" x14ac:dyDescent="0.3">
      <c r="A54" s="328" t="s">
        <v>456</v>
      </c>
      <c r="B54" s="406"/>
      <c r="C54" s="159" t="s">
        <v>404</v>
      </c>
      <c r="D54" s="159"/>
      <c r="E54" s="159" t="s">
        <v>276</v>
      </c>
      <c r="F54" s="365"/>
      <c r="G54" s="365"/>
      <c r="H54" s="365"/>
      <c r="I54" s="365"/>
      <c r="J54" s="365">
        <v>3.8</v>
      </c>
      <c r="K54" s="7">
        <f t="shared" si="0"/>
        <v>3.8</v>
      </c>
    </row>
    <row r="55" spans="1:19" x14ac:dyDescent="0.3">
      <c r="A55" s="328" t="s">
        <v>457</v>
      </c>
      <c r="B55" s="406" t="s">
        <v>458</v>
      </c>
      <c r="C55" s="159" t="s">
        <v>349</v>
      </c>
      <c r="D55" s="159"/>
      <c r="E55" s="159" t="s">
        <v>289</v>
      </c>
      <c r="F55" s="365"/>
      <c r="G55" s="365">
        <v>11.8</v>
      </c>
      <c r="H55" s="365"/>
      <c r="I55" s="365"/>
      <c r="J55" s="365"/>
      <c r="K55" s="7">
        <f t="shared" si="0"/>
        <v>11.8</v>
      </c>
    </row>
    <row r="56" spans="1:19" x14ac:dyDescent="0.3">
      <c r="A56" s="328" t="s">
        <v>459</v>
      </c>
      <c r="B56" s="406" t="s">
        <v>460</v>
      </c>
      <c r="C56" s="159" t="s">
        <v>461</v>
      </c>
      <c r="D56" s="159"/>
      <c r="E56" s="159" t="s">
        <v>343</v>
      </c>
      <c r="F56" s="365"/>
      <c r="G56" s="365">
        <v>3</v>
      </c>
      <c r="H56" s="365"/>
      <c r="I56" s="365"/>
      <c r="J56" s="365"/>
      <c r="K56" s="7">
        <f t="shared" si="0"/>
        <v>3</v>
      </c>
    </row>
    <row r="57" spans="1:19" x14ac:dyDescent="0.3">
      <c r="A57" s="328" t="s">
        <v>451</v>
      </c>
      <c r="B57" s="406" t="s">
        <v>462</v>
      </c>
      <c r="C57" s="159" t="s">
        <v>379</v>
      </c>
      <c r="D57" s="159"/>
      <c r="E57" s="159" t="s">
        <v>343</v>
      </c>
      <c r="F57" s="365"/>
      <c r="G57" s="365">
        <v>6.3</v>
      </c>
      <c r="H57" s="365"/>
      <c r="I57" s="365"/>
      <c r="J57" s="365"/>
      <c r="K57" s="7">
        <f t="shared" si="0"/>
        <v>6.3</v>
      </c>
    </row>
    <row r="58" spans="1:19" x14ac:dyDescent="0.3">
      <c r="A58" s="328" t="s">
        <v>463</v>
      </c>
      <c r="B58" s="406" t="s">
        <v>464</v>
      </c>
      <c r="C58" s="159" t="s">
        <v>465</v>
      </c>
      <c r="D58" s="159"/>
      <c r="E58" s="159" t="s">
        <v>343</v>
      </c>
      <c r="F58" s="365"/>
      <c r="G58" s="365">
        <v>46.5</v>
      </c>
      <c r="H58" s="365"/>
      <c r="I58" s="365"/>
      <c r="J58" s="365"/>
      <c r="K58" s="7">
        <f t="shared" si="0"/>
        <v>46.5</v>
      </c>
    </row>
    <row r="59" spans="1:19" x14ac:dyDescent="0.3">
      <c r="A59" s="328" t="s">
        <v>466</v>
      </c>
      <c r="B59" s="406"/>
      <c r="C59" s="159" t="s">
        <v>350</v>
      </c>
      <c r="D59" s="159"/>
      <c r="E59" s="159" t="s">
        <v>287</v>
      </c>
      <c r="F59" s="365"/>
      <c r="G59" s="365">
        <v>73.400000000000006</v>
      </c>
      <c r="H59" s="365"/>
      <c r="I59" s="365"/>
      <c r="J59" s="365"/>
      <c r="K59" s="7">
        <f t="shared" si="0"/>
        <v>73.400000000000006</v>
      </c>
    </row>
    <row r="60" spans="1:19" x14ac:dyDescent="0.3">
      <c r="A60" s="328" t="s">
        <v>467</v>
      </c>
      <c r="B60" s="406" t="s">
        <v>468</v>
      </c>
      <c r="C60" s="159" t="s">
        <v>379</v>
      </c>
      <c r="D60" s="159"/>
      <c r="E60" s="159" t="s">
        <v>343</v>
      </c>
      <c r="F60" s="365"/>
      <c r="G60" s="365">
        <v>5.9</v>
      </c>
      <c r="H60" s="365"/>
      <c r="I60" s="365"/>
      <c r="J60" s="365"/>
      <c r="K60" s="7">
        <f t="shared" si="0"/>
        <v>5.9</v>
      </c>
      <c r="S60" t="s">
        <v>286</v>
      </c>
    </row>
    <row r="61" spans="1:19" x14ac:dyDescent="0.3">
      <c r="A61" s="328" t="s">
        <v>469</v>
      </c>
      <c r="B61" s="406" t="s">
        <v>470</v>
      </c>
      <c r="C61" s="159" t="s">
        <v>379</v>
      </c>
      <c r="D61" s="159"/>
      <c r="E61" s="159" t="s">
        <v>343</v>
      </c>
      <c r="F61" s="365"/>
      <c r="G61" s="365">
        <v>5.9</v>
      </c>
      <c r="H61" s="365"/>
      <c r="I61" s="365"/>
      <c r="J61" s="365"/>
      <c r="K61" s="7">
        <f t="shared" si="0"/>
        <v>5.9</v>
      </c>
    </row>
    <row r="62" spans="1:19" x14ac:dyDescent="0.3">
      <c r="A62" s="328" t="s">
        <v>471</v>
      </c>
      <c r="B62" s="406" t="s">
        <v>472</v>
      </c>
      <c r="C62" s="159" t="s">
        <v>473</v>
      </c>
      <c r="D62" s="159"/>
      <c r="E62" s="159" t="s">
        <v>288</v>
      </c>
      <c r="F62" s="365"/>
      <c r="G62" s="365">
        <v>11.6</v>
      </c>
      <c r="H62" s="365"/>
      <c r="I62" s="365"/>
      <c r="J62" s="365"/>
      <c r="K62" s="7">
        <f t="shared" si="0"/>
        <v>11.6</v>
      </c>
    </row>
    <row r="63" spans="1:19" x14ac:dyDescent="0.3">
      <c r="A63" s="328" t="s">
        <v>474</v>
      </c>
      <c r="B63" s="406"/>
      <c r="C63" s="159" t="s">
        <v>404</v>
      </c>
      <c r="D63" s="159"/>
      <c r="E63" s="159" t="s">
        <v>276</v>
      </c>
      <c r="F63" s="365"/>
      <c r="G63" s="365"/>
      <c r="H63" s="365"/>
      <c r="I63" s="365"/>
      <c r="J63" s="365">
        <v>3.8</v>
      </c>
      <c r="K63" s="7">
        <f t="shared" si="0"/>
        <v>3.8</v>
      </c>
    </row>
    <row r="64" spans="1:19" x14ac:dyDescent="0.3">
      <c r="A64" s="328" t="s">
        <v>475</v>
      </c>
      <c r="B64" s="406"/>
      <c r="C64" s="159" t="s">
        <v>385</v>
      </c>
      <c r="D64" s="159"/>
      <c r="E64" s="159" t="s">
        <v>288</v>
      </c>
      <c r="F64" s="365"/>
      <c r="G64" s="365">
        <v>53.5</v>
      </c>
      <c r="H64" s="365"/>
      <c r="I64" s="365"/>
      <c r="J64" s="365"/>
      <c r="K64" s="7">
        <f t="shared" si="0"/>
        <v>53.5</v>
      </c>
    </row>
    <row r="65" spans="1:13" x14ac:dyDescent="0.3">
      <c r="A65" s="328" t="s">
        <v>476</v>
      </c>
      <c r="B65" s="406"/>
      <c r="C65" s="159" t="s">
        <v>406</v>
      </c>
      <c r="D65" s="159"/>
      <c r="E65" s="159" t="s">
        <v>343</v>
      </c>
      <c r="F65" s="365"/>
      <c r="G65" s="365">
        <v>1.8</v>
      </c>
      <c r="H65" s="365"/>
      <c r="I65" s="365"/>
      <c r="J65" s="365"/>
      <c r="K65" s="7">
        <f t="shared" si="0"/>
        <v>1.8</v>
      </c>
    </row>
    <row r="66" spans="1:13" x14ac:dyDescent="0.3">
      <c r="A66" s="328" t="s">
        <v>477</v>
      </c>
      <c r="B66" s="406"/>
      <c r="C66" s="159" t="s">
        <v>385</v>
      </c>
      <c r="D66" s="159"/>
      <c r="E66" s="159" t="s">
        <v>288</v>
      </c>
      <c r="F66" s="365"/>
      <c r="G66" s="365">
        <v>53.5</v>
      </c>
      <c r="H66" s="365"/>
      <c r="I66" s="365"/>
      <c r="J66" s="365"/>
      <c r="K66" s="7">
        <f t="shared" si="0"/>
        <v>53.5</v>
      </c>
    </row>
    <row r="67" spans="1:13" x14ac:dyDescent="0.3">
      <c r="A67" s="328" t="s">
        <v>478</v>
      </c>
      <c r="B67" s="406"/>
      <c r="C67" s="159" t="s">
        <v>406</v>
      </c>
      <c r="D67" s="159"/>
      <c r="E67" s="159" t="s">
        <v>343</v>
      </c>
      <c r="F67" s="365"/>
      <c r="G67" s="365">
        <v>1.8</v>
      </c>
      <c r="H67" s="365"/>
      <c r="I67" s="365"/>
      <c r="J67" s="365"/>
      <c r="K67" s="7">
        <f t="shared" si="0"/>
        <v>1.8</v>
      </c>
    </row>
    <row r="68" spans="1:13" x14ac:dyDescent="0.3">
      <c r="A68" s="328" t="s">
        <v>479</v>
      </c>
      <c r="B68" s="406"/>
      <c r="C68" s="159" t="s">
        <v>404</v>
      </c>
      <c r="D68" s="159"/>
      <c r="E68" s="159" t="s">
        <v>276</v>
      </c>
      <c r="F68" s="365"/>
      <c r="G68" s="365"/>
      <c r="H68" s="365"/>
      <c r="I68" s="365"/>
      <c r="J68" s="365">
        <v>3.8</v>
      </c>
      <c r="K68" s="7">
        <f t="shared" si="0"/>
        <v>3.8</v>
      </c>
    </row>
    <row r="69" spans="1:13" x14ac:dyDescent="0.3">
      <c r="A69" s="328" t="s">
        <v>480</v>
      </c>
      <c r="B69" s="406"/>
      <c r="C69" s="159" t="s">
        <v>373</v>
      </c>
      <c r="D69" s="159"/>
      <c r="E69" s="159" t="s">
        <v>287</v>
      </c>
      <c r="F69" s="365"/>
      <c r="G69" s="365">
        <v>16</v>
      </c>
      <c r="H69" s="365"/>
      <c r="I69" s="365"/>
      <c r="J69" s="365"/>
      <c r="K69" s="7">
        <f t="shared" si="0"/>
        <v>16</v>
      </c>
    </row>
    <row r="70" spans="1:13" x14ac:dyDescent="0.3">
      <c r="A70" s="328" t="s">
        <v>481</v>
      </c>
      <c r="B70" s="406" t="s">
        <v>482</v>
      </c>
      <c r="C70" s="159" t="s">
        <v>483</v>
      </c>
      <c r="D70" s="159"/>
      <c r="E70" s="159" t="s">
        <v>288</v>
      </c>
      <c r="F70" s="365">
        <v>26.4</v>
      </c>
      <c r="G70" s="365"/>
      <c r="H70" s="365"/>
      <c r="I70" s="365"/>
      <c r="J70" s="365"/>
      <c r="K70" s="7">
        <f t="shared" si="0"/>
        <v>26.4</v>
      </c>
    </row>
    <row r="71" spans="1:13" ht="15" thickBot="1" x14ac:dyDescent="0.35">
      <c r="A71" s="328" t="s">
        <v>484</v>
      </c>
      <c r="B71" s="406" t="s">
        <v>485</v>
      </c>
      <c r="C71" s="159" t="s">
        <v>349</v>
      </c>
      <c r="D71" s="159"/>
      <c r="E71" s="159" t="s">
        <v>289</v>
      </c>
      <c r="F71" s="365"/>
      <c r="G71" s="365">
        <v>17.3</v>
      </c>
      <c r="H71" s="365"/>
      <c r="I71" s="365"/>
      <c r="J71" s="365"/>
      <c r="K71" s="7">
        <f t="shared" si="0"/>
        <v>17.3</v>
      </c>
      <c r="L71" s="258"/>
      <c r="M71" s="260"/>
    </row>
    <row r="72" spans="1:13" ht="15" thickTop="1" x14ac:dyDescent="0.3">
      <c r="A72" s="328" t="s">
        <v>486</v>
      </c>
      <c r="B72" s="406"/>
      <c r="C72" s="159" t="s">
        <v>404</v>
      </c>
      <c r="D72" s="159"/>
      <c r="E72" s="159" t="s">
        <v>276</v>
      </c>
      <c r="F72" s="365"/>
      <c r="G72" s="365"/>
      <c r="H72" s="365"/>
      <c r="I72" s="365"/>
      <c r="J72" s="365">
        <v>3.8</v>
      </c>
      <c r="K72" s="7">
        <f t="shared" ref="K72:K79" si="2">SUM(F72:J72)</f>
        <v>3.8</v>
      </c>
    </row>
    <row r="73" spans="1:13" x14ac:dyDescent="0.3">
      <c r="A73" s="328" t="s">
        <v>487</v>
      </c>
      <c r="B73" s="406"/>
      <c r="C73" s="159" t="s">
        <v>385</v>
      </c>
      <c r="D73" s="159"/>
      <c r="E73" s="159" t="s">
        <v>288</v>
      </c>
      <c r="F73" s="365"/>
      <c r="G73" s="365">
        <v>53.5</v>
      </c>
      <c r="H73" s="365"/>
      <c r="I73" s="365"/>
      <c r="J73" s="365"/>
      <c r="K73" s="7">
        <f t="shared" si="2"/>
        <v>53.5</v>
      </c>
      <c r="L73" s="5">
        <f t="shared" ref="L73:L133" si="3">IF(D73="X",0,IF(E73="",0,IF(E73="H",0,VLOOKUP(E73,$F$539:$G$553,2))))</f>
        <v>200</v>
      </c>
      <c r="M73">
        <f t="shared" ref="M73:M132" si="4">SUM(K73*L73)</f>
        <v>10700</v>
      </c>
    </row>
    <row r="74" spans="1:13" x14ac:dyDescent="0.3">
      <c r="A74" s="328" t="s">
        <v>488</v>
      </c>
      <c r="B74" s="406"/>
      <c r="C74" s="159" t="s">
        <v>406</v>
      </c>
      <c r="D74" s="159"/>
      <c r="E74" s="159" t="s">
        <v>343</v>
      </c>
      <c r="F74" s="365"/>
      <c r="G74" s="365">
        <v>1.8</v>
      </c>
      <c r="H74" s="365"/>
      <c r="I74" s="365"/>
      <c r="J74" s="365"/>
      <c r="K74" s="7">
        <f t="shared" si="2"/>
        <v>1.8</v>
      </c>
      <c r="L74" s="5">
        <f t="shared" si="3"/>
        <v>0</v>
      </c>
      <c r="M74">
        <f t="shared" si="4"/>
        <v>0</v>
      </c>
    </row>
    <row r="75" spans="1:13" x14ac:dyDescent="0.3">
      <c r="A75" s="328" t="s">
        <v>489</v>
      </c>
      <c r="B75" s="406"/>
      <c r="C75" s="159" t="s">
        <v>385</v>
      </c>
      <c r="D75" s="159"/>
      <c r="E75" s="159" t="s">
        <v>288</v>
      </c>
      <c r="F75" s="365"/>
      <c r="G75" s="365">
        <v>53.5</v>
      </c>
      <c r="H75" s="365"/>
      <c r="I75" s="365"/>
      <c r="J75" s="365"/>
      <c r="K75" s="7">
        <f t="shared" si="2"/>
        <v>53.5</v>
      </c>
      <c r="L75" s="5">
        <f t="shared" si="3"/>
        <v>200</v>
      </c>
      <c r="M75">
        <f t="shared" si="4"/>
        <v>10700</v>
      </c>
    </row>
    <row r="76" spans="1:13" x14ac:dyDescent="0.3">
      <c r="A76" s="328" t="s">
        <v>490</v>
      </c>
      <c r="B76" s="406"/>
      <c r="C76" s="159" t="s">
        <v>406</v>
      </c>
      <c r="D76" s="159"/>
      <c r="E76" s="159" t="s">
        <v>343</v>
      </c>
      <c r="F76" s="365"/>
      <c r="G76" s="365">
        <v>1.8</v>
      </c>
      <c r="H76" s="365"/>
      <c r="I76" s="365"/>
      <c r="J76" s="365"/>
      <c r="K76" s="7">
        <f t="shared" si="2"/>
        <v>1.8</v>
      </c>
      <c r="L76" s="5">
        <f t="shared" si="3"/>
        <v>0</v>
      </c>
      <c r="M76">
        <f t="shared" si="4"/>
        <v>0</v>
      </c>
    </row>
    <row r="77" spans="1:13" x14ac:dyDescent="0.3">
      <c r="A77" s="328" t="s">
        <v>491</v>
      </c>
      <c r="B77" s="406"/>
      <c r="C77" s="159" t="s">
        <v>404</v>
      </c>
      <c r="D77" s="159"/>
      <c r="E77" s="159" t="s">
        <v>276</v>
      </c>
      <c r="F77" s="365"/>
      <c r="G77" s="365"/>
      <c r="H77" s="365"/>
      <c r="I77" s="365"/>
      <c r="J77" s="365">
        <v>3.8</v>
      </c>
      <c r="K77" s="7">
        <f t="shared" si="2"/>
        <v>3.8</v>
      </c>
      <c r="L77" s="5">
        <f t="shared" si="3"/>
        <v>200</v>
      </c>
      <c r="M77">
        <f t="shared" si="4"/>
        <v>760</v>
      </c>
    </row>
    <row r="78" spans="1:13" x14ac:dyDescent="0.3">
      <c r="A78" s="328" t="s">
        <v>492</v>
      </c>
      <c r="B78" s="406" t="s">
        <v>493</v>
      </c>
      <c r="C78" s="159" t="s">
        <v>349</v>
      </c>
      <c r="D78" s="159"/>
      <c r="E78" s="159" t="s">
        <v>289</v>
      </c>
      <c r="F78" s="365"/>
      <c r="G78" s="365">
        <v>17.3</v>
      </c>
      <c r="H78" s="365"/>
      <c r="I78" s="365"/>
      <c r="J78" s="365"/>
      <c r="K78" s="7">
        <f t="shared" si="2"/>
        <v>17.3</v>
      </c>
      <c r="L78" s="5">
        <f t="shared" si="3"/>
        <v>120</v>
      </c>
      <c r="M78">
        <f t="shared" si="4"/>
        <v>2076</v>
      </c>
    </row>
    <row r="79" spans="1:13" x14ac:dyDescent="0.3">
      <c r="A79" s="328" t="s">
        <v>494</v>
      </c>
      <c r="B79" s="406" t="s">
        <v>495</v>
      </c>
      <c r="C79" s="420" t="s">
        <v>349</v>
      </c>
      <c r="D79" s="420"/>
      <c r="E79" s="420" t="s">
        <v>289</v>
      </c>
      <c r="F79" s="446">
        <v>26.2</v>
      </c>
      <c r="G79" s="446"/>
      <c r="H79" s="446"/>
      <c r="I79" s="446"/>
      <c r="J79" s="446"/>
      <c r="K79" s="7">
        <f t="shared" si="2"/>
        <v>26.2</v>
      </c>
      <c r="L79" s="5">
        <f t="shared" si="3"/>
        <v>120</v>
      </c>
      <c r="M79">
        <f t="shared" si="4"/>
        <v>3144</v>
      </c>
    </row>
    <row r="80" spans="1:13" ht="15" thickBot="1" x14ac:dyDescent="0.35">
      <c r="A80" s="328"/>
      <c r="B80" s="406"/>
      <c r="C80" s="436" t="s">
        <v>496</v>
      </c>
      <c r="D80" s="436"/>
      <c r="E80" s="436"/>
      <c r="F80" s="447">
        <f t="shared" ref="F80:K80" si="5">SUM(F47:F79)</f>
        <v>52.599999999999994</v>
      </c>
      <c r="G80" s="447">
        <f t="shared" si="5"/>
        <v>597.89999999999986</v>
      </c>
      <c r="H80" s="447">
        <f t="shared" si="5"/>
        <v>0</v>
      </c>
      <c r="I80" s="447">
        <f t="shared" si="5"/>
        <v>0</v>
      </c>
      <c r="J80" s="447">
        <f t="shared" si="5"/>
        <v>22.8</v>
      </c>
      <c r="K80" s="447">
        <f t="shared" si="5"/>
        <v>673.3</v>
      </c>
      <c r="L80" s="5">
        <f t="shared" si="3"/>
        <v>0</v>
      </c>
      <c r="M80">
        <f t="shared" si="4"/>
        <v>0</v>
      </c>
    </row>
    <row r="81" spans="1:13" ht="15" thickTop="1" x14ac:dyDescent="0.3">
      <c r="A81" s="328"/>
      <c r="B81" s="406"/>
      <c r="C81" s="159"/>
      <c r="D81" s="159"/>
      <c r="E81" s="159"/>
      <c r="F81" s="365"/>
      <c r="G81" s="365"/>
      <c r="H81" s="365"/>
      <c r="I81" s="365"/>
      <c r="J81" s="365"/>
      <c r="L81" s="5">
        <f t="shared" si="3"/>
        <v>0</v>
      </c>
      <c r="M81">
        <f t="shared" si="4"/>
        <v>0</v>
      </c>
    </row>
    <row r="82" spans="1:13" x14ac:dyDescent="0.3">
      <c r="A82" s="328"/>
      <c r="B82" s="406"/>
      <c r="C82" s="431" t="s">
        <v>218</v>
      </c>
      <c r="D82" s="431"/>
      <c r="E82" s="431"/>
      <c r="F82" s="448"/>
      <c r="G82" s="448"/>
      <c r="H82" s="448"/>
      <c r="I82" s="448"/>
      <c r="J82" s="448"/>
      <c r="L82" s="5">
        <f t="shared" si="3"/>
        <v>0</v>
      </c>
      <c r="M82">
        <f t="shared" si="4"/>
        <v>0</v>
      </c>
    </row>
    <row r="83" spans="1:13" x14ac:dyDescent="0.3">
      <c r="A83" s="328"/>
      <c r="B83" s="406"/>
      <c r="C83" s="431" t="s">
        <v>448</v>
      </c>
      <c r="D83" s="431"/>
      <c r="E83" s="431"/>
      <c r="F83" s="448">
        <f t="shared" ref="F83:K83" si="6">F44</f>
        <v>53.4</v>
      </c>
      <c r="G83" s="448">
        <f t="shared" si="6"/>
        <v>640.09999999999991</v>
      </c>
      <c r="H83" s="448">
        <f t="shared" si="6"/>
        <v>85.3</v>
      </c>
      <c r="I83" s="448">
        <f t="shared" si="6"/>
        <v>0</v>
      </c>
      <c r="J83" s="448">
        <f t="shared" si="6"/>
        <v>30.799999999999997</v>
      </c>
      <c r="K83" s="448">
        <f t="shared" si="6"/>
        <v>809.59999999999968</v>
      </c>
      <c r="L83" s="5">
        <f t="shared" si="3"/>
        <v>0</v>
      </c>
      <c r="M83">
        <f t="shared" si="4"/>
        <v>0</v>
      </c>
    </row>
    <row r="84" spans="1:13" x14ac:dyDescent="0.3">
      <c r="A84" s="328"/>
      <c r="B84" s="406"/>
      <c r="C84" s="449" t="s">
        <v>496</v>
      </c>
      <c r="D84" s="449"/>
      <c r="E84" s="449"/>
      <c r="F84" s="450">
        <f t="shared" ref="F84:K84" si="7">F80</f>
        <v>52.599999999999994</v>
      </c>
      <c r="G84" s="450">
        <f t="shared" si="7"/>
        <v>597.89999999999986</v>
      </c>
      <c r="H84" s="450">
        <f t="shared" si="7"/>
        <v>0</v>
      </c>
      <c r="I84" s="450">
        <f t="shared" si="7"/>
        <v>0</v>
      </c>
      <c r="J84" s="450">
        <f t="shared" si="7"/>
        <v>22.8</v>
      </c>
      <c r="K84" s="450">
        <f t="shared" si="7"/>
        <v>673.3</v>
      </c>
      <c r="L84" s="5">
        <f t="shared" si="3"/>
        <v>0</v>
      </c>
      <c r="M84">
        <f t="shared" si="4"/>
        <v>0</v>
      </c>
    </row>
    <row r="85" spans="1:13" ht="15" thickBot="1" x14ac:dyDescent="0.35">
      <c r="A85" s="328"/>
      <c r="B85" s="406"/>
      <c r="C85" s="422" t="s">
        <v>86</v>
      </c>
      <c r="D85" s="422"/>
      <c r="E85" s="422"/>
      <c r="F85" s="425">
        <f t="shared" ref="F85:K85" si="8">SUM(F83:F84)</f>
        <v>106</v>
      </c>
      <c r="G85" s="425">
        <f t="shared" si="8"/>
        <v>1237.9999999999998</v>
      </c>
      <c r="H85" s="425">
        <f t="shared" si="8"/>
        <v>85.3</v>
      </c>
      <c r="I85" s="425">
        <f t="shared" si="8"/>
        <v>0</v>
      </c>
      <c r="J85" s="425">
        <f t="shared" si="8"/>
        <v>53.599999999999994</v>
      </c>
      <c r="K85" s="425">
        <f t="shared" si="8"/>
        <v>1482.8999999999996</v>
      </c>
      <c r="L85" s="5">
        <f t="shared" si="3"/>
        <v>0</v>
      </c>
      <c r="M85">
        <f t="shared" si="4"/>
        <v>0</v>
      </c>
    </row>
    <row r="86" spans="1:13" ht="15" hidden="1" thickTop="1" x14ac:dyDescent="0.3">
      <c r="K86" s="7">
        <f t="shared" ref="K86:K132" si="9">SUM(F86:J86)</f>
        <v>0</v>
      </c>
      <c r="L86" s="5">
        <f t="shared" si="3"/>
        <v>0</v>
      </c>
      <c r="M86">
        <f t="shared" si="4"/>
        <v>0</v>
      </c>
    </row>
    <row r="87" spans="1:13" hidden="1" x14ac:dyDescent="0.3">
      <c r="K87" s="7">
        <f t="shared" si="9"/>
        <v>0</v>
      </c>
      <c r="L87" s="5">
        <f t="shared" si="3"/>
        <v>0</v>
      </c>
      <c r="M87">
        <f t="shared" si="4"/>
        <v>0</v>
      </c>
    </row>
    <row r="88" spans="1:13" hidden="1" x14ac:dyDescent="0.3">
      <c r="K88" s="7">
        <f t="shared" si="9"/>
        <v>0</v>
      </c>
      <c r="L88" s="5">
        <f t="shared" si="3"/>
        <v>0</v>
      </c>
      <c r="M88">
        <f t="shared" si="4"/>
        <v>0</v>
      </c>
    </row>
    <row r="89" spans="1:13" hidden="1" x14ac:dyDescent="0.3">
      <c r="K89" s="7">
        <f t="shared" si="9"/>
        <v>0</v>
      </c>
      <c r="L89" s="5">
        <f t="shared" si="3"/>
        <v>0</v>
      </c>
      <c r="M89">
        <f t="shared" si="4"/>
        <v>0</v>
      </c>
    </row>
    <row r="90" spans="1:13" hidden="1" x14ac:dyDescent="0.3">
      <c r="K90" s="7">
        <f t="shared" si="9"/>
        <v>0</v>
      </c>
      <c r="L90" s="5">
        <f t="shared" si="3"/>
        <v>0</v>
      </c>
      <c r="M90">
        <f t="shared" si="4"/>
        <v>0</v>
      </c>
    </row>
    <row r="91" spans="1:13" hidden="1" x14ac:dyDescent="0.3">
      <c r="K91" s="7">
        <f t="shared" si="9"/>
        <v>0</v>
      </c>
      <c r="L91" s="5">
        <f t="shared" si="3"/>
        <v>0</v>
      </c>
      <c r="M91">
        <f t="shared" si="4"/>
        <v>0</v>
      </c>
    </row>
    <row r="92" spans="1:13" hidden="1" x14ac:dyDescent="0.3">
      <c r="K92" s="7">
        <f t="shared" si="9"/>
        <v>0</v>
      </c>
      <c r="L92" s="5">
        <f t="shared" si="3"/>
        <v>0</v>
      </c>
      <c r="M92">
        <f t="shared" si="4"/>
        <v>0</v>
      </c>
    </row>
    <row r="93" spans="1:13" hidden="1" x14ac:dyDescent="0.3">
      <c r="K93" s="7">
        <f t="shared" si="9"/>
        <v>0</v>
      </c>
      <c r="L93" s="5">
        <f t="shared" si="3"/>
        <v>0</v>
      </c>
      <c r="M93">
        <f t="shared" si="4"/>
        <v>0</v>
      </c>
    </row>
    <row r="94" spans="1:13" hidden="1" x14ac:dyDescent="0.3">
      <c r="K94" s="7">
        <f t="shared" si="9"/>
        <v>0</v>
      </c>
      <c r="L94" s="5">
        <f t="shared" si="3"/>
        <v>0</v>
      </c>
      <c r="M94">
        <f t="shared" si="4"/>
        <v>0</v>
      </c>
    </row>
    <row r="95" spans="1:13" hidden="1" x14ac:dyDescent="0.3">
      <c r="K95" s="7">
        <f t="shared" si="9"/>
        <v>0</v>
      </c>
      <c r="L95" s="5">
        <f t="shared" si="3"/>
        <v>0</v>
      </c>
      <c r="M95">
        <f t="shared" si="4"/>
        <v>0</v>
      </c>
    </row>
    <row r="96" spans="1:13" hidden="1" x14ac:dyDescent="0.3">
      <c r="K96" s="7">
        <f t="shared" si="9"/>
        <v>0</v>
      </c>
      <c r="L96" s="5">
        <f t="shared" si="3"/>
        <v>0</v>
      </c>
      <c r="M96">
        <f t="shared" si="4"/>
        <v>0</v>
      </c>
    </row>
    <row r="97" spans="11:13" hidden="1" x14ac:dyDescent="0.3">
      <c r="K97" s="7">
        <f t="shared" si="9"/>
        <v>0</v>
      </c>
      <c r="L97" s="5">
        <f t="shared" si="3"/>
        <v>0</v>
      </c>
      <c r="M97">
        <f t="shared" si="4"/>
        <v>0</v>
      </c>
    </row>
    <row r="98" spans="11:13" hidden="1" x14ac:dyDescent="0.3">
      <c r="K98" s="7">
        <f t="shared" si="9"/>
        <v>0</v>
      </c>
      <c r="L98" s="5">
        <f t="shared" si="3"/>
        <v>0</v>
      </c>
      <c r="M98">
        <f t="shared" si="4"/>
        <v>0</v>
      </c>
    </row>
    <row r="99" spans="11:13" hidden="1" x14ac:dyDescent="0.3">
      <c r="K99" s="7">
        <f t="shared" si="9"/>
        <v>0</v>
      </c>
      <c r="L99" s="5">
        <f t="shared" si="3"/>
        <v>0</v>
      </c>
      <c r="M99">
        <f t="shared" si="4"/>
        <v>0</v>
      </c>
    </row>
    <row r="100" spans="11:13" hidden="1" x14ac:dyDescent="0.3">
      <c r="K100" s="7">
        <f t="shared" si="9"/>
        <v>0</v>
      </c>
      <c r="L100" s="5">
        <f t="shared" si="3"/>
        <v>0</v>
      </c>
      <c r="M100">
        <f t="shared" si="4"/>
        <v>0</v>
      </c>
    </row>
    <row r="101" spans="11:13" hidden="1" x14ac:dyDescent="0.3">
      <c r="K101" s="7">
        <f t="shared" si="9"/>
        <v>0</v>
      </c>
      <c r="L101" s="5">
        <f t="shared" si="3"/>
        <v>0</v>
      </c>
      <c r="M101">
        <f t="shared" si="4"/>
        <v>0</v>
      </c>
    </row>
    <row r="102" spans="11:13" hidden="1" x14ac:dyDescent="0.3">
      <c r="K102" s="7">
        <f t="shared" si="9"/>
        <v>0</v>
      </c>
      <c r="L102" s="5">
        <f t="shared" si="3"/>
        <v>0</v>
      </c>
      <c r="M102">
        <f t="shared" si="4"/>
        <v>0</v>
      </c>
    </row>
    <row r="103" spans="11:13" hidden="1" x14ac:dyDescent="0.3">
      <c r="K103" s="7">
        <f t="shared" si="9"/>
        <v>0</v>
      </c>
      <c r="L103" s="5">
        <f t="shared" si="3"/>
        <v>0</v>
      </c>
      <c r="M103">
        <f t="shared" si="4"/>
        <v>0</v>
      </c>
    </row>
    <row r="104" spans="11:13" hidden="1" x14ac:dyDescent="0.3">
      <c r="K104" s="7">
        <f t="shared" si="9"/>
        <v>0</v>
      </c>
      <c r="L104" s="5">
        <f t="shared" si="3"/>
        <v>0</v>
      </c>
      <c r="M104">
        <f t="shared" si="4"/>
        <v>0</v>
      </c>
    </row>
    <row r="105" spans="11:13" hidden="1" x14ac:dyDescent="0.3">
      <c r="K105" s="7">
        <f t="shared" si="9"/>
        <v>0</v>
      </c>
      <c r="L105" s="5">
        <f t="shared" si="3"/>
        <v>0</v>
      </c>
      <c r="M105">
        <f t="shared" si="4"/>
        <v>0</v>
      </c>
    </row>
    <row r="106" spans="11:13" hidden="1" x14ac:dyDescent="0.3">
      <c r="K106" s="7">
        <f t="shared" si="9"/>
        <v>0</v>
      </c>
      <c r="L106" s="5">
        <f t="shared" si="3"/>
        <v>0</v>
      </c>
      <c r="M106">
        <f t="shared" si="4"/>
        <v>0</v>
      </c>
    </row>
    <row r="107" spans="11:13" hidden="1" x14ac:dyDescent="0.3">
      <c r="K107" s="7">
        <f t="shared" si="9"/>
        <v>0</v>
      </c>
      <c r="L107" s="5">
        <f t="shared" si="3"/>
        <v>0</v>
      </c>
      <c r="M107">
        <f t="shared" si="4"/>
        <v>0</v>
      </c>
    </row>
    <row r="108" spans="11:13" hidden="1" x14ac:dyDescent="0.3">
      <c r="K108" s="7">
        <f t="shared" si="9"/>
        <v>0</v>
      </c>
      <c r="L108" s="5">
        <f t="shared" si="3"/>
        <v>0</v>
      </c>
      <c r="M108">
        <f t="shared" si="4"/>
        <v>0</v>
      </c>
    </row>
    <row r="109" spans="11:13" hidden="1" x14ac:dyDescent="0.3">
      <c r="K109" s="7">
        <f t="shared" si="9"/>
        <v>0</v>
      </c>
      <c r="L109" s="5">
        <f t="shared" si="3"/>
        <v>0</v>
      </c>
      <c r="M109">
        <f t="shared" si="4"/>
        <v>0</v>
      </c>
    </row>
    <row r="110" spans="11:13" hidden="1" x14ac:dyDescent="0.3">
      <c r="K110" s="7">
        <f t="shared" si="9"/>
        <v>0</v>
      </c>
      <c r="L110" s="5">
        <f t="shared" si="3"/>
        <v>0</v>
      </c>
      <c r="M110">
        <f t="shared" si="4"/>
        <v>0</v>
      </c>
    </row>
    <row r="111" spans="11:13" hidden="1" x14ac:dyDescent="0.3">
      <c r="K111" s="7">
        <f t="shared" si="9"/>
        <v>0</v>
      </c>
      <c r="L111" s="5">
        <f t="shared" si="3"/>
        <v>0</v>
      </c>
      <c r="M111">
        <f t="shared" si="4"/>
        <v>0</v>
      </c>
    </row>
    <row r="112" spans="11:13" hidden="1" x14ac:dyDescent="0.3">
      <c r="K112" s="7">
        <f t="shared" si="9"/>
        <v>0</v>
      </c>
      <c r="L112" s="5">
        <f t="shared" si="3"/>
        <v>0</v>
      </c>
      <c r="M112">
        <f t="shared" si="4"/>
        <v>0</v>
      </c>
    </row>
    <row r="113" spans="11:13" hidden="1" x14ac:dyDescent="0.3">
      <c r="K113" s="7">
        <f t="shared" si="9"/>
        <v>0</v>
      </c>
      <c r="L113" s="5">
        <f t="shared" si="3"/>
        <v>0</v>
      </c>
      <c r="M113">
        <f t="shared" si="4"/>
        <v>0</v>
      </c>
    </row>
    <row r="114" spans="11:13" hidden="1" x14ac:dyDescent="0.3">
      <c r="K114" s="7">
        <f t="shared" si="9"/>
        <v>0</v>
      </c>
      <c r="L114" s="5">
        <f t="shared" si="3"/>
        <v>0</v>
      </c>
      <c r="M114">
        <f t="shared" si="4"/>
        <v>0</v>
      </c>
    </row>
    <row r="115" spans="11:13" hidden="1" x14ac:dyDescent="0.3">
      <c r="K115" s="7">
        <f t="shared" si="9"/>
        <v>0</v>
      </c>
      <c r="L115" s="5">
        <f t="shared" si="3"/>
        <v>0</v>
      </c>
      <c r="M115">
        <f t="shared" si="4"/>
        <v>0</v>
      </c>
    </row>
    <row r="116" spans="11:13" hidden="1" x14ac:dyDescent="0.3">
      <c r="K116" s="7">
        <f t="shared" si="9"/>
        <v>0</v>
      </c>
      <c r="L116" s="5">
        <f t="shared" si="3"/>
        <v>0</v>
      </c>
      <c r="M116">
        <f t="shared" si="4"/>
        <v>0</v>
      </c>
    </row>
    <row r="117" spans="11:13" hidden="1" x14ac:dyDescent="0.3">
      <c r="K117" s="7">
        <f t="shared" si="9"/>
        <v>0</v>
      </c>
      <c r="L117" s="5">
        <f t="shared" si="3"/>
        <v>0</v>
      </c>
      <c r="M117">
        <f t="shared" si="4"/>
        <v>0</v>
      </c>
    </row>
    <row r="118" spans="11:13" hidden="1" x14ac:dyDescent="0.3">
      <c r="K118" s="7">
        <f t="shared" si="9"/>
        <v>0</v>
      </c>
      <c r="L118" s="5">
        <f t="shared" si="3"/>
        <v>0</v>
      </c>
      <c r="M118">
        <f t="shared" si="4"/>
        <v>0</v>
      </c>
    </row>
    <row r="119" spans="11:13" hidden="1" x14ac:dyDescent="0.3">
      <c r="K119" s="7">
        <f t="shared" si="9"/>
        <v>0</v>
      </c>
      <c r="L119" s="5">
        <f t="shared" si="3"/>
        <v>0</v>
      </c>
      <c r="M119">
        <f t="shared" si="4"/>
        <v>0</v>
      </c>
    </row>
    <row r="120" spans="11:13" hidden="1" x14ac:dyDescent="0.3">
      <c r="K120" s="7">
        <f t="shared" si="9"/>
        <v>0</v>
      </c>
      <c r="L120" s="5">
        <f t="shared" si="3"/>
        <v>0</v>
      </c>
      <c r="M120">
        <f t="shared" si="4"/>
        <v>0</v>
      </c>
    </row>
    <row r="121" spans="11:13" hidden="1" x14ac:dyDescent="0.3">
      <c r="K121" s="7">
        <f t="shared" si="9"/>
        <v>0</v>
      </c>
      <c r="L121" s="5">
        <f t="shared" si="3"/>
        <v>0</v>
      </c>
      <c r="M121">
        <f t="shared" si="4"/>
        <v>0</v>
      </c>
    </row>
    <row r="122" spans="11:13" hidden="1" x14ac:dyDescent="0.3">
      <c r="K122" s="7">
        <f t="shared" si="9"/>
        <v>0</v>
      </c>
      <c r="L122" s="5">
        <f t="shared" si="3"/>
        <v>0</v>
      </c>
      <c r="M122">
        <f t="shared" si="4"/>
        <v>0</v>
      </c>
    </row>
    <row r="123" spans="11:13" hidden="1" x14ac:dyDescent="0.3">
      <c r="K123" s="7">
        <f t="shared" si="9"/>
        <v>0</v>
      </c>
      <c r="L123" s="5">
        <f t="shared" si="3"/>
        <v>0</v>
      </c>
      <c r="M123">
        <f t="shared" si="4"/>
        <v>0</v>
      </c>
    </row>
    <row r="124" spans="11:13" hidden="1" x14ac:dyDescent="0.3">
      <c r="K124" s="7">
        <f t="shared" si="9"/>
        <v>0</v>
      </c>
      <c r="L124" s="5">
        <f t="shared" si="3"/>
        <v>0</v>
      </c>
      <c r="M124">
        <f t="shared" si="4"/>
        <v>0</v>
      </c>
    </row>
    <row r="125" spans="11:13" hidden="1" x14ac:dyDescent="0.3">
      <c r="K125" s="7">
        <f t="shared" si="9"/>
        <v>0</v>
      </c>
      <c r="L125" s="5">
        <f t="shared" si="3"/>
        <v>0</v>
      </c>
      <c r="M125">
        <f t="shared" si="4"/>
        <v>0</v>
      </c>
    </row>
    <row r="126" spans="11:13" hidden="1" x14ac:dyDescent="0.3">
      <c r="K126" s="7">
        <f t="shared" si="9"/>
        <v>0</v>
      </c>
      <c r="L126" s="5">
        <f t="shared" si="3"/>
        <v>0</v>
      </c>
      <c r="M126">
        <f t="shared" si="4"/>
        <v>0</v>
      </c>
    </row>
    <row r="127" spans="11:13" hidden="1" x14ac:dyDescent="0.3">
      <c r="K127" s="7">
        <f t="shared" si="9"/>
        <v>0</v>
      </c>
      <c r="L127" s="5">
        <f t="shared" si="3"/>
        <v>0</v>
      </c>
      <c r="M127">
        <f t="shared" si="4"/>
        <v>0</v>
      </c>
    </row>
    <row r="128" spans="11:13" hidden="1" x14ac:dyDescent="0.3">
      <c r="K128" s="7">
        <f t="shared" si="9"/>
        <v>0</v>
      </c>
      <c r="L128" s="5">
        <f t="shared" si="3"/>
        <v>0</v>
      </c>
      <c r="M128">
        <f t="shared" si="4"/>
        <v>0</v>
      </c>
    </row>
    <row r="129" spans="11:13" hidden="1" x14ac:dyDescent="0.3">
      <c r="K129" s="7">
        <f t="shared" si="9"/>
        <v>0</v>
      </c>
      <c r="L129" s="5">
        <f t="shared" si="3"/>
        <v>0</v>
      </c>
      <c r="M129">
        <f t="shared" si="4"/>
        <v>0</v>
      </c>
    </row>
    <row r="130" spans="11:13" hidden="1" x14ac:dyDescent="0.3">
      <c r="K130" s="7">
        <f t="shared" si="9"/>
        <v>0</v>
      </c>
      <c r="L130" s="5">
        <f t="shared" si="3"/>
        <v>0</v>
      </c>
      <c r="M130">
        <f t="shared" si="4"/>
        <v>0</v>
      </c>
    </row>
    <row r="131" spans="11:13" hidden="1" x14ac:dyDescent="0.3">
      <c r="K131" s="7">
        <f t="shared" si="9"/>
        <v>0</v>
      </c>
      <c r="L131" s="5">
        <f t="shared" si="3"/>
        <v>0</v>
      </c>
      <c r="M131">
        <f t="shared" si="4"/>
        <v>0</v>
      </c>
    </row>
    <row r="132" spans="11:13" hidden="1" x14ac:dyDescent="0.3">
      <c r="K132" s="7">
        <f t="shared" si="9"/>
        <v>0</v>
      </c>
      <c r="L132" s="5">
        <f t="shared" si="3"/>
        <v>0</v>
      </c>
      <c r="M132">
        <f t="shared" si="4"/>
        <v>0</v>
      </c>
    </row>
    <row r="133" spans="11:13" hidden="1" x14ac:dyDescent="0.3">
      <c r="K133" s="7">
        <f t="shared" ref="K133:K196" si="10">SUM(F133:J133)</f>
        <v>0</v>
      </c>
      <c r="L133" s="5">
        <f t="shared" si="3"/>
        <v>0</v>
      </c>
      <c r="M133">
        <f t="shared" ref="M133:M196" si="11">SUM(K133*L133)</f>
        <v>0</v>
      </c>
    </row>
    <row r="134" spans="11:13" hidden="1" x14ac:dyDescent="0.3">
      <c r="K134" s="7">
        <f t="shared" si="10"/>
        <v>0</v>
      </c>
      <c r="L134" s="5">
        <f t="shared" ref="L134:L197" si="12">IF(D134="X",0,IF(E134="",0,IF(E134="H",0,VLOOKUP(E134,$F$539:$G$553,2))))</f>
        <v>0</v>
      </c>
      <c r="M134">
        <f t="shared" si="11"/>
        <v>0</v>
      </c>
    </row>
    <row r="135" spans="11:13" hidden="1" x14ac:dyDescent="0.3">
      <c r="K135" s="7">
        <f t="shared" si="10"/>
        <v>0</v>
      </c>
      <c r="L135" s="5">
        <f t="shared" si="12"/>
        <v>0</v>
      </c>
      <c r="M135">
        <f t="shared" si="11"/>
        <v>0</v>
      </c>
    </row>
    <row r="136" spans="11:13" hidden="1" x14ac:dyDescent="0.3">
      <c r="K136" s="7">
        <f t="shared" si="10"/>
        <v>0</v>
      </c>
      <c r="L136" s="5">
        <f t="shared" si="12"/>
        <v>0</v>
      </c>
      <c r="M136">
        <f t="shared" si="11"/>
        <v>0</v>
      </c>
    </row>
    <row r="137" spans="11:13" hidden="1" x14ac:dyDescent="0.3">
      <c r="K137" s="7">
        <f t="shared" si="10"/>
        <v>0</v>
      </c>
      <c r="L137" s="5">
        <f t="shared" si="12"/>
        <v>0</v>
      </c>
      <c r="M137">
        <f t="shared" si="11"/>
        <v>0</v>
      </c>
    </row>
    <row r="138" spans="11:13" hidden="1" x14ac:dyDescent="0.3">
      <c r="K138" s="7">
        <f t="shared" si="10"/>
        <v>0</v>
      </c>
      <c r="L138" s="5">
        <f t="shared" si="12"/>
        <v>0</v>
      </c>
      <c r="M138">
        <f t="shared" si="11"/>
        <v>0</v>
      </c>
    </row>
    <row r="139" spans="11:13" hidden="1" x14ac:dyDescent="0.3">
      <c r="K139" s="7">
        <f t="shared" si="10"/>
        <v>0</v>
      </c>
      <c r="L139" s="5">
        <f t="shared" si="12"/>
        <v>0</v>
      </c>
      <c r="M139">
        <f t="shared" si="11"/>
        <v>0</v>
      </c>
    </row>
    <row r="140" spans="11:13" hidden="1" x14ac:dyDescent="0.3">
      <c r="K140" s="7">
        <f t="shared" si="10"/>
        <v>0</v>
      </c>
      <c r="L140" s="5">
        <f t="shared" si="12"/>
        <v>0</v>
      </c>
      <c r="M140">
        <f t="shared" si="11"/>
        <v>0</v>
      </c>
    </row>
    <row r="141" spans="11:13" hidden="1" x14ac:dyDescent="0.3">
      <c r="K141" s="7">
        <f t="shared" si="10"/>
        <v>0</v>
      </c>
      <c r="L141" s="5">
        <f t="shared" si="12"/>
        <v>0</v>
      </c>
      <c r="M141">
        <f t="shared" si="11"/>
        <v>0</v>
      </c>
    </row>
    <row r="142" spans="11:13" hidden="1" x14ac:dyDescent="0.3">
      <c r="K142" s="7">
        <f t="shared" si="10"/>
        <v>0</v>
      </c>
      <c r="L142" s="5">
        <f t="shared" si="12"/>
        <v>0</v>
      </c>
      <c r="M142">
        <f t="shared" si="11"/>
        <v>0</v>
      </c>
    </row>
    <row r="143" spans="11:13" hidden="1" x14ac:dyDescent="0.3">
      <c r="K143" s="7">
        <f t="shared" si="10"/>
        <v>0</v>
      </c>
      <c r="L143" s="5">
        <f t="shared" si="12"/>
        <v>0</v>
      </c>
      <c r="M143">
        <f t="shared" si="11"/>
        <v>0</v>
      </c>
    </row>
    <row r="144" spans="11:13" hidden="1" x14ac:dyDescent="0.3">
      <c r="K144" s="7">
        <f t="shared" si="10"/>
        <v>0</v>
      </c>
      <c r="L144" s="5">
        <f t="shared" si="12"/>
        <v>0</v>
      </c>
      <c r="M144">
        <f t="shared" si="11"/>
        <v>0</v>
      </c>
    </row>
    <row r="145" spans="11:13" hidden="1" x14ac:dyDescent="0.3">
      <c r="K145" s="7">
        <f t="shared" si="10"/>
        <v>0</v>
      </c>
      <c r="L145" s="5">
        <f t="shared" si="12"/>
        <v>0</v>
      </c>
      <c r="M145">
        <f t="shared" si="11"/>
        <v>0</v>
      </c>
    </row>
    <row r="146" spans="11:13" hidden="1" x14ac:dyDescent="0.3">
      <c r="K146" s="7">
        <f t="shared" si="10"/>
        <v>0</v>
      </c>
      <c r="L146" s="5">
        <f t="shared" si="12"/>
        <v>0</v>
      </c>
      <c r="M146">
        <f t="shared" si="11"/>
        <v>0</v>
      </c>
    </row>
    <row r="147" spans="11:13" hidden="1" x14ac:dyDescent="0.3">
      <c r="K147" s="7">
        <f t="shared" si="10"/>
        <v>0</v>
      </c>
      <c r="L147" s="5">
        <f t="shared" si="12"/>
        <v>0</v>
      </c>
      <c r="M147">
        <f t="shared" si="11"/>
        <v>0</v>
      </c>
    </row>
    <row r="148" spans="11:13" hidden="1" x14ac:dyDescent="0.3">
      <c r="K148" s="7">
        <f t="shared" si="10"/>
        <v>0</v>
      </c>
      <c r="L148" s="5">
        <f t="shared" si="12"/>
        <v>0</v>
      </c>
      <c r="M148">
        <f t="shared" si="11"/>
        <v>0</v>
      </c>
    </row>
    <row r="149" spans="11:13" hidden="1" x14ac:dyDescent="0.3">
      <c r="K149" s="7">
        <f t="shared" si="10"/>
        <v>0</v>
      </c>
      <c r="L149" s="5">
        <f t="shared" si="12"/>
        <v>0</v>
      </c>
      <c r="M149">
        <f t="shared" si="11"/>
        <v>0</v>
      </c>
    </row>
    <row r="150" spans="11:13" hidden="1" x14ac:dyDescent="0.3">
      <c r="K150" s="7">
        <f t="shared" si="10"/>
        <v>0</v>
      </c>
      <c r="L150" s="5">
        <f t="shared" si="12"/>
        <v>0</v>
      </c>
      <c r="M150">
        <f t="shared" si="11"/>
        <v>0</v>
      </c>
    </row>
    <row r="151" spans="11:13" hidden="1" x14ac:dyDescent="0.3">
      <c r="K151" s="7">
        <f t="shared" si="10"/>
        <v>0</v>
      </c>
      <c r="L151" s="5">
        <f t="shared" si="12"/>
        <v>0</v>
      </c>
      <c r="M151">
        <f t="shared" si="11"/>
        <v>0</v>
      </c>
    </row>
    <row r="152" spans="11:13" hidden="1" x14ac:dyDescent="0.3">
      <c r="K152" s="7">
        <f t="shared" si="10"/>
        <v>0</v>
      </c>
      <c r="L152" s="5">
        <f t="shared" si="12"/>
        <v>0</v>
      </c>
      <c r="M152">
        <f t="shared" si="11"/>
        <v>0</v>
      </c>
    </row>
    <row r="153" spans="11:13" hidden="1" x14ac:dyDescent="0.3">
      <c r="K153" s="7">
        <f t="shared" si="10"/>
        <v>0</v>
      </c>
      <c r="L153" s="5">
        <f t="shared" si="12"/>
        <v>0</v>
      </c>
      <c r="M153">
        <f t="shared" si="11"/>
        <v>0</v>
      </c>
    </row>
    <row r="154" spans="11:13" hidden="1" x14ac:dyDescent="0.3">
      <c r="K154" s="7">
        <f t="shared" si="10"/>
        <v>0</v>
      </c>
      <c r="L154" s="5">
        <f t="shared" si="12"/>
        <v>0</v>
      </c>
      <c r="M154">
        <f t="shared" si="11"/>
        <v>0</v>
      </c>
    </row>
    <row r="155" spans="11:13" hidden="1" x14ac:dyDescent="0.3">
      <c r="K155" s="7">
        <f t="shared" si="10"/>
        <v>0</v>
      </c>
      <c r="L155" s="5">
        <f t="shared" si="12"/>
        <v>0</v>
      </c>
      <c r="M155">
        <f t="shared" si="11"/>
        <v>0</v>
      </c>
    </row>
    <row r="156" spans="11:13" hidden="1" x14ac:dyDescent="0.3">
      <c r="K156" s="7">
        <f t="shared" si="10"/>
        <v>0</v>
      </c>
      <c r="L156" s="5">
        <f t="shared" si="12"/>
        <v>0</v>
      </c>
      <c r="M156">
        <f t="shared" si="11"/>
        <v>0</v>
      </c>
    </row>
    <row r="157" spans="11:13" hidden="1" x14ac:dyDescent="0.3">
      <c r="K157" s="7">
        <f t="shared" si="10"/>
        <v>0</v>
      </c>
      <c r="L157" s="5">
        <f t="shared" si="12"/>
        <v>0</v>
      </c>
      <c r="M157">
        <f t="shared" si="11"/>
        <v>0</v>
      </c>
    </row>
    <row r="158" spans="11:13" hidden="1" x14ac:dyDescent="0.3">
      <c r="K158" s="7">
        <f t="shared" si="10"/>
        <v>0</v>
      </c>
      <c r="L158" s="5">
        <f t="shared" si="12"/>
        <v>0</v>
      </c>
      <c r="M158">
        <f t="shared" si="11"/>
        <v>0</v>
      </c>
    </row>
    <row r="159" spans="11:13" hidden="1" x14ac:dyDescent="0.3">
      <c r="K159" s="7">
        <f t="shared" si="10"/>
        <v>0</v>
      </c>
      <c r="L159" s="5">
        <f t="shared" si="12"/>
        <v>0</v>
      </c>
      <c r="M159">
        <f t="shared" si="11"/>
        <v>0</v>
      </c>
    </row>
    <row r="160" spans="11:13" hidden="1" x14ac:dyDescent="0.3">
      <c r="K160" s="7">
        <f t="shared" si="10"/>
        <v>0</v>
      </c>
      <c r="L160" s="5">
        <f t="shared" si="12"/>
        <v>0</v>
      </c>
      <c r="M160">
        <f t="shared" si="11"/>
        <v>0</v>
      </c>
    </row>
    <row r="161" spans="11:13" hidden="1" x14ac:dyDescent="0.3">
      <c r="K161" s="7">
        <f t="shared" si="10"/>
        <v>0</v>
      </c>
      <c r="L161" s="5">
        <f t="shared" si="12"/>
        <v>0</v>
      </c>
      <c r="M161">
        <f t="shared" si="11"/>
        <v>0</v>
      </c>
    </row>
    <row r="162" spans="11:13" hidden="1" x14ac:dyDescent="0.3">
      <c r="K162" s="7">
        <f t="shared" si="10"/>
        <v>0</v>
      </c>
      <c r="L162" s="5">
        <f t="shared" si="12"/>
        <v>0</v>
      </c>
      <c r="M162">
        <f t="shared" si="11"/>
        <v>0</v>
      </c>
    </row>
    <row r="163" spans="11:13" hidden="1" x14ac:dyDescent="0.3">
      <c r="K163" s="7">
        <f t="shared" si="10"/>
        <v>0</v>
      </c>
      <c r="L163" s="5">
        <f t="shared" si="12"/>
        <v>0</v>
      </c>
      <c r="M163">
        <f t="shared" si="11"/>
        <v>0</v>
      </c>
    </row>
    <row r="164" spans="11:13" hidden="1" x14ac:dyDescent="0.3">
      <c r="K164" s="7">
        <f t="shared" si="10"/>
        <v>0</v>
      </c>
      <c r="L164" s="5">
        <f t="shared" si="12"/>
        <v>0</v>
      </c>
      <c r="M164">
        <f t="shared" si="11"/>
        <v>0</v>
      </c>
    </row>
    <row r="165" spans="11:13" hidden="1" x14ac:dyDescent="0.3">
      <c r="K165" s="7">
        <f t="shared" si="10"/>
        <v>0</v>
      </c>
      <c r="L165" s="5">
        <f t="shared" si="12"/>
        <v>0</v>
      </c>
      <c r="M165">
        <f t="shared" si="11"/>
        <v>0</v>
      </c>
    </row>
    <row r="166" spans="11:13" hidden="1" x14ac:dyDescent="0.3">
      <c r="K166" s="7">
        <f t="shared" si="10"/>
        <v>0</v>
      </c>
      <c r="L166" s="5">
        <f t="shared" si="12"/>
        <v>0</v>
      </c>
      <c r="M166">
        <f t="shared" si="11"/>
        <v>0</v>
      </c>
    </row>
    <row r="167" spans="11:13" hidden="1" x14ac:dyDescent="0.3">
      <c r="K167" s="7">
        <f t="shared" si="10"/>
        <v>0</v>
      </c>
      <c r="L167" s="5">
        <f t="shared" si="12"/>
        <v>0</v>
      </c>
      <c r="M167">
        <f t="shared" si="11"/>
        <v>0</v>
      </c>
    </row>
    <row r="168" spans="11:13" hidden="1" x14ac:dyDescent="0.3">
      <c r="K168" s="7">
        <f t="shared" si="10"/>
        <v>0</v>
      </c>
      <c r="L168" s="5">
        <f t="shared" si="12"/>
        <v>0</v>
      </c>
      <c r="M168">
        <f t="shared" si="11"/>
        <v>0</v>
      </c>
    </row>
    <row r="169" spans="11:13" hidden="1" x14ac:dyDescent="0.3">
      <c r="K169" s="7">
        <f t="shared" si="10"/>
        <v>0</v>
      </c>
      <c r="L169" s="5">
        <f t="shared" si="12"/>
        <v>0</v>
      </c>
      <c r="M169">
        <f t="shared" si="11"/>
        <v>0</v>
      </c>
    </row>
    <row r="170" spans="11:13" hidden="1" x14ac:dyDescent="0.3">
      <c r="K170" s="7">
        <f t="shared" si="10"/>
        <v>0</v>
      </c>
      <c r="L170" s="5">
        <f t="shared" si="12"/>
        <v>0</v>
      </c>
      <c r="M170">
        <f t="shared" si="11"/>
        <v>0</v>
      </c>
    </row>
    <row r="171" spans="11:13" hidden="1" x14ac:dyDescent="0.3">
      <c r="K171" s="7">
        <f t="shared" si="10"/>
        <v>0</v>
      </c>
      <c r="L171" s="5">
        <f t="shared" si="12"/>
        <v>0</v>
      </c>
      <c r="M171">
        <f t="shared" si="11"/>
        <v>0</v>
      </c>
    </row>
    <row r="172" spans="11:13" hidden="1" x14ac:dyDescent="0.3">
      <c r="K172" s="7">
        <f t="shared" si="10"/>
        <v>0</v>
      </c>
      <c r="L172" s="5">
        <f t="shared" si="12"/>
        <v>0</v>
      </c>
      <c r="M172">
        <f t="shared" si="11"/>
        <v>0</v>
      </c>
    </row>
    <row r="173" spans="11:13" hidden="1" x14ac:dyDescent="0.3">
      <c r="K173" s="7">
        <f t="shared" si="10"/>
        <v>0</v>
      </c>
      <c r="L173" s="5">
        <f t="shared" si="12"/>
        <v>0</v>
      </c>
      <c r="M173">
        <f t="shared" si="11"/>
        <v>0</v>
      </c>
    </row>
    <row r="174" spans="11:13" hidden="1" x14ac:dyDescent="0.3">
      <c r="K174" s="7">
        <f t="shared" si="10"/>
        <v>0</v>
      </c>
      <c r="L174" s="5">
        <f t="shared" si="12"/>
        <v>0</v>
      </c>
      <c r="M174">
        <f t="shared" si="11"/>
        <v>0</v>
      </c>
    </row>
    <row r="175" spans="11:13" hidden="1" x14ac:dyDescent="0.3">
      <c r="K175" s="7">
        <f t="shared" si="10"/>
        <v>0</v>
      </c>
      <c r="L175" s="5">
        <f t="shared" si="12"/>
        <v>0</v>
      </c>
      <c r="M175">
        <f t="shared" si="11"/>
        <v>0</v>
      </c>
    </row>
    <row r="176" spans="11:13" hidden="1" x14ac:dyDescent="0.3">
      <c r="K176" s="7">
        <f t="shared" si="10"/>
        <v>0</v>
      </c>
      <c r="L176" s="5">
        <f t="shared" si="12"/>
        <v>0</v>
      </c>
      <c r="M176">
        <f t="shared" si="11"/>
        <v>0</v>
      </c>
    </row>
    <row r="177" spans="11:13" hidden="1" x14ac:dyDescent="0.3">
      <c r="K177" s="7">
        <f t="shared" si="10"/>
        <v>0</v>
      </c>
      <c r="L177" s="5">
        <f t="shared" si="12"/>
        <v>0</v>
      </c>
      <c r="M177">
        <f t="shared" si="11"/>
        <v>0</v>
      </c>
    </row>
    <row r="178" spans="11:13" hidden="1" x14ac:dyDescent="0.3">
      <c r="K178" s="7">
        <f t="shared" si="10"/>
        <v>0</v>
      </c>
      <c r="L178" s="5">
        <f t="shared" si="12"/>
        <v>0</v>
      </c>
      <c r="M178">
        <f t="shared" si="11"/>
        <v>0</v>
      </c>
    </row>
    <row r="179" spans="11:13" hidden="1" x14ac:dyDescent="0.3">
      <c r="K179" s="7">
        <f t="shared" si="10"/>
        <v>0</v>
      </c>
      <c r="L179" s="5">
        <f t="shared" si="12"/>
        <v>0</v>
      </c>
      <c r="M179">
        <f t="shared" si="11"/>
        <v>0</v>
      </c>
    </row>
    <row r="180" spans="11:13" hidden="1" x14ac:dyDescent="0.3">
      <c r="K180" s="7">
        <f t="shared" si="10"/>
        <v>0</v>
      </c>
      <c r="L180" s="5">
        <f t="shared" si="12"/>
        <v>0</v>
      </c>
      <c r="M180">
        <f t="shared" si="11"/>
        <v>0</v>
      </c>
    </row>
    <row r="181" spans="11:13" hidden="1" x14ac:dyDescent="0.3">
      <c r="K181" s="7">
        <f t="shared" si="10"/>
        <v>0</v>
      </c>
      <c r="L181" s="5">
        <f t="shared" si="12"/>
        <v>0</v>
      </c>
      <c r="M181">
        <f t="shared" si="11"/>
        <v>0</v>
      </c>
    </row>
    <row r="182" spans="11:13" hidden="1" x14ac:dyDescent="0.3">
      <c r="K182" s="7">
        <f t="shared" si="10"/>
        <v>0</v>
      </c>
      <c r="L182" s="5">
        <f t="shared" si="12"/>
        <v>0</v>
      </c>
      <c r="M182">
        <f t="shared" si="11"/>
        <v>0</v>
      </c>
    </row>
    <row r="183" spans="11:13" hidden="1" x14ac:dyDescent="0.3">
      <c r="K183" s="7">
        <f t="shared" si="10"/>
        <v>0</v>
      </c>
      <c r="L183" s="5">
        <f t="shared" si="12"/>
        <v>0</v>
      </c>
      <c r="M183">
        <f t="shared" si="11"/>
        <v>0</v>
      </c>
    </row>
    <row r="184" spans="11:13" hidden="1" x14ac:dyDescent="0.3">
      <c r="K184" s="7">
        <f t="shared" si="10"/>
        <v>0</v>
      </c>
      <c r="L184" s="5">
        <f t="shared" si="12"/>
        <v>0</v>
      </c>
      <c r="M184">
        <f t="shared" si="11"/>
        <v>0</v>
      </c>
    </row>
    <row r="185" spans="11:13" hidden="1" x14ac:dyDescent="0.3">
      <c r="K185" s="7">
        <f t="shared" si="10"/>
        <v>0</v>
      </c>
      <c r="L185" s="5">
        <f t="shared" si="12"/>
        <v>0</v>
      </c>
      <c r="M185">
        <f t="shared" si="11"/>
        <v>0</v>
      </c>
    </row>
    <row r="186" spans="11:13" hidden="1" x14ac:dyDescent="0.3">
      <c r="K186" s="7">
        <f t="shared" si="10"/>
        <v>0</v>
      </c>
      <c r="L186" s="5">
        <f t="shared" si="12"/>
        <v>0</v>
      </c>
      <c r="M186">
        <f t="shared" si="11"/>
        <v>0</v>
      </c>
    </row>
    <row r="187" spans="11:13" hidden="1" x14ac:dyDescent="0.3">
      <c r="K187" s="7">
        <f t="shared" si="10"/>
        <v>0</v>
      </c>
      <c r="L187" s="5">
        <f t="shared" si="12"/>
        <v>0</v>
      </c>
      <c r="M187">
        <f t="shared" si="11"/>
        <v>0</v>
      </c>
    </row>
    <row r="188" spans="11:13" hidden="1" x14ac:dyDescent="0.3">
      <c r="K188" s="7">
        <f t="shared" si="10"/>
        <v>0</v>
      </c>
      <c r="L188" s="5">
        <f t="shared" si="12"/>
        <v>0</v>
      </c>
      <c r="M188">
        <f t="shared" si="11"/>
        <v>0</v>
      </c>
    </row>
    <row r="189" spans="11:13" hidden="1" x14ac:dyDescent="0.3">
      <c r="K189" s="7">
        <f t="shared" si="10"/>
        <v>0</v>
      </c>
      <c r="L189" s="5">
        <f t="shared" si="12"/>
        <v>0</v>
      </c>
      <c r="M189">
        <f t="shared" si="11"/>
        <v>0</v>
      </c>
    </row>
    <row r="190" spans="11:13" hidden="1" x14ac:dyDescent="0.3">
      <c r="K190" s="7">
        <f t="shared" si="10"/>
        <v>0</v>
      </c>
      <c r="L190" s="5">
        <f t="shared" si="12"/>
        <v>0</v>
      </c>
      <c r="M190">
        <f t="shared" si="11"/>
        <v>0</v>
      </c>
    </row>
    <row r="191" spans="11:13" hidden="1" x14ac:dyDescent="0.3">
      <c r="K191" s="7">
        <f t="shared" si="10"/>
        <v>0</v>
      </c>
      <c r="L191" s="5">
        <f t="shared" si="12"/>
        <v>0</v>
      </c>
      <c r="M191">
        <f t="shared" si="11"/>
        <v>0</v>
      </c>
    </row>
    <row r="192" spans="11:13" hidden="1" x14ac:dyDescent="0.3">
      <c r="K192" s="7">
        <f t="shared" si="10"/>
        <v>0</v>
      </c>
      <c r="L192" s="5">
        <f t="shared" si="12"/>
        <v>0</v>
      </c>
      <c r="M192">
        <f t="shared" si="11"/>
        <v>0</v>
      </c>
    </row>
    <row r="193" spans="11:13" hidden="1" x14ac:dyDescent="0.3">
      <c r="K193" s="7">
        <f t="shared" si="10"/>
        <v>0</v>
      </c>
      <c r="L193" s="5">
        <f t="shared" si="12"/>
        <v>0</v>
      </c>
      <c r="M193">
        <f t="shared" si="11"/>
        <v>0</v>
      </c>
    </row>
    <row r="194" spans="11:13" hidden="1" x14ac:dyDescent="0.3">
      <c r="K194" s="7">
        <f t="shared" si="10"/>
        <v>0</v>
      </c>
      <c r="L194" s="5">
        <f t="shared" si="12"/>
        <v>0</v>
      </c>
      <c r="M194">
        <f t="shared" si="11"/>
        <v>0</v>
      </c>
    </row>
    <row r="195" spans="11:13" hidden="1" x14ac:dyDescent="0.3">
      <c r="K195" s="7">
        <f t="shared" si="10"/>
        <v>0</v>
      </c>
      <c r="L195" s="5">
        <f t="shared" si="12"/>
        <v>0</v>
      </c>
      <c r="M195">
        <f t="shared" si="11"/>
        <v>0</v>
      </c>
    </row>
    <row r="196" spans="11:13" hidden="1" x14ac:dyDescent="0.3">
      <c r="K196" s="7">
        <f t="shared" si="10"/>
        <v>0</v>
      </c>
      <c r="L196" s="5">
        <f t="shared" si="12"/>
        <v>0</v>
      </c>
      <c r="M196">
        <f t="shared" si="11"/>
        <v>0</v>
      </c>
    </row>
    <row r="197" spans="11:13" hidden="1" x14ac:dyDescent="0.3">
      <c r="K197" s="7">
        <f t="shared" ref="K197:K260" si="13">SUM(F197:J197)</f>
        <v>0</v>
      </c>
      <c r="L197" s="5">
        <f t="shared" si="12"/>
        <v>0</v>
      </c>
      <c r="M197">
        <f t="shared" ref="M197:M260" si="14">SUM(K197*L197)</f>
        <v>0</v>
      </c>
    </row>
    <row r="198" spans="11:13" hidden="1" x14ac:dyDescent="0.3">
      <c r="K198" s="7">
        <f t="shared" si="13"/>
        <v>0</v>
      </c>
      <c r="L198" s="5">
        <f t="shared" ref="L198:L261" si="15">IF(D198="X",0,IF(E198="",0,IF(E198="H",0,VLOOKUP(E198,$F$539:$G$553,2))))</f>
        <v>0</v>
      </c>
      <c r="M198">
        <f t="shared" si="14"/>
        <v>0</v>
      </c>
    </row>
    <row r="199" spans="11:13" hidden="1" x14ac:dyDescent="0.3">
      <c r="K199" s="7">
        <f t="shared" si="13"/>
        <v>0</v>
      </c>
      <c r="L199" s="5">
        <f t="shared" si="15"/>
        <v>0</v>
      </c>
      <c r="M199">
        <f t="shared" si="14"/>
        <v>0</v>
      </c>
    </row>
    <row r="200" spans="11:13" hidden="1" x14ac:dyDescent="0.3">
      <c r="K200" s="7">
        <f t="shared" si="13"/>
        <v>0</v>
      </c>
      <c r="L200" s="5">
        <f t="shared" si="15"/>
        <v>0</v>
      </c>
      <c r="M200">
        <f t="shared" si="14"/>
        <v>0</v>
      </c>
    </row>
    <row r="201" spans="11:13" hidden="1" x14ac:dyDescent="0.3">
      <c r="K201" s="7">
        <f t="shared" si="13"/>
        <v>0</v>
      </c>
      <c r="L201" s="5">
        <f t="shared" si="15"/>
        <v>0</v>
      </c>
      <c r="M201">
        <f t="shared" si="14"/>
        <v>0</v>
      </c>
    </row>
    <row r="202" spans="11:13" hidden="1" x14ac:dyDescent="0.3">
      <c r="K202" s="7">
        <f t="shared" si="13"/>
        <v>0</v>
      </c>
      <c r="L202" s="5">
        <f t="shared" si="15"/>
        <v>0</v>
      </c>
      <c r="M202">
        <f t="shared" si="14"/>
        <v>0</v>
      </c>
    </row>
    <row r="203" spans="11:13" hidden="1" x14ac:dyDescent="0.3">
      <c r="K203" s="7">
        <f t="shared" si="13"/>
        <v>0</v>
      </c>
      <c r="L203" s="5">
        <f t="shared" si="15"/>
        <v>0</v>
      </c>
      <c r="M203">
        <f t="shared" si="14"/>
        <v>0</v>
      </c>
    </row>
    <row r="204" spans="11:13" hidden="1" x14ac:dyDescent="0.3">
      <c r="K204" s="7">
        <f t="shared" si="13"/>
        <v>0</v>
      </c>
      <c r="L204" s="5">
        <f t="shared" si="15"/>
        <v>0</v>
      </c>
      <c r="M204">
        <f t="shared" si="14"/>
        <v>0</v>
      </c>
    </row>
    <row r="205" spans="11:13" hidden="1" x14ac:dyDescent="0.3">
      <c r="K205" s="7">
        <f t="shared" si="13"/>
        <v>0</v>
      </c>
      <c r="L205" s="5">
        <f t="shared" si="15"/>
        <v>0</v>
      </c>
      <c r="M205">
        <f t="shared" si="14"/>
        <v>0</v>
      </c>
    </row>
    <row r="206" spans="11:13" hidden="1" x14ac:dyDescent="0.3">
      <c r="K206" s="7">
        <f t="shared" si="13"/>
        <v>0</v>
      </c>
      <c r="L206" s="5">
        <f t="shared" si="15"/>
        <v>0</v>
      </c>
      <c r="M206">
        <f t="shared" si="14"/>
        <v>0</v>
      </c>
    </row>
    <row r="207" spans="11:13" hidden="1" x14ac:dyDescent="0.3">
      <c r="K207" s="7">
        <f t="shared" si="13"/>
        <v>0</v>
      </c>
      <c r="L207" s="5">
        <f t="shared" si="15"/>
        <v>0</v>
      </c>
      <c r="M207">
        <f t="shared" si="14"/>
        <v>0</v>
      </c>
    </row>
    <row r="208" spans="11:13" hidden="1" x14ac:dyDescent="0.3">
      <c r="K208" s="7">
        <f t="shared" si="13"/>
        <v>0</v>
      </c>
      <c r="L208" s="5">
        <f t="shared" si="15"/>
        <v>0</v>
      </c>
      <c r="M208">
        <f t="shared" si="14"/>
        <v>0</v>
      </c>
    </row>
    <row r="209" spans="11:13" hidden="1" x14ac:dyDescent="0.3">
      <c r="K209" s="7">
        <f t="shared" si="13"/>
        <v>0</v>
      </c>
      <c r="L209" s="5">
        <f t="shared" si="15"/>
        <v>0</v>
      </c>
      <c r="M209">
        <f t="shared" si="14"/>
        <v>0</v>
      </c>
    </row>
    <row r="210" spans="11:13" hidden="1" x14ac:dyDescent="0.3">
      <c r="K210" s="7">
        <f t="shared" si="13"/>
        <v>0</v>
      </c>
      <c r="L210" s="5">
        <f t="shared" si="15"/>
        <v>0</v>
      </c>
      <c r="M210">
        <f t="shared" si="14"/>
        <v>0</v>
      </c>
    </row>
    <row r="211" spans="11:13" hidden="1" x14ac:dyDescent="0.3">
      <c r="K211" s="7">
        <f t="shared" si="13"/>
        <v>0</v>
      </c>
      <c r="L211" s="5">
        <f t="shared" si="15"/>
        <v>0</v>
      </c>
      <c r="M211">
        <f t="shared" si="14"/>
        <v>0</v>
      </c>
    </row>
    <row r="212" spans="11:13" hidden="1" x14ac:dyDescent="0.3">
      <c r="K212" s="7">
        <f t="shared" si="13"/>
        <v>0</v>
      </c>
      <c r="L212" s="5">
        <f t="shared" si="15"/>
        <v>0</v>
      </c>
      <c r="M212">
        <f t="shared" si="14"/>
        <v>0</v>
      </c>
    </row>
    <row r="213" spans="11:13" hidden="1" x14ac:dyDescent="0.3">
      <c r="K213" s="7">
        <f t="shared" si="13"/>
        <v>0</v>
      </c>
      <c r="L213" s="5">
        <f t="shared" si="15"/>
        <v>0</v>
      </c>
      <c r="M213">
        <f t="shared" si="14"/>
        <v>0</v>
      </c>
    </row>
    <row r="214" spans="11:13" hidden="1" x14ac:dyDescent="0.3">
      <c r="K214" s="7">
        <f t="shared" si="13"/>
        <v>0</v>
      </c>
      <c r="L214" s="5">
        <f t="shared" si="15"/>
        <v>0</v>
      </c>
      <c r="M214">
        <f t="shared" si="14"/>
        <v>0</v>
      </c>
    </row>
    <row r="215" spans="11:13" hidden="1" x14ac:dyDescent="0.3">
      <c r="K215" s="7">
        <f t="shared" si="13"/>
        <v>0</v>
      </c>
      <c r="L215" s="5">
        <f t="shared" si="15"/>
        <v>0</v>
      </c>
      <c r="M215">
        <f t="shared" si="14"/>
        <v>0</v>
      </c>
    </row>
    <row r="216" spans="11:13" hidden="1" x14ac:dyDescent="0.3">
      <c r="K216" s="7">
        <f t="shared" si="13"/>
        <v>0</v>
      </c>
      <c r="L216" s="5">
        <f t="shared" si="15"/>
        <v>0</v>
      </c>
      <c r="M216">
        <f t="shared" si="14"/>
        <v>0</v>
      </c>
    </row>
    <row r="217" spans="11:13" hidden="1" x14ac:dyDescent="0.3">
      <c r="K217" s="7">
        <f t="shared" si="13"/>
        <v>0</v>
      </c>
      <c r="L217" s="5">
        <f t="shared" si="15"/>
        <v>0</v>
      </c>
      <c r="M217">
        <f t="shared" si="14"/>
        <v>0</v>
      </c>
    </row>
    <row r="218" spans="11:13" hidden="1" x14ac:dyDescent="0.3">
      <c r="K218" s="7">
        <f t="shared" si="13"/>
        <v>0</v>
      </c>
      <c r="L218" s="5">
        <f t="shared" si="15"/>
        <v>0</v>
      </c>
      <c r="M218">
        <f t="shared" si="14"/>
        <v>0</v>
      </c>
    </row>
    <row r="219" spans="11:13" hidden="1" x14ac:dyDescent="0.3">
      <c r="K219" s="7">
        <f t="shared" si="13"/>
        <v>0</v>
      </c>
      <c r="L219" s="5">
        <f t="shared" si="15"/>
        <v>0</v>
      </c>
      <c r="M219">
        <f t="shared" si="14"/>
        <v>0</v>
      </c>
    </row>
    <row r="220" spans="11:13" hidden="1" x14ac:dyDescent="0.3">
      <c r="K220" s="7">
        <f t="shared" si="13"/>
        <v>0</v>
      </c>
      <c r="L220" s="5">
        <f t="shared" si="15"/>
        <v>0</v>
      </c>
      <c r="M220">
        <f t="shared" si="14"/>
        <v>0</v>
      </c>
    </row>
    <row r="221" spans="11:13" hidden="1" x14ac:dyDescent="0.3">
      <c r="K221" s="7">
        <f t="shared" si="13"/>
        <v>0</v>
      </c>
      <c r="L221" s="5">
        <f t="shared" si="15"/>
        <v>0</v>
      </c>
      <c r="M221">
        <f t="shared" si="14"/>
        <v>0</v>
      </c>
    </row>
    <row r="222" spans="11:13" hidden="1" x14ac:dyDescent="0.3">
      <c r="K222" s="7">
        <f t="shared" si="13"/>
        <v>0</v>
      </c>
      <c r="L222" s="5">
        <f t="shared" si="15"/>
        <v>0</v>
      </c>
      <c r="M222">
        <f t="shared" si="14"/>
        <v>0</v>
      </c>
    </row>
    <row r="223" spans="11:13" hidden="1" x14ac:dyDescent="0.3">
      <c r="K223" s="7">
        <f t="shared" si="13"/>
        <v>0</v>
      </c>
      <c r="L223" s="5">
        <f t="shared" si="15"/>
        <v>0</v>
      </c>
      <c r="M223">
        <f t="shared" si="14"/>
        <v>0</v>
      </c>
    </row>
    <row r="224" spans="11:13" hidden="1" x14ac:dyDescent="0.3">
      <c r="K224" s="7">
        <f t="shared" si="13"/>
        <v>0</v>
      </c>
      <c r="L224" s="5">
        <f t="shared" si="15"/>
        <v>0</v>
      </c>
      <c r="M224">
        <f t="shared" si="14"/>
        <v>0</v>
      </c>
    </row>
    <row r="225" spans="11:13" hidden="1" x14ac:dyDescent="0.3">
      <c r="K225" s="7">
        <f t="shared" si="13"/>
        <v>0</v>
      </c>
      <c r="L225" s="5">
        <f t="shared" si="15"/>
        <v>0</v>
      </c>
      <c r="M225">
        <f t="shared" si="14"/>
        <v>0</v>
      </c>
    </row>
    <row r="226" spans="11:13" hidden="1" x14ac:dyDescent="0.3">
      <c r="K226" s="7">
        <f t="shared" si="13"/>
        <v>0</v>
      </c>
      <c r="L226" s="5">
        <f t="shared" si="15"/>
        <v>0</v>
      </c>
      <c r="M226">
        <f t="shared" si="14"/>
        <v>0</v>
      </c>
    </row>
    <row r="227" spans="11:13" hidden="1" x14ac:dyDescent="0.3">
      <c r="K227" s="7">
        <f t="shared" si="13"/>
        <v>0</v>
      </c>
      <c r="L227" s="5">
        <f t="shared" si="15"/>
        <v>0</v>
      </c>
      <c r="M227">
        <f t="shared" si="14"/>
        <v>0</v>
      </c>
    </row>
    <row r="228" spans="11:13" hidden="1" x14ac:dyDescent="0.3">
      <c r="K228" s="7">
        <f t="shared" si="13"/>
        <v>0</v>
      </c>
      <c r="L228" s="5">
        <f t="shared" si="15"/>
        <v>0</v>
      </c>
      <c r="M228">
        <f t="shared" si="14"/>
        <v>0</v>
      </c>
    </row>
    <row r="229" spans="11:13" hidden="1" x14ac:dyDescent="0.3">
      <c r="K229" s="7">
        <f t="shared" si="13"/>
        <v>0</v>
      </c>
      <c r="L229" s="5">
        <f t="shared" si="15"/>
        <v>0</v>
      </c>
      <c r="M229">
        <f t="shared" si="14"/>
        <v>0</v>
      </c>
    </row>
    <row r="230" spans="11:13" hidden="1" x14ac:dyDescent="0.3">
      <c r="K230" s="7">
        <f t="shared" si="13"/>
        <v>0</v>
      </c>
      <c r="L230" s="5">
        <f t="shared" si="15"/>
        <v>0</v>
      </c>
      <c r="M230">
        <f t="shared" si="14"/>
        <v>0</v>
      </c>
    </row>
    <row r="231" spans="11:13" hidden="1" x14ac:dyDescent="0.3">
      <c r="K231" s="7">
        <f t="shared" si="13"/>
        <v>0</v>
      </c>
      <c r="L231" s="5">
        <f t="shared" si="15"/>
        <v>0</v>
      </c>
      <c r="M231">
        <f t="shared" si="14"/>
        <v>0</v>
      </c>
    </row>
    <row r="232" spans="11:13" hidden="1" x14ac:dyDescent="0.3">
      <c r="K232" s="7">
        <f t="shared" si="13"/>
        <v>0</v>
      </c>
      <c r="L232" s="5">
        <f t="shared" si="15"/>
        <v>0</v>
      </c>
      <c r="M232">
        <f t="shared" si="14"/>
        <v>0</v>
      </c>
    </row>
    <row r="233" spans="11:13" hidden="1" x14ac:dyDescent="0.3">
      <c r="K233" s="7">
        <f t="shared" si="13"/>
        <v>0</v>
      </c>
      <c r="L233" s="5">
        <f t="shared" si="15"/>
        <v>0</v>
      </c>
      <c r="M233">
        <f t="shared" si="14"/>
        <v>0</v>
      </c>
    </row>
    <row r="234" spans="11:13" hidden="1" x14ac:dyDescent="0.3">
      <c r="K234" s="7">
        <f t="shared" si="13"/>
        <v>0</v>
      </c>
      <c r="L234" s="5">
        <f t="shared" si="15"/>
        <v>0</v>
      </c>
      <c r="M234">
        <f t="shared" si="14"/>
        <v>0</v>
      </c>
    </row>
    <row r="235" spans="11:13" hidden="1" x14ac:dyDescent="0.3">
      <c r="K235" s="7">
        <f t="shared" si="13"/>
        <v>0</v>
      </c>
      <c r="L235" s="5">
        <f t="shared" si="15"/>
        <v>0</v>
      </c>
      <c r="M235">
        <f t="shared" si="14"/>
        <v>0</v>
      </c>
    </row>
    <row r="236" spans="11:13" hidden="1" x14ac:dyDescent="0.3">
      <c r="K236" s="7">
        <f t="shared" si="13"/>
        <v>0</v>
      </c>
      <c r="L236" s="5">
        <f t="shared" si="15"/>
        <v>0</v>
      </c>
      <c r="M236">
        <f t="shared" si="14"/>
        <v>0</v>
      </c>
    </row>
    <row r="237" spans="11:13" hidden="1" x14ac:dyDescent="0.3">
      <c r="K237" s="7">
        <f t="shared" si="13"/>
        <v>0</v>
      </c>
      <c r="L237" s="5">
        <f t="shared" si="15"/>
        <v>0</v>
      </c>
      <c r="M237">
        <f t="shared" si="14"/>
        <v>0</v>
      </c>
    </row>
    <row r="238" spans="11:13" hidden="1" x14ac:dyDescent="0.3">
      <c r="K238" s="7">
        <f t="shared" si="13"/>
        <v>0</v>
      </c>
      <c r="L238" s="5">
        <f t="shared" si="15"/>
        <v>0</v>
      </c>
      <c r="M238">
        <f t="shared" si="14"/>
        <v>0</v>
      </c>
    </row>
    <row r="239" spans="11:13" hidden="1" x14ac:dyDescent="0.3">
      <c r="K239" s="7">
        <f t="shared" si="13"/>
        <v>0</v>
      </c>
      <c r="L239" s="5">
        <f t="shared" si="15"/>
        <v>0</v>
      </c>
      <c r="M239">
        <f t="shared" si="14"/>
        <v>0</v>
      </c>
    </row>
    <row r="240" spans="11:13" hidden="1" x14ac:dyDescent="0.3">
      <c r="K240" s="7">
        <f t="shared" si="13"/>
        <v>0</v>
      </c>
      <c r="L240" s="5">
        <f t="shared" si="15"/>
        <v>0</v>
      </c>
      <c r="M240">
        <f t="shared" si="14"/>
        <v>0</v>
      </c>
    </row>
    <row r="241" spans="11:13" hidden="1" x14ac:dyDescent="0.3">
      <c r="K241" s="7">
        <f t="shared" si="13"/>
        <v>0</v>
      </c>
      <c r="L241" s="5">
        <f t="shared" si="15"/>
        <v>0</v>
      </c>
      <c r="M241">
        <f t="shared" si="14"/>
        <v>0</v>
      </c>
    </row>
    <row r="242" spans="11:13" hidden="1" x14ac:dyDescent="0.3">
      <c r="K242" s="7">
        <f t="shared" si="13"/>
        <v>0</v>
      </c>
      <c r="L242" s="5">
        <f t="shared" si="15"/>
        <v>0</v>
      </c>
      <c r="M242">
        <f t="shared" si="14"/>
        <v>0</v>
      </c>
    </row>
    <row r="243" spans="11:13" hidden="1" x14ac:dyDescent="0.3">
      <c r="K243" s="7">
        <f t="shared" si="13"/>
        <v>0</v>
      </c>
      <c r="L243" s="5">
        <f t="shared" si="15"/>
        <v>0</v>
      </c>
      <c r="M243">
        <f t="shared" si="14"/>
        <v>0</v>
      </c>
    </row>
    <row r="244" spans="11:13" hidden="1" x14ac:dyDescent="0.3">
      <c r="K244" s="7">
        <f t="shared" si="13"/>
        <v>0</v>
      </c>
      <c r="L244" s="5">
        <f t="shared" si="15"/>
        <v>0</v>
      </c>
      <c r="M244">
        <f t="shared" si="14"/>
        <v>0</v>
      </c>
    </row>
    <row r="245" spans="11:13" hidden="1" x14ac:dyDescent="0.3">
      <c r="K245" s="7">
        <f t="shared" si="13"/>
        <v>0</v>
      </c>
      <c r="L245" s="5">
        <f t="shared" si="15"/>
        <v>0</v>
      </c>
      <c r="M245">
        <f t="shared" si="14"/>
        <v>0</v>
      </c>
    </row>
    <row r="246" spans="11:13" hidden="1" x14ac:dyDescent="0.3">
      <c r="K246" s="7">
        <f t="shared" si="13"/>
        <v>0</v>
      </c>
      <c r="L246" s="5">
        <f t="shared" si="15"/>
        <v>0</v>
      </c>
      <c r="M246">
        <f t="shared" si="14"/>
        <v>0</v>
      </c>
    </row>
    <row r="247" spans="11:13" hidden="1" x14ac:dyDescent="0.3">
      <c r="K247" s="7">
        <f t="shared" si="13"/>
        <v>0</v>
      </c>
      <c r="L247" s="5">
        <f t="shared" si="15"/>
        <v>0</v>
      </c>
      <c r="M247">
        <f t="shared" si="14"/>
        <v>0</v>
      </c>
    </row>
    <row r="248" spans="11:13" hidden="1" x14ac:dyDescent="0.3">
      <c r="K248" s="7">
        <f t="shared" si="13"/>
        <v>0</v>
      </c>
      <c r="L248" s="5">
        <f t="shared" si="15"/>
        <v>0</v>
      </c>
      <c r="M248">
        <f t="shared" si="14"/>
        <v>0</v>
      </c>
    </row>
    <row r="249" spans="11:13" hidden="1" x14ac:dyDescent="0.3">
      <c r="K249" s="7">
        <f t="shared" si="13"/>
        <v>0</v>
      </c>
      <c r="L249" s="5">
        <f t="shared" si="15"/>
        <v>0</v>
      </c>
      <c r="M249">
        <f t="shared" si="14"/>
        <v>0</v>
      </c>
    </row>
    <row r="250" spans="11:13" hidden="1" x14ac:dyDescent="0.3">
      <c r="K250" s="7">
        <f t="shared" si="13"/>
        <v>0</v>
      </c>
      <c r="L250" s="5">
        <f t="shared" si="15"/>
        <v>0</v>
      </c>
      <c r="M250">
        <f t="shared" si="14"/>
        <v>0</v>
      </c>
    </row>
    <row r="251" spans="11:13" hidden="1" x14ac:dyDescent="0.3">
      <c r="K251" s="7">
        <f t="shared" si="13"/>
        <v>0</v>
      </c>
      <c r="L251" s="5">
        <f t="shared" si="15"/>
        <v>0</v>
      </c>
      <c r="M251">
        <f t="shared" si="14"/>
        <v>0</v>
      </c>
    </row>
    <row r="252" spans="11:13" hidden="1" x14ac:dyDescent="0.3">
      <c r="K252" s="7">
        <f t="shared" si="13"/>
        <v>0</v>
      </c>
      <c r="L252" s="5">
        <f t="shared" si="15"/>
        <v>0</v>
      </c>
      <c r="M252">
        <f t="shared" si="14"/>
        <v>0</v>
      </c>
    </row>
    <row r="253" spans="11:13" hidden="1" x14ac:dyDescent="0.3">
      <c r="K253" s="7">
        <f t="shared" si="13"/>
        <v>0</v>
      </c>
      <c r="L253" s="5">
        <f t="shared" si="15"/>
        <v>0</v>
      </c>
      <c r="M253">
        <f t="shared" si="14"/>
        <v>0</v>
      </c>
    </row>
    <row r="254" spans="11:13" hidden="1" x14ac:dyDescent="0.3">
      <c r="K254" s="7">
        <f t="shared" si="13"/>
        <v>0</v>
      </c>
      <c r="L254" s="5">
        <f t="shared" si="15"/>
        <v>0</v>
      </c>
      <c r="M254">
        <f t="shared" si="14"/>
        <v>0</v>
      </c>
    </row>
    <row r="255" spans="11:13" hidden="1" x14ac:dyDescent="0.3">
      <c r="K255" s="7">
        <f t="shared" si="13"/>
        <v>0</v>
      </c>
      <c r="L255" s="5">
        <f t="shared" si="15"/>
        <v>0</v>
      </c>
      <c r="M255">
        <f t="shared" si="14"/>
        <v>0</v>
      </c>
    </row>
    <row r="256" spans="11:13" hidden="1" x14ac:dyDescent="0.3">
      <c r="K256" s="7">
        <f t="shared" si="13"/>
        <v>0</v>
      </c>
      <c r="L256" s="5">
        <f t="shared" si="15"/>
        <v>0</v>
      </c>
      <c r="M256">
        <f t="shared" si="14"/>
        <v>0</v>
      </c>
    </row>
    <row r="257" spans="11:13" hidden="1" x14ac:dyDescent="0.3">
      <c r="K257" s="7">
        <f t="shared" si="13"/>
        <v>0</v>
      </c>
      <c r="L257" s="5">
        <f t="shared" si="15"/>
        <v>0</v>
      </c>
      <c r="M257">
        <f t="shared" si="14"/>
        <v>0</v>
      </c>
    </row>
    <row r="258" spans="11:13" hidden="1" x14ac:dyDescent="0.3">
      <c r="K258" s="7">
        <f t="shared" si="13"/>
        <v>0</v>
      </c>
      <c r="L258" s="5">
        <f t="shared" si="15"/>
        <v>0</v>
      </c>
      <c r="M258">
        <f t="shared" si="14"/>
        <v>0</v>
      </c>
    </row>
    <row r="259" spans="11:13" hidden="1" x14ac:dyDescent="0.3">
      <c r="K259" s="7">
        <f t="shared" si="13"/>
        <v>0</v>
      </c>
      <c r="L259" s="5">
        <f t="shared" si="15"/>
        <v>0</v>
      </c>
      <c r="M259">
        <f t="shared" si="14"/>
        <v>0</v>
      </c>
    </row>
    <row r="260" spans="11:13" hidden="1" x14ac:dyDescent="0.3">
      <c r="K260" s="7">
        <f t="shared" si="13"/>
        <v>0</v>
      </c>
      <c r="L260" s="5">
        <f t="shared" si="15"/>
        <v>0</v>
      </c>
      <c r="M260">
        <f t="shared" si="14"/>
        <v>0</v>
      </c>
    </row>
    <row r="261" spans="11:13" hidden="1" x14ac:dyDescent="0.3">
      <c r="K261" s="7">
        <f t="shared" ref="K261:K324" si="16">SUM(F261:J261)</f>
        <v>0</v>
      </c>
      <c r="L261" s="5">
        <f t="shared" si="15"/>
        <v>0</v>
      </c>
      <c r="M261">
        <f t="shared" ref="M261:M324" si="17">SUM(K261*L261)</f>
        <v>0</v>
      </c>
    </row>
    <row r="262" spans="11:13" hidden="1" x14ac:dyDescent="0.3">
      <c r="K262" s="7">
        <f t="shared" si="16"/>
        <v>0</v>
      </c>
      <c r="L262" s="5">
        <f t="shared" ref="L262:L325" si="18">IF(D262="X",0,IF(E262="",0,IF(E262="H",0,VLOOKUP(E262,$F$539:$G$553,2))))</f>
        <v>0</v>
      </c>
      <c r="M262">
        <f t="shared" si="17"/>
        <v>0</v>
      </c>
    </row>
    <row r="263" spans="11:13" hidden="1" x14ac:dyDescent="0.3">
      <c r="K263" s="7">
        <f t="shared" si="16"/>
        <v>0</v>
      </c>
      <c r="L263" s="5">
        <f t="shared" si="18"/>
        <v>0</v>
      </c>
      <c r="M263">
        <f t="shared" si="17"/>
        <v>0</v>
      </c>
    </row>
    <row r="264" spans="11:13" hidden="1" x14ac:dyDescent="0.3">
      <c r="K264" s="7">
        <f t="shared" si="16"/>
        <v>0</v>
      </c>
      <c r="L264" s="5">
        <f t="shared" si="18"/>
        <v>0</v>
      </c>
      <c r="M264">
        <f t="shared" si="17"/>
        <v>0</v>
      </c>
    </row>
    <row r="265" spans="11:13" hidden="1" x14ac:dyDescent="0.3">
      <c r="K265" s="7">
        <f t="shared" si="16"/>
        <v>0</v>
      </c>
      <c r="L265" s="5">
        <f t="shared" si="18"/>
        <v>0</v>
      </c>
      <c r="M265">
        <f t="shared" si="17"/>
        <v>0</v>
      </c>
    </row>
    <row r="266" spans="11:13" hidden="1" x14ac:dyDescent="0.3">
      <c r="K266" s="7">
        <f t="shared" si="16"/>
        <v>0</v>
      </c>
      <c r="L266" s="5">
        <f t="shared" si="18"/>
        <v>0</v>
      </c>
      <c r="M266">
        <f t="shared" si="17"/>
        <v>0</v>
      </c>
    </row>
    <row r="267" spans="11:13" hidden="1" x14ac:dyDescent="0.3">
      <c r="K267" s="7">
        <f t="shared" si="16"/>
        <v>0</v>
      </c>
      <c r="L267" s="5">
        <f t="shared" si="18"/>
        <v>0</v>
      </c>
      <c r="M267">
        <f t="shared" si="17"/>
        <v>0</v>
      </c>
    </row>
    <row r="268" spans="11:13" hidden="1" x14ac:dyDescent="0.3">
      <c r="K268" s="7">
        <f t="shared" si="16"/>
        <v>0</v>
      </c>
      <c r="L268" s="5">
        <f t="shared" si="18"/>
        <v>0</v>
      </c>
      <c r="M268">
        <f t="shared" si="17"/>
        <v>0</v>
      </c>
    </row>
    <row r="269" spans="11:13" hidden="1" x14ac:dyDescent="0.3">
      <c r="K269" s="7">
        <f t="shared" si="16"/>
        <v>0</v>
      </c>
      <c r="L269" s="5">
        <f t="shared" si="18"/>
        <v>0</v>
      </c>
      <c r="M269">
        <f t="shared" si="17"/>
        <v>0</v>
      </c>
    </row>
    <row r="270" spans="11:13" hidden="1" x14ac:dyDescent="0.3">
      <c r="K270" s="7">
        <f t="shared" si="16"/>
        <v>0</v>
      </c>
      <c r="L270" s="5">
        <f t="shared" si="18"/>
        <v>0</v>
      </c>
      <c r="M270">
        <f t="shared" si="17"/>
        <v>0</v>
      </c>
    </row>
    <row r="271" spans="11:13" hidden="1" x14ac:dyDescent="0.3">
      <c r="K271" s="7">
        <f t="shared" si="16"/>
        <v>0</v>
      </c>
      <c r="L271" s="5">
        <f t="shared" si="18"/>
        <v>0</v>
      </c>
      <c r="M271">
        <f t="shared" si="17"/>
        <v>0</v>
      </c>
    </row>
    <row r="272" spans="11:13" hidden="1" x14ac:dyDescent="0.3">
      <c r="K272" s="7">
        <f t="shared" si="16"/>
        <v>0</v>
      </c>
      <c r="L272" s="5">
        <f t="shared" si="18"/>
        <v>0</v>
      </c>
      <c r="M272">
        <f t="shared" si="17"/>
        <v>0</v>
      </c>
    </row>
    <row r="273" spans="11:13" hidden="1" x14ac:dyDescent="0.3">
      <c r="K273" s="7">
        <f t="shared" si="16"/>
        <v>0</v>
      </c>
      <c r="L273" s="5">
        <f t="shared" si="18"/>
        <v>0</v>
      </c>
      <c r="M273">
        <f t="shared" si="17"/>
        <v>0</v>
      </c>
    </row>
    <row r="274" spans="11:13" hidden="1" x14ac:dyDescent="0.3">
      <c r="K274" s="7">
        <f t="shared" si="16"/>
        <v>0</v>
      </c>
      <c r="L274" s="5">
        <f t="shared" si="18"/>
        <v>0</v>
      </c>
      <c r="M274">
        <f t="shared" si="17"/>
        <v>0</v>
      </c>
    </row>
    <row r="275" spans="11:13" hidden="1" x14ac:dyDescent="0.3">
      <c r="K275" s="7">
        <f t="shared" si="16"/>
        <v>0</v>
      </c>
      <c r="L275" s="5">
        <f t="shared" si="18"/>
        <v>0</v>
      </c>
      <c r="M275">
        <f t="shared" si="17"/>
        <v>0</v>
      </c>
    </row>
    <row r="276" spans="11:13" hidden="1" x14ac:dyDescent="0.3">
      <c r="K276" s="7">
        <f t="shared" si="16"/>
        <v>0</v>
      </c>
      <c r="L276" s="5">
        <f t="shared" si="18"/>
        <v>0</v>
      </c>
      <c r="M276">
        <f t="shared" si="17"/>
        <v>0</v>
      </c>
    </row>
    <row r="277" spans="11:13" hidden="1" x14ac:dyDescent="0.3">
      <c r="K277" s="7">
        <f t="shared" si="16"/>
        <v>0</v>
      </c>
      <c r="L277" s="5">
        <f t="shared" si="18"/>
        <v>0</v>
      </c>
      <c r="M277">
        <f t="shared" si="17"/>
        <v>0</v>
      </c>
    </row>
    <row r="278" spans="11:13" hidden="1" x14ac:dyDescent="0.3">
      <c r="K278" s="7">
        <f t="shared" si="16"/>
        <v>0</v>
      </c>
      <c r="L278" s="5">
        <f t="shared" si="18"/>
        <v>0</v>
      </c>
      <c r="M278">
        <f t="shared" si="17"/>
        <v>0</v>
      </c>
    </row>
    <row r="279" spans="11:13" hidden="1" x14ac:dyDescent="0.3">
      <c r="K279" s="7">
        <f t="shared" si="16"/>
        <v>0</v>
      </c>
      <c r="L279" s="5">
        <f t="shared" si="18"/>
        <v>0</v>
      </c>
      <c r="M279">
        <f t="shared" si="17"/>
        <v>0</v>
      </c>
    </row>
    <row r="280" spans="11:13" hidden="1" x14ac:dyDescent="0.3">
      <c r="K280" s="7">
        <f t="shared" si="16"/>
        <v>0</v>
      </c>
      <c r="L280" s="5">
        <f t="shared" si="18"/>
        <v>0</v>
      </c>
      <c r="M280">
        <f t="shared" si="17"/>
        <v>0</v>
      </c>
    </row>
    <row r="281" spans="11:13" hidden="1" x14ac:dyDescent="0.3">
      <c r="K281" s="7">
        <f t="shared" si="16"/>
        <v>0</v>
      </c>
      <c r="L281" s="5">
        <f t="shared" si="18"/>
        <v>0</v>
      </c>
      <c r="M281">
        <f t="shared" si="17"/>
        <v>0</v>
      </c>
    </row>
    <row r="282" spans="11:13" hidden="1" x14ac:dyDescent="0.3">
      <c r="K282" s="7">
        <f t="shared" si="16"/>
        <v>0</v>
      </c>
      <c r="L282" s="5">
        <f t="shared" si="18"/>
        <v>0</v>
      </c>
      <c r="M282">
        <f t="shared" si="17"/>
        <v>0</v>
      </c>
    </row>
    <row r="283" spans="11:13" hidden="1" x14ac:dyDescent="0.3">
      <c r="K283" s="7">
        <f t="shared" si="16"/>
        <v>0</v>
      </c>
      <c r="L283" s="5">
        <f t="shared" si="18"/>
        <v>0</v>
      </c>
      <c r="M283">
        <f t="shared" si="17"/>
        <v>0</v>
      </c>
    </row>
    <row r="284" spans="11:13" hidden="1" x14ac:dyDescent="0.3">
      <c r="K284" s="7">
        <f t="shared" si="16"/>
        <v>0</v>
      </c>
      <c r="L284" s="5">
        <f t="shared" si="18"/>
        <v>0</v>
      </c>
      <c r="M284">
        <f t="shared" si="17"/>
        <v>0</v>
      </c>
    </row>
    <row r="285" spans="11:13" hidden="1" x14ac:dyDescent="0.3">
      <c r="K285" s="7">
        <f t="shared" si="16"/>
        <v>0</v>
      </c>
      <c r="L285" s="5">
        <f t="shared" si="18"/>
        <v>0</v>
      </c>
      <c r="M285">
        <f t="shared" si="17"/>
        <v>0</v>
      </c>
    </row>
    <row r="286" spans="11:13" hidden="1" x14ac:dyDescent="0.3">
      <c r="K286" s="7">
        <f t="shared" si="16"/>
        <v>0</v>
      </c>
      <c r="L286" s="5">
        <f t="shared" si="18"/>
        <v>0</v>
      </c>
      <c r="M286">
        <f t="shared" si="17"/>
        <v>0</v>
      </c>
    </row>
    <row r="287" spans="11:13" hidden="1" x14ac:dyDescent="0.3">
      <c r="K287" s="7">
        <f t="shared" si="16"/>
        <v>0</v>
      </c>
      <c r="L287" s="5">
        <f t="shared" si="18"/>
        <v>0</v>
      </c>
      <c r="M287">
        <f t="shared" si="17"/>
        <v>0</v>
      </c>
    </row>
    <row r="288" spans="11:13" hidden="1" x14ac:dyDescent="0.3">
      <c r="K288" s="7">
        <f t="shared" si="16"/>
        <v>0</v>
      </c>
      <c r="L288" s="5">
        <f t="shared" si="18"/>
        <v>0</v>
      </c>
      <c r="M288">
        <f t="shared" si="17"/>
        <v>0</v>
      </c>
    </row>
    <row r="289" spans="11:13" hidden="1" x14ac:dyDescent="0.3">
      <c r="K289" s="7">
        <f t="shared" si="16"/>
        <v>0</v>
      </c>
      <c r="L289" s="5">
        <f t="shared" si="18"/>
        <v>0</v>
      </c>
      <c r="M289">
        <f t="shared" si="17"/>
        <v>0</v>
      </c>
    </row>
    <row r="290" spans="11:13" hidden="1" x14ac:dyDescent="0.3">
      <c r="K290" s="7">
        <f t="shared" si="16"/>
        <v>0</v>
      </c>
      <c r="L290" s="5">
        <f t="shared" si="18"/>
        <v>0</v>
      </c>
      <c r="M290">
        <f t="shared" si="17"/>
        <v>0</v>
      </c>
    </row>
    <row r="291" spans="11:13" hidden="1" x14ac:dyDescent="0.3">
      <c r="K291" s="7">
        <f t="shared" si="16"/>
        <v>0</v>
      </c>
      <c r="L291" s="5">
        <f t="shared" si="18"/>
        <v>0</v>
      </c>
      <c r="M291">
        <f t="shared" si="17"/>
        <v>0</v>
      </c>
    </row>
    <row r="292" spans="11:13" hidden="1" x14ac:dyDescent="0.3">
      <c r="K292" s="7">
        <f t="shared" si="16"/>
        <v>0</v>
      </c>
      <c r="L292" s="5">
        <f t="shared" si="18"/>
        <v>0</v>
      </c>
      <c r="M292">
        <f t="shared" si="17"/>
        <v>0</v>
      </c>
    </row>
    <row r="293" spans="11:13" hidden="1" x14ac:dyDescent="0.3">
      <c r="K293" s="7">
        <f t="shared" si="16"/>
        <v>0</v>
      </c>
      <c r="L293" s="5">
        <f t="shared" si="18"/>
        <v>0</v>
      </c>
      <c r="M293">
        <f t="shared" si="17"/>
        <v>0</v>
      </c>
    </row>
    <row r="294" spans="11:13" hidden="1" x14ac:dyDescent="0.3">
      <c r="K294" s="7">
        <f t="shared" si="16"/>
        <v>0</v>
      </c>
      <c r="L294" s="5">
        <f t="shared" si="18"/>
        <v>0</v>
      </c>
      <c r="M294">
        <f t="shared" si="17"/>
        <v>0</v>
      </c>
    </row>
    <row r="295" spans="11:13" hidden="1" x14ac:dyDescent="0.3">
      <c r="K295" s="7">
        <f t="shared" si="16"/>
        <v>0</v>
      </c>
      <c r="L295" s="5">
        <f t="shared" si="18"/>
        <v>0</v>
      </c>
      <c r="M295">
        <f t="shared" si="17"/>
        <v>0</v>
      </c>
    </row>
    <row r="296" spans="11:13" hidden="1" x14ac:dyDescent="0.3">
      <c r="K296" s="7">
        <f t="shared" si="16"/>
        <v>0</v>
      </c>
      <c r="L296" s="5">
        <f t="shared" si="18"/>
        <v>0</v>
      </c>
      <c r="M296">
        <f t="shared" si="17"/>
        <v>0</v>
      </c>
    </row>
    <row r="297" spans="11:13" hidden="1" x14ac:dyDescent="0.3">
      <c r="K297" s="7">
        <f t="shared" si="16"/>
        <v>0</v>
      </c>
      <c r="L297" s="5">
        <f t="shared" si="18"/>
        <v>0</v>
      </c>
      <c r="M297">
        <f t="shared" si="17"/>
        <v>0</v>
      </c>
    </row>
    <row r="298" spans="11:13" hidden="1" x14ac:dyDescent="0.3">
      <c r="K298" s="7">
        <f t="shared" si="16"/>
        <v>0</v>
      </c>
      <c r="L298" s="5">
        <f t="shared" si="18"/>
        <v>0</v>
      </c>
      <c r="M298">
        <f t="shared" si="17"/>
        <v>0</v>
      </c>
    </row>
    <row r="299" spans="11:13" hidden="1" x14ac:dyDescent="0.3">
      <c r="K299" s="7">
        <f t="shared" si="16"/>
        <v>0</v>
      </c>
      <c r="L299" s="5">
        <f t="shared" si="18"/>
        <v>0</v>
      </c>
      <c r="M299">
        <f t="shared" si="17"/>
        <v>0</v>
      </c>
    </row>
    <row r="300" spans="11:13" hidden="1" x14ac:dyDescent="0.3">
      <c r="K300" s="7">
        <f t="shared" si="16"/>
        <v>0</v>
      </c>
      <c r="L300" s="5">
        <f t="shared" si="18"/>
        <v>0</v>
      </c>
      <c r="M300">
        <f t="shared" si="17"/>
        <v>0</v>
      </c>
    </row>
    <row r="301" spans="11:13" hidden="1" x14ac:dyDescent="0.3">
      <c r="K301" s="7">
        <f t="shared" si="16"/>
        <v>0</v>
      </c>
      <c r="L301" s="5">
        <f t="shared" si="18"/>
        <v>0</v>
      </c>
      <c r="M301">
        <f t="shared" si="17"/>
        <v>0</v>
      </c>
    </row>
    <row r="302" spans="11:13" hidden="1" x14ac:dyDescent="0.3">
      <c r="K302" s="7">
        <f t="shared" si="16"/>
        <v>0</v>
      </c>
      <c r="L302" s="5">
        <f t="shared" si="18"/>
        <v>0</v>
      </c>
      <c r="M302">
        <f t="shared" si="17"/>
        <v>0</v>
      </c>
    </row>
    <row r="303" spans="11:13" hidden="1" x14ac:dyDescent="0.3">
      <c r="K303" s="7">
        <f t="shared" si="16"/>
        <v>0</v>
      </c>
      <c r="L303" s="5">
        <f t="shared" si="18"/>
        <v>0</v>
      </c>
      <c r="M303">
        <f t="shared" si="17"/>
        <v>0</v>
      </c>
    </row>
    <row r="304" spans="11:13" hidden="1" x14ac:dyDescent="0.3">
      <c r="K304" s="7">
        <f t="shared" si="16"/>
        <v>0</v>
      </c>
      <c r="L304" s="5">
        <f t="shared" si="18"/>
        <v>0</v>
      </c>
      <c r="M304">
        <f t="shared" si="17"/>
        <v>0</v>
      </c>
    </row>
    <row r="305" spans="11:13" hidden="1" x14ac:dyDescent="0.3">
      <c r="K305" s="7">
        <f t="shared" si="16"/>
        <v>0</v>
      </c>
      <c r="L305" s="5">
        <f t="shared" si="18"/>
        <v>0</v>
      </c>
      <c r="M305">
        <f t="shared" si="17"/>
        <v>0</v>
      </c>
    </row>
    <row r="306" spans="11:13" hidden="1" x14ac:dyDescent="0.3">
      <c r="K306" s="7">
        <f t="shared" si="16"/>
        <v>0</v>
      </c>
      <c r="L306" s="5">
        <f t="shared" si="18"/>
        <v>0</v>
      </c>
      <c r="M306">
        <f t="shared" si="17"/>
        <v>0</v>
      </c>
    </row>
    <row r="307" spans="11:13" hidden="1" x14ac:dyDescent="0.3">
      <c r="K307" s="7">
        <f t="shared" si="16"/>
        <v>0</v>
      </c>
      <c r="L307" s="5">
        <f t="shared" si="18"/>
        <v>0</v>
      </c>
      <c r="M307">
        <f t="shared" si="17"/>
        <v>0</v>
      </c>
    </row>
    <row r="308" spans="11:13" hidden="1" x14ac:dyDescent="0.3">
      <c r="K308" s="7">
        <f t="shared" si="16"/>
        <v>0</v>
      </c>
      <c r="L308" s="5">
        <f t="shared" si="18"/>
        <v>0</v>
      </c>
      <c r="M308">
        <f t="shared" si="17"/>
        <v>0</v>
      </c>
    </row>
    <row r="309" spans="11:13" hidden="1" x14ac:dyDescent="0.3">
      <c r="K309" s="7">
        <f t="shared" si="16"/>
        <v>0</v>
      </c>
      <c r="L309" s="5">
        <f t="shared" si="18"/>
        <v>0</v>
      </c>
      <c r="M309">
        <f t="shared" si="17"/>
        <v>0</v>
      </c>
    </row>
    <row r="310" spans="11:13" hidden="1" x14ac:dyDescent="0.3">
      <c r="K310" s="7">
        <f t="shared" si="16"/>
        <v>0</v>
      </c>
      <c r="L310" s="5">
        <f t="shared" si="18"/>
        <v>0</v>
      </c>
      <c r="M310">
        <f t="shared" si="17"/>
        <v>0</v>
      </c>
    </row>
    <row r="311" spans="11:13" hidden="1" x14ac:dyDescent="0.3">
      <c r="K311" s="7">
        <f t="shared" si="16"/>
        <v>0</v>
      </c>
      <c r="L311" s="5">
        <f t="shared" si="18"/>
        <v>0</v>
      </c>
      <c r="M311">
        <f t="shared" si="17"/>
        <v>0</v>
      </c>
    </row>
    <row r="312" spans="11:13" hidden="1" x14ac:dyDescent="0.3">
      <c r="K312" s="7">
        <f t="shared" si="16"/>
        <v>0</v>
      </c>
      <c r="L312" s="5">
        <f t="shared" si="18"/>
        <v>0</v>
      </c>
      <c r="M312">
        <f t="shared" si="17"/>
        <v>0</v>
      </c>
    </row>
    <row r="313" spans="11:13" hidden="1" x14ac:dyDescent="0.3">
      <c r="K313" s="7">
        <f t="shared" si="16"/>
        <v>0</v>
      </c>
      <c r="L313" s="5">
        <f t="shared" si="18"/>
        <v>0</v>
      </c>
      <c r="M313">
        <f t="shared" si="17"/>
        <v>0</v>
      </c>
    </row>
    <row r="314" spans="11:13" hidden="1" x14ac:dyDescent="0.3">
      <c r="K314" s="7">
        <f t="shared" si="16"/>
        <v>0</v>
      </c>
      <c r="L314" s="5">
        <f t="shared" si="18"/>
        <v>0</v>
      </c>
      <c r="M314">
        <f t="shared" si="17"/>
        <v>0</v>
      </c>
    </row>
    <row r="315" spans="11:13" hidden="1" x14ac:dyDescent="0.3">
      <c r="K315" s="7">
        <f t="shared" si="16"/>
        <v>0</v>
      </c>
      <c r="L315" s="5">
        <f t="shared" si="18"/>
        <v>0</v>
      </c>
      <c r="M315">
        <f t="shared" si="17"/>
        <v>0</v>
      </c>
    </row>
    <row r="316" spans="11:13" hidden="1" x14ac:dyDescent="0.3">
      <c r="K316" s="7">
        <f t="shared" si="16"/>
        <v>0</v>
      </c>
      <c r="L316" s="5">
        <f t="shared" si="18"/>
        <v>0</v>
      </c>
      <c r="M316">
        <f t="shared" si="17"/>
        <v>0</v>
      </c>
    </row>
    <row r="317" spans="11:13" hidden="1" x14ac:dyDescent="0.3">
      <c r="K317" s="7">
        <f t="shared" si="16"/>
        <v>0</v>
      </c>
      <c r="L317" s="5">
        <f t="shared" si="18"/>
        <v>0</v>
      </c>
      <c r="M317">
        <f t="shared" si="17"/>
        <v>0</v>
      </c>
    </row>
    <row r="318" spans="11:13" hidden="1" x14ac:dyDescent="0.3">
      <c r="K318" s="7">
        <f t="shared" si="16"/>
        <v>0</v>
      </c>
      <c r="L318" s="5">
        <f t="shared" si="18"/>
        <v>0</v>
      </c>
      <c r="M318">
        <f t="shared" si="17"/>
        <v>0</v>
      </c>
    </row>
    <row r="319" spans="11:13" hidden="1" x14ac:dyDescent="0.3">
      <c r="K319" s="7">
        <f t="shared" si="16"/>
        <v>0</v>
      </c>
      <c r="L319" s="5">
        <f t="shared" si="18"/>
        <v>0</v>
      </c>
      <c r="M319">
        <f t="shared" si="17"/>
        <v>0</v>
      </c>
    </row>
    <row r="320" spans="11:13" hidden="1" x14ac:dyDescent="0.3">
      <c r="K320" s="7">
        <f t="shared" si="16"/>
        <v>0</v>
      </c>
      <c r="L320" s="5">
        <f t="shared" si="18"/>
        <v>0</v>
      </c>
      <c r="M320">
        <f t="shared" si="17"/>
        <v>0</v>
      </c>
    </row>
    <row r="321" spans="11:13" hidden="1" x14ac:dyDescent="0.3">
      <c r="K321" s="7">
        <f t="shared" si="16"/>
        <v>0</v>
      </c>
      <c r="L321" s="5">
        <f t="shared" si="18"/>
        <v>0</v>
      </c>
      <c r="M321">
        <f t="shared" si="17"/>
        <v>0</v>
      </c>
    </row>
    <row r="322" spans="11:13" hidden="1" x14ac:dyDescent="0.3">
      <c r="K322" s="7">
        <f t="shared" si="16"/>
        <v>0</v>
      </c>
      <c r="L322" s="5">
        <f t="shared" si="18"/>
        <v>0</v>
      </c>
      <c r="M322">
        <f t="shared" si="17"/>
        <v>0</v>
      </c>
    </row>
    <row r="323" spans="11:13" hidden="1" x14ac:dyDescent="0.3">
      <c r="K323" s="7">
        <f t="shared" si="16"/>
        <v>0</v>
      </c>
      <c r="L323" s="5">
        <f t="shared" si="18"/>
        <v>0</v>
      </c>
      <c r="M323">
        <f t="shared" si="17"/>
        <v>0</v>
      </c>
    </row>
    <row r="324" spans="11:13" hidden="1" x14ac:dyDescent="0.3">
      <c r="K324" s="7">
        <f t="shared" si="16"/>
        <v>0</v>
      </c>
      <c r="L324" s="5">
        <f t="shared" si="18"/>
        <v>0</v>
      </c>
      <c r="M324">
        <f t="shared" si="17"/>
        <v>0</v>
      </c>
    </row>
    <row r="325" spans="11:13" hidden="1" x14ac:dyDescent="0.3">
      <c r="K325" s="7">
        <f t="shared" ref="K325:K388" si="19">SUM(F325:J325)</f>
        <v>0</v>
      </c>
      <c r="L325" s="5">
        <f t="shared" si="18"/>
        <v>0</v>
      </c>
      <c r="M325">
        <f t="shared" ref="M325:M388" si="20">SUM(K325*L325)</f>
        <v>0</v>
      </c>
    </row>
    <row r="326" spans="11:13" hidden="1" x14ac:dyDescent="0.3">
      <c r="K326" s="7">
        <f t="shared" si="19"/>
        <v>0</v>
      </c>
      <c r="L326" s="5">
        <f t="shared" ref="L326:L389" si="21">IF(D326="X",0,IF(E326="",0,IF(E326="H",0,VLOOKUP(E326,$F$539:$G$553,2))))</f>
        <v>0</v>
      </c>
      <c r="M326">
        <f t="shared" si="20"/>
        <v>0</v>
      </c>
    </row>
    <row r="327" spans="11:13" hidden="1" x14ac:dyDescent="0.3">
      <c r="K327" s="7">
        <f t="shared" si="19"/>
        <v>0</v>
      </c>
      <c r="L327" s="5">
        <f t="shared" si="21"/>
        <v>0</v>
      </c>
      <c r="M327">
        <f t="shared" si="20"/>
        <v>0</v>
      </c>
    </row>
    <row r="328" spans="11:13" hidden="1" x14ac:dyDescent="0.3">
      <c r="K328" s="7">
        <f t="shared" si="19"/>
        <v>0</v>
      </c>
      <c r="L328" s="5">
        <f t="shared" si="21"/>
        <v>0</v>
      </c>
      <c r="M328">
        <f t="shared" si="20"/>
        <v>0</v>
      </c>
    </row>
    <row r="329" spans="11:13" hidden="1" x14ac:dyDescent="0.3">
      <c r="K329" s="7">
        <f t="shared" si="19"/>
        <v>0</v>
      </c>
      <c r="L329" s="5">
        <f t="shared" si="21"/>
        <v>0</v>
      </c>
      <c r="M329">
        <f t="shared" si="20"/>
        <v>0</v>
      </c>
    </row>
    <row r="330" spans="11:13" hidden="1" x14ac:dyDescent="0.3">
      <c r="K330" s="7">
        <f t="shared" si="19"/>
        <v>0</v>
      </c>
      <c r="L330" s="5">
        <f t="shared" si="21"/>
        <v>0</v>
      </c>
      <c r="M330">
        <f t="shared" si="20"/>
        <v>0</v>
      </c>
    </row>
    <row r="331" spans="11:13" hidden="1" x14ac:dyDescent="0.3">
      <c r="K331" s="7">
        <f t="shared" si="19"/>
        <v>0</v>
      </c>
      <c r="L331" s="5">
        <f t="shared" si="21"/>
        <v>0</v>
      </c>
      <c r="M331">
        <f t="shared" si="20"/>
        <v>0</v>
      </c>
    </row>
    <row r="332" spans="11:13" hidden="1" x14ac:dyDescent="0.3">
      <c r="K332" s="7">
        <f t="shared" si="19"/>
        <v>0</v>
      </c>
      <c r="L332" s="5">
        <f t="shared" si="21"/>
        <v>0</v>
      </c>
      <c r="M332">
        <f t="shared" si="20"/>
        <v>0</v>
      </c>
    </row>
    <row r="333" spans="11:13" hidden="1" x14ac:dyDescent="0.3">
      <c r="K333" s="7">
        <f t="shared" si="19"/>
        <v>0</v>
      </c>
      <c r="L333" s="5">
        <f t="shared" si="21"/>
        <v>0</v>
      </c>
      <c r="M333">
        <f t="shared" si="20"/>
        <v>0</v>
      </c>
    </row>
    <row r="334" spans="11:13" hidden="1" x14ac:dyDescent="0.3">
      <c r="K334" s="7">
        <f t="shared" si="19"/>
        <v>0</v>
      </c>
      <c r="L334" s="5">
        <f t="shared" si="21"/>
        <v>0</v>
      </c>
      <c r="M334">
        <f t="shared" si="20"/>
        <v>0</v>
      </c>
    </row>
    <row r="335" spans="11:13" hidden="1" x14ac:dyDescent="0.3">
      <c r="K335" s="7">
        <f t="shared" si="19"/>
        <v>0</v>
      </c>
      <c r="L335" s="5">
        <f t="shared" si="21"/>
        <v>0</v>
      </c>
      <c r="M335">
        <f t="shared" si="20"/>
        <v>0</v>
      </c>
    </row>
    <row r="336" spans="11:13" hidden="1" x14ac:dyDescent="0.3">
      <c r="K336" s="7">
        <f t="shared" si="19"/>
        <v>0</v>
      </c>
      <c r="L336" s="5">
        <f t="shared" si="21"/>
        <v>0</v>
      </c>
      <c r="M336">
        <f t="shared" si="20"/>
        <v>0</v>
      </c>
    </row>
    <row r="337" spans="11:13" hidden="1" x14ac:dyDescent="0.3">
      <c r="K337" s="7">
        <f t="shared" si="19"/>
        <v>0</v>
      </c>
      <c r="L337" s="5">
        <f t="shared" si="21"/>
        <v>0</v>
      </c>
      <c r="M337">
        <f t="shared" si="20"/>
        <v>0</v>
      </c>
    </row>
    <row r="338" spans="11:13" hidden="1" x14ac:dyDescent="0.3">
      <c r="K338" s="7">
        <f t="shared" si="19"/>
        <v>0</v>
      </c>
      <c r="L338" s="5">
        <f t="shared" si="21"/>
        <v>0</v>
      </c>
      <c r="M338">
        <f t="shared" si="20"/>
        <v>0</v>
      </c>
    </row>
    <row r="339" spans="11:13" hidden="1" x14ac:dyDescent="0.3">
      <c r="K339" s="7">
        <f t="shared" si="19"/>
        <v>0</v>
      </c>
      <c r="L339" s="5">
        <f t="shared" si="21"/>
        <v>0</v>
      </c>
      <c r="M339">
        <f t="shared" si="20"/>
        <v>0</v>
      </c>
    </row>
    <row r="340" spans="11:13" hidden="1" x14ac:dyDescent="0.3">
      <c r="K340" s="7">
        <f t="shared" si="19"/>
        <v>0</v>
      </c>
      <c r="L340" s="5">
        <f t="shared" si="21"/>
        <v>0</v>
      </c>
      <c r="M340">
        <f t="shared" si="20"/>
        <v>0</v>
      </c>
    </row>
    <row r="341" spans="11:13" hidden="1" x14ac:dyDescent="0.3">
      <c r="K341" s="7">
        <f t="shared" si="19"/>
        <v>0</v>
      </c>
      <c r="L341" s="5">
        <f t="shared" si="21"/>
        <v>0</v>
      </c>
      <c r="M341">
        <f t="shared" si="20"/>
        <v>0</v>
      </c>
    </row>
    <row r="342" spans="11:13" hidden="1" x14ac:dyDescent="0.3">
      <c r="K342" s="7">
        <f t="shared" si="19"/>
        <v>0</v>
      </c>
      <c r="L342" s="5">
        <f t="shared" si="21"/>
        <v>0</v>
      </c>
      <c r="M342">
        <f t="shared" si="20"/>
        <v>0</v>
      </c>
    </row>
    <row r="343" spans="11:13" hidden="1" x14ac:dyDescent="0.3">
      <c r="K343" s="7">
        <f t="shared" si="19"/>
        <v>0</v>
      </c>
      <c r="L343" s="5">
        <f t="shared" si="21"/>
        <v>0</v>
      </c>
      <c r="M343">
        <f t="shared" si="20"/>
        <v>0</v>
      </c>
    </row>
    <row r="344" spans="11:13" hidden="1" x14ac:dyDescent="0.3">
      <c r="K344" s="7">
        <f t="shared" si="19"/>
        <v>0</v>
      </c>
      <c r="L344" s="5">
        <f t="shared" si="21"/>
        <v>0</v>
      </c>
      <c r="M344">
        <f t="shared" si="20"/>
        <v>0</v>
      </c>
    </row>
    <row r="345" spans="11:13" hidden="1" x14ac:dyDescent="0.3">
      <c r="K345" s="7">
        <f t="shared" si="19"/>
        <v>0</v>
      </c>
      <c r="L345" s="5">
        <f t="shared" si="21"/>
        <v>0</v>
      </c>
      <c r="M345">
        <f t="shared" si="20"/>
        <v>0</v>
      </c>
    </row>
    <row r="346" spans="11:13" hidden="1" x14ac:dyDescent="0.3">
      <c r="K346" s="7">
        <f t="shared" si="19"/>
        <v>0</v>
      </c>
      <c r="L346" s="5">
        <f t="shared" si="21"/>
        <v>0</v>
      </c>
      <c r="M346">
        <f t="shared" si="20"/>
        <v>0</v>
      </c>
    </row>
    <row r="347" spans="11:13" hidden="1" x14ac:dyDescent="0.3">
      <c r="K347" s="7">
        <f t="shared" si="19"/>
        <v>0</v>
      </c>
      <c r="L347" s="5">
        <f t="shared" si="21"/>
        <v>0</v>
      </c>
      <c r="M347">
        <f t="shared" si="20"/>
        <v>0</v>
      </c>
    </row>
    <row r="348" spans="11:13" hidden="1" x14ac:dyDescent="0.3">
      <c r="K348" s="7">
        <f t="shared" si="19"/>
        <v>0</v>
      </c>
      <c r="L348" s="5">
        <f t="shared" si="21"/>
        <v>0</v>
      </c>
      <c r="M348">
        <f t="shared" si="20"/>
        <v>0</v>
      </c>
    </row>
    <row r="349" spans="11:13" hidden="1" x14ac:dyDescent="0.3">
      <c r="K349" s="7">
        <f t="shared" si="19"/>
        <v>0</v>
      </c>
      <c r="L349" s="5">
        <f t="shared" si="21"/>
        <v>0</v>
      </c>
      <c r="M349">
        <f t="shared" si="20"/>
        <v>0</v>
      </c>
    </row>
    <row r="350" spans="11:13" hidden="1" x14ac:dyDescent="0.3">
      <c r="K350" s="7">
        <f t="shared" si="19"/>
        <v>0</v>
      </c>
      <c r="L350" s="5">
        <f t="shared" si="21"/>
        <v>0</v>
      </c>
      <c r="M350">
        <f t="shared" si="20"/>
        <v>0</v>
      </c>
    </row>
    <row r="351" spans="11:13" hidden="1" x14ac:dyDescent="0.3">
      <c r="K351" s="7">
        <f t="shared" si="19"/>
        <v>0</v>
      </c>
      <c r="L351" s="5">
        <f t="shared" si="21"/>
        <v>0</v>
      </c>
      <c r="M351">
        <f t="shared" si="20"/>
        <v>0</v>
      </c>
    </row>
    <row r="352" spans="11:13" hidden="1" x14ac:dyDescent="0.3">
      <c r="K352" s="7">
        <f t="shared" si="19"/>
        <v>0</v>
      </c>
      <c r="L352" s="5">
        <f t="shared" si="21"/>
        <v>0</v>
      </c>
      <c r="M352">
        <f t="shared" si="20"/>
        <v>0</v>
      </c>
    </row>
    <row r="353" spans="11:13" hidden="1" x14ac:dyDescent="0.3">
      <c r="K353" s="7">
        <f t="shared" si="19"/>
        <v>0</v>
      </c>
      <c r="L353" s="5">
        <f t="shared" si="21"/>
        <v>0</v>
      </c>
      <c r="M353">
        <f t="shared" si="20"/>
        <v>0</v>
      </c>
    </row>
    <row r="354" spans="11:13" hidden="1" x14ac:dyDescent="0.3">
      <c r="K354" s="7">
        <f t="shared" si="19"/>
        <v>0</v>
      </c>
      <c r="L354" s="5">
        <f t="shared" si="21"/>
        <v>0</v>
      </c>
      <c r="M354">
        <f t="shared" si="20"/>
        <v>0</v>
      </c>
    </row>
    <row r="355" spans="11:13" hidden="1" x14ac:dyDescent="0.3">
      <c r="K355" s="7">
        <f t="shared" si="19"/>
        <v>0</v>
      </c>
      <c r="L355" s="5">
        <f t="shared" si="21"/>
        <v>0</v>
      </c>
      <c r="M355">
        <f t="shared" si="20"/>
        <v>0</v>
      </c>
    </row>
    <row r="356" spans="11:13" hidden="1" x14ac:dyDescent="0.3">
      <c r="K356" s="7">
        <f t="shared" si="19"/>
        <v>0</v>
      </c>
      <c r="L356" s="5">
        <f t="shared" si="21"/>
        <v>0</v>
      </c>
      <c r="M356">
        <f t="shared" si="20"/>
        <v>0</v>
      </c>
    </row>
    <row r="357" spans="11:13" hidden="1" x14ac:dyDescent="0.3">
      <c r="K357" s="7">
        <f t="shared" si="19"/>
        <v>0</v>
      </c>
      <c r="L357" s="5">
        <f t="shared" si="21"/>
        <v>0</v>
      </c>
      <c r="M357">
        <f t="shared" si="20"/>
        <v>0</v>
      </c>
    </row>
    <row r="358" spans="11:13" hidden="1" x14ac:dyDescent="0.3">
      <c r="K358" s="7">
        <f t="shared" si="19"/>
        <v>0</v>
      </c>
      <c r="L358" s="5">
        <f t="shared" si="21"/>
        <v>0</v>
      </c>
      <c r="M358">
        <f t="shared" si="20"/>
        <v>0</v>
      </c>
    </row>
    <row r="359" spans="11:13" hidden="1" x14ac:dyDescent="0.3">
      <c r="K359" s="7">
        <f t="shared" si="19"/>
        <v>0</v>
      </c>
      <c r="L359" s="5">
        <f t="shared" si="21"/>
        <v>0</v>
      </c>
      <c r="M359">
        <f t="shared" si="20"/>
        <v>0</v>
      </c>
    </row>
    <row r="360" spans="11:13" hidden="1" x14ac:dyDescent="0.3">
      <c r="K360" s="7">
        <f t="shared" si="19"/>
        <v>0</v>
      </c>
      <c r="L360" s="5">
        <f t="shared" si="21"/>
        <v>0</v>
      </c>
      <c r="M360">
        <f t="shared" si="20"/>
        <v>0</v>
      </c>
    </row>
    <row r="361" spans="11:13" hidden="1" x14ac:dyDescent="0.3">
      <c r="K361" s="7">
        <f t="shared" si="19"/>
        <v>0</v>
      </c>
      <c r="L361" s="5">
        <f t="shared" si="21"/>
        <v>0</v>
      </c>
      <c r="M361">
        <f t="shared" si="20"/>
        <v>0</v>
      </c>
    </row>
    <row r="362" spans="11:13" hidden="1" x14ac:dyDescent="0.3">
      <c r="K362" s="7">
        <f t="shared" si="19"/>
        <v>0</v>
      </c>
      <c r="L362" s="5">
        <f t="shared" si="21"/>
        <v>0</v>
      </c>
      <c r="M362">
        <f t="shared" si="20"/>
        <v>0</v>
      </c>
    </row>
    <row r="363" spans="11:13" hidden="1" x14ac:dyDescent="0.3">
      <c r="K363" s="7">
        <f t="shared" si="19"/>
        <v>0</v>
      </c>
      <c r="L363" s="5">
        <f t="shared" si="21"/>
        <v>0</v>
      </c>
      <c r="M363">
        <f t="shared" si="20"/>
        <v>0</v>
      </c>
    </row>
    <row r="364" spans="11:13" hidden="1" x14ac:dyDescent="0.3">
      <c r="K364" s="7">
        <f t="shared" si="19"/>
        <v>0</v>
      </c>
      <c r="L364" s="5">
        <f t="shared" si="21"/>
        <v>0</v>
      </c>
      <c r="M364">
        <f t="shared" si="20"/>
        <v>0</v>
      </c>
    </row>
    <row r="365" spans="11:13" hidden="1" x14ac:dyDescent="0.3">
      <c r="K365" s="7">
        <f t="shared" si="19"/>
        <v>0</v>
      </c>
      <c r="L365" s="5">
        <f t="shared" si="21"/>
        <v>0</v>
      </c>
      <c r="M365">
        <f t="shared" si="20"/>
        <v>0</v>
      </c>
    </row>
    <row r="366" spans="11:13" hidden="1" x14ac:dyDescent="0.3">
      <c r="K366" s="7">
        <f t="shared" si="19"/>
        <v>0</v>
      </c>
      <c r="L366" s="5">
        <f t="shared" si="21"/>
        <v>0</v>
      </c>
      <c r="M366">
        <f t="shared" si="20"/>
        <v>0</v>
      </c>
    </row>
    <row r="367" spans="11:13" hidden="1" x14ac:dyDescent="0.3">
      <c r="K367" s="7">
        <f t="shared" si="19"/>
        <v>0</v>
      </c>
      <c r="L367" s="5">
        <f t="shared" si="21"/>
        <v>0</v>
      </c>
      <c r="M367">
        <f t="shared" si="20"/>
        <v>0</v>
      </c>
    </row>
    <row r="368" spans="11:13" hidden="1" x14ac:dyDescent="0.3">
      <c r="K368" s="7">
        <f t="shared" si="19"/>
        <v>0</v>
      </c>
      <c r="L368" s="5">
        <f t="shared" si="21"/>
        <v>0</v>
      </c>
      <c r="M368">
        <f t="shared" si="20"/>
        <v>0</v>
      </c>
    </row>
    <row r="369" spans="11:13" hidden="1" x14ac:dyDescent="0.3">
      <c r="K369" s="7">
        <f t="shared" si="19"/>
        <v>0</v>
      </c>
      <c r="L369" s="5">
        <f t="shared" si="21"/>
        <v>0</v>
      </c>
      <c r="M369">
        <f t="shared" si="20"/>
        <v>0</v>
      </c>
    </row>
    <row r="370" spans="11:13" hidden="1" x14ac:dyDescent="0.3">
      <c r="K370" s="7">
        <f t="shared" si="19"/>
        <v>0</v>
      </c>
      <c r="L370" s="5">
        <f t="shared" si="21"/>
        <v>0</v>
      </c>
      <c r="M370">
        <f t="shared" si="20"/>
        <v>0</v>
      </c>
    </row>
    <row r="371" spans="11:13" hidden="1" x14ac:dyDescent="0.3">
      <c r="K371" s="7">
        <f t="shared" si="19"/>
        <v>0</v>
      </c>
      <c r="L371" s="5">
        <f t="shared" si="21"/>
        <v>0</v>
      </c>
      <c r="M371">
        <f t="shared" si="20"/>
        <v>0</v>
      </c>
    </row>
    <row r="372" spans="11:13" hidden="1" x14ac:dyDescent="0.3">
      <c r="K372" s="7">
        <f t="shared" si="19"/>
        <v>0</v>
      </c>
      <c r="L372" s="5">
        <f t="shared" si="21"/>
        <v>0</v>
      </c>
      <c r="M372">
        <f t="shared" si="20"/>
        <v>0</v>
      </c>
    </row>
    <row r="373" spans="11:13" hidden="1" x14ac:dyDescent="0.3">
      <c r="K373" s="7">
        <f t="shared" si="19"/>
        <v>0</v>
      </c>
      <c r="L373" s="5">
        <f t="shared" si="21"/>
        <v>0</v>
      </c>
      <c r="M373">
        <f t="shared" si="20"/>
        <v>0</v>
      </c>
    </row>
    <row r="374" spans="11:13" hidden="1" x14ac:dyDescent="0.3">
      <c r="K374" s="7">
        <f t="shared" si="19"/>
        <v>0</v>
      </c>
      <c r="L374" s="5">
        <f t="shared" si="21"/>
        <v>0</v>
      </c>
      <c r="M374">
        <f t="shared" si="20"/>
        <v>0</v>
      </c>
    </row>
    <row r="375" spans="11:13" hidden="1" x14ac:dyDescent="0.3">
      <c r="K375" s="7">
        <f t="shared" si="19"/>
        <v>0</v>
      </c>
      <c r="L375" s="5">
        <f t="shared" si="21"/>
        <v>0</v>
      </c>
      <c r="M375">
        <f t="shared" si="20"/>
        <v>0</v>
      </c>
    </row>
    <row r="376" spans="11:13" hidden="1" x14ac:dyDescent="0.3">
      <c r="K376" s="7">
        <f t="shared" si="19"/>
        <v>0</v>
      </c>
      <c r="L376" s="5">
        <f t="shared" si="21"/>
        <v>0</v>
      </c>
      <c r="M376">
        <f t="shared" si="20"/>
        <v>0</v>
      </c>
    </row>
    <row r="377" spans="11:13" hidden="1" x14ac:dyDescent="0.3">
      <c r="K377" s="7">
        <f t="shared" si="19"/>
        <v>0</v>
      </c>
      <c r="L377" s="5">
        <f t="shared" si="21"/>
        <v>0</v>
      </c>
      <c r="M377">
        <f t="shared" si="20"/>
        <v>0</v>
      </c>
    </row>
    <row r="378" spans="11:13" hidden="1" x14ac:dyDescent="0.3">
      <c r="K378" s="7">
        <f t="shared" si="19"/>
        <v>0</v>
      </c>
      <c r="L378" s="5">
        <f t="shared" si="21"/>
        <v>0</v>
      </c>
      <c r="M378">
        <f t="shared" si="20"/>
        <v>0</v>
      </c>
    </row>
    <row r="379" spans="11:13" hidden="1" x14ac:dyDescent="0.3">
      <c r="K379" s="7">
        <f t="shared" si="19"/>
        <v>0</v>
      </c>
      <c r="L379" s="5">
        <f t="shared" si="21"/>
        <v>0</v>
      </c>
      <c r="M379">
        <f t="shared" si="20"/>
        <v>0</v>
      </c>
    </row>
    <row r="380" spans="11:13" hidden="1" x14ac:dyDescent="0.3">
      <c r="K380" s="7">
        <f t="shared" si="19"/>
        <v>0</v>
      </c>
      <c r="L380" s="5">
        <f t="shared" si="21"/>
        <v>0</v>
      </c>
      <c r="M380">
        <f t="shared" si="20"/>
        <v>0</v>
      </c>
    </row>
    <row r="381" spans="11:13" hidden="1" x14ac:dyDescent="0.3">
      <c r="K381" s="7">
        <f t="shared" si="19"/>
        <v>0</v>
      </c>
      <c r="L381" s="5">
        <f t="shared" si="21"/>
        <v>0</v>
      </c>
      <c r="M381">
        <f t="shared" si="20"/>
        <v>0</v>
      </c>
    </row>
    <row r="382" spans="11:13" hidden="1" x14ac:dyDescent="0.3">
      <c r="K382" s="7">
        <f t="shared" si="19"/>
        <v>0</v>
      </c>
      <c r="L382" s="5">
        <f t="shared" si="21"/>
        <v>0</v>
      </c>
      <c r="M382">
        <f t="shared" si="20"/>
        <v>0</v>
      </c>
    </row>
    <row r="383" spans="11:13" hidden="1" x14ac:dyDescent="0.3">
      <c r="K383" s="7">
        <f t="shared" si="19"/>
        <v>0</v>
      </c>
      <c r="L383" s="5">
        <f t="shared" si="21"/>
        <v>0</v>
      </c>
      <c r="M383">
        <f t="shared" si="20"/>
        <v>0</v>
      </c>
    </row>
    <row r="384" spans="11:13" hidden="1" x14ac:dyDescent="0.3">
      <c r="K384" s="7">
        <f t="shared" si="19"/>
        <v>0</v>
      </c>
      <c r="L384" s="5">
        <f t="shared" si="21"/>
        <v>0</v>
      </c>
      <c r="M384">
        <f t="shared" si="20"/>
        <v>0</v>
      </c>
    </row>
    <row r="385" spans="11:13" hidden="1" x14ac:dyDescent="0.3">
      <c r="K385" s="7">
        <f t="shared" si="19"/>
        <v>0</v>
      </c>
      <c r="L385" s="5">
        <f t="shared" si="21"/>
        <v>0</v>
      </c>
      <c r="M385">
        <f t="shared" si="20"/>
        <v>0</v>
      </c>
    </row>
    <row r="386" spans="11:13" hidden="1" x14ac:dyDescent="0.3">
      <c r="K386" s="7">
        <f t="shared" si="19"/>
        <v>0</v>
      </c>
      <c r="L386" s="5">
        <f t="shared" si="21"/>
        <v>0</v>
      </c>
      <c r="M386">
        <f t="shared" si="20"/>
        <v>0</v>
      </c>
    </row>
    <row r="387" spans="11:13" hidden="1" x14ac:dyDescent="0.3">
      <c r="K387" s="7">
        <f t="shared" si="19"/>
        <v>0</v>
      </c>
      <c r="L387" s="5">
        <f t="shared" si="21"/>
        <v>0</v>
      </c>
      <c r="M387">
        <f t="shared" si="20"/>
        <v>0</v>
      </c>
    </row>
    <row r="388" spans="11:13" hidden="1" x14ac:dyDescent="0.3">
      <c r="K388" s="7">
        <f t="shared" si="19"/>
        <v>0</v>
      </c>
      <c r="L388" s="5">
        <f t="shared" si="21"/>
        <v>0</v>
      </c>
      <c r="M388">
        <f t="shared" si="20"/>
        <v>0</v>
      </c>
    </row>
    <row r="389" spans="11:13" hidden="1" x14ac:dyDescent="0.3">
      <c r="K389" s="7">
        <f t="shared" ref="K389:K452" si="22">SUM(F389:J389)</f>
        <v>0</v>
      </c>
      <c r="L389" s="5">
        <f t="shared" si="21"/>
        <v>0</v>
      </c>
      <c r="M389">
        <f t="shared" ref="M389:M452" si="23">SUM(K389*L389)</f>
        <v>0</v>
      </c>
    </row>
    <row r="390" spans="11:13" hidden="1" x14ac:dyDescent="0.3">
      <c r="K390" s="7">
        <f t="shared" si="22"/>
        <v>0</v>
      </c>
      <c r="L390" s="5">
        <f t="shared" ref="L390:L453" si="24">IF(D390="X",0,IF(E390="",0,IF(E390="H",0,VLOOKUP(E390,$F$539:$G$553,2))))</f>
        <v>0</v>
      </c>
      <c r="M390">
        <f t="shared" si="23"/>
        <v>0</v>
      </c>
    </row>
    <row r="391" spans="11:13" hidden="1" x14ac:dyDescent="0.3">
      <c r="K391" s="7">
        <f t="shared" si="22"/>
        <v>0</v>
      </c>
      <c r="L391" s="5">
        <f t="shared" si="24"/>
        <v>0</v>
      </c>
      <c r="M391">
        <f t="shared" si="23"/>
        <v>0</v>
      </c>
    </row>
    <row r="392" spans="11:13" hidden="1" x14ac:dyDescent="0.3">
      <c r="K392" s="7">
        <f t="shared" si="22"/>
        <v>0</v>
      </c>
      <c r="L392" s="5">
        <f t="shared" si="24"/>
        <v>0</v>
      </c>
      <c r="M392">
        <f t="shared" si="23"/>
        <v>0</v>
      </c>
    </row>
    <row r="393" spans="11:13" hidden="1" x14ac:dyDescent="0.3">
      <c r="K393" s="7">
        <f t="shared" si="22"/>
        <v>0</v>
      </c>
      <c r="L393" s="5">
        <f t="shared" si="24"/>
        <v>0</v>
      </c>
      <c r="M393">
        <f t="shared" si="23"/>
        <v>0</v>
      </c>
    </row>
    <row r="394" spans="11:13" hidden="1" x14ac:dyDescent="0.3">
      <c r="K394" s="7">
        <f t="shared" si="22"/>
        <v>0</v>
      </c>
      <c r="L394" s="5">
        <f t="shared" si="24"/>
        <v>0</v>
      </c>
      <c r="M394">
        <f t="shared" si="23"/>
        <v>0</v>
      </c>
    </row>
    <row r="395" spans="11:13" hidden="1" x14ac:dyDescent="0.3">
      <c r="K395" s="7">
        <f t="shared" si="22"/>
        <v>0</v>
      </c>
      <c r="L395" s="5">
        <f t="shared" si="24"/>
        <v>0</v>
      </c>
      <c r="M395">
        <f t="shared" si="23"/>
        <v>0</v>
      </c>
    </row>
    <row r="396" spans="11:13" hidden="1" x14ac:dyDescent="0.3">
      <c r="K396" s="7">
        <f t="shared" si="22"/>
        <v>0</v>
      </c>
      <c r="L396" s="5">
        <f t="shared" si="24"/>
        <v>0</v>
      </c>
      <c r="M396">
        <f t="shared" si="23"/>
        <v>0</v>
      </c>
    </row>
    <row r="397" spans="11:13" hidden="1" x14ac:dyDescent="0.3">
      <c r="K397" s="7">
        <f t="shared" si="22"/>
        <v>0</v>
      </c>
      <c r="L397" s="5">
        <f t="shared" si="24"/>
        <v>0</v>
      </c>
      <c r="M397">
        <f t="shared" si="23"/>
        <v>0</v>
      </c>
    </row>
    <row r="398" spans="11:13" hidden="1" x14ac:dyDescent="0.3">
      <c r="K398" s="7">
        <f t="shared" si="22"/>
        <v>0</v>
      </c>
      <c r="L398" s="5">
        <f t="shared" si="24"/>
        <v>0</v>
      </c>
      <c r="M398">
        <f t="shared" si="23"/>
        <v>0</v>
      </c>
    </row>
    <row r="399" spans="11:13" hidden="1" x14ac:dyDescent="0.3">
      <c r="K399" s="7">
        <f t="shared" si="22"/>
        <v>0</v>
      </c>
      <c r="L399" s="5">
        <f t="shared" si="24"/>
        <v>0</v>
      </c>
      <c r="M399">
        <f t="shared" si="23"/>
        <v>0</v>
      </c>
    </row>
    <row r="400" spans="11:13" hidden="1" x14ac:dyDescent="0.3">
      <c r="K400" s="7">
        <f t="shared" si="22"/>
        <v>0</v>
      </c>
      <c r="L400" s="5">
        <f t="shared" si="24"/>
        <v>0</v>
      </c>
      <c r="M400">
        <f t="shared" si="23"/>
        <v>0</v>
      </c>
    </row>
    <row r="401" spans="11:13" hidden="1" x14ac:dyDescent="0.3">
      <c r="K401" s="7">
        <f t="shared" si="22"/>
        <v>0</v>
      </c>
      <c r="L401" s="5">
        <f t="shared" si="24"/>
        <v>0</v>
      </c>
      <c r="M401">
        <f t="shared" si="23"/>
        <v>0</v>
      </c>
    </row>
    <row r="402" spans="11:13" hidden="1" x14ac:dyDescent="0.3">
      <c r="K402" s="7">
        <f t="shared" si="22"/>
        <v>0</v>
      </c>
      <c r="L402" s="5">
        <f t="shared" si="24"/>
        <v>0</v>
      </c>
      <c r="M402">
        <f t="shared" si="23"/>
        <v>0</v>
      </c>
    </row>
    <row r="403" spans="11:13" hidden="1" x14ac:dyDescent="0.3">
      <c r="K403" s="7">
        <f t="shared" si="22"/>
        <v>0</v>
      </c>
      <c r="L403" s="5">
        <f t="shared" si="24"/>
        <v>0</v>
      </c>
      <c r="M403">
        <f t="shared" si="23"/>
        <v>0</v>
      </c>
    </row>
    <row r="404" spans="11:13" hidden="1" x14ac:dyDescent="0.3">
      <c r="K404" s="7">
        <f t="shared" si="22"/>
        <v>0</v>
      </c>
      <c r="L404" s="5">
        <f t="shared" si="24"/>
        <v>0</v>
      </c>
      <c r="M404">
        <f t="shared" si="23"/>
        <v>0</v>
      </c>
    </row>
    <row r="405" spans="11:13" hidden="1" x14ac:dyDescent="0.3">
      <c r="K405" s="7">
        <f t="shared" si="22"/>
        <v>0</v>
      </c>
      <c r="L405" s="5">
        <f t="shared" si="24"/>
        <v>0</v>
      </c>
      <c r="M405">
        <f t="shared" si="23"/>
        <v>0</v>
      </c>
    </row>
    <row r="406" spans="11:13" hidden="1" x14ac:dyDescent="0.3">
      <c r="K406" s="7">
        <f t="shared" si="22"/>
        <v>0</v>
      </c>
      <c r="L406" s="5">
        <f t="shared" si="24"/>
        <v>0</v>
      </c>
      <c r="M406">
        <f t="shared" si="23"/>
        <v>0</v>
      </c>
    </row>
    <row r="407" spans="11:13" hidden="1" x14ac:dyDescent="0.3">
      <c r="K407" s="7">
        <f t="shared" si="22"/>
        <v>0</v>
      </c>
      <c r="L407" s="5">
        <f t="shared" si="24"/>
        <v>0</v>
      </c>
      <c r="M407">
        <f t="shared" si="23"/>
        <v>0</v>
      </c>
    </row>
    <row r="408" spans="11:13" hidden="1" x14ac:dyDescent="0.3">
      <c r="K408" s="7">
        <f t="shared" si="22"/>
        <v>0</v>
      </c>
      <c r="L408" s="5">
        <f t="shared" si="24"/>
        <v>0</v>
      </c>
      <c r="M408">
        <f t="shared" si="23"/>
        <v>0</v>
      </c>
    </row>
    <row r="409" spans="11:13" hidden="1" x14ac:dyDescent="0.3">
      <c r="K409" s="7">
        <f t="shared" si="22"/>
        <v>0</v>
      </c>
      <c r="L409" s="5">
        <f t="shared" si="24"/>
        <v>0</v>
      </c>
      <c r="M409">
        <f t="shared" si="23"/>
        <v>0</v>
      </c>
    </row>
    <row r="410" spans="11:13" hidden="1" x14ac:dyDescent="0.3">
      <c r="K410" s="7">
        <f t="shared" si="22"/>
        <v>0</v>
      </c>
      <c r="L410" s="5">
        <f t="shared" si="24"/>
        <v>0</v>
      </c>
      <c r="M410">
        <f t="shared" si="23"/>
        <v>0</v>
      </c>
    </row>
    <row r="411" spans="11:13" hidden="1" x14ac:dyDescent="0.3">
      <c r="K411" s="7">
        <f t="shared" si="22"/>
        <v>0</v>
      </c>
      <c r="L411" s="5">
        <f t="shared" si="24"/>
        <v>0</v>
      </c>
      <c r="M411">
        <f t="shared" si="23"/>
        <v>0</v>
      </c>
    </row>
    <row r="412" spans="11:13" hidden="1" x14ac:dyDescent="0.3">
      <c r="K412" s="7">
        <f t="shared" si="22"/>
        <v>0</v>
      </c>
      <c r="L412" s="5">
        <f t="shared" si="24"/>
        <v>0</v>
      </c>
      <c r="M412">
        <f t="shared" si="23"/>
        <v>0</v>
      </c>
    </row>
    <row r="413" spans="11:13" hidden="1" x14ac:dyDescent="0.3">
      <c r="K413" s="7">
        <f t="shared" si="22"/>
        <v>0</v>
      </c>
      <c r="L413" s="5">
        <f t="shared" si="24"/>
        <v>0</v>
      </c>
      <c r="M413">
        <f t="shared" si="23"/>
        <v>0</v>
      </c>
    </row>
    <row r="414" spans="11:13" hidden="1" x14ac:dyDescent="0.3">
      <c r="K414" s="7">
        <f t="shared" si="22"/>
        <v>0</v>
      </c>
      <c r="L414" s="5">
        <f t="shared" si="24"/>
        <v>0</v>
      </c>
      <c r="M414">
        <f t="shared" si="23"/>
        <v>0</v>
      </c>
    </row>
    <row r="415" spans="11:13" hidden="1" x14ac:dyDescent="0.3">
      <c r="K415" s="7">
        <f t="shared" si="22"/>
        <v>0</v>
      </c>
      <c r="L415" s="5">
        <f t="shared" si="24"/>
        <v>0</v>
      </c>
      <c r="M415">
        <f t="shared" si="23"/>
        <v>0</v>
      </c>
    </row>
    <row r="416" spans="11:13" hidden="1" x14ac:dyDescent="0.3">
      <c r="K416" s="7">
        <f t="shared" si="22"/>
        <v>0</v>
      </c>
      <c r="L416" s="5">
        <f t="shared" si="24"/>
        <v>0</v>
      </c>
      <c r="M416">
        <f t="shared" si="23"/>
        <v>0</v>
      </c>
    </row>
    <row r="417" spans="11:13" hidden="1" x14ac:dyDescent="0.3">
      <c r="K417" s="7">
        <f t="shared" si="22"/>
        <v>0</v>
      </c>
      <c r="L417" s="5">
        <f t="shared" si="24"/>
        <v>0</v>
      </c>
      <c r="M417">
        <f t="shared" si="23"/>
        <v>0</v>
      </c>
    </row>
    <row r="418" spans="11:13" hidden="1" x14ac:dyDescent="0.3">
      <c r="K418" s="7">
        <f t="shared" si="22"/>
        <v>0</v>
      </c>
      <c r="L418" s="5">
        <f t="shared" si="24"/>
        <v>0</v>
      </c>
      <c r="M418">
        <f t="shared" si="23"/>
        <v>0</v>
      </c>
    </row>
    <row r="419" spans="11:13" hidden="1" x14ac:dyDescent="0.3">
      <c r="K419" s="7">
        <f t="shared" si="22"/>
        <v>0</v>
      </c>
      <c r="L419" s="5">
        <f t="shared" si="24"/>
        <v>0</v>
      </c>
      <c r="M419">
        <f t="shared" si="23"/>
        <v>0</v>
      </c>
    </row>
    <row r="420" spans="11:13" hidden="1" x14ac:dyDescent="0.3">
      <c r="K420" s="7">
        <f t="shared" si="22"/>
        <v>0</v>
      </c>
      <c r="L420" s="5">
        <f t="shared" si="24"/>
        <v>0</v>
      </c>
      <c r="M420">
        <f t="shared" si="23"/>
        <v>0</v>
      </c>
    </row>
    <row r="421" spans="11:13" hidden="1" x14ac:dyDescent="0.3">
      <c r="K421" s="7">
        <f t="shared" si="22"/>
        <v>0</v>
      </c>
      <c r="L421" s="5">
        <f t="shared" si="24"/>
        <v>0</v>
      </c>
      <c r="M421">
        <f t="shared" si="23"/>
        <v>0</v>
      </c>
    </row>
    <row r="422" spans="11:13" hidden="1" x14ac:dyDescent="0.3">
      <c r="K422" s="7">
        <f t="shared" si="22"/>
        <v>0</v>
      </c>
      <c r="L422" s="5">
        <f t="shared" si="24"/>
        <v>0</v>
      </c>
      <c r="M422">
        <f t="shared" si="23"/>
        <v>0</v>
      </c>
    </row>
    <row r="423" spans="11:13" hidden="1" x14ac:dyDescent="0.3">
      <c r="K423" s="7">
        <f t="shared" si="22"/>
        <v>0</v>
      </c>
      <c r="L423" s="5">
        <f t="shared" si="24"/>
        <v>0</v>
      </c>
      <c r="M423">
        <f t="shared" si="23"/>
        <v>0</v>
      </c>
    </row>
    <row r="424" spans="11:13" hidden="1" x14ac:dyDescent="0.3">
      <c r="K424" s="7">
        <f t="shared" si="22"/>
        <v>0</v>
      </c>
      <c r="L424" s="5">
        <f t="shared" si="24"/>
        <v>0</v>
      </c>
      <c r="M424">
        <f t="shared" si="23"/>
        <v>0</v>
      </c>
    </row>
    <row r="425" spans="11:13" hidden="1" x14ac:dyDescent="0.3">
      <c r="K425" s="7">
        <f t="shared" si="22"/>
        <v>0</v>
      </c>
      <c r="L425" s="5">
        <f t="shared" si="24"/>
        <v>0</v>
      </c>
      <c r="M425">
        <f t="shared" si="23"/>
        <v>0</v>
      </c>
    </row>
    <row r="426" spans="11:13" hidden="1" x14ac:dyDescent="0.3">
      <c r="K426" s="7">
        <f t="shared" si="22"/>
        <v>0</v>
      </c>
      <c r="L426" s="5">
        <f t="shared" si="24"/>
        <v>0</v>
      </c>
      <c r="M426">
        <f t="shared" si="23"/>
        <v>0</v>
      </c>
    </row>
    <row r="427" spans="11:13" hidden="1" x14ac:dyDescent="0.3">
      <c r="K427" s="7">
        <f t="shared" si="22"/>
        <v>0</v>
      </c>
      <c r="L427" s="5">
        <f t="shared" si="24"/>
        <v>0</v>
      </c>
      <c r="M427">
        <f t="shared" si="23"/>
        <v>0</v>
      </c>
    </row>
    <row r="428" spans="11:13" hidden="1" x14ac:dyDescent="0.3">
      <c r="K428" s="7">
        <f t="shared" si="22"/>
        <v>0</v>
      </c>
      <c r="L428" s="5">
        <f t="shared" si="24"/>
        <v>0</v>
      </c>
      <c r="M428">
        <f t="shared" si="23"/>
        <v>0</v>
      </c>
    </row>
    <row r="429" spans="11:13" hidden="1" x14ac:dyDescent="0.3">
      <c r="K429" s="7">
        <f t="shared" si="22"/>
        <v>0</v>
      </c>
      <c r="L429" s="5">
        <f t="shared" si="24"/>
        <v>0</v>
      </c>
      <c r="M429">
        <f t="shared" si="23"/>
        <v>0</v>
      </c>
    </row>
    <row r="430" spans="11:13" hidden="1" x14ac:dyDescent="0.3">
      <c r="K430" s="7">
        <f t="shared" si="22"/>
        <v>0</v>
      </c>
      <c r="L430" s="5">
        <f t="shared" si="24"/>
        <v>0</v>
      </c>
      <c r="M430">
        <f t="shared" si="23"/>
        <v>0</v>
      </c>
    </row>
    <row r="431" spans="11:13" hidden="1" x14ac:dyDescent="0.3">
      <c r="K431" s="7">
        <f t="shared" si="22"/>
        <v>0</v>
      </c>
      <c r="L431" s="5">
        <f t="shared" si="24"/>
        <v>0</v>
      </c>
      <c r="M431">
        <f t="shared" si="23"/>
        <v>0</v>
      </c>
    </row>
    <row r="432" spans="11:13" hidden="1" x14ac:dyDescent="0.3">
      <c r="K432" s="7">
        <f t="shared" si="22"/>
        <v>0</v>
      </c>
      <c r="L432" s="5">
        <f t="shared" si="24"/>
        <v>0</v>
      </c>
      <c r="M432">
        <f t="shared" si="23"/>
        <v>0</v>
      </c>
    </row>
    <row r="433" spans="11:13" hidden="1" x14ac:dyDescent="0.3">
      <c r="K433" s="7">
        <f t="shared" si="22"/>
        <v>0</v>
      </c>
      <c r="L433" s="5">
        <f t="shared" si="24"/>
        <v>0</v>
      </c>
      <c r="M433">
        <f t="shared" si="23"/>
        <v>0</v>
      </c>
    </row>
    <row r="434" spans="11:13" hidden="1" x14ac:dyDescent="0.3">
      <c r="K434" s="7">
        <f t="shared" si="22"/>
        <v>0</v>
      </c>
      <c r="L434" s="5">
        <f t="shared" si="24"/>
        <v>0</v>
      </c>
      <c r="M434">
        <f t="shared" si="23"/>
        <v>0</v>
      </c>
    </row>
    <row r="435" spans="11:13" hidden="1" x14ac:dyDescent="0.3">
      <c r="K435" s="7">
        <f t="shared" si="22"/>
        <v>0</v>
      </c>
      <c r="L435" s="5">
        <f t="shared" si="24"/>
        <v>0</v>
      </c>
      <c r="M435">
        <f t="shared" si="23"/>
        <v>0</v>
      </c>
    </row>
    <row r="436" spans="11:13" hidden="1" x14ac:dyDescent="0.3">
      <c r="K436" s="7">
        <f t="shared" si="22"/>
        <v>0</v>
      </c>
      <c r="L436" s="5">
        <f t="shared" si="24"/>
        <v>0</v>
      </c>
      <c r="M436">
        <f t="shared" si="23"/>
        <v>0</v>
      </c>
    </row>
    <row r="437" spans="11:13" hidden="1" x14ac:dyDescent="0.3">
      <c r="K437" s="7">
        <f t="shared" si="22"/>
        <v>0</v>
      </c>
      <c r="L437" s="5">
        <f t="shared" si="24"/>
        <v>0</v>
      </c>
      <c r="M437">
        <f t="shared" si="23"/>
        <v>0</v>
      </c>
    </row>
    <row r="438" spans="11:13" hidden="1" x14ac:dyDescent="0.3">
      <c r="K438" s="7">
        <f t="shared" si="22"/>
        <v>0</v>
      </c>
      <c r="L438" s="5">
        <f t="shared" si="24"/>
        <v>0</v>
      </c>
      <c r="M438">
        <f t="shared" si="23"/>
        <v>0</v>
      </c>
    </row>
    <row r="439" spans="11:13" hidden="1" x14ac:dyDescent="0.3">
      <c r="K439" s="7">
        <f t="shared" si="22"/>
        <v>0</v>
      </c>
      <c r="L439" s="5">
        <f t="shared" si="24"/>
        <v>0</v>
      </c>
      <c r="M439">
        <f t="shared" si="23"/>
        <v>0</v>
      </c>
    </row>
    <row r="440" spans="11:13" hidden="1" x14ac:dyDescent="0.3">
      <c r="K440" s="7">
        <f t="shared" si="22"/>
        <v>0</v>
      </c>
      <c r="L440" s="5">
        <f t="shared" si="24"/>
        <v>0</v>
      </c>
      <c r="M440">
        <f t="shared" si="23"/>
        <v>0</v>
      </c>
    </row>
    <row r="441" spans="11:13" hidden="1" x14ac:dyDescent="0.3">
      <c r="K441" s="7">
        <f t="shared" si="22"/>
        <v>0</v>
      </c>
      <c r="L441" s="5">
        <f t="shared" si="24"/>
        <v>0</v>
      </c>
      <c r="M441">
        <f t="shared" si="23"/>
        <v>0</v>
      </c>
    </row>
    <row r="442" spans="11:13" hidden="1" x14ac:dyDescent="0.3">
      <c r="K442" s="7">
        <f t="shared" si="22"/>
        <v>0</v>
      </c>
      <c r="L442" s="5">
        <f t="shared" si="24"/>
        <v>0</v>
      </c>
      <c r="M442">
        <f t="shared" si="23"/>
        <v>0</v>
      </c>
    </row>
    <row r="443" spans="11:13" hidden="1" x14ac:dyDescent="0.3">
      <c r="K443" s="7">
        <f t="shared" si="22"/>
        <v>0</v>
      </c>
      <c r="L443" s="5">
        <f t="shared" si="24"/>
        <v>0</v>
      </c>
      <c r="M443">
        <f t="shared" si="23"/>
        <v>0</v>
      </c>
    </row>
    <row r="444" spans="11:13" hidden="1" x14ac:dyDescent="0.3">
      <c r="K444" s="7">
        <f t="shared" si="22"/>
        <v>0</v>
      </c>
      <c r="L444" s="5">
        <f t="shared" si="24"/>
        <v>0</v>
      </c>
      <c r="M444">
        <f t="shared" si="23"/>
        <v>0</v>
      </c>
    </row>
    <row r="445" spans="11:13" hidden="1" x14ac:dyDescent="0.3">
      <c r="K445" s="7">
        <f t="shared" si="22"/>
        <v>0</v>
      </c>
      <c r="L445" s="5">
        <f t="shared" si="24"/>
        <v>0</v>
      </c>
      <c r="M445">
        <f t="shared" si="23"/>
        <v>0</v>
      </c>
    </row>
    <row r="446" spans="11:13" hidden="1" x14ac:dyDescent="0.3">
      <c r="K446" s="7">
        <f t="shared" si="22"/>
        <v>0</v>
      </c>
      <c r="L446" s="5">
        <f t="shared" si="24"/>
        <v>0</v>
      </c>
      <c r="M446">
        <f t="shared" si="23"/>
        <v>0</v>
      </c>
    </row>
    <row r="447" spans="11:13" hidden="1" x14ac:dyDescent="0.3">
      <c r="K447" s="7">
        <f t="shared" si="22"/>
        <v>0</v>
      </c>
      <c r="L447" s="5">
        <f t="shared" si="24"/>
        <v>0</v>
      </c>
      <c r="M447">
        <f t="shared" si="23"/>
        <v>0</v>
      </c>
    </row>
    <row r="448" spans="11:13" hidden="1" x14ac:dyDescent="0.3">
      <c r="K448" s="7">
        <f t="shared" si="22"/>
        <v>0</v>
      </c>
      <c r="L448" s="5">
        <f t="shared" si="24"/>
        <v>0</v>
      </c>
      <c r="M448">
        <f t="shared" si="23"/>
        <v>0</v>
      </c>
    </row>
    <row r="449" spans="11:13" hidden="1" x14ac:dyDescent="0.3">
      <c r="K449" s="7">
        <f t="shared" si="22"/>
        <v>0</v>
      </c>
      <c r="L449" s="5">
        <f t="shared" si="24"/>
        <v>0</v>
      </c>
      <c r="M449">
        <f t="shared" si="23"/>
        <v>0</v>
      </c>
    </row>
    <row r="450" spans="11:13" hidden="1" x14ac:dyDescent="0.3">
      <c r="K450" s="7">
        <f t="shared" si="22"/>
        <v>0</v>
      </c>
      <c r="L450" s="5">
        <f t="shared" si="24"/>
        <v>0</v>
      </c>
      <c r="M450">
        <f t="shared" si="23"/>
        <v>0</v>
      </c>
    </row>
    <row r="451" spans="11:13" hidden="1" x14ac:dyDescent="0.3">
      <c r="K451" s="7">
        <f t="shared" si="22"/>
        <v>0</v>
      </c>
      <c r="L451" s="5">
        <f t="shared" si="24"/>
        <v>0</v>
      </c>
      <c r="M451">
        <f t="shared" si="23"/>
        <v>0</v>
      </c>
    </row>
    <row r="452" spans="11:13" hidden="1" x14ac:dyDescent="0.3">
      <c r="K452" s="7">
        <f t="shared" si="22"/>
        <v>0</v>
      </c>
      <c r="L452" s="5">
        <f t="shared" si="24"/>
        <v>0</v>
      </c>
      <c r="M452">
        <f t="shared" si="23"/>
        <v>0</v>
      </c>
    </row>
    <row r="453" spans="11:13" hidden="1" x14ac:dyDescent="0.3">
      <c r="K453" s="7">
        <f t="shared" ref="K453:K498" si="25">SUM(F453:J453)</f>
        <v>0</v>
      </c>
      <c r="L453" s="5">
        <f t="shared" si="24"/>
        <v>0</v>
      </c>
      <c r="M453">
        <f t="shared" ref="M453:M498" si="26">SUM(K453*L453)</f>
        <v>0</v>
      </c>
    </row>
    <row r="454" spans="11:13" hidden="1" x14ac:dyDescent="0.3">
      <c r="K454" s="7">
        <f t="shared" si="25"/>
        <v>0</v>
      </c>
      <c r="L454" s="5">
        <f t="shared" ref="L454:L498" si="27">IF(D454="X",0,IF(E454="",0,IF(E454="H",0,VLOOKUP(E454,$F$539:$G$553,2))))</f>
        <v>0</v>
      </c>
      <c r="M454">
        <f t="shared" si="26"/>
        <v>0</v>
      </c>
    </row>
    <row r="455" spans="11:13" hidden="1" x14ac:dyDescent="0.3">
      <c r="K455" s="7">
        <f t="shared" si="25"/>
        <v>0</v>
      </c>
      <c r="L455" s="5">
        <f t="shared" si="27"/>
        <v>0</v>
      </c>
      <c r="M455">
        <f t="shared" si="26"/>
        <v>0</v>
      </c>
    </row>
    <row r="456" spans="11:13" hidden="1" x14ac:dyDescent="0.3">
      <c r="K456" s="7">
        <f t="shared" si="25"/>
        <v>0</v>
      </c>
      <c r="L456" s="5">
        <f t="shared" si="27"/>
        <v>0</v>
      </c>
      <c r="M456">
        <f t="shared" si="26"/>
        <v>0</v>
      </c>
    </row>
    <row r="457" spans="11:13" hidden="1" x14ac:dyDescent="0.3">
      <c r="K457" s="7">
        <f t="shared" si="25"/>
        <v>0</v>
      </c>
      <c r="L457" s="5">
        <f t="shared" si="27"/>
        <v>0</v>
      </c>
      <c r="M457">
        <f t="shared" si="26"/>
        <v>0</v>
      </c>
    </row>
    <row r="458" spans="11:13" hidden="1" x14ac:dyDescent="0.3">
      <c r="K458" s="7">
        <f t="shared" si="25"/>
        <v>0</v>
      </c>
      <c r="L458" s="5">
        <f t="shared" si="27"/>
        <v>0</v>
      </c>
      <c r="M458">
        <f t="shared" si="26"/>
        <v>0</v>
      </c>
    </row>
    <row r="459" spans="11:13" hidden="1" x14ac:dyDescent="0.3">
      <c r="K459" s="7">
        <f t="shared" si="25"/>
        <v>0</v>
      </c>
      <c r="L459" s="5">
        <f t="shared" si="27"/>
        <v>0</v>
      </c>
      <c r="M459">
        <f t="shared" si="26"/>
        <v>0</v>
      </c>
    </row>
    <row r="460" spans="11:13" hidden="1" x14ac:dyDescent="0.3">
      <c r="K460" s="7">
        <f t="shared" si="25"/>
        <v>0</v>
      </c>
      <c r="L460" s="5">
        <f t="shared" si="27"/>
        <v>0</v>
      </c>
      <c r="M460">
        <f t="shared" si="26"/>
        <v>0</v>
      </c>
    </row>
    <row r="461" spans="11:13" hidden="1" x14ac:dyDescent="0.3">
      <c r="K461" s="7">
        <f t="shared" si="25"/>
        <v>0</v>
      </c>
      <c r="L461" s="5">
        <f t="shared" si="27"/>
        <v>0</v>
      </c>
      <c r="M461">
        <f t="shared" si="26"/>
        <v>0</v>
      </c>
    </row>
    <row r="462" spans="11:13" hidden="1" x14ac:dyDescent="0.3">
      <c r="K462" s="7">
        <f t="shared" si="25"/>
        <v>0</v>
      </c>
      <c r="L462" s="5">
        <f t="shared" si="27"/>
        <v>0</v>
      </c>
      <c r="M462">
        <f t="shared" si="26"/>
        <v>0</v>
      </c>
    </row>
    <row r="463" spans="11:13" hidden="1" x14ac:dyDescent="0.3">
      <c r="K463" s="7">
        <f t="shared" si="25"/>
        <v>0</v>
      </c>
      <c r="L463" s="5">
        <f t="shared" si="27"/>
        <v>0</v>
      </c>
      <c r="M463">
        <f t="shared" si="26"/>
        <v>0</v>
      </c>
    </row>
    <row r="464" spans="11:13" hidden="1" x14ac:dyDescent="0.3">
      <c r="K464" s="7">
        <f t="shared" si="25"/>
        <v>0</v>
      </c>
      <c r="L464" s="5">
        <f t="shared" si="27"/>
        <v>0</v>
      </c>
      <c r="M464">
        <f t="shared" si="26"/>
        <v>0</v>
      </c>
    </row>
    <row r="465" spans="11:13" hidden="1" x14ac:dyDescent="0.3">
      <c r="K465" s="7">
        <f t="shared" si="25"/>
        <v>0</v>
      </c>
      <c r="L465" s="5">
        <f t="shared" si="27"/>
        <v>0</v>
      </c>
      <c r="M465">
        <f t="shared" si="26"/>
        <v>0</v>
      </c>
    </row>
    <row r="466" spans="11:13" hidden="1" x14ac:dyDescent="0.3">
      <c r="K466" s="7">
        <f t="shared" si="25"/>
        <v>0</v>
      </c>
      <c r="L466" s="5">
        <f t="shared" si="27"/>
        <v>0</v>
      </c>
      <c r="M466">
        <f t="shared" si="26"/>
        <v>0</v>
      </c>
    </row>
    <row r="467" spans="11:13" hidden="1" x14ac:dyDescent="0.3">
      <c r="K467" s="7">
        <f t="shared" si="25"/>
        <v>0</v>
      </c>
      <c r="L467" s="5">
        <f t="shared" si="27"/>
        <v>0</v>
      </c>
      <c r="M467">
        <f t="shared" si="26"/>
        <v>0</v>
      </c>
    </row>
    <row r="468" spans="11:13" hidden="1" x14ac:dyDescent="0.3">
      <c r="K468" s="7">
        <f t="shared" si="25"/>
        <v>0</v>
      </c>
      <c r="L468" s="5">
        <f t="shared" si="27"/>
        <v>0</v>
      </c>
      <c r="M468">
        <f t="shared" si="26"/>
        <v>0</v>
      </c>
    </row>
    <row r="469" spans="11:13" hidden="1" x14ac:dyDescent="0.3">
      <c r="K469" s="7">
        <f t="shared" si="25"/>
        <v>0</v>
      </c>
      <c r="L469" s="5">
        <f t="shared" si="27"/>
        <v>0</v>
      </c>
      <c r="M469">
        <f t="shared" si="26"/>
        <v>0</v>
      </c>
    </row>
    <row r="470" spans="11:13" hidden="1" x14ac:dyDescent="0.3">
      <c r="K470" s="7">
        <f t="shared" si="25"/>
        <v>0</v>
      </c>
      <c r="L470" s="5">
        <f t="shared" si="27"/>
        <v>0</v>
      </c>
      <c r="M470">
        <f t="shared" si="26"/>
        <v>0</v>
      </c>
    </row>
    <row r="471" spans="11:13" hidden="1" x14ac:dyDescent="0.3">
      <c r="K471" s="7">
        <f t="shared" si="25"/>
        <v>0</v>
      </c>
      <c r="L471" s="5">
        <f t="shared" si="27"/>
        <v>0</v>
      </c>
      <c r="M471">
        <f t="shared" si="26"/>
        <v>0</v>
      </c>
    </row>
    <row r="472" spans="11:13" hidden="1" x14ac:dyDescent="0.3">
      <c r="K472" s="7">
        <f t="shared" si="25"/>
        <v>0</v>
      </c>
      <c r="L472" s="5">
        <f t="shared" si="27"/>
        <v>0</v>
      </c>
      <c r="M472">
        <f t="shared" si="26"/>
        <v>0</v>
      </c>
    </row>
    <row r="473" spans="11:13" hidden="1" x14ac:dyDescent="0.3">
      <c r="K473" s="7">
        <f t="shared" si="25"/>
        <v>0</v>
      </c>
      <c r="L473" s="5">
        <f t="shared" si="27"/>
        <v>0</v>
      </c>
      <c r="M473">
        <f t="shared" si="26"/>
        <v>0</v>
      </c>
    </row>
    <row r="474" spans="11:13" hidden="1" x14ac:dyDescent="0.3">
      <c r="K474" s="7">
        <f t="shared" si="25"/>
        <v>0</v>
      </c>
      <c r="L474" s="5">
        <f t="shared" si="27"/>
        <v>0</v>
      </c>
      <c r="M474">
        <f t="shared" si="26"/>
        <v>0</v>
      </c>
    </row>
    <row r="475" spans="11:13" hidden="1" x14ac:dyDescent="0.3">
      <c r="K475" s="7">
        <f t="shared" si="25"/>
        <v>0</v>
      </c>
      <c r="L475" s="5">
        <f t="shared" si="27"/>
        <v>0</v>
      </c>
      <c r="M475">
        <f t="shared" si="26"/>
        <v>0</v>
      </c>
    </row>
    <row r="476" spans="11:13" hidden="1" x14ac:dyDescent="0.3">
      <c r="K476" s="7">
        <f t="shared" si="25"/>
        <v>0</v>
      </c>
      <c r="L476" s="5">
        <f t="shared" si="27"/>
        <v>0</v>
      </c>
      <c r="M476">
        <f t="shared" si="26"/>
        <v>0</v>
      </c>
    </row>
    <row r="477" spans="11:13" hidden="1" x14ac:dyDescent="0.3">
      <c r="K477" s="7">
        <f t="shared" si="25"/>
        <v>0</v>
      </c>
      <c r="L477" s="5">
        <f t="shared" si="27"/>
        <v>0</v>
      </c>
      <c r="M477">
        <f t="shared" si="26"/>
        <v>0</v>
      </c>
    </row>
    <row r="478" spans="11:13" hidden="1" x14ac:dyDescent="0.3">
      <c r="K478" s="7">
        <f t="shared" si="25"/>
        <v>0</v>
      </c>
      <c r="L478" s="5">
        <f t="shared" si="27"/>
        <v>0</v>
      </c>
      <c r="M478">
        <f t="shared" si="26"/>
        <v>0</v>
      </c>
    </row>
    <row r="479" spans="11:13" hidden="1" x14ac:dyDescent="0.3">
      <c r="K479" s="7">
        <f t="shared" si="25"/>
        <v>0</v>
      </c>
      <c r="L479" s="5">
        <f t="shared" si="27"/>
        <v>0</v>
      </c>
      <c r="M479">
        <f t="shared" si="26"/>
        <v>0</v>
      </c>
    </row>
    <row r="480" spans="11:13" hidden="1" x14ac:dyDescent="0.3">
      <c r="K480" s="7">
        <f t="shared" si="25"/>
        <v>0</v>
      </c>
      <c r="L480" s="5">
        <f t="shared" si="27"/>
        <v>0</v>
      </c>
      <c r="M480">
        <f t="shared" si="26"/>
        <v>0</v>
      </c>
    </row>
    <row r="481" spans="11:13" hidden="1" x14ac:dyDescent="0.3">
      <c r="K481" s="7">
        <f t="shared" si="25"/>
        <v>0</v>
      </c>
      <c r="L481" s="5">
        <f t="shared" si="27"/>
        <v>0</v>
      </c>
      <c r="M481">
        <f t="shared" si="26"/>
        <v>0</v>
      </c>
    </row>
    <row r="482" spans="11:13" hidden="1" x14ac:dyDescent="0.3">
      <c r="K482" s="7">
        <f t="shared" si="25"/>
        <v>0</v>
      </c>
      <c r="L482" s="5">
        <f t="shared" si="27"/>
        <v>0</v>
      </c>
      <c r="M482">
        <f t="shared" si="26"/>
        <v>0</v>
      </c>
    </row>
    <row r="483" spans="11:13" hidden="1" x14ac:dyDescent="0.3">
      <c r="K483" s="7">
        <f t="shared" si="25"/>
        <v>0</v>
      </c>
      <c r="L483" s="5">
        <f t="shared" si="27"/>
        <v>0</v>
      </c>
      <c r="M483">
        <f t="shared" si="26"/>
        <v>0</v>
      </c>
    </row>
    <row r="484" spans="11:13" hidden="1" x14ac:dyDescent="0.3">
      <c r="K484" s="7">
        <f t="shared" si="25"/>
        <v>0</v>
      </c>
      <c r="L484" s="5">
        <f t="shared" si="27"/>
        <v>0</v>
      </c>
      <c r="M484">
        <f t="shared" si="26"/>
        <v>0</v>
      </c>
    </row>
    <row r="485" spans="11:13" hidden="1" x14ac:dyDescent="0.3">
      <c r="K485" s="7">
        <f t="shared" si="25"/>
        <v>0</v>
      </c>
      <c r="L485" s="5">
        <f t="shared" si="27"/>
        <v>0</v>
      </c>
      <c r="M485">
        <f t="shared" si="26"/>
        <v>0</v>
      </c>
    </row>
    <row r="486" spans="11:13" hidden="1" x14ac:dyDescent="0.3">
      <c r="K486" s="7">
        <f t="shared" si="25"/>
        <v>0</v>
      </c>
      <c r="L486" s="5">
        <f t="shared" si="27"/>
        <v>0</v>
      </c>
      <c r="M486">
        <f t="shared" si="26"/>
        <v>0</v>
      </c>
    </row>
    <row r="487" spans="11:13" hidden="1" x14ac:dyDescent="0.3">
      <c r="K487" s="7">
        <f t="shared" si="25"/>
        <v>0</v>
      </c>
      <c r="L487" s="5">
        <f t="shared" si="27"/>
        <v>0</v>
      </c>
      <c r="M487">
        <f t="shared" si="26"/>
        <v>0</v>
      </c>
    </row>
    <row r="488" spans="11:13" hidden="1" x14ac:dyDescent="0.3">
      <c r="K488" s="7">
        <f t="shared" si="25"/>
        <v>0</v>
      </c>
      <c r="L488" s="5">
        <f t="shared" si="27"/>
        <v>0</v>
      </c>
      <c r="M488">
        <f t="shared" si="26"/>
        <v>0</v>
      </c>
    </row>
    <row r="489" spans="11:13" hidden="1" x14ac:dyDescent="0.3">
      <c r="K489" s="7">
        <f t="shared" si="25"/>
        <v>0</v>
      </c>
      <c r="L489" s="5">
        <f t="shared" si="27"/>
        <v>0</v>
      </c>
      <c r="M489">
        <f t="shared" si="26"/>
        <v>0</v>
      </c>
    </row>
    <row r="490" spans="11:13" hidden="1" x14ac:dyDescent="0.3">
      <c r="K490" s="7">
        <f t="shared" si="25"/>
        <v>0</v>
      </c>
      <c r="L490" s="5">
        <f t="shared" si="27"/>
        <v>0</v>
      </c>
      <c r="M490">
        <f t="shared" si="26"/>
        <v>0</v>
      </c>
    </row>
    <row r="491" spans="11:13" hidden="1" x14ac:dyDescent="0.3">
      <c r="K491" s="7">
        <f t="shared" ref="K491:K494" si="28">SUM(F491:J491)</f>
        <v>0</v>
      </c>
      <c r="L491" s="5">
        <f t="shared" si="27"/>
        <v>0</v>
      </c>
      <c r="M491">
        <f t="shared" ref="M491:M494" si="29">SUM(K491*L491)</f>
        <v>0</v>
      </c>
    </row>
    <row r="492" spans="11:13" hidden="1" x14ac:dyDescent="0.3">
      <c r="K492" s="7">
        <f t="shared" si="28"/>
        <v>0</v>
      </c>
      <c r="L492" s="5">
        <f t="shared" si="27"/>
        <v>0</v>
      </c>
      <c r="M492">
        <f t="shared" si="29"/>
        <v>0</v>
      </c>
    </row>
    <row r="493" spans="11:13" hidden="1" x14ac:dyDescent="0.3">
      <c r="K493" s="7">
        <f t="shared" si="28"/>
        <v>0</v>
      </c>
      <c r="L493" s="5">
        <f t="shared" si="27"/>
        <v>0</v>
      </c>
      <c r="M493">
        <f t="shared" si="29"/>
        <v>0</v>
      </c>
    </row>
    <row r="494" spans="11:13" hidden="1" x14ac:dyDescent="0.3">
      <c r="K494" s="7">
        <f t="shared" si="28"/>
        <v>0</v>
      </c>
      <c r="L494" s="5">
        <f t="shared" si="27"/>
        <v>0</v>
      </c>
      <c r="M494">
        <f t="shared" si="29"/>
        <v>0</v>
      </c>
    </row>
    <row r="495" spans="11:13" hidden="1" x14ac:dyDescent="0.3">
      <c r="K495" s="7">
        <f t="shared" si="25"/>
        <v>0</v>
      </c>
      <c r="L495" s="5">
        <f t="shared" si="27"/>
        <v>0</v>
      </c>
      <c r="M495">
        <f t="shared" si="26"/>
        <v>0</v>
      </c>
    </row>
    <row r="496" spans="11:13" hidden="1" x14ac:dyDescent="0.3">
      <c r="K496" s="7">
        <f t="shared" si="25"/>
        <v>0</v>
      </c>
      <c r="L496" s="5">
        <f t="shared" si="27"/>
        <v>0</v>
      </c>
      <c r="M496">
        <f t="shared" si="26"/>
        <v>0</v>
      </c>
    </row>
    <row r="497" spans="3:13" hidden="1" x14ac:dyDescent="0.3">
      <c r="K497" s="7">
        <f t="shared" si="25"/>
        <v>0</v>
      </c>
      <c r="L497" s="5">
        <f t="shared" si="27"/>
        <v>0</v>
      </c>
      <c r="M497">
        <f t="shared" si="26"/>
        <v>0</v>
      </c>
    </row>
    <row r="498" spans="3:13" hidden="1" x14ac:dyDescent="0.3">
      <c r="K498" s="7">
        <f t="shared" si="25"/>
        <v>0</v>
      </c>
      <c r="L498" s="5">
        <f t="shared" si="27"/>
        <v>0</v>
      </c>
      <c r="M498">
        <f t="shared" si="26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30">SUMPRODUCT(--($E$4:$E$498=C500),--($D$4:$D$498=""),$F$4:$F$498)</f>
        <v>53.099999999999994</v>
      </c>
      <c r="G500" s="149">
        <f t="shared" ref="G500:G514" si="31">SUMPRODUCT(--($E$4:$E$498=C500),--($D$4:$D$498=""),$G$4:$G$498)</f>
        <v>611.90000000000009</v>
      </c>
      <c r="H500" s="149">
        <f t="shared" ref="H500:H514" si="32">SUMPRODUCT(--($E$4:$E$498=C500),--($D$4:$D$498=""),$H$4:$H$498)</f>
        <v>0</v>
      </c>
      <c r="I500" s="149">
        <f t="shared" ref="I500:I514" si="33">SUMPRODUCT(--($E$4:$E$498=C500),--($D$4:$D$498=""),$I$4:$I$498)</f>
        <v>0</v>
      </c>
      <c r="J500" s="149">
        <f t="shared" ref="J500:J514" si="34">SUMPRODUCT(--($E$4:$E$498=C500),--($D$4:$D$498=""),$J$4:$J$498)</f>
        <v>0</v>
      </c>
      <c r="K500" s="149">
        <f t="shared" ref="K500:K514" si="35">SUM(F500:J500)</f>
        <v>665.00000000000011</v>
      </c>
      <c r="L500" s="149"/>
      <c r="M500" s="149">
        <f t="shared" ref="M500:M507" si="36">SUMPRODUCT(--($E$4:$E$498=C500),--($D$4:$D$498=""),$M$4:$M$498)</f>
        <v>21400</v>
      </c>
    </row>
    <row r="501" spans="3:13" hidden="1" x14ac:dyDescent="0.3">
      <c r="C501" s="149" t="str">
        <f t="shared" ref="C501:C514" si="37">IF(F540="","Vrije categorie",F540)</f>
        <v>A1</v>
      </c>
      <c r="D501" s="149"/>
      <c r="E501" s="149"/>
      <c r="F501" s="149">
        <f t="shared" si="30"/>
        <v>52.9</v>
      </c>
      <c r="G501" s="149">
        <f t="shared" si="31"/>
        <v>46.400000000000006</v>
      </c>
      <c r="H501" s="149">
        <f t="shared" si="32"/>
        <v>0</v>
      </c>
      <c r="I501" s="149">
        <f t="shared" si="33"/>
        <v>0</v>
      </c>
      <c r="J501" s="149">
        <f t="shared" si="34"/>
        <v>0</v>
      </c>
      <c r="K501" s="149">
        <f t="shared" si="35"/>
        <v>99.300000000000011</v>
      </c>
      <c r="L501" s="149"/>
      <c r="M501" s="149">
        <f t="shared" si="36"/>
        <v>5220</v>
      </c>
    </row>
    <row r="502" spans="3:13" hidden="1" x14ac:dyDescent="0.3">
      <c r="C502" s="149" t="str">
        <f t="shared" si="37"/>
        <v>B</v>
      </c>
      <c r="D502" s="149"/>
      <c r="E502" s="149"/>
      <c r="F502" s="149">
        <f t="shared" si="30"/>
        <v>0</v>
      </c>
      <c r="G502" s="149">
        <f t="shared" si="31"/>
        <v>414.20000000000005</v>
      </c>
      <c r="H502" s="149">
        <f t="shared" si="32"/>
        <v>0</v>
      </c>
      <c r="I502" s="149">
        <f t="shared" si="33"/>
        <v>0</v>
      </c>
      <c r="J502" s="149">
        <f t="shared" si="34"/>
        <v>2.9</v>
      </c>
      <c r="K502" s="149">
        <f t="shared" si="35"/>
        <v>417.1</v>
      </c>
      <c r="L502" s="149"/>
      <c r="M502" s="149">
        <f t="shared" si="36"/>
        <v>0</v>
      </c>
    </row>
    <row r="503" spans="3:13" hidden="1" x14ac:dyDescent="0.3">
      <c r="C503" s="149" t="str">
        <f t="shared" si="37"/>
        <v>C</v>
      </c>
      <c r="D503" s="149"/>
      <c r="E503" s="149"/>
      <c r="F503" s="149">
        <f t="shared" si="30"/>
        <v>0</v>
      </c>
      <c r="G503" s="149">
        <f t="shared" si="31"/>
        <v>0</v>
      </c>
      <c r="H503" s="149">
        <f t="shared" si="32"/>
        <v>0</v>
      </c>
      <c r="I503" s="149">
        <f t="shared" si="33"/>
        <v>0</v>
      </c>
      <c r="J503" s="149">
        <f t="shared" si="34"/>
        <v>50.699999999999989</v>
      </c>
      <c r="K503" s="149">
        <f t="shared" si="35"/>
        <v>50.699999999999989</v>
      </c>
      <c r="L503" s="149"/>
      <c r="M503" s="149">
        <f t="shared" si="36"/>
        <v>760</v>
      </c>
    </row>
    <row r="504" spans="3:13" hidden="1" x14ac:dyDescent="0.3">
      <c r="C504" s="149" t="str">
        <f t="shared" si="37"/>
        <v>D</v>
      </c>
      <c r="D504" s="149"/>
      <c r="E504" s="149"/>
      <c r="F504" s="149">
        <f t="shared" si="30"/>
        <v>0</v>
      </c>
      <c r="G504" s="149">
        <f t="shared" si="31"/>
        <v>0</v>
      </c>
      <c r="H504" s="149">
        <f t="shared" si="32"/>
        <v>85.3</v>
      </c>
      <c r="I504" s="149">
        <f t="shared" si="33"/>
        <v>0</v>
      </c>
      <c r="J504" s="149">
        <f t="shared" si="34"/>
        <v>0</v>
      </c>
      <c r="K504" s="149">
        <f t="shared" si="35"/>
        <v>85.3</v>
      </c>
      <c r="L504" s="149"/>
      <c r="M504" s="149">
        <f t="shared" si="36"/>
        <v>0</v>
      </c>
    </row>
    <row r="505" spans="3:13" hidden="1" x14ac:dyDescent="0.3">
      <c r="C505" s="149" t="str">
        <f t="shared" si="37"/>
        <v>Vrije categorie</v>
      </c>
      <c r="D505" s="149"/>
      <c r="E505" s="149"/>
      <c r="F505" s="149">
        <f t="shared" si="30"/>
        <v>0</v>
      </c>
      <c r="G505" s="149">
        <f t="shared" si="31"/>
        <v>0</v>
      </c>
      <c r="H505" s="149">
        <f t="shared" si="32"/>
        <v>0</v>
      </c>
      <c r="I505" s="149">
        <f t="shared" si="33"/>
        <v>0</v>
      </c>
      <c r="J505" s="149">
        <f t="shared" si="34"/>
        <v>0</v>
      </c>
      <c r="K505" s="149">
        <f t="shared" si="35"/>
        <v>0</v>
      </c>
      <c r="L505" s="149"/>
      <c r="M505" s="149">
        <f t="shared" si="36"/>
        <v>0</v>
      </c>
    </row>
    <row r="506" spans="3:13" hidden="1" x14ac:dyDescent="0.3">
      <c r="C506" s="149" t="str">
        <f t="shared" si="37"/>
        <v>Vrije categorie</v>
      </c>
      <c r="D506" s="149"/>
      <c r="E506" s="149"/>
      <c r="F506" s="149">
        <f t="shared" si="30"/>
        <v>0</v>
      </c>
      <c r="G506" s="149">
        <f t="shared" si="31"/>
        <v>0</v>
      </c>
      <c r="H506" s="149">
        <f t="shared" si="32"/>
        <v>0</v>
      </c>
      <c r="I506" s="149">
        <f t="shared" si="33"/>
        <v>0</v>
      </c>
      <c r="J506" s="149">
        <f t="shared" si="34"/>
        <v>0</v>
      </c>
      <c r="K506" s="149">
        <f t="shared" si="35"/>
        <v>0</v>
      </c>
      <c r="L506" s="149"/>
      <c r="M506" s="149">
        <f t="shared" si="36"/>
        <v>0</v>
      </c>
    </row>
    <row r="507" spans="3:13" hidden="1" x14ac:dyDescent="0.3">
      <c r="C507" s="149" t="str">
        <f t="shared" si="37"/>
        <v>Vrije categorie</v>
      </c>
      <c r="D507" s="149"/>
      <c r="E507" s="149"/>
      <c r="F507" s="149">
        <f t="shared" si="30"/>
        <v>0</v>
      </c>
      <c r="G507" s="149">
        <f t="shared" si="31"/>
        <v>0</v>
      </c>
      <c r="H507" s="149">
        <f t="shared" si="32"/>
        <v>0</v>
      </c>
      <c r="I507" s="149">
        <f t="shared" si="33"/>
        <v>0</v>
      </c>
      <c r="J507" s="149">
        <f t="shared" si="34"/>
        <v>0</v>
      </c>
      <c r="K507" s="149">
        <f t="shared" si="35"/>
        <v>0</v>
      </c>
      <c r="L507" s="149"/>
      <c r="M507" s="149">
        <f t="shared" si="36"/>
        <v>0</v>
      </c>
    </row>
    <row r="508" spans="3:13" hidden="1" x14ac:dyDescent="0.3">
      <c r="C508" s="149" t="str">
        <f t="shared" si="37"/>
        <v>Vrije categorie</v>
      </c>
      <c r="D508" s="149"/>
      <c r="E508" s="149"/>
      <c r="F508" s="149">
        <f t="shared" si="30"/>
        <v>0</v>
      </c>
      <c r="G508" s="149">
        <f t="shared" si="31"/>
        <v>0</v>
      </c>
      <c r="H508" s="149">
        <f t="shared" si="32"/>
        <v>0</v>
      </c>
      <c r="I508" s="149">
        <f t="shared" si="33"/>
        <v>0</v>
      </c>
      <c r="J508" s="149">
        <f t="shared" si="34"/>
        <v>0</v>
      </c>
      <c r="K508" s="149">
        <f t="shared" si="35"/>
        <v>0</v>
      </c>
      <c r="L508" s="149"/>
      <c r="M508" s="149">
        <f t="shared" ref="M508:M513" si="38">SUMPRODUCT(--($E$4:$E$498=C508),--($D$4:$D$498=""),$M$4:$M$498)</f>
        <v>0</v>
      </c>
    </row>
    <row r="509" spans="3:13" hidden="1" x14ac:dyDescent="0.3">
      <c r="C509" s="149" t="str">
        <f t="shared" si="37"/>
        <v>Vrije categorie</v>
      </c>
      <c r="D509" s="149"/>
      <c r="E509" s="149"/>
      <c r="F509" s="149">
        <f t="shared" si="30"/>
        <v>0</v>
      </c>
      <c r="G509" s="149">
        <f t="shared" si="31"/>
        <v>0</v>
      </c>
      <c r="H509" s="149">
        <f t="shared" si="32"/>
        <v>0</v>
      </c>
      <c r="I509" s="149">
        <f t="shared" si="33"/>
        <v>0</v>
      </c>
      <c r="J509" s="149">
        <f t="shared" si="34"/>
        <v>0</v>
      </c>
      <c r="K509" s="149">
        <f t="shared" si="35"/>
        <v>0</v>
      </c>
      <c r="L509" s="149"/>
      <c r="M509" s="149">
        <f t="shared" si="38"/>
        <v>0</v>
      </c>
    </row>
    <row r="510" spans="3:13" hidden="1" x14ac:dyDescent="0.3">
      <c r="C510" s="149" t="str">
        <f t="shared" si="37"/>
        <v>Vrije categorie</v>
      </c>
      <c r="D510" s="149"/>
      <c r="E510" s="149"/>
      <c r="F510" s="149">
        <f t="shared" si="30"/>
        <v>0</v>
      </c>
      <c r="G510" s="149">
        <f t="shared" si="31"/>
        <v>0</v>
      </c>
      <c r="H510" s="149">
        <f t="shared" si="32"/>
        <v>0</v>
      </c>
      <c r="I510" s="149">
        <f t="shared" si="33"/>
        <v>0</v>
      </c>
      <c r="J510" s="149">
        <f t="shared" si="34"/>
        <v>0</v>
      </c>
      <c r="K510" s="149">
        <f t="shared" si="35"/>
        <v>0</v>
      </c>
      <c r="L510" s="149"/>
      <c r="M510" s="149">
        <f t="shared" si="38"/>
        <v>0</v>
      </c>
    </row>
    <row r="511" spans="3:13" hidden="1" x14ac:dyDescent="0.3">
      <c r="C511" s="149" t="str">
        <f t="shared" si="37"/>
        <v>Vrije categorie</v>
      </c>
      <c r="D511" s="149"/>
      <c r="E511" s="149"/>
      <c r="F511" s="149">
        <f t="shared" si="30"/>
        <v>0</v>
      </c>
      <c r="G511" s="149">
        <f t="shared" si="31"/>
        <v>0</v>
      </c>
      <c r="H511" s="149">
        <f t="shared" si="32"/>
        <v>0</v>
      </c>
      <c r="I511" s="149">
        <f t="shared" si="33"/>
        <v>0</v>
      </c>
      <c r="J511" s="149">
        <f t="shared" si="34"/>
        <v>0</v>
      </c>
      <c r="K511" s="149">
        <f t="shared" si="35"/>
        <v>0</v>
      </c>
      <c r="L511" s="149"/>
      <c r="M511" s="149">
        <f t="shared" si="38"/>
        <v>0</v>
      </c>
    </row>
    <row r="512" spans="3:13" hidden="1" x14ac:dyDescent="0.3">
      <c r="C512" s="149" t="str">
        <f t="shared" si="37"/>
        <v>Vrije categorie</v>
      </c>
      <c r="D512" s="149"/>
      <c r="E512" s="149"/>
      <c r="F512" s="149">
        <f t="shared" si="30"/>
        <v>0</v>
      </c>
      <c r="G512" s="149">
        <f t="shared" si="31"/>
        <v>0</v>
      </c>
      <c r="H512" s="149">
        <f t="shared" si="32"/>
        <v>0</v>
      </c>
      <c r="I512" s="149">
        <f t="shared" si="33"/>
        <v>0</v>
      </c>
      <c r="J512" s="149">
        <f t="shared" si="34"/>
        <v>0</v>
      </c>
      <c r="K512" s="149">
        <f t="shared" si="35"/>
        <v>0</v>
      </c>
      <c r="L512" s="149"/>
      <c r="M512" s="149">
        <f t="shared" si="38"/>
        <v>0</v>
      </c>
    </row>
    <row r="513" spans="3:13" hidden="1" x14ac:dyDescent="0.3">
      <c r="C513" s="149" t="str">
        <f t="shared" si="37"/>
        <v>Vrije categorie</v>
      </c>
      <c r="D513" s="149"/>
      <c r="E513" s="149"/>
      <c r="F513" s="149">
        <f t="shared" si="30"/>
        <v>0</v>
      </c>
      <c r="G513" s="149">
        <f t="shared" si="31"/>
        <v>0</v>
      </c>
      <c r="H513" s="149">
        <f t="shared" si="32"/>
        <v>0</v>
      </c>
      <c r="I513" s="149">
        <f t="shared" si="33"/>
        <v>0</v>
      </c>
      <c r="J513" s="149">
        <f t="shared" si="34"/>
        <v>0</v>
      </c>
      <c r="K513" s="149">
        <f t="shared" si="35"/>
        <v>0</v>
      </c>
      <c r="L513" s="149"/>
      <c r="M513" s="149">
        <f t="shared" si="38"/>
        <v>0</v>
      </c>
    </row>
    <row r="514" spans="3:13" hidden="1" x14ac:dyDescent="0.3">
      <c r="C514" s="149" t="str">
        <f t="shared" si="37"/>
        <v>Vrije categorie</v>
      </c>
      <c r="D514" s="149"/>
      <c r="E514" s="149"/>
      <c r="F514" s="149">
        <f t="shared" si="30"/>
        <v>0</v>
      </c>
      <c r="G514" s="149">
        <f t="shared" si="31"/>
        <v>0</v>
      </c>
      <c r="H514" s="149">
        <f t="shared" si="32"/>
        <v>0</v>
      </c>
      <c r="I514" s="149">
        <f t="shared" si="33"/>
        <v>0</v>
      </c>
      <c r="J514" s="149">
        <f t="shared" si="34"/>
        <v>0</v>
      </c>
      <c r="K514" s="149">
        <f t="shared" si="35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106</v>
      </c>
      <c r="G515" s="150">
        <f t="shared" ref="G515:K515" si="39">SUM(G500:G514)</f>
        <v>1072.5</v>
      </c>
      <c r="H515" s="150">
        <f t="shared" si="39"/>
        <v>85.3</v>
      </c>
      <c r="I515" s="150">
        <f t="shared" si="39"/>
        <v>0</v>
      </c>
      <c r="J515" s="150">
        <f t="shared" si="39"/>
        <v>53.599999999999987</v>
      </c>
      <c r="K515" s="150">
        <f t="shared" si="39"/>
        <v>1317.4</v>
      </c>
      <c r="L515" s="150"/>
      <c r="M515" s="150">
        <f>SUM(M499:M514)</f>
        <v>27380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165.50000000000006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0</v>
      </c>
      <c r="K517" s="150">
        <f>SUM(F517:J517)</f>
        <v>165.50000000000006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40">C500</f>
        <v>A</v>
      </c>
      <c r="D520" s="9"/>
      <c r="E520" s="9"/>
      <c r="F520" s="9">
        <f t="shared" ref="F520:F534" si="41">SUMPRODUCT(--($E$4:$E$498=C520),--($D$4:$D$498="X"),$F$4:$F$498)</f>
        <v>0</v>
      </c>
      <c r="G520" s="9">
        <f t="shared" ref="G520:G534" si="42">SUMPRODUCT(--($E$4:$E$498=C520),--($D$4:$D$498="X"),$G$4:$G$498)</f>
        <v>0</v>
      </c>
      <c r="H520" s="9">
        <f t="shared" ref="H520:H534" si="43">SUMPRODUCT(--($E$4:$E$498=C520),--($D$4:$D$498="X"),$H$4:$H$498)</f>
        <v>0</v>
      </c>
      <c r="I520" s="9">
        <f t="shared" ref="I520:I534" si="44">SUMPRODUCT(--($E$4:$E$498=C520),--($D$4:$D$498="X"),$I$4:$I$498)</f>
        <v>0</v>
      </c>
      <c r="J520" s="9">
        <f t="shared" ref="J520:J534" si="45">SUMPRODUCT(--($E$4:$E$498=C520),--($D$4:$D$498="X"),$J$4:$J$498)</f>
        <v>0</v>
      </c>
      <c r="K520" s="9">
        <f t="shared" ref="K520:K534" si="46">SUM(F520:J520)</f>
        <v>0</v>
      </c>
    </row>
    <row r="521" spans="3:13" hidden="1" x14ac:dyDescent="0.3">
      <c r="C521" s="9" t="str">
        <f t="shared" si="40"/>
        <v>A1</v>
      </c>
      <c r="D521" s="9"/>
      <c r="E521" s="9"/>
      <c r="F521" s="9">
        <f t="shared" si="41"/>
        <v>0</v>
      </c>
      <c r="G521" s="9">
        <f t="shared" si="42"/>
        <v>0</v>
      </c>
      <c r="H521" s="9">
        <f t="shared" si="43"/>
        <v>0</v>
      </c>
      <c r="I521" s="9">
        <f t="shared" si="44"/>
        <v>0</v>
      </c>
      <c r="J521" s="9">
        <f t="shared" si="45"/>
        <v>0</v>
      </c>
      <c r="K521" s="9">
        <f t="shared" si="46"/>
        <v>0</v>
      </c>
    </row>
    <row r="522" spans="3:13" hidden="1" x14ac:dyDescent="0.3">
      <c r="C522" s="9" t="str">
        <f t="shared" si="40"/>
        <v>B</v>
      </c>
      <c r="D522" s="9"/>
      <c r="E522" s="9"/>
      <c r="F522" s="9">
        <f t="shared" si="41"/>
        <v>0</v>
      </c>
      <c r="G522" s="9">
        <f t="shared" si="42"/>
        <v>0</v>
      </c>
      <c r="H522" s="9">
        <f t="shared" si="43"/>
        <v>0</v>
      </c>
      <c r="I522" s="9">
        <f t="shared" si="44"/>
        <v>0</v>
      </c>
      <c r="J522" s="9">
        <f t="shared" si="45"/>
        <v>0</v>
      </c>
      <c r="K522" s="9">
        <f t="shared" si="46"/>
        <v>0</v>
      </c>
    </row>
    <row r="523" spans="3:13" hidden="1" x14ac:dyDescent="0.3">
      <c r="C523" s="9" t="str">
        <f t="shared" si="40"/>
        <v>C</v>
      </c>
      <c r="D523" s="9"/>
      <c r="E523" s="9"/>
      <c r="F523" s="9">
        <f t="shared" si="41"/>
        <v>0</v>
      </c>
      <c r="G523" s="9">
        <f t="shared" si="42"/>
        <v>0</v>
      </c>
      <c r="H523" s="9">
        <f t="shared" si="43"/>
        <v>0</v>
      </c>
      <c r="I523" s="9">
        <f t="shared" si="44"/>
        <v>0</v>
      </c>
      <c r="J523" s="9">
        <f t="shared" si="45"/>
        <v>0</v>
      </c>
      <c r="K523" s="9">
        <f t="shared" si="46"/>
        <v>0</v>
      </c>
    </row>
    <row r="524" spans="3:13" hidden="1" x14ac:dyDescent="0.3">
      <c r="C524" s="9" t="str">
        <f t="shared" si="40"/>
        <v>D</v>
      </c>
      <c r="D524" s="9"/>
      <c r="E524" s="9"/>
      <c r="F524" s="9">
        <f t="shared" si="41"/>
        <v>0</v>
      </c>
      <c r="G524" s="9">
        <f t="shared" si="42"/>
        <v>0</v>
      </c>
      <c r="H524" s="9">
        <f t="shared" si="43"/>
        <v>0</v>
      </c>
      <c r="I524" s="9">
        <f t="shared" si="44"/>
        <v>0</v>
      </c>
      <c r="J524" s="9">
        <f t="shared" si="45"/>
        <v>0</v>
      </c>
      <c r="K524" s="9">
        <f t="shared" si="46"/>
        <v>0</v>
      </c>
    </row>
    <row r="525" spans="3:13" hidden="1" x14ac:dyDescent="0.3">
      <c r="C525" s="9" t="str">
        <f t="shared" si="40"/>
        <v>Vrije categorie</v>
      </c>
      <c r="D525" s="9"/>
      <c r="E525" s="9"/>
      <c r="F525" s="9">
        <f t="shared" si="41"/>
        <v>0</v>
      </c>
      <c r="G525" s="9">
        <f t="shared" si="42"/>
        <v>0</v>
      </c>
      <c r="H525" s="9">
        <f t="shared" si="43"/>
        <v>0</v>
      </c>
      <c r="I525" s="9">
        <f t="shared" si="44"/>
        <v>0</v>
      </c>
      <c r="J525" s="9">
        <f t="shared" si="45"/>
        <v>0</v>
      </c>
      <c r="K525" s="9">
        <f t="shared" si="46"/>
        <v>0</v>
      </c>
    </row>
    <row r="526" spans="3:13" hidden="1" x14ac:dyDescent="0.3">
      <c r="C526" s="9" t="str">
        <f t="shared" si="40"/>
        <v>Vrije categorie</v>
      </c>
      <c r="D526" s="9"/>
      <c r="E526" s="9"/>
      <c r="F526" s="9">
        <f t="shared" si="41"/>
        <v>0</v>
      </c>
      <c r="G526" s="9">
        <f t="shared" si="42"/>
        <v>0</v>
      </c>
      <c r="H526" s="9">
        <f t="shared" si="43"/>
        <v>0</v>
      </c>
      <c r="I526" s="9">
        <f t="shared" si="44"/>
        <v>0</v>
      </c>
      <c r="J526" s="9">
        <f t="shared" si="45"/>
        <v>0</v>
      </c>
      <c r="K526" s="9">
        <f t="shared" si="46"/>
        <v>0</v>
      </c>
    </row>
    <row r="527" spans="3:13" hidden="1" x14ac:dyDescent="0.3">
      <c r="C527" s="9" t="str">
        <f t="shared" si="40"/>
        <v>Vrije categorie</v>
      </c>
      <c r="D527" s="9"/>
      <c r="E527" s="9"/>
      <c r="F527" s="9">
        <f t="shared" si="41"/>
        <v>0</v>
      </c>
      <c r="G527" s="9">
        <f t="shared" si="42"/>
        <v>0</v>
      </c>
      <c r="H527" s="9">
        <f t="shared" si="43"/>
        <v>0</v>
      </c>
      <c r="I527" s="9">
        <f t="shared" si="44"/>
        <v>0</v>
      </c>
      <c r="J527" s="9">
        <f t="shared" si="45"/>
        <v>0</v>
      </c>
      <c r="K527" s="9">
        <f t="shared" si="46"/>
        <v>0</v>
      </c>
    </row>
    <row r="528" spans="3:13" hidden="1" x14ac:dyDescent="0.3">
      <c r="C528" s="9" t="str">
        <f t="shared" si="40"/>
        <v>Vrije categorie</v>
      </c>
      <c r="D528" s="9"/>
      <c r="E528" s="9"/>
      <c r="F528" s="9">
        <f t="shared" si="41"/>
        <v>0</v>
      </c>
      <c r="G528" s="9">
        <f t="shared" si="42"/>
        <v>0</v>
      </c>
      <c r="H528" s="9">
        <f t="shared" si="43"/>
        <v>0</v>
      </c>
      <c r="I528" s="9">
        <f t="shared" si="44"/>
        <v>0</v>
      </c>
      <c r="J528" s="9">
        <f t="shared" si="45"/>
        <v>0</v>
      </c>
      <c r="K528" s="9">
        <f t="shared" si="46"/>
        <v>0</v>
      </c>
    </row>
    <row r="529" spans="3:12" hidden="1" x14ac:dyDescent="0.3">
      <c r="C529" s="9" t="str">
        <f t="shared" si="40"/>
        <v>Vrije categorie</v>
      </c>
      <c r="D529" s="9"/>
      <c r="E529" s="9"/>
      <c r="F529" s="9">
        <f t="shared" si="41"/>
        <v>0</v>
      </c>
      <c r="G529" s="9">
        <f t="shared" si="42"/>
        <v>0</v>
      </c>
      <c r="H529" s="9">
        <f t="shared" si="43"/>
        <v>0</v>
      </c>
      <c r="I529" s="9">
        <f t="shared" si="44"/>
        <v>0</v>
      </c>
      <c r="J529" s="9">
        <f t="shared" si="45"/>
        <v>0</v>
      </c>
      <c r="K529" s="9">
        <f t="shared" si="46"/>
        <v>0</v>
      </c>
    </row>
    <row r="530" spans="3:12" hidden="1" x14ac:dyDescent="0.3">
      <c r="C530" s="9" t="str">
        <f t="shared" si="40"/>
        <v>Vrije categorie</v>
      </c>
      <c r="D530" s="9"/>
      <c r="E530" s="9"/>
      <c r="F530" s="9">
        <f t="shared" si="41"/>
        <v>0</v>
      </c>
      <c r="G530" s="9">
        <f t="shared" si="42"/>
        <v>0</v>
      </c>
      <c r="H530" s="9">
        <f t="shared" si="43"/>
        <v>0</v>
      </c>
      <c r="I530" s="9">
        <f t="shared" si="44"/>
        <v>0</v>
      </c>
      <c r="J530" s="9">
        <f t="shared" si="45"/>
        <v>0</v>
      </c>
      <c r="K530" s="9">
        <f t="shared" si="46"/>
        <v>0</v>
      </c>
    </row>
    <row r="531" spans="3:12" hidden="1" x14ac:dyDescent="0.3">
      <c r="C531" s="9" t="str">
        <f t="shared" si="40"/>
        <v>Vrije categorie</v>
      </c>
      <c r="D531" s="9"/>
      <c r="E531" s="9"/>
      <c r="F531" s="9">
        <f t="shared" si="41"/>
        <v>0</v>
      </c>
      <c r="G531" s="9">
        <f t="shared" si="42"/>
        <v>0</v>
      </c>
      <c r="H531" s="9">
        <f t="shared" si="43"/>
        <v>0</v>
      </c>
      <c r="I531" s="9">
        <f t="shared" si="44"/>
        <v>0</v>
      </c>
      <c r="J531" s="9">
        <f t="shared" si="45"/>
        <v>0</v>
      </c>
      <c r="K531" s="9">
        <f t="shared" si="46"/>
        <v>0</v>
      </c>
    </row>
    <row r="532" spans="3:12" hidden="1" x14ac:dyDescent="0.3">
      <c r="C532" s="9" t="str">
        <f t="shared" si="40"/>
        <v>Vrije categorie</v>
      </c>
      <c r="D532" s="9"/>
      <c r="E532" s="9"/>
      <c r="F532" s="9">
        <f t="shared" si="41"/>
        <v>0</v>
      </c>
      <c r="G532" s="9">
        <f t="shared" si="42"/>
        <v>0</v>
      </c>
      <c r="H532" s="9">
        <f t="shared" si="43"/>
        <v>0</v>
      </c>
      <c r="I532" s="9">
        <f t="shared" si="44"/>
        <v>0</v>
      </c>
      <c r="J532" s="9">
        <f t="shared" si="45"/>
        <v>0</v>
      </c>
      <c r="K532" s="9">
        <f t="shared" si="46"/>
        <v>0</v>
      </c>
    </row>
    <row r="533" spans="3:12" hidden="1" x14ac:dyDescent="0.3">
      <c r="C533" s="9" t="str">
        <f t="shared" si="40"/>
        <v>Vrije categorie</v>
      </c>
      <c r="D533" s="9"/>
      <c r="E533" s="9"/>
      <c r="F533" s="9">
        <f t="shared" si="41"/>
        <v>0</v>
      </c>
      <c r="G533" s="9">
        <f t="shared" si="42"/>
        <v>0</v>
      </c>
      <c r="H533" s="9">
        <f t="shared" si="43"/>
        <v>0</v>
      </c>
      <c r="I533" s="9">
        <f t="shared" si="44"/>
        <v>0</v>
      </c>
      <c r="J533" s="9">
        <f t="shared" si="45"/>
        <v>0</v>
      </c>
      <c r="K533" s="9">
        <f t="shared" si="46"/>
        <v>0</v>
      </c>
    </row>
    <row r="534" spans="3:12" hidden="1" x14ac:dyDescent="0.3">
      <c r="C534" s="9" t="str">
        <f t="shared" si="40"/>
        <v>Vrije categorie</v>
      </c>
      <c r="D534" s="9"/>
      <c r="E534" s="9"/>
      <c r="F534" s="9">
        <f t="shared" si="41"/>
        <v>0</v>
      </c>
      <c r="G534" s="9">
        <f t="shared" si="42"/>
        <v>0</v>
      </c>
      <c r="H534" s="9">
        <f t="shared" si="43"/>
        <v>0</v>
      </c>
      <c r="I534" s="9">
        <f t="shared" si="44"/>
        <v>0</v>
      </c>
      <c r="J534" s="9">
        <f t="shared" si="45"/>
        <v>0</v>
      </c>
      <c r="K534" s="9">
        <f t="shared" si="46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7">SUM(F520:F534)</f>
        <v>0</v>
      </c>
      <c r="G535" s="10">
        <f t="shared" si="47"/>
        <v>0</v>
      </c>
      <c r="H535" s="10">
        <f t="shared" si="47"/>
        <v>0</v>
      </c>
      <c r="I535" s="10">
        <f t="shared" si="47"/>
        <v>0</v>
      </c>
      <c r="J535" s="10">
        <f t="shared" si="47"/>
        <v>0</v>
      </c>
      <c r="K535" s="10">
        <f t="shared" si="47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  <row r="564" ht="15" thickTop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12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5,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De Hoeksteen</v>
      </c>
      <c r="C4" s="530"/>
      <c r="D4" s="530"/>
      <c r="E4" s="530"/>
      <c r="F4" s="548" t="s">
        <v>10</v>
      </c>
      <c r="G4" s="548"/>
      <c r="H4" s="306">
        <v>5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5a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33460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1185.8999999999999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1185.8999999999999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1185.8999999999999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150.1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1185.8999999999999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1185.8999999999999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1185.8999999999999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1185.8999999999999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19760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13340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360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33460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118" priority="4" operator="equal">
      <formula>"Geen 100%"</formula>
    </cfRule>
  </conditionalFormatting>
  <conditionalFormatting sqref="G12">
    <cfRule type="containsText" dxfId="117" priority="2" operator="containsText" text="te laag">
      <formula>NOT(ISERROR(SEARCH("te laag",G12)))</formula>
    </cfRule>
  </conditionalFormatting>
  <conditionalFormatting sqref="G13">
    <cfRule type="containsText" dxfId="116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0D31569B-28D7-4BEE-A430-1C9EB6C81D37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Blad13">
    <tabColor rgb="FF173583"/>
  </sheetPr>
  <dimension ref="A1:N564"/>
  <sheetViews>
    <sheetView zoomScaleNormal="100" workbookViewId="0">
      <selection activeCell="H19" sqref="H19"/>
    </sheetView>
  </sheetViews>
  <sheetFormatPr defaultRowHeight="14.4" x14ac:dyDescent="0.3"/>
  <cols>
    <col min="1" max="1" width="6" style="5" customWidth="1"/>
    <col min="2" max="2" width="5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44140625" customWidth="1"/>
  </cols>
  <sheetData>
    <row r="1" spans="1:14" x14ac:dyDescent="0.3">
      <c r="A1" s="40">
        <f>'5'!H4</f>
        <v>5</v>
      </c>
      <c r="B1" s="38" t="s">
        <v>6</v>
      </c>
      <c r="C1" s="39"/>
      <c r="D1" s="51" t="str">
        <f>IF(VLOOKUP(A1,Verzamelblad!A5:E54,3)=0,"",VLOOKUP(A1,Verzamelblad!A5:E54,3))</f>
        <v>CBS De Hoeksteen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A4" s="328"/>
      <c r="B4" s="328"/>
      <c r="C4" s="329" t="s">
        <v>371</v>
      </c>
    </row>
    <row r="5" spans="1:14" x14ac:dyDescent="0.3">
      <c r="A5" s="363"/>
      <c r="B5" s="159">
        <v>1</v>
      </c>
      <c r="C5" s="162" t="s">
        <v>339</v>
      </c>
      <c r="D5" s="162"/>
      <c r="E5" s="162" t="s">
        <v>287</v>
      </c>
      <c r="F5" s="331">
        <v>2.7</v>
      </c>
      <c r="G5" s="331"/>
      <c r="H5" s="331"/>
      <c r="I5" s="331"/>
      <c r="J5" s="331"/>
      <c r="K5" s="7">
        <f>SUM(F5:J5)</f>
        <v>2.7</v>
      </c>
    </row>
    <row r="6" spans="1:14" x14ac:dyDescent="0.3">
      <c r="A6" s="363"/>
      <c r="B6" s="159">
        <v>1</v>
      </c>
      <c r="C6" s="162" t="s">
        <v>497</v>
      </c>
      <c r="D6" s="162"/>
      <c r="E6" s="162" t="s">
        <v>287</v>
      </c>
      <c r="F6" s="331">
        <v>10.3</v>
      </c>
      <c r="G6" s="331"/>
      <c r="H6" s="331"/>
      <c r="I6" s="331"/>
      <c r="J6" s="331"/>
      <c r="K6" s="7">
        <f>SUM(F6:J6)</f>
        <v>10.3</v>
      </c>
    </row>
    <row r="7" spans="1:14" x14ac:dyDescent="0.3">
      <c r="A7" s="363"/>
      <c r="B7" s="159">
        <v>2</v>
      </c>
      <c r="C7" s="162" t="s">
        <v>340</v>
      </c>
      <c r="D7" s="162"/>
      <c r="E7" s="162" t="s">
        <v>287</v>
      </c>
      <c r="F7" s="331"/>
      <c r="G7" s="331">
        <v>60.2</v>
      </c>
      <c r="H7" s="331"/>
      <c r="I7" s="331"/>
      <c r="J7" s="331"/>
      <c r="K7" s="7">
        <f>SUM(F7:J7)</f>
        <v>60.2</v>
      </c>
    </row>
    <row r="8" spans="1:14" x14ac:dyDescent="0.3">
      <c r="A8" s="363"/>
      <c r="B8" s="159">
        <v>3</v>
      </c>
      <c r="C8" s="162" t="s">
        <v>498</v>
      </c>
      <c r="D8" s="162"/>
      <c r="E8" s="162" t="s">
        <v>288</v>
      </c>
      <c r="F8" s="331"/>
      <c r="G8" s="331">
        <v>219.4</v>
      </c>
      <c r="H8" s="331"/>
      <c r="I8" s="331"/>
      <c r="J8" s="331"/>
      <c r="K8" s="7">
        <f t="shared" ref="K8:K68" si="0">SUM(F8:J8)</f>
        <v>219.4</v>
      </c>
    </row>
    <row r="9" spans="1:14" x14ac:dyDescent="0.3">
      <c r="A9" s="363"/>
      <c r="B9" s="159"/>
      <c r="C9" s="162" t="s">
        <v>347</v>
      </c>
      <c r="D9" s="162"/>
      <c r="E9" s="162" t="s">
        <v>343</v>
      </c>
      <c r="F9" s="331"/>
      <c r="G9" s="331"/>
      <c r="H9" s="331"/>
      <c r="I9" s="331"/>
      <c r="J9" s="331">
        <v>3</v>
      </c>
      <c r="K9" s="7">
        <f t="shared" si="0"/>
        <v>3</v>
      </c>
    </row>
    <row r="10" spans="1:14" x14ac:dyDescent="0.3">
      <c r="A10" s="363"/>
      <c r="B10" s="159">
        <v>4</v>
      </c>
      <c r="C10" s="162" t="s">
        <v>345</v>
      </c>
      <c r="D10" s="162"/>
      <c r="E10" s="162" t="s">
        <v>276</v>
      </c>
      <c r="F10" s="331"/>
      <c r="G10" s="331"/>
      <c r="H10" s="331"/>
      <c r="I10" s="331"/>
      <c r="J10" s="331">
        <v>2.9</v>
      </c>
      <c r="K10" s="7">
        <f t="shared" si="0"/>
        <v>2.9</v>
      </c>
    </row>
    <row r="11" spans="1:14" x14ac:dyDescent="0.3">
      <c r="A11" s="363"/>
      <c r="B11" s="159">
        <v>5</v>
      </c>
      <c r="C11" s="162" t="s">
        <v>346</v>
      </c>
      <c r="D11" s="162"/>
      <c r="E11" s="162" t="s">
        <v>276</v>
      </c>
      <c r="F11" s="331"/>
      <c r="G11" s="331"/>
      <c r="H11" s="331"/>
      <c r="I11" s="331"/>
      <c r="J11" s="331">
        <v>0.9</v>
      </c>
      <c r="K11" s="7">
        <f t="shared" si="0"/>
        <v>0.9</v>
      </c>
    </row>
    <row r="12" spans="1:14" x14ac:dyDescent="0.3">
      <c r="A12" s="363"/>
      <c r="B12" s="159">
        <v>6</v>
      </c>
      <c r="C12" s="162" t="s">
        <v>346</v>
      </c>
      <c r="D12" s="162"/>
      <c r="E12" s="162" t="s">
        <v>276</v>
      </c>
      <c r="F12" s="331"/>
      <c r="G12" s="331"/>
      <c r="H12" s="331"/>
      <c r="I12" s="331"/>
      <c r="J12" s="331">
        <v>0.9</v>
      </c>
      <c r="K12" s="7">
        <f t="shared" si="0"/>
        <v>0.9</v>
      </c>
    </row>
    <row r="13" spans="1:14" x14ac:dyDescent="0.3">
      <c r="A13" s="426">
        <v>11</v>
      </c>
      <c r="B13" s="159">
        <v>7</v>
      </c>
      <c r="C13" s="162" t="s">
        <v>499</v>
      </c>
      <c r="D13" s="162"/>
      <c r="E13" s="162" t="s">
        <v>288</v>
      </c>
      <c r="F13" s="331"/>
      <c r="G13" s="331">
        <v>55.7</v>
      </c>
      <c r="H13" s="331"/>
      <c r="I13" s="331"/>
      <c r="J13" s="331"/>
      <c r="K13" s="7">
        <f t="shared" si="0"/>
        <v>55.7</v>
      </c>
    </row>
    <row r="14" spans="1:14" x14ac:dyDescent="0.3">
      <c r="A14" s="426">
        <v>10</v>
      </c>
      <c r="B14" s="159">
        <v>8</v>
      </c>
      <c r="C14" s="162" t="s">
        <v>500</v>
      </c>
      <c r="D14" s="162"/>
      <c r="E14" s="162" t="s">
        <v>288</v>
      </c>
      <c r="F14" s="331"/>
      <c r="G14" s="331">
        <v>54.8</v>
      </c>
      <c r="H14" s="331"/>
      <c r="I14" s="331"/>
      <c r="J14" s="331"/>
      <c r="K14" s="7">
        <f t="shared" si="0"/>
        <v>54.8</v>
      </c>
    </row>
    <row r="15" spans="1:14" x14ac:dyDescent="0.3">
      <c r="A15" s="363"/>
      <c r="B15" s="159">
        <v>9</v>
      </c>
      <c r="C15" s="162" t="s">
        <v>345</v>
      </c>
      <c r="D15" s="162"/>
      <c r="E15" s="162" t="s">
        <v>276</v>
      </c>
      <c r="F15" s="331"/>
      <c r="G15" s="331"/>
      <c r="H15" s="331"/>
      <c r="I15" s="331"/>
      <c r="J15" s="331">
        <v>1.8</v>
      </c>
      <c r="K15" s="7">
        <f t="shared" si="0"/>
        <v>1.8</v>
      </c>
    </row>
    <row r="16" spans="1:14" x14ac:dyDescent="0.3">
      <c r="A16" s="363"/>
      <c r="B16" s="159">
        <v>10</v>
      </c>
      <c r="C16" s="162" t="s">
        <v>346</v>
      </c>
      <c r="D16" s="162"/>
      <c r="E16" s="162" t="s">
        <v>276</v>
      </c>
      <c r="F16" s="331"/>
      <c r="G16" s="331"/>
      <c r="H16" s="331"/>
      <c r="I16" s="331"/>
      <c r="J16" s="331">
        <v>1</v>
      </c>
      <c r="K16" s="7">
        <f t="shared" si="0"/>
        <v>1</v>
      </c>
    </row>
    <row r="17" spans="1:11" x14ac:dyDescent="0.3">
      <c r="A17" s="363"/>
      <c r="B17" s="159">
        <v>11</v>
      </c>
      <c r="C17" s="162" t="s">
        <v>346</v>
      </c>
      <c r="D17" s="162"/>
      <c r="E17" s="162" t="s">
        <v>276</v>
      </c>
      <c r="F17" s="331"/>
      <c r="G17" s="331"/>
      <c r="H17" s="331"/>
      <c r="I17" s="331"/>
      <c r="J17" s="331">
        <v>1</v>
      </c>
      <c r="K17" s="7">
        <f t="shared" si="0"/>
        <v>1</v>
      </c>
    </row>
    <row r="18" spans="1:11" x14ac:dyDescent="0.3">
      <c r="A18" s="363"/>
      <c r="B18" s="159">
        <v>12</v>
      </c>
      <c r="C18" s="162" t="s">
        <v>501</v>
      </c>
      <c r="D18" s="162"/>
      <c r="E18" s="162" t="s">
        <v>287</v>
      </c>
      <c r="F18" s="331">
        <v>21.2</v>
      </c>
      <c r="G18" s="331"/>
      <c r="H18" s="331"/>
      <c r="I18" s="331"/>
      <c r="J18" s="331"/>
      <c r="K18" s="7">
        <f t="shared" si="0"/>
        <v>21.2</v>
      </c>
    </row>
    <row r="19" spans="1:11" x14ac:dyDescent="0.3">
      <c r="A19" s="363"/>
      <c r="B19" s="159">
        <v>13</v>
      </c>
      <c r="C19" s="162" t="s">
        <v>502</v>
      </c>
      <c r="D19" s="162"/>
      <c r="E19" s="162" t="s">
        <v>288</v>
      </c>
      <c r="F19" s="331"/>
      <c r="G19" s="331">
        <v>1.6</v>
      </c>
      <c r="H19" s="331"/>
      <c r="I19" s="331"/>
      <c r="J19" s="331"/>
      <c r="K19" s="7">
        <f t="shared" si="0"/>
        <v>1.6</v>
      </c>
    </row>
    <row r="20" spans="1:11" x14ac:dyDescent="0.3">
      <c r="A20" s="363"/>
      <c r="B20" s="159">
        <v>13</v>
      </c>
      <c r="C20" s="162" t="s">
        <v>503</v>
      </c>
      <c r="D20" s="162"/>
      <c r="E20" s="162" t="s">
        <v>287</v>
      </c>
      <c r="F20" s="331"/>
      <c r="G20" s="331">
        <v>5.5</v>
      </c>
      <c r="H20" s="331"/>
      <c r="I20" s="331"/>
      <c r="J20" s="331"/>
      <c r="K20" s="7">
        <f t="shared" si="0"/>
        <v>5.5</v>
      </c>
    </row>
    <row r="21" spans="1:11" x14ac:dyDescent="0.3">
      <c r="A21" s="363" t="s">
        <v>399</v>
      </c>
      <c r="B21" s="159">
        <v>14</v>
      </c>
      <c r="C21" s="162" t="s">
        <v>504</v>
      </c>
      <c r="D21" s="162"/>
      <c r="E21" s="162" t="s">
        <v>288</v>
      </c>
      <c r="F21" s="331">
        <v>32.4</v>
      </c>
      <c r="G21" s="331"/>
      <c r="H21" s="331"/>
      <c r="I21" s="331"/>
      <c r="J21" s="331"/>
      <c r="K21" s="7">
        <f t="shared" si="0"/>
        <v>32.4</v>
      </c>
    </row>
    <row r="22" spans="1:11" x14ac:dyDescent="0.3">
      <c r="A22" s="363" t="s">
        <v>436</v>
      </c>
      <c r="B22" s="159">
        <v>36</v>
      </c>
      <c r="C22" s="162" t="s">
        <v>505</v>
      </c>
      <c r="D22" s="162"/>
      <c r="E22" s="162" t="s">
        <v>289</v>
      </c>
      <c r="F22" s="331">
        <v>14.5</v>
      </c>
      <c r="G22" s="331"/>
      <c r="H22" s="331"/>
      <c r="I22" s="331"/>
      <c r="J22" s="331"/>
      <c r="K22" s="7">
        <f t="shared" si="0"/>
        <v>14.5</v>
      </c>
    </row>
    <row r="23" spans="1:11" x14ac:dyDescent="0.3">
      <c r="A23" s="363" t="s">
        <v>396</v>
      </c>
      <c r="B23" s="159">
        <v>15</v>
      </c>
      <c r="C23" s="162" t="s">
        <v>345</v>
      </c>
      <c r="D23" s="162"/>
      <c r="E23" s="162" t="s">
        <v>276</v>
      </c>
      <c r="F23" s="331"/>
      <c r="G23" s="331"/>
      <c r="H23" s="331"/>
      <c r="I23" s="331"/>
      <c r="J23" s="331">
        <v>2.7</v>
      </c>
      <c r="K23" s="7">
        <f t="shared" si="0"/>
        <v>2.7</v>
      </c>
    </row>
    <row r="24" spans="1:11" x14ac:dyDescent="0.3">
      <c r="A24" s="363"/>
      <c r="B24" s="159">
        <v>16</v>
      </c>
      <c r="C24" s="162" t="s">
        <v>346</v>
      </c>
      <c r="D24" s="162"/>
      <c r="E24" s="162" t="s">
        <v>276</v>
      </c>
      <c r="F24" s="331"/>
      <c r="G24" s="331"/>
      <c r="H24" s="331"/>
      <c r="I24" s="331"/>
      <c r="J24" s="331">
        <v>1</v>
      </c>
      <c r="K24" s="7">
        <f t="shared" si="0"/>
        <v>1</v>
      </c>
    </row>
    <row r="25" spans="1:11" x14ac:dyDescent="0.3">
      <c r="A25" s="363"/>
      <c r="B25" s="159">
        <v>17</v>
      </c>
      <c r="C25" s="162" t="s">
        <v>346</v>
      </c>
      <c r="D25" s="162"/>
      <c r="E25" s="162" t="s">
        <v>276</v>
      </c>
      <c r="F25" s="331"/>
      <c r="G25" s="331"/>
      <c r="H25" s="331"/>
      <c r="I25" s="331"/>
      <c r="J25" s="331">
        <v>1</v>
      </c>
      <c r="K25" s="7">
        <f t="shared" si="0"/>
        <v>1</v>
      </c>
    </row>
    <row r="26" spans="1:11" x14ac:dyDescent="0.3">
      <c r="A26" s="363"/>
      <c r="B26" s="159">
        <v>18</v>
      </c>
      <c r="C26" s="162" t="s">
        <v>506</v>
      </c>
      <c r="D26" s="162"/>
      <c r="E26" s="162" t="s">
        <v>288</v>
      </c>
      <c r="F26" s="331"/>
      <c r="G26" s="331">
        <v>5</v>
      </c>
      <c r="H26" s="331"/>
      <c r="I26" s="331"/>
      <c r="J26" s="331"/>
      <c r="K26" s="7">
        <f t="shared" si="0"/>
        <v>5</v>
      </c>
    </row>
    <row r="27" spans="1:11" x14ac:dyDescent="0.3">
      <c r="A27" s="363" t="s">
        <v>395</v>
      </c>
      <c r="B27" s="159">
        <v>19</v>
      </c>
      <c r="C27" s="162" t="s">
        <v>507</v>
      </c>
      <c r="D27" s="162"/>
      <c r="E27" s="162" t="s">
        <v>288</v>
      </c>
      <c r="F27" s="331"/>
      <c r="G27" s="331">
        <v>6.5</v>
      </c>
      <c r="H27" s="331"/>
      <c r="I27" s="331"/>
      <c r="J27" s="331"/>
      <c r="K27" s="7">
        <f t="shared" si="0"/>
        <v>6.5</v>
      </c>
    </row>
    <row r="28" spans="1:11" x14ac:dyDescent="0.3">
      <c r="A28" s="363"/>
      <c r="B28" s="159">
        <v>20</v>
      </c>
      <c r="C28" s="162" t="s">
        <v>508</v>
      </c>
      <c r="D28" s="162"/>
      <c r="E28" s="162" t="s">
        <v>276</v>
      </c>
      <c r="F28" s="331"/>
      <c r="G28" s="331"/>
      <c r="H28" s="331"/>
      <c r="I28" s="331"/>
      <c r="J28" s="331">
        <v>3.4</v>
      </c>
      <c r="K28" s="7">
        <f t="shared" si="0"/>
        <v>3.4</v>
      </c>
    </row>
    <row r="29" spans="1:11" x14ac:dyDescent="0.3">
      <c r="A29" s="363"/>
      <c r="B29" s="159">
        <v>22</v>
      </c>
      <c r="C29" s="162" t="s">
        <v>509</v>
      </c>
      <c r="D29" s="162"/>
      <c r="E29" s="162" t="s">
        <v>287</v>
      </c>
      <c r="F29" s="331"/>
      <c r="G29" s="331"/>
      <c r="H29" s="331"/>
      <c r="I29" s="331">
        <v>4.2</v>
      </c>
      <c r="J29" s="331"/>
      <c r="K29" s="7">
        <f t="shared" si="0"/>
        <v>4.2</v>
      </c>
    </row>
    <row r="30" spans="1:11" x14ac:dyDescent="0.3">
      <c r="A30" s="363" t="s">
        <v>440</v>
      </c>
      <c r="B30" s="159">
        <v>23</v>
      </c>
      <c r="C30" s="162" t="s">
        <v>510</v>
      </c>
      <c r="D30" s="162"/>
      <c r="E30" s="162" t="s">
        <v>289</v>
      </c>
      <c r="F30" s="331">
        <v>8.6</v>
      </c>
      <c r="G30" s="331"/>
      <c r="H30" s="331"/>
      <c r="I30" s="331"/>
      <c r="J30" s="331"/>
      <c r="K30" s="7">
        <f t="shared" si="0"/>
        <v>8.6</v>
      </c>
    </row>
    <row r="31" spans="1:11" x14ac:dyDescent="0.3">
      <c r="A31" s="363" t="s">
        <v>441</v>
      </c>
      <c r="B31" s="159">
        <v>24</v>
      </c>
      <c r="C31" s="162" t="s">
        <v>390</v>
      </c>
      <c r="D31" s="162"/>
      <c r="E31" s="162" t="s">
        <v>289</v>
      </c>
      <c r="F31" s="331">
        <v>8.5</v>
      </c>
      <c r="G31" s="331"/>
      <c r="H31" s="331"/>
      <c r="I31" s="331"/>
      <c r="J31" s="331"/>
      <c r="K31" s="7">
        <f t="shared" si="0"/>
        <v>8.5</v>
      </c>
    </row>
    <row r="32" spans="1:11" x14ac:dyDescent="0.3">
      <c r="A32" s="363" t="s">
        <v>445</v>
      </c>
      <c r="B32" s="159"/>
      <c r="C32" s="162" t="s">
        <v>379</v>
      </c>
      <c r="D32" s="162"/>
      <c r="E32" s="162" t="s">
        <v>343</v>
      </c>
      <c r="F32" s="331"/>
      <c r="G32" s="331">
        <v>11.6</v>
      </c>
      <c r="H32" s="331"/>
      <c r="I32" s="331"/>
      <c r="J32" s="331"/>
      <c r="K32" s="7">
        <f t="shared" si="0"/>
        <v>11.6</v>
      </c>
    </row>
    <row r="33" spans="1:11" x14ac:dyDescent="0.3">
      <c r="A33" s="363" t="s">
        <v>402</v>
      </c>
      <c r="B33" s="159">
        <v>25</v>
      </c>
      <c r="C33" s="162" t="s">
        <v>511</v>
      </c>
      <c r="D33" s="162"/>
      <c r="E33" s="162" t="s">
        <v>288</v>
      </c>
      <c r="F33" s="331"/>
      <c r="G33" s="331">
        <v>130.30000000000001</v>
      </c>
      <c r="H33" s="331"/>
      <c r="I33" s="331"/>
      <c r="J33" s="331"/>
      <c r="K33" s="7">
        <f t="shared" si="0"/>
        <v>130.30000000000001</v>
      </c>
    </row>
    <row r="34" spans="1:11" x14ac:dyDescent="0.3">
      <c r="A34" s="363" t="s">
        <v>512</v>
      </c>
      <c r="B34" s="159">
        <v>26</v>
      </c>
      <c r="C34" s="162" t="s">
        <v>345</v>
      </c>
      <c r="D34" s="162"/>
      <c r="E34" s="162" t="s">
        <v>276</v>
      </c>
      <c r="F34" s="331"/>
      <c r="G34" s="331"/>
      <c r="H34" s="331"/>
      <c r="I34" s="331"/>
      <c r="J34" s="331">
        <v>4.5999999999999996</v>
      </c>
      <c r="K34" s="7">
        <f t="shared" si="0"/>
        <v>4.5999999999999996</v>
      </c>
    </row>
    <row r="35" spans="1:11" x14ac:dyDescent="0.3">
      <c r="A35" s="363"/>
      <c r="B35" s="159">
        <v>27</v>
      </c>
      <c r="C35" s="162" t="s">
        <v>346</v>
      </c>
      <c r="D35" s="162"/>
      <c r="E35" s="162" t="s">
        <v>276</v>
      </c>
      <c r="F35" s="331"/>
      <c r="G35" s="331"/>
      <c r="H35" s="331"/>
      <c r="I35" s="331"/>
      <c r="J35" s="331">
        <v>0.9</v>
      </c>
      <c r="K35" s="7">
        <f t="shared" si="0"/>
        <v>0.9</v>
      </c>
    </row>
    <row r="36" spans="1:11" x14ac:dyDescent="0.3">
      <c r="A36" s="363"/>
      <c r="B36" s="159">
        <v>28</v>
      </c>
      <c r="C36" s="162" t="s">
        <v>346</v>
      </c>
      <c r="D36" s="162"/>
      <c r="E36" s="162" t="s">
        <v>276</v>
      </c>
      <c r="F36" s="331"/>
      <c r="G36" s="331"/>
      <c r="H36" s="331"/>
      <c r="I36" s="331"/>
      <c r="J36" s="331">
        <v>0.9</v>
      </c>
      <c r="K36" s="7">
        <f t="shared" si="0"/>
        <v>0.9</v>
      </c>
    </row>
    <row r="37" spans="1:11" x14ac:dyDescent="0.3">
      <c r="A37" s="363"/>
      <c r="B37" s="159">
        <v>29</v>
      </c>
      <c r="C37" s="162" t="s">
        <v>346</v>
      </c>
      <c r="D37" s="162"/>
      <c r="E37" s="162" t="s">
        <v>276</v>
      </c>
      <c r="F37" s="331"/>
      <c r="G37" s="331"/>
      <c r="H37" s="331"/>
      <c r="I37" s="331"/>
      <c r="J37" s="331">
        <v>0.9</v>
      </c>
      <c r="K37" s="7">
        <f t="shared" si="0"/>
        <v>0.9</v>
      </c>
    </row>
    <row r="38" spans="1:11" x14ac:dyDescent="0.3">
      <c r="A38" s="363" t="s">
        <v>513</v>
      </c>
      <c r="B38" s="159">
        <v>30</v>
      </c>
      <c r="C38" s="162" t="s">
        <v>361</v>
      </c>
      <c r="D38" s="162"/>
      <c r="E38" s="162" t="s">
        <v>289</v>
      </c>
      <c r="F38" s="331">
        <v>7.9</v>
      </c>
      <c r="G38" s="331"/>
      <c r="H38" s="331"/>
      <c r="I38" s="331"/>
      <c r="J38" s="331"/>
      <c r="K38" s="7">
        <f t="shared" si="0"/>
        <v>7.9</v>
      </c>
    </row>
    <row r="39" spans="1:11" x14ac:dyDescent="0.3">
      <c r="A39" s="363" t="s">
        <v>514</v>
      </c>
      <c r="B39" s="159">
        <v>31</v>
      </c>
      <c r="C39" s="162" t="s">
        <v>345</v>
      </c>
      <c r="D39" s="162"/>
      <c r="E39" s="162" t="s">
        <v>276</v>
      </c>
      <c r="F39" s="331"/>
      <c r="G39" s="331"/>
      <c r="H39" s="331"/>
      <c r="I39" s="331"/>
      <c r="J39" s="331">
        <v>4.4000000000000004</v>
      </c>
      <c r="K39" s="7">
        <f t="shared" si="0"/>
        <v>4.4000000000000004</v>
      </c>
    </row>
    <row r="40" spans="1:11" x14ac:dyDescent="0.3">
      <c r="A40" s="363"/>
      <c r="B40" s="159">
        <v>32</v>
      </c>
      <c r="C40" s="162" t="s">
        <v>346</v>
      </c>
      <c r="D40" s="162"/>
      <c r="E40" s="162" t="s">
        <v>276</v>
      </c>
      <c r="F40" s="331"/>
      <c r="G40" s="331"/>
      <c r="H40" s="331"/>
      <c r="I40" s="331"/>
      <c r="J40" s="331">
        <v>0.9</v>
      </c>
      <c r="K40" s="7">
        <f t="shared" si="0"/>
        <v>0.9</v>
      </c>
    </row>
    <row r="41" spans="1:11" x14ac:dyDescent="0.3">
      <c r="A41" s="363"/>
      <c r="B41" s="159">
        <v>33</v>
      </c>
      <c r="C41" s="162" t="s">
        <v>346</v>
      </c>
      <c r="D41" s="162"/>
      <c r="E41" s="162" t="s">
        <v>276</v>
      </c>
      <c r="F41" s="331"/>
      <c r="G41" s="331"/>
      <c r="H41" s="331"/>
      <c r="I41" s="331"/>
      <c r="J41" s="331">
        <v>0.9</v>
      </c>
      <c r="K41" s="7">
        <f t="shared" si="0"/>
        <v>0.9</v>
      </c>
    </row>
    <row r="42" spans="1:11" x14ac:dyDescent="0.3">
      <c r="A42" s="363"/>
      <c r="B42" s="159">
        <v>34</v>
      </c>
      <c r="C42" s="162" t="s">
        <v>346</v>
      </c>
      <c r="D42" s="162"/>
      <c r="E42" s="162" t="s">
        <v>276</v>
      </c>
      <c r="F42" s="331"/>
      <c r="G42" s="331"/>
      <c r="H42" s="331"/>
      <c r="I42" s="331"/>
      <c r="J42" s="331">
        <v>0.9</v>
      </c>
      <c r="K42" s="7">
        <f t="shared" si="0"/>
        <v>0.9</v>
      </c>
    </row>
    <row r="43" spans="1:11" x14ac:dyDescent="0.3">
      <c r="A43" s="363" t="s">
        <v>439</v>
      </c>
      <c r="B43" s="159"/>
      <c r="C43" s="162" t="s">
        <v>347</v>
      </c>
      <c r="D43" s="162"/>
      <c r="E43" s="162" t="s">
        <v>343</v>
      </c>
      <c r="F43" s="331"/>
      <c r="G43" s="331">
        <v>1.7</v>
      </c>
      <c r="H43" s="331"/>
      <c r="I43" s="331"/>
      <c r="J43" s="331"/>
      <c r="K43" s="7">
        <f t="shared" si="0"/>
        <v>1.7</v>
      </c>
    </row>
    <row r="44" spans="1:11" x14ac:dyDescent="0.3">
      <c r="A44" s="363" t="s">
        <v>437</v>
      </c>
      <c r="B44" s="159">
        <v>35</v>
      </c>
      <c r="C44" s="162" t="s">
        <v>515</v>
      </c>
      <c r="D44" s="162"/>
      <c r="E44" s="162" t="s">
        <v>287</v>
      </c>
      <c r="F44" s="331"/>
      <c r="G44" s="331">
        <v>1.7</v>
      </c>
      <c r="H44" s="331"/>
      <c r="I44" s="331"/>
      <c r="J44" s="331"/>
      <c r="K44" s="7">
        <f t="shared" si="0"/>
        <v>1.7</v>
      </c>
    </row>
    <row r="45" spans="1:11" x14ac:dyDescent="0.3">
      <c r="A45" s="426">
        <v>7</v>
      </c>
      <c r="B45" s="159">
        <v>37</v>
      </c>
      <c r="C45" s="162" t="s">
        <v>516</v>
      </c>
      <c r="D45" s="162"/>
      <c r="E45" s="162" t="s">
        <v>288</v>
      </c>
      <c r="F45" s="331"/>
      <c r="G45" s="331">
        <v>53.8</v>
      </c>
      <c r="H45" s="331"/>
      <c r="I45" s="331"/>
      <c r="J45" s="331"/>
      <c r="K45" s="7">
        <f t="shared" si="0"/>
        <v>53.8</v>
      </c>
    </row>
    <row r="46" spans="1:11" x14ac:dyDescent="0.3">
      <c r="A46" s="363" t="s">
        <v>442</v>
      </c>
      <c r="B46" s="159">
        <v>38</v>
      </c>
      <c r="C46" s="162" t="s">
        <v>517</v>
      </c>
      <c r="D46" s="162"/>
      <c r="E46" s="162" t="s">
        <v>287</v>
      </c>
      <c r="F46" s="331">
        <v>19.8</v>
      </c>
      <c r="G46" s="331"/>
      <c r="H46" s="331"/>
      <c r="I46" s="331"/>
      <c r="J46" s="331"/>
      <c r="K46" s="7">
        <f t="shared" si="0"/>
        <v>19.8</v>
      </c>
    </row>
    <row r="47" spans="1:11" x14ac:dyDescent="0.3">
      <c r="A47" s="426">
        <v>6</v>
      </c>
      <c r="B47" s="159">
        <v>40</v>
      </c>
      <c r="C47" s="162" t="s">
        <v>518</v>
      </c>
      <c r="D47" s="162"/>
      <c r="E47" s="162" t="s">
        <v>288</v>
      </c>
      <c r="F47" s="331"/>
      <c r="G47" s="331">
        <v>53.5</v>
      </c>
      <c r="H47" s="331"/>
      <c r="I47" s="331"/>
      <c r="J47" s="331"/>
      <c r="K47" s="7">
        <f t="shared" si="0"/>
        <v>53.5</v>
      </c>
    </row>
    <row r="48" spans="1:11" x14ac:dyDescent="0.3">
      <c r="A48" s="426">
        <v>5</v>
      </c>
      <c r="B48" s="159">
        <v>41</v>
      </c>
      <c r="C48" s="162" t="s">
        <v>519</v>
      </c>
      <c r="D48" s="162"/>
      <c r="E48" s="162" t="s">
        <v>288</v>
      </c>
      <c r="F48" s="331"/>
      <c r="G48" s="331">
        <v>60.5</v>
      </c>
      <c r="H48" s="331"/>
      <c r="I48" s="331"/>
      <c r="J48" s="331"/>
      <c r="K48" s="7">
        <f t="shared" si="0"/>
        <v>60.5</v>
      </c>
    </row>
    <row r="49" spans="1:11" x14ac:dyDescent="0.3">
      <c r="A49" s="426">
        <v>4</v>
      </c>
      <c r="B49" s="159">
        <v>42</v>
      </c>
      <c r="C49" s="162" t="s">
        <v>520</v>
      </c>
      <c r="D49" s="162"/>
      <c r="E49" s="162" t="s">
        <v>288</v>
      </c>
      <c r="F49" s="331"/>
      <c r="G49" s="331">
        <v>60.6</v>
      </c>
      <c r="H49" s="331"/>
      <c r="I49" s="331"/>
      <c r="J49" s="331"/>
      <c r="K49" s="7">
        <f t="shared" si="0"/>
        <v>60.6</v>
      </c>
    </row>
    <row r="50" spans="1:11" x14ac:dyDescent="0.3">
      <c r="A50" s="426">
        <v>9</v>
      </c>
      <c r="B50" s="159">
        <v>43</v>
      </c>
      <c r="C50" s="162" t="s">
        <v>521</v>
      </c>
      <c r="D50" s="162"/>
      <c r="E50" s="162" t="s">
        <v>288</v>
      </c>
      <c r="F50" s="331"/>
      <c r="G50" s="331">
        <v>55.9</v>
      </c>
      <c r="H50" s="331"/>
      <c r="I50" s="331"/>
      <c r="J50" s="331"/>
      <c r="K50" s="7">
        <f t="shared" si="0"/>
        <v>55.9</v>
      </c>
    </row>
    <row r="51" spans="1:11" x14ac:dyDescent="0.3">
      <c r="A51" s="426">
        <v>8</v>
      </c>
      <c r="B51" s="159">
        <v>44</v>
      </c>
      <c r="C51" s="162" t="s">
        <v>522</v>
      </c>
      <c r="D51" s="162"/>
      <c r="E51" s="162" t="s">
        <v>288</v>
      </c>
      <c r="F51" s="331"/>
      <c r="G51" s="331">
        <v>56</v>
      </c>
      <c r="H51" s="331"/>
      <c r="I51" s="331"/>
      <c r="J51" s="331"/>
      <c r="K51" s="7">
        <f t="shared" si="0"/>
        <v>56</v>
      </c>
    </row>
    <row r="52" spans="1:11" x14ac:dyDescent="0.3">
      <c r="A52" s="426">
        <v>3</v>
      </c>
      <c r="B52" s="159">
        <v>45</v>
      </c>
      <c r="C52" s="162" t="s">
        <v>523</v>
      </c>
      <c r="D52" s="162"/>
      <c r="E52" s="162" t="s">
        <v>288</v>
      </c>
      <c r="F52" s="331"/>
      <c r="G52" s="331">
        <v>61.6</v>
      </c>
      <c r="H52" s="331"/>
      <c r="I52" s="331"/>
      <c r="J52" s="331"/>
      <c r="K52" s="7">
        <f t="shared" si="0"/>
        <v>61.6</v>
      </c>
    </row>
    <row r="53" spans="1:11" x14ac:dyDescent="0.3">
      <c r="A53" s="363"/>
      <c r="B53" s="159">
        <v>46</v>
      </c>
      <c r="C53" s="162" t="s">
        <v>345</v>
      </c>
      <c r="D53" s="162"/>
      <c r="E53" s="162" t="s">
        <v>276</v>
      </c>
      <c r="F53" s="331"/>
      <c r="G53" s="331"/>
      <c r="H53" s="331"/>
      <c r="I53" s="331"/>
      <c r="J53" s="331">
        <v>1.7</v>
      </c>
      <c r="K53" s="7">
        <f t="shared" si="0"/>
        <v>1.7</v>
      </c>
    </row>
    <row r="54" spans="1:11" x14ac:dyDescent="0.3">
      <c r="A54" s="363"/>
      <c r="B54" s="159">
        <v>47</v>
      </c>
      <c r="C54" s="162" t="s">
        <v>346</v>
      </c>
      <c r="D54" s="162"/>
      <c r="E54" s="162" t="s">
        <v>276</v>
      </c>
      <c r="F54" s="331"/>
      <c r="G54" s="331"/>
      <c r="H54" s="331"/>
      <c r="I54" s="331"/>
      <c r="J54" s="331">
        <v>0.9</v>
      </c>
      <c r="K54" s="7">
        <f t="shared" si="0"/>
        <v>0.9</v>
      </c>
    </row>
    <row r="55" spans="1:11" x14ac:dyDescent="0.3">
      <c r="A55" s="363"/>
      <c r="B55" s="159">
        <v>48</v>
      </c>
      <c r="C55" s="162" t="s">
        <v>346</v>
      </c>
      <c r="D55" s="162"/>
      <c r="E55" s="162" t="s">
        <v>276</v>
      </c>
      <c r="F55" s="331"/>
      <c r="G55" s="331"/>
      <c r="H55" s="331"/>
      <c r="I55" s="331"/>
      <c r="J55" s="331">
        <v>0.9</v>
      </c>
      <c r="K55" s="7">
        <f t="shared" si="0"/>
        <v>0.9</v>
      </c>
    </row>
    <row r="56" spans="1:11" x14ac:dyDescent="0.3">
      <c r="A56" s="363"/>
      <c r="B56" s="159">
        <v>49</v>
      </c>
      <c r="C56" s="162" t="s">
        <v>501</v>
      </c>
      <c r="D56" s="162"/>
      <c r="E56" s="162" t="s">
        <v>287</v>
      </c>
      <c r="F56" s="331">
        <v>9.4</v>
      </c>
      <c r="G56" s="331"/>
      <c r="H56" s="331"/>
      <c r="I56" s="331"/>
      <c r="J56" s="331"/>
      <c r="K56" s="7">
        <f t="shared" si="0"/>
        <v>9.4</v>
      </c>
    </row>
    <row r="57" spans="1:11" x14ac:dyDescent="0.3">
      <c r="A57" s="363"/>
      <c r="B57" s="159">
        <v>50</v>
      </c>
      <c r="C57" s="162" t="s">
        <v>345</v>
      </c>
      <c r="D57" s="162"/>
      <c r="E57" s="162" t="s">
        <v>276</v>
      </c>
      <c r="F57" s="331"/>
      <c r="G57" s="331"/>
      <c r="H57" s="331"/>
      <c r="I57" s="331"/>
      <c r="J57" s="331">
        <v>2.8</v>
      </c>
      <c r="K57" s="7">
        <f t="shared" si="0"/>
        <v>2.8</v>
      </c>
    </row>
    <row r="58" spans="1:11" x14ac:dyDescent="0.3">
      <c r="A58" s="363"/>
      <c r="B58" s="159">
        <v>51</v>
      </c>
      <c r="C58" s="162" t="s">
        <v>346</v>
      </c>
      <c r="D58" s="162"/>
      <c r="E58" s="162" t="s">
        <v>276</v>
      </c>
      <c r="F58" s="331"/>
      <c r="G58" s="331"/>
      <c r="H58" s="331"/>
      <c r="I58" s="331"/>
      <c r="J58" s="331">
        <v>0.9</v>
      </c>
      <c r="K58" s="7">
        <f t="shared" si="0"/>
        <v>0.9</v>
      </c>
    </row>
    <row r="59" spans="1:11" x14ac:dyDescent="0.3">
      <c r="A59" s="363"/>
      <c r="B59" s="159">
        <v>52</v>
      </c>
      <c r="C59" s="162" t="s">
        <v>346</v>
      </c>
      <c r="D59" s="162"/>
      <c r="E59" s="162" t="s">
        <v>276</v>
      </c>
      <c r="F59" s="331"/>
      <c r="G59" s="331"/>
      <c r="H59" s="331"/>
      <c r="I59" s="331"/>
      <c r="J59" s="331">
        <v>0.9</v>
      </c>
      <c r="K59" s="7">
        <f t="shared" si="0"/>
        <v>0.9</v>
      </c>
    </row>
    <row r="60" spans="1:11" x14ac:dyDescent="0.3">
      <c r="A60" s="426">
        <v>2</v>
      </c>
      <c r="B60" s="159">
        <v>53</v>
      </c>
      <c r="C60" s="162" t="s">
        <v>523</v>
      </c>
      <c r="D60" s="162"/>
      <c r="E60" s="162" t="s">
        <v>288</v>
      </c>
      <c r="F60" s="331"/>
      <c r="G60" s="331">
        <v>59.8</v>
      </c>
      <c r="H60" s="331"/>
      <c r="I60" s="331"/>
      <c r="J60" s="331"/>
      <c r="K60" s="7">
        <f t="shared" si="0"/>
        <v>59.8</v>
      </c>
    </row>
    <row r="61" spans="1:11" x14ac:dyDescent="0.3">
      <c r="A61" s="426"/>
      <c r="B61" s="159"/>
      <c r="C61" s="162" t="s">
        <v>379</v>
      </c>
      <c r="D61" s="162"/>
      <c r="E61" s="162" t="s">
        <v>343</v>
      </c>
      <c r="F61" s="331"/>
      <c r="G61" s="331">
        <v>1.6</v>
      </c>
      <c r="H61" s="331"/>
      <c r="I61" s="331"/>
      <c r="J61" s="331"/>
      <c r="K61" s="7">
        <f t="shared" si="0"/>
        <v>1.6</v>
      </c>
    </row>
    <row r="62" spans="1:11" x14ac:dyDescent="0.3">
      <c r="A62" s="426"/>
      <c r="B62" s="159">
        <v>54</v>
      </c>
      <c r="C62" s="162" t="s">
        <v>416</v>
      </c>
      <c r="D62" s="162"/>
      <c r="E62" s="162" t="s">
        <v>290</v>
      </c>
      <c r="F62" s="331"/>
      <c r="G62" s="331"/>
      <c r="H62" s="331">
        <v>79.3</v>
      </c>
      <c r="I62" s="331"/>
      <c r="J62" s="331"/>
      <c r="K62" s="7">
        <f t="shared" si="0"/>
        <v>79.3</v>
      </c>
    </row>
    <row r="63" spans="1:11" x14ac:dyDescent="0.3">
      <c r="A63" s="426"/>
      <c r="B63" s="159">
        <v>55</v>
      </c>
      <c r="C63" s="162" t="s">
        <v>524</v>
      </c>
      <c r="D63" s="162"/>
      <c r="E63" s="162" t="s">
        <v>290</v>
      </c>
      <c r="F63" s="331"/>
      <c r="G63" s="331">
        <v>14</v>
      </c>
      <c r="H63" s="331"/>
      <c r="I63" s="331"/>
      <c r="J63" s="331"/>
      <c r="K63" s="7">
        <f t="shared" si="0"/>
        <v>14</v>
      </c>
    </row>
    <row r="64" spans="1:11" x14ac:dyDescent="0.3">
      <c r="A64" s="426"/>
      <c r="B64" s="159"/>
      <c r="C64" s="162" t="s">
        <v>379</v>
      </c>
      <c r="D64" s="162"/>
      <c r="E64" s="162" t="s">
        <v>343</v>
      </c>
      <c r="F64" s="331"/>
      <c r="G64" s="331">
        <v>1.6</v>
      </c>
      <c r="H64" s="331"/>
      <c r="I64" s="331"/>
      <c r="J64" s="331"/>
      <c r="K64" s="7">
        <f t="shared" si="0"/>
        <v>1.6</v>
      </c>
    </row>
    <row r="65" spans="1:13" ht="15" thickBot="1" x14ac:dyDescent="0.35">
      <c r="A65" s="426">
        <v>1</v>
      </c>
      <c r="B65" s="159">
        <v>56</v>
      </c>
      <c r="C65" s="162" t="s">
        <v>523</v>
      </c>
      <c r="D65" s="162"/>
      <c r="E65" s="162" t="s">
        <v>288</v>
      </c>
      <c r="F65" s="331"/>
      <c r="G65" s="331">
        <v>60.6</v>
      </c>
      <c r="H65" s="331"/>
      <c r="I65" s="331"/>
      <c r="J65" s="331"/>
      <c r="K65" s="7">
        <f t="shared" si="0"/>
        <v>60.6</v>
      </c>
      <c r="L65" s="258"/>
      <c r="M65" s="260"/>
    </row>
    <row r="66" spans="1:13" ht="15" thickTop="1" x14ac:dyDescent="0.3">
      <c r="A66" s="426"/>
      <c r="B66" s="159">
        <v>57</v>
      </c>
      <c r="C66" s="162" t="s">
        <v>345</v>
      </c>
      <c r="D66" s="162"/>
      <c r="E66" s="162" t="s">
        <v>276</v>
      </c>
      <c r="F66" s="331"/>
      <c r="G66" s="331"/>
      <c r="H66" s="331"/>
      <c r="I66" s="331"/>
      <c r="J66" s="331">
        <v>2.8</v>
      </c>
      <c r="K66" s="7">
        <f t="shared" si="0"/>
        <v>2.8</v>
      </c>
    </row>
    <row r="67" spans="1:13" x14ac:dyDescent="0.3">
      <c r="A67" s="426"/>
      <c r="B67" s="159">
        <v>58</v>
      </c>
      <c r="C67" s="162" t="s">
        <v>346</v>
      </c>
      <c r="D67" s="162"/>
      <c r="E67" s="162" t="s">
        <v>276</v>
      </c>
      <c r="F67" s="331"/>
      <c r="G67" s="331"/>
      <c r="H67" s="331"/>
      <c r="I67" s="331"/>
      <c r="J67" s="331">
        <v>0.9</v>
      </c>
      <c r="K67" s="7">
        <f t="shared" si="0"/>
        <v>0.9</v>
      </c>
      <c r="L67" s="5">
        <f t="shared" ref="L67:L130" si="1">IF(D67="X",0,IF(E67="",0,IF(E67="H",0,VLOOKUP(E67,$F$539:$G$553,2))))</f>
        <v>200</v>
      </c>
      <c r="M67">
        <f t="shared" ref="M67:M130" si="2">SUM(K67*L67)</f>
        <v>180</v>
      </c>
    </row>
    <row r="68" spans="1:13" x14ac:dyDescent="0.3">
      <c r="A68" s="363"/>
      <c r="B68" s="159">
        <v>59</v>
      </c>
      <c r="C68" s="162" t="s">
        <v>346</v>
      </c>
      <c r="D68" s="162"/>
      <c r="E68" s="162" t="s">
        <v>276</v>
      </c>
      <c r="F68" s="331"/>
      <c r="G68" s="331"/>
      <c r="H68" s="331"/>
      <c r="I68" s="331"/>
      <c r="J68" s="331">
        <v>0.9</v>
      </c>
      <c r="K68" s="7">
        <f t="shared" si="0"/>
        <v>0.9</v>
      </c>
      <c r="L68" s="5">
        <f t="shared" si="1"/>
        <v>200</v>
      </c>
      <c r="M68">
        <f t="shared" si="2"/>
        <v>180</v>
      </c>
    </row>
    <row r="69" spans="1:13" ht="15" thickBot="1" x14ac:dyDescent="0.35">
      <c r="A69" s="363"/>
      <c r="B69" s="159"/>
      <c r="C69" s="332" t="s">
        <v>285</v>
      </c>
      <c r="D69" s="332"/>
      <c r="E69" s="332"/>
      <c r="F69" s="333">
        <f t="shared" ref="F69:K69" si="3">SUM(F5:F68)</f>
        <v>135.29999999999998</v>
      </c>
      <c r="G69" s="333">
        <f t="shared" si="3"/>
        <v>1093.5</v>
      </c>
      <c r="H69" s="333">
        <f t="shared" si="3"/>
        <v>79.3</v>
      </c>
      <c r="I69" s="333">
        <f t="shared" si="3"/>
        <v>4.2</v>
      </c>
      <c r="J69" s="333">
        <f t="shared" si="3"/>
        <v>46.699999999999982</v>
      </c>
      <c r="K69" s="333">
        <f t="shared" si="3"/>
        <v>1358.9999999999998</v>
      </c>
      <c r="L69" s="5">
        <f t="shared" si="1"/>
        <v>0</v>
      </c>
      <c r="M69">
        <f t="shared" si="2"/>
        <v>0</v>
      </c>
    </row>
    <row r="70" spans="1:13" ht="15" thickTop="1" x14ac:dyDescent="0.3">
      <c r="A70" s="363"/>
      <c r="B70" s="159"/>
      <c r="C70" s="162"/>
      <c r="D70" s="162"/>
      <c r="E70" s="162"/>
      <c r="F70" s="331"/>
      <c r="G70" s="331"/>
      <c r="H70" s="331"/>
      <c r="I70" s="331"/>
      <c r="J70" s="331"/>
      <c r="L70" s="5">
        <f t="shared" si="1"/>
        <v>0</v>
      </c>
      <c r="M70">
        <f t="shared" si="2"/>
        <v>0</v>
      </c>
    </row>
    <row r="71" spans="1:13" x14ac:dyDescent="0.3">
      <c r="A71" s="363"/>
      <c r="B71" s="159"/>
      <c r="C71" s="334" t="s">
        <v>372</v>
      </c>
      <c r="D71" s="162"/>
      <c r="E71" s="162"/>
      <c r="F71" s="331"/>
      <c r="G71" s="331"/>
      <c r="H71" s="331"/>
      <c r="I71" s="331"/>
      <c r="J71" s="331"/>
      <c r="L71" s="5">
        <f t="shared" si="1"/>
        <v>0</v>
      </c>
      <c r="M71">
        <f t="shared" si="2"/>
        <v>0</v>
      </c>
    </row>
    <row r="72" spans="1:13" x14ac:dyDescent="0.3">
      <c r="A72" s="363" t="s">
        <v>494</v>
      </c>
      <c r="B72" s="159"/>
      <c r="C72" s="162" t="s">
        <v>340</v>
      </c>
      <c r="D72" s="162"/>
      <c r="E72" s="162" t="s">
        <v>287</v>
      </c>
      <c r="F72" s="331"/>
      <c r="G72" s="331">
        <v>53.8</v>
      </c>
      <c r="H72" s="331"/>
      <c r="I72" s="331"/>
      <c r="J72" s="331"/>
      <c r="K72" s="7">
        <f t="shared" ref="K72:K83" si="4">SUM(F72:J72)</f>
        <v>53.8</v>
      </c>
      <c r="L72" s="5">
        <f t="shared" si="1"/>
        <v>200</v>
      </c>
      <c r="M72">
        <f t="shared" si="2"/>
        <v>10760</v>
      </c>
    </row>
    <row r="73" spans="1:13" x14ac:dyDescent="0.3">
      <c r="A73" s="363" t="s">
        <v>450</v>
      </c>
      <c r="B73" s="159"/>
      <c r="C73" s="162" t="s">
        <v>525</v>
      </c>
      <c r="D73" s="162"/>
      <c r="E73" s="162" t="s">
        <v>288</v>
      </c>
      <c r="F73" s="331">
        <v>14.8</v>
      </c>
      <c r="G73" s="331"/>
      <c r="H73" s="331"/>
      <c r="I73" s="331"/>
      <c r="J73" s="331"/>
      <c r="K73" s="7">
        <f>SUM(F73:J73)</f>
        <v>14.8</v>
      </c>
      <c r="L73" s="5">
        <f t="shared" si="1"/>
        <v>200</v>
      </c>
      <c r="M73">
        <f t="shared" si="2"/>
        <v>2960</v>
      </c>
    </row>
    <row r="74" spans="1:13" x14ac:dyDescent="0.3">
      <c r="A74" s="363" t="s">
        <v>494</v>
      </c>
      <c r="B74" s="159"/>
      <c r="C74" s="162" t="s">
        <v>509</v>
      </c>
      <c r="D74" s="162"/>
      <c r="E74" s="162" t="s">
        <v>287</v>
      </c>
      <c r="F74" s="331"/>
      <c r="G74" s="331"/>
      <c r="H74" s="331"/>
      <c r="I74" s="331">
        <v>2.8</v>
      </c>
      <c r="J74" s="331"/>
      <c r="K74" s="7">
        <f t="shared" si="4"/>
        <v>2.8</v>
      </c>
      <c r="L74" s="5">
        <f t="shared" si="1"/>
        <v>200</v>
      </c>
      <c r="M74">
        <f t="shared" si="2"/>
        <v>560</v>
      </c>
    </row>
    <row r="75" spans="1:13" x14ac:dyDescent="0.3">
      <c r="A75" s="363" t="s">
        <v>491</v>
      </c>
      <c r="B75" s="159"/>
      <c r="C75" s="162" t="s">
        <v>526</v>
      </c>
      <c r="D75" s="162"/>
      <c r="E75" s="162" t="s">
        <v>288</v>
      </c>
      <c r="F75" s="331"/>
      <c r="G75" s="331">
        <v>45</v>
      </c>
      <c r="H75" s="331"/>
      <c r="I75" s="331"/>
      <c r="J75" s="331"/>
      <c r="K75" s="7">
        <f t="shared" si="4"/>
        <v>45</v>
      </c>
      <c r="L75" s="5">
        <f t="shared" si="1"/>
        <v>200</v>
      </c>
      <c r="M75">
        <f t="shared" si="2"/>
        <v>9000</v>
      </c>
    </row>
    <row r="76" spans="1:13" x14ac:dyDescent="0.3">
      <c r="A76" s="363" t="s">
        <v>491</v>
      </c>
      <c r="B76" s="159"/>
      <c r="C76" s="162" t="s">
        <v>527</v>
      </c>
      <c r="D76" s="162"/>
      <c r="E76" s="162" t="s">
        <v>343</v>
      </c>
      <c r="F76" s="331"/>
      <c r="G76" s="331">
        <v>15.3</v>
      </c>
      <c r="H76" s="331"/>
      <c r="I76" s="331"/>
      <c r="J76" s="331"/>
      <c r="K76" s="7">
        <f t="shared" si="4"/>
        <v>15.3</v>
      </c>
      <c r="L76" s="5">
        <f t="shared" si="1"/>
        <v>0</v>
      </c>
      <c r="M76">
        <f t="shared" si="2"/>
        <v>0</v>
      </c>
    </row>
    <row r="77" spans="1:13" x14ac:dyDescent="0.3">
      <c r="A77" s="363" t="s">
        <v>528</v>
      </c>
      <c r="B77" s="159"/>
      <c r="C77" s="162" t="s">
        <v>379</v>
      </c>
      <c r="D77" s="162"/>
      <c r="E77" s="162" t="s">
        <v>343</v>
      </c>
      <c r="F77" s="331"/>
      <c r="G77" s="331">
        <v>14.9</v>
      </c>
      <c r="H77" s="331"/>
      <c r="I77" s="331"/>
      <c r="J77" s="331"/>
      <c r="K77" s="7">
        <f t="shared" si="4"/>
        <v>14.9</v>
      </c>
      <c r="L77" s="5">
        <f t="shared" si="1"/>
        <v>0</v>
      </c>
      <c r="M77">
        <f t="shared" si="2"/>
        <v>0</v>
      </c>
    </row>
    <row r="78" spans="1:13" x14ac:dyDescent="0.3">
      <c r="A78" s="363" t="s">
        <v>529</v>
      </c>
      <c r="B78" s="159"/>
      <c r="C78" s="162" t="s">
        <v>530</v>
      </c>
      <c r="D78" s="162"/>
      <c r="E78" s="162" t="s">
        <v>343</v>
      </c>
      <c r="F78" s="331"/>
      <c r="G78" s="331"/>
      <c r="H78" s="331"/>
      <c r="I78" s="331"/>
      <c r="J78" s="331">
        <v>8.3000000000000007</v>
      </c>
      <c r="K78" s="7">
        <f t="shared" si="4"/>
        <v>8.3000000000000007</v>
      </c>
      <c r="L78" s="5">
        <f t="shared" si="1"/>
        <v>0</v>
      </c>
      <c r="M78">
        <f t="shared" si="2"/>
        <v>0</v>
      </c>
    </row>
    <row r="79" spans="1:13" x14ac:dyDescent="0.3">
      <c r="A79" s="363" t="s">
        <v>466</v>
      </c>
      <c r="B79" s="159"/>
      <c r="C79" s="162" t="s">
        <v>379</v>
      </c>
      <c r="D79" s="162"/>
      <c r="E79" s="162" t="s">
        <v>343</v>
      </c>
      <c r="F79" s="331"/>
      <c r="G79" s="331">
        <v>23.9</v>
      </c>
      <c r="H79" s="331"/>
      <c r="I79" s="331"/>
      <c r="J79" s="331"/>
      <c r="K79" s="7">
        <f t="shared" si="4"/>
        <v>23.9</v>
      </c>
      <c r="L79" s="5">
        <f t="shared" si="1"/>
        <v>0</v>
      </c>
      <c r="M79">
        <f t="shared" si="2"/>
        <v>0</v>
      </c>
    </row>
    <row r="80" spans="1:13" x14ac:dyDescent="0.3">
      <c r="A80" s="363" t="s">
        <v>494</v>
      </c>
      <c r="B80" s="159"/>
      <c r="C80" s="162" t="s">
        <v>350</v>
      </c>
      <c r="D80" s="162"/>
      <c r="E80" s="162" t="s">
        <v>287</v>
      </c>
      <c r="F80" s="331"/>
      <c r="G80" s="331">
        <v>10.1</v>
      </c>
      <c r="H80" s="331"/>
      <c r="I80" s="331"/>
      <c r="J80" s="331"/>
      <c r="K80" s="7">
        <f t="shared" si="4"/>
        <v>10.1</v>
      </c>
      <c r="L80" s="5">
        <f t="shared" si="1"/>
        <v>200</v>
      </c>
      <c r="M80">
        <f t="shared" si="2"/>
        <v>2020</v>
      </c>
    </row>
    <row r="81" spans="1:13" x14ac:dyDescent="0.3">
      <c r="A81" s="363" t="s">
        <v>449</v>
      </c>
      <c r="B81" s="159"/>
      <c r="C81" s="162" t="s">
        <v>531</v>
      </c>
      <c r="D81" s="162"/>
      <c r="E81" s="162" t="s">
        <v>288</v>
      </c>
      <c r="F81" s="331"/>
      <c r="G81" s="331"/>
      <c r="H81" s="331"/>
      <c r="I81" s="331">
        <v>39</v>
      </c>
      <c r="J81" s="331"/>
      <c r="K81" s="7">
        <f t="shared" si="4"/>
        <v>39</v>
      </c>
      <c r="L81" s="5">
        <f t="shared" si="1"/>
        <v>200</v>
      </c>
      <c r="M81">
        <f t="shared" si="2"/>
        <v>7800</v>
      </c>
    </row>
    <row r="82" spans="1:13" x14ac:dyDescent="0.3">
      <c r="A82" s="363"/>
      <c r="B82" s="159"/>
      <c r="C82" s="162" t="s">
        <v>358</v>
      </c>
      <c r="D82" s="162"/>
      <c r="E82" s="162" t="s">
        <v>343</v>
      </c>
      <c r="F82" s="331"/>
      <c r="G82" s="331">
        <v>3.6</v>
      </c>
      <c r="H82" s="331"/>
      <c r="I82" s="331"/>
      <c r="J82" s="331"/>
      <c r="K82" s="7">
        <f t="shared" si="4"/>
        <v>3.6</v>
      </c>
      <c r="L82" s="5">
        <f t="shared" si="1"/>
        <v>0</v>
      </c>
      <c r="M82">
        <f t="shared" si="2"/>
        <v>0</v>
      </c>
    </row>
    <row r="83" spans="1:13" x14ac:dyDescent="0.3">
      <c r="A83" s="363" t="s">
        <v>492</v>
      </c>
      <c r="B83" s="159"/>
      <c r="C83" s="162" t="s">
        <v>532</v>
      </c>
      <c r="D83" s="162"/>
      <c r="E83" s="162" t="s">
        <v>343</v>
      </c>
      <c r="F83" s="331"/>
      <c r="G83" s="331">
        <v>1.8</v>
      </c>
      <c r="H83" s="331"/>
      <c r="I83" s="331"/>
      <c r="J83" s="331"/>
      <c r="K83" s="7">
        <f t="shared" si="4"/>
        <v>1.8</v>
      </c>
      <c r="L83" s="5">
        <f t="shared" si="1"/>
        <v>0</v>
      </c>
      <c r="M83">
        <f t="shared" si="2"/>
        <v>0</v>
      </c>
    </row>
    <row r="84" spans="1:13" ht="15" thickBot="1" x14ac:dyDescent="0.35">
      <c r="A84" s="363"/>
      <c r="B84" s="162"/>
      <c r="C84" s="332" t="s">
        <v>377</v>
      </c>
      <c r="D84" s="332"/>
      <c r="E84" s="332"/>
      <c r="F84" s="333">
        <f t="shared" ref="F84:K84" si="5">SUM(F72:F83)</f>
        <v>14.8</v>
      </c>
      <c r="G84" s="333">
        <f t="shared" si="5"/>
        <v>168.4</v>
      </c>
      <c r="H84" s="333">
        <f t="shared" si="5"/>
        <v>0</v>
      </c>
      <c r="I84" s="333">
        <f t="shared" si="5"/>
        <v>41.8</v>
      </c>
      <c r="J84" s="333">
        <f t="shared" si="5"/>
        <v>8.3000000000000007</v>
      </c>
      <c r="K84" s="333">
        <f t="shared" si="5"/>
        <v>233.3</v>
      </c>
      <c r="L84" s="5">
        <f t="shared" si="1"/>
        <v>0</v>
      </c>
      <c r="M84">
        <f t="shared" si="2"/>
        <v>0</v>
      </c>
    </row>
    <row r="85" spans="1:13" ht="15" thickTop="1" x14ac:dyDescent="0.3">
      <c r="A85" s="363"/>
      <c r="B85" s="162"/>
      <c r="C85" s="162"/>
      <c r="D85" s="162"/>
      <c r="E85" s="162"/>
      <c r="F85" s="331"/>
      <c r="G85" s="331"/>
      <c r="H85" s="331"/>
      <c r="I85" s="331"/>
      <c r="J85" s="331"/>
      <c r="L85" s="5">
        <f t="shared" si="1"/>
        <v>0</v>
      </c>
      <c r="M85">
        <f t="shared" si="2"/>
        <v>0</v>
      </c>
    </row>
    <row r="86" spans="1:13" x14ac:dyDescent="0.3">
      <c r="A86" s="363"/>
      <c r="B86" s="162"/>
      <c r="C86" s="336" t="s">
        <v>218</v>
      </c>
      <c r="D86" s="336"/>
      <c r="E86" s="336"/>
      <c r="F86" s="337"/>
      <c r="G86" s="337"/>
      <c r="H86" s="337"/>
      <c r="I86" s="337"/>
      <c r="J86" s="337"/>
      <c r="L86" s="5">
        <f t="shared" si="1"/>
        <v>0</v>
      </c>
      <c r="M86">
        <f t="shared" si="2"/>
        <v>0</v>
      </c>
    </row>
    <row r="87" spans="1:13" x14ac:dyDescent="0.3">
      <c r="A87" s="363"/>
      <c r="B87" s="162"/>
      <c r="C87" s="336" t="str">
        <f>C69</f>
        <v>Totaal begane grond</v>
      </c>
      <c r="D87" s="336"/>
      <c r="E87" s="336"/>
      <c r="F87" s="337">
        <f t="shared" ref="F87:K87" si="6">F69</f>
        <v>135.29999999999998</v>
      </c>
      <c r="G87" s="337">
        <f t="shared" si="6"/>
        <v>1093.5</v>
      </c>
      <c r="H87" s="337">
        <f t="shared" si="6"/>
        <v>79.3</v>
      </c>
      <c r="I87" s="337">
        <f t="shared" si="6"/>
        <v>4.2</v>
      </c>
      <c r="J87" s="337">
        <f t="shared" si="6"/>
        <v>46.699999999999982</v>
      </c>
      <c r="K87" s="337">
        <f t="shared" si="6"/>
        <v>1358.9999999999998</v>
      </c>
      <c r="L87" s="5">
        <f t="shared" si="1"/>
        <v>0</v>
      </c>
      <c r="M87">
        <f t="shared" si="2"/>
        <v>0</v>
      </c>
    </row>
    <row r="88" spans="1:13" x14ac:dyDescent="0.3">
      <c r="A88" s="363"/>
      <c r="B88" s="162"/>
      <c r="C88" s="336" t="str">
        <f>C84</f>
        <v>Totaal 1e etage</v>
      </c>
      <c r="D88" s="336"/>
      <c r="E88" s="336"/>
      <c r="F88" s="337">
        <f t="shared" ref="F88:K88" si="7">F84</f>
        <v>14.8</v>
      </c>
      <c r="G88" s="337">
        <f t="shared" si="7"/>
        <v>168.4</v>
      </c>
      <c r="H88" s="337">
        <f t="shared" si="7"/>
        <v>0</v>
      </c>
      <c r="I88" s="337">
        <f t="shared" si="7"/>
        <v>41.8</v>
      </c>
      <c r="J88" s="337">
        <f t="shared" si="7"/>
        <v>8.3000000000000007</v>
      </c>
      <c r="K88" s="337">
        <f t="shared" si="7"/>
        <v>233.3</v>
      </c>
      <c r="L88" s="5">
        <f t="shared" si="1"/>
        <v>0</v>
      </c>
      <c r="M88">
        <f t="shared" si="2"/>
        <v>0</v>
      </c>
    </row>
    <row r="89" spans="1:13" ht="15" thickBot="1" x14ac:dyDescent="0.35">
      <c r="A89" s="363"/>
      <c r="B89" s="162"/>
      <c r="C89" s="332" t="s">
        <v>86</v>
      </c>
      <c r="D89" s="332"/>
      <c r="E89" s="332"/>
      <c r="F89" s="333">
        <f t="shared" ref="F89:K89" si="8">SUM(F87:F88)</f>
        <v>150.1</v>
      </c>
      <c r="G89" s="333">
        <f t="shared" si="8"/>
        <v>1261.9000000000001</v>
      </c>
      <c r="H89" s="333">
        <f t="shared" si="8"/>
        <v>79.3</v>
      </c>
      <c r="I89" s="333">
        <f t="shared" si="8"/>
        <v>46</v>
      </c>
      <c r="J89" s="333">
        <f t="shared" si="8"/>
        <v>54.999999999999986</v>
      </c>
      <c r="K89" s="333">
        <f t="shared" si="8"/>
        <v>1592.2999999999997</v>
      </c>
      <c r="L89" s="5">
        <f t="shared" si="1"/>
        <v>0</v>
      </c>
      <c r="M89">
        <f t="shared" si="2"/>
        <v>0</v>
      </c>
    </row>
    <row r="90" spans="1:13" ht="15" hidden="1" thickTop="1" x14ac:dyDescent="0.3">
      <c r="K90" s="7">
        <f t="shared" ref="K90:K130" si="9">SUM(F90:J90)</f>
        <v>0</v>
      </c>
      <c r="L90" s="5">
        <f t="shared" si="1"/>
        <v>0</v>
      </c>
      <c r="M90">
        <f t="shared" si="2"/>
        <v>0</v>
      </c>
    </row>
    <row r="91" spans="1:13" hidden="1" x14ac:dyDescent="0.3">
      <c r="K91" s="7">
        <f t="shared" si="9"/>
        <v>0</v>
      </c>
      <c r="L91" s="5">
        <f t="shared" si="1"/>
        <v>0</v>
      </c>
      <c r="M91">
        <f t="shared" si="2"/>
        <v>0</v>
      </c>
    </row>
    <row r="92" spans="1:13" hidden="1" x14ac:dyDescent="0.3">
      <c r="K92" s="7">
        <f t="shared" si="9"/>
        <v>0</v>
      </c>
      <c r="L92" s="5">
        <f t="shared" si="1"/>
        <v>0</v>
      </c>
      <c r="M92">
        <f t="shared" si="2"/>
        <v>0</v>
      </c>
    </row>
    <row r="93" spans="1:13" hidden="1" x14ac:dyDescent="0.3">
      <c r="K93" s="7">
        <f t="shared" si="9"/>
        <v>0</v>
      </c>
      <c r="L93" s="5">
        <f t="shared" si="1"/>
        <v>0</v>
      </c>
      <c r="M93">
        <f t="shared" si="2"/>
        <v>0</v>
      </c>
    </row>
    <row r="94" spans="1:13" hidden="1" x14ac:dyDescent="0.3">
      <c r="K94" s="7">
        <f t="shared" si="9"/>
        <v>0</v>
      </c>
      <c r="L94" s="5">
        <f t="shared" si="1"/>
        <v>0</v>
      </c>
      <c r="M94">
        <f t="shared" si="2"/>
        <v>0</v>
      </c>
    </row>
    <row r="95" spans="1:13" hidden="1" x14ac:dyDescent="0.3">
      <c r="K95" s="7">
        <f t="shared" si="9"/>
        <v>0</v>
      </c>
      <c r="L95" s="5">
        <f t="shared" si="1"/>
        <v>0</v>
      </c>
      <c r="M95">
        <f t="shared" si="2"/>
        <v>0</v>
      </c>
    </row>
    <row r="96" spans="1:13" hidden="1" x14ac:dyDescent="0.3">
      <c r="K96" s="7">
        <f t="shared" si="9"/>
        <v>0</v>
      </c>
      <c r="L96" s="5">
        <f t="shared" si="1"/>
        <v>0</v>
      </c>
      <c r="M96">
        <f t="shared" si="2"/>
        <v>0</v>
      </c>
    </row>
    <row r="97" spans="11:13" hidden="1" x14ac:dyDescent="0.3">
      <c r="K97" s="7">
        <f t="shared" si="9"/>
        <v>0</v>
      </c>
      <c r="L97" s="5">
        <f t="shared" si="1"/>
        <v>0</v>
      </c>
      <c r="M97">
        <f t="shared" si="2"/>
        <v>0</v>
      </c>
    </row>
    <row r="98" spans="11:13" hidden="1" x14ac:dyDescent="0.3">
      <c r="K98" s="7">
        <f t="shared" si="9"/>
        <v>0</v>
      </c>
      <c r="L98" s="5">
        <f t="shared" si="1"/>
        <v>0</v>
      </c>
      <c r="M98">
        <f t="shared" si="2"/>
        <v>0</v>
      </c>
    </row>
    <row r="99" spans="11:13" hidden="1" x14ac:dyDescent="0.3">
      <c r="K99" s="7">
        <f t="shared" si="9"/>
        <v>0</v>
      </c>
      <c r="L99" s="5">
        <f t="shared" si="1"/>
        <v>0</v>
      </c>
      <c r="M99">
        <f t="shared" si="2"/>
        <v>0</v>
      </c>
    </row>
    <row r="100" spans="11:13" hidden="1" x14ac:dyDescent="0.3">
      <c r="K100" s="7">
        <f t="shared" si="9"/>
        <v>0</v>
      </c>
      <c r="L100" s="5">
        <f t="shared" si="1"/>
        <v>0</v>
      </c>
      <c r="M100">
        <f t="shared" si="2"/>
        <v>0</v>
      </c>
    </row>
    <row r="101" spans="11:13" hidden="1" x14ac:dyDescent="0.3">
      <c r="K101" s="7">
        <f t="shared" si="9"/>
        <v>0</v>
      </c>
      <c r="L101" s="5">
        <f t="shared" si="1"/>
        <v>0</v>
      </c>
      <c r="M101">
        <f t="shared" si="2"/>
        <v>0</v>
      </c>
    </row>
    <row r="102" spans="11:13" hidden="1" x14ac:dyDescent="0.3">
      <c r="K102" s="7">
        <f t="shared" si="9"/>
        <v>0</v>
      </c>
      <c r="L102" s="5">
        <f t="shared" si="1"/>
        <v>0</v>
      </c>
      <c r="M102">
        <f t="shared" si="2"/>
        <v>0</v>
      </c>
    </row>
    <row r="103" spans="11:13" hidden="1" x14ac:dyDescent="0.3">
      <c r="K103" s="7">
        <f t="shared" si="9"/>
        <v>0</v>
      </c>
      <c r="L103" s="5">
        <f t="shared" si="1"/>
        <v>0</v>
      </c>
      <c r="M103">
        <f t="shared" si="2"/>
        <v>0</v>
      </c>
    </row>
    <row r="104" spans="11:13" hidden="1" x14ac:dyDescent="0.3">
      <c r="K104" s="7">
        <f t="shared" si="9"/>
        <v>0</v>
      </c>
      <c r="L104" s="5">
        <f t="shared" si="1"/>
        <v>0</v>
      </c>
      <c r="M104">
        <f t="shared" si="2"/>
        <v>0</v>
      </c>
    </row>
    <row r="105" spans="11:13" hidden="1" x14ac:dyDescent="0.3">
      <c r="K105" s="7">
        <f t="shared" si="9"/>
        <v>0</v>
      </c>
      <c r="L105" s="5">
        <f t="shared" si="1"/>
        <v>0</v>
      </c>
      <c r="M105">
        <f t="shared" si="2"/>
        <v>0</v>
      </c>
    </row>
    <row r="106" spans="11:13" hidden="1" x14ac:dyDescent="0.3">
      <c r="K106" s="7">
        <f t="shared" si="9"/>
        <v>0</v>
      </c>
      <c r="L106" s="5">
        <f t="shared" si="1"/>
        <v>0</v>
      </c>
      <c r="M106">
        <f t="shared" si="2"/>
        <v>0</v>
      </c>
    </row>
    <row r="107" spans="11:13" hidden="1" x14ac:dyDescent="0.3">
      <c r="K107" s="7">
        <f t="shared" si="9"/>
        <v>0</v>
      </c>
      <c r="L107" s="5">
        <f t="shared" si="1"/>
        <v>0</v>
      </c>
      <c r="M107">
        <f t="shared" si="2"/>
        <v>0</v>
      </c>
    </row>
    <row r="108" spans="11:13" hidden="1" x14ac:dyDescent="0.3">
      <c r="K108" s="7">
        <f t="shared" si="9"/>
        <v>0</v>
      </c>
      <c r="L108" s="5">
        <f t="shared" si="1"/>
        <v>0</v>
      </c>
      <c r="M108">
        <f t="shared" si="2"/>
        <v>0</v>
      </c>
    </row>
    <row r="109" spans="11:13" hidden="1" x14ac:dyDescent="0.3">
      <c r="K109" s="7">
        <f t="shared" si="9"/>
        <v>0</v>
      </c>
      <c r="L109" s="5">
        <f t="shared" si="1"/>
        <v>0</v>
      </c>
      <c r="M109">
        <f t="shared" si="2"/>
        <v>0</v>
      </c>
    </row>
    <row r="110" spans="11:13" hidden="1" x14ac:dyDescent="0.3">
      <c r="K110" s="7">
        <f t="shared" si="9"/>
        <v>0</v>
      </c>
      <c r="L110" s="5">
        <f t="shared" si="1"/>
        <v>0</v>
      </c>
      <c r="M110">
        <f t="shared" si="2"/>
        <v>0</v>
      </c>
    </row>
    <row r="111" spans="11:13" hidden="1" x14ac:dyDescent="0.3">
      <c r="K111" s="7">
        <f t="shared" si="9"/>
        <v>0</v>
      </c>
      <c r="L111" s="5">
        <f t="shared" si="1"/>
        <v>0</v>
      </c>
      <c r="M111">
        <f t="shared" si="2"/>
        <v>0</v>
      </c>
    </row>
    <row r="112" spans="11:13" hidden="1" x14ac:dyDescent="0.3">
      <c r="K112" s="7">
        <f t="shared" si="9"/>
        <v>0</v>
      </c>
      <c r="L112" s="5">
        <f t="shared" si="1"/>
        <v>0</v>
      </c>
      <c r="M112">
        <f t="shared" si="2"/>
        <v>0</v>
      </c>
    </row>
    <row r="113" spans="11:13" hidden="1" x14ac:dyDescent="0.3">
      <c r="K113" s="7">
        <f t="shared" si="9"/>
        <v>0</v>
      </c>
      <c r="L113" s="5">
        <f t="shared" si="1"/>
        <v>0</v>
      </c>
      <c r="M113">
        <f t="shared" si="2"/>
        <v>0</v>
      </c>
    </row>
    <row r="114" spans="11:13" hidden="1" x14ac:dyDescent="0.3">
      <c r="K114" s="7">
        <f t="shared" si="9"/>
        <v>0</v>
      </c>
      <c r="L114" s="5">
        <f t="shared" si="1"/>
        <v>0</v>
      </c>
      <c r="M114">
        <f t="shared" si="2"/>
        <v>0</v>
      </c>
    </row>
    <row r="115" spans="11:13" hidden="1" x14ac:dyDescent="0.3">
      <c r="K115" s="7">
        <f t="shared" si="9"/>
        <v>0</v>
      </c>
      <c r="L115" s="5">
        <f t="shared" si="1"/>
        <v>0</v>
      </c>
      <c r="M115">
        <f t="shared" si="2"/>
        <v>0</v>
      </c>
    </row>
    <row r="116" spans="11:13" hidden="1" x14ac:dyDescent="0.3">
      <c r="K116" s="7">
        <f t="shared" si="9"/>
        <v>0</v>
      </c>
      <c r="L116" s="5">
        <f t="shared" si="1"/>
        <v>0</v>
      </c>
      <c r="M116">
        <f t="shared" si="2"/>
        <v>0</v>
      </c>
    </row>
    <row r="117" spans="11:13" hidden="1" x14ac:dyDescent="0.3">
      <c r="K117" s="7">
        <f t="shared" si="9"/>
        <v>0</v>
      </c>
      <c r="L117" s="5">
        <f t="shared" si="1"/>
        <v>0</v>
      </c>
      <c r="M117">
        <f t="shared" si="2"/>
        <v>0</v>
      </c>
    </row>
    <row r="118" spans="11:13" hidden="1" x14ac:dyDescent="0.3">
      <c r="K118" s="7">
        <f t="shared" si="9"/>
        <v>0</v>
      </c>
      <c r="L118" s="5">
        <f t="shared" si="1"/>
        <v>0</v>
      </c>
      <c r="M118">
        <f t="shared" si="2"/>
        <v>0</v>
      </c>
    </row>
    <row r="119" spans="11:13" hidden="1" x14ac:dyDescent="0.3">
      <c r="K119" s="7">
        <f t="shared" si="9"/>
        <v>0</v>
      </c>
      <c r="L119" s="5">
        <f t="shared" si="1"/>
        <v>0</v>
      </c>
      <c r="M119">
        <f t="shared" si="2"/>
        <v>0</v>
      </c>
    </row>
    <row r="120" spans="11:13" hidden="1" x14ac:dyDescent="0.3">
      <c r="K120" s="7">
        <f t="shared" si="9"/>
        <v>0</v>
      </c>
      <c r="L120" s="5">
        <f t="shared" si="1"/>
        <v>0</v>
      </c>
      <c r="M120">
        <f t="shared" si="2"/>
        <v>0</v>
      </c>
    </row>
    <row r="121" spans="11:13" hidden="1" x14ac:dyDescent="0.3">
      <c r="K121" s="7">
        <f t="shared" si="9"/>
        <v>0</v>
      </c>
      <c r="L121" s="5">
        <f t="shared" si="1"/>
        <v>0</v>
      </c>
      <c r="M121">
        <f t="shared" si="2"/>
        <v>0</v>
      </c>
    </row>
    <row r="122" spans="11:13" hidden="1" x14ac:dyDescent="0.3">
      <c r="K122" s="7">
        <f t="shared" si="9"/>
        <v>0</v>
      </c>
      <c r="L122" s="5">
        <f t="shared" si="1"/>
        <v>0</v>
      </c>
      <c r="M122">
        <f t="shared" si="2"/>
        <v>0</v>
      </c>
    </row>
    <row r="123" spans="11:13" hidden="1" x14ac:dyDescent="0.3">
      <c r="K123" s="7">
        <f t="shared" si="9"/>
        <v>0</v>
      </c>
      <c r="L123" s="5">
        <f t="shared" si="1"/>
        <v>0</v>
      </c>
      <c r="M123">
        <f t="shared" si="2"/>
        <v>0</v>
      </c>
    </row>
    <row r="124" spans="11:13" hidden="1" x14ac:dyDescent="0.3">
      <c r="K124" s="7">
        <f t="shared" si="9"/>
        <v>0</v>
      </c>
      <c r="L124" s="5">
        <f t="shared" si="1"/>
        <v>0</v>
      </c>
      <c r="M124">
        <f t="shared" si="2"/>
        <v>0</v>
      </c>
    </row>
    <row r="125" spans="11:13" hidden="1" x14ac:dyDescent="0.3">
      <c r="K125" s="7">
        <f t="shared" si="9"/>
        <v>0</v>
      </c>
      <c r="L125" s="5">
        <f t="shared" si="1"/>
        <v>0</v>
      </c>
      <c r="M125">
        <f t="shared" si="2"/>
        <v>0</v>
      </c>
    </row>
    <row r="126" spans="11:13" hidden="1" x14ac:dyDescent="0.3">
      <c r="K126" s="7">
        <f t="shared" si="9"/>
        <v>0</v>
      </c>
      <c r="L126" s="5">
        <f t="shared" si="1"/>
        <v>0</v>
      </c>
      <c r="M126">
        <f t="shared" si="2"/>
        <v>0</v>
      </c>
    </row>
    <row r="127" spans="11:13" hidden="1" x14ac:dyDescent="0.3">
      <c r="K127" s="7">
        <f t="shared" si="9"/>
        <v>0</v>
      </c>
      <c r="L127" s="5">
        <f t="shared" si="1"/>
        <v>0</v>
      </c>
      <c r="M127">
        <f t="shared" si="2"/>
        <v>0</v>
      </c>
    </row>
    <row r="128" spans="11:13" hidden="1" x14ac:dyDescent="0.3">
      <c r="K128" s="7">
        <f t="shared" si="9"/>
        <v>0</v>
      </c>
      <c r="L128" s="5">
        <f t="shared" si="1"/>
        <v>0</v>
      </c>
      <c r="M128">
        <f t="shared" si="2"/>
        <v>0</v>
      </c>
    </row>
    <row r="129" spans="11:13" hidden="1" x14ac:dyDescent="0.3">
      <c r="K129" s="7">
        <f t="shared" si="9"/>
        <v>0</v>
      </c>
      <c r="L129" s="5">
        <f t="shared" si="1"/>
        <v>0</v>
      </c>
      <c r="M129">
        <f t="shared" si="2"/>
        <v>0</v>
      </c>
    </row>
    <row r="130" spans="11:13" hidden="1" x14ac:dyDescent="0.3">
      <c r="K130" s="7">
        <f t="shared" si="9"/>
        <v>0</v>
      </c>
      <c r="L130" s="5">
        <f t="shared" si="1"/>
        <v>0</v>
      </c>
      <c r="M130">
        <f t="shared" si="2"/>
        <v>0</v>
      </c>
    </row>
    <row r="131" spans="11:13" hidden="1" x14ac:dyDescent="0.3">
      <c r="K131" s="7">
        <f t="shared" ref="K131:K194" si="10">SUM(F131:J131)</f>
        <v>0</v>
      </c>
      <c r="L131" s="5">
        <f t="shared" ref="L131:L194" si="11">IF(D131="X",0,IF(E131="",0,IF(E131="H",0,VLOOKUP(E131,$F$539:$G$553,2))))</f>
        <v>0</v>
      </c>
      <c r="M131">
        <f t="shared" ref="M131:M194" si="12">SUM(K131*L131)</f>
        <v>0</v>
      </c>
    </row>
    <row r="132" spans="11:13" hidden="1" x14ac:dyDescent="0.3">
      <c r="K132" s="7">
        <f t="shared" si="10"/>
        <v>0</v>
      </c>
      <c r="L132" s="5">
        <f t="shared" si="11"/>
        <v>0</v>
      </c>
      <c r="M132">
        <f t="shared" si="12"/>
        <v>0</v>
      </c>
    </row>
    <row r="133" spans="11:13" hidden="1" x14ac:dyDescent="0.3">
      <c r="K133" s="7">
        <f t="shared" si="10"/>
        <v>0</v>
      </c>
      <c r="L133" s="5">
        <f t="shared" si="11"/>
        <v>0</v>
      </c>
      <c r="M133">
        <f t="shared" si="12"/>
        <v>0</v>
      </c>
    </row>
    <row r="134" spans="11:13" hidden="1" x14ac:dyDescent="0.3">
      <c r="K134" s="7">
        <f t="shared" si="10"/>
        <v>0</v>
      </c>
      <c r="L134" s="5">
        <f t="shared" si="11"/>
        <v>0</v>
      </c>
      <c r="M134">
        <f t="shared" si="12"/>
        <v>0</v>
      </c>
    </row>
    <row r="135" spans="11:13" hidden="1" x14ac:dyDescent="0.3">
      <c r="K135" s="7">
        <f t="shared" si="10"/>
        <v>0</v>
      </c>
      <c r="L135" s="5">
        <f t="shared" si="11"/>
        <v>0</v>
      </c>
      <c r="M135">
        <f t="shared" si="12"/>
        <v>0</v>
      </c>
    </row>
    <row r="136" spans="11:13" hidden="1" x14ac:dyDescent="0.3">
      <c r="K136" s="7">
        <f t="shared" si="10"/>
        <v>0</v>
      </c>
      <c r="L136" s="5">
        <f t="shared" si="11"/>
        <v>0</v>
      </c>
      <c r="M136">
        <f t="shared" si="12"/>
        <v>0</v>
      </c>
    </row>
    <row r="137" spans="11:13" hidden="1" x14ac:dyDescent="0.3">
      <c r="K137" s="7">
        <f t="shared" si="10"/>
        <v>0</v>
      </c>
      <c r="L137" s="5">
        <f t="shared" si="11"/>
        <v>0</v>
      </c>
      <c r="M137">
        <f t="shared" si="12"/>
        <v>0</v>
      </c>
    </row>
    <row r="138" spans="11:13" hidden="1" x14ac:dyDescent="0.3">
      <c r="K138" s="7">
        <f t="shared" si="10"/>
        <v>0</v>
      </c>
      <c r="L138" s="5">
        <f t="shared" si="11"/>
        <v>0</v>
      </c>
      <c r="M138">
        <f t="shared" si="12"/>
        <v>0</v>
      </c>
    </row>
    <row r="139" spans="11:13" hidden="1" x14ac:dyDescent="0.3">
      <c r="K139" s="7">
        <f t="shared" si="10"/>
        <v>0</v>
      </c>
      <c r="L139" s="5">
        <f t="shared" si="11"/>
        <v>0</v>
      </c>
      <c r="M139">
        <f t="shared" si="12"/>
        <v>0</v>
      </c>
    </row>
    <row r="140" spans="11:13" hidden="1" x14ac:dyDescent="0.3">
      <c r="K140" s="7">
        <f t="shared" si="10"/>
        <v>0</v>
      </c>
      <c r="L140" s="5">
        <f t="shared" si="11"/>
        <v>0</v>
      </c>
      <c r="M140">
        <f t="shared" si="12"/>
        <v>0</v>
      </c>
    </row>
    <row r="141" spans="11:13" hidden="1" x14ac:dyDescent="0.3">
      <c r="K141" s="7">
        <f t="shared" si="10"/>
        <v>0</v>
      </c>
      <c r="L141" s="5">
        <f t="shared" si="11"/>
        <v>0</v>
      </c>
      <c r="M141">
        <f t="shared" si="12"/>
        <v>0</v>
      </c>
    </row>
    <row r="142" spans="11:13" hidden="1" x14ac:dyDescent="0.3">
      <c r="K142" s="7">
        <f t="shared" si="10"/>
        <v>0</v>
      </c>
      <c r="L142" s="5">
        <f t="shared" si="11"/>
        <v>0</v>
      </c>
      <c r="M142">
        <f t="shared" si="12"/>
        <v>0</v>
      </c>
    </row>
    <row r="143" spans="11:13" hidden="1" x14ac:dyDescent="0.3">
      <c r="K143" s="7">
        <f t="shared" si="10"/>
        <v>0</v>
      </c>
      <c r="L143" s="5">
        <f t="shared" si="11"/>
        <v>0</v>
      </c>
      <c r="M143">
        <f t="shared" si="12"/>
        <v>0</v>
      </c>
    </row>
    <row r="144" spans="11:13" hidden="1" x14ac:dyDescent="0.3">
      <c r="K144" s="7">
        <f t="shared" si="10"/>
        <v>0</v>
      </c>
      <c r="L144" s="5">
        <f t="shared" si="11"/>
        <v>0</v>
      </c>
      <c r="M144">
        <f t="shared" si="12"/>
        <v>0</v>
      </c>
    </row>
    <row r="145" spans="11:13" hidden="1" x14ac:dyDescent="0.3">
      <c r="K145" s="7">
        <f t="shared" si="10"/>
        <v>0</v>
      </c>
      <c r="L145" s="5">
        <f t="shared" si="11"/>
        <v>0</v>
      </c>
      <c r="M145">
        <f t="shared" si="12"/>
        <v>0</v>
      </c>
    </row>
    <row r="146" spans="11:13" hidden="1" x14ac:dyDescent="0.3">
      <c r="K146" s="7">
        <f t="shared" si="10"/>
        <v>0</v>
      </c>
      <c r="L146" s="5">
        <f t="shared" si="11"/>
        <v>0</v>
      </c>
      <c r="M146">
        <f t="shared" si="12"/>
        <v>0</v>
      </c>
    </row>
    <row r="147" spans="11:13" hidden="1" x14ac:dyDescent="0.3">
      <c r="K147" s="7">
        <f t="shared" si="10"/>
        <v>0</v>
      </c>
      <c r="L147" s="5">
        <f t="shared" si="11"/>
        <v>0</v>
      </c>
      <c r="M147">
        <f t="shared" si="12"/>
        <v>0</v>
      </c>
    </row>
    <row r="148" spans="11:13" hidden="1" x14ac:dyDescent="0.3">
      <c r="K148" s="7">
        <f t="shared" si="10"/>
        <v>0</v>
      </c>
      <c r="L148" s="5">
        <f t="shared" si="11"/>
        <v>0</v>
      </c>
      <c r="M148">
        <f t="shared" si="12"/>
        <v>0</v>
      </c>
    </row>
    <row r="149" spans="11:13" hidden="1" x14ac:dyDescent="0.3">
      <c r="K149" s="7">
        <f t="shared" si="10"/>
        <v>0</v>
      </c>
      <c r="L149" s="5">
        <f t="shared" si="11"/>
        <v>0</v>
      </c>
      <c r="M149">
        <f t="shared" si="12"/>
        <v>0</v>
      </c>
    </row>
    <row r="150" spans="11:13" hidden="1" x14ac:dyDescent="0.3">
      <c r="K150" s="7">
        <f t="shared" si="10"/>
        <v>0</v>
      </c>
      <c r="L150" s="5">
        <f t="shared" si="11"/>
        <v>0</v>
      </c>
      <c r="M150">
        <f t="shared" si="12"/>
        <v>0</v>
      </c>
    </row>
    <row r="151" spans="11:13" hidden="1" x14ac:dyDescent="0.3">
      <c r="K151" s="7">
        <f t="shared" si="10"/>
        <v>0</v>
      </c>
      <c r="L151" s="5">
        <f t="shared" si="11"/>
        <v>0</v>
      </c>
      <c r="M151">
        <f t="shared" si="12"/>
        <v>0</v>
      </c>
    </row>
    <row r="152" spans="11:13" hidden="1" x14ac:dyDescent="0.3">
      <c r="K152" s="7">
        <f t="shared" si="10"/>
        <v>0</v>
      </c>
      <c r="L152" s="5">
        <f t="shared" si="11"/>
        <v>0</v>
      </c>
      <c r="M152">
        <f t="shared" si="12"/>
        <v>0</v>
      </c>
    </row>
    <row r="153" spans="11:13" hidden="1" x14ac:dyDescent="0.3">
      <c r="K153" s="7">
        <f t="shared" si="10"/>
        <v>0</v>
      </c>
      <c r="L153" s="5">
        <f t="shared" si="11"/>
        <v>0</v>
      </c>
      <c r="M153">
        <f t="shared" si="12"/>
        <v>0</v>
      </c>
    </row>
    <row r="154" spans="11:13" hidden="1" x14ac:dyDescent="0.3">
      <c r="K154" s="7">
        <f t="shared" si="10"/>
        <v>0</v>
      </c>
      <c r="L154" s="5">
        <f t="shared" si="11"/>
        <v>0</v>
      </c>
      <c r="M154">
        <f t="shared" si="12"/>
        <v>0</v>
      </c>
    </row>
    <row r="155" spans="11:13" hidden="1" x14ac:dyDescent="0.3">
      <c r="K155" s="7">
        <f t="shared" si="10"/>
        <v>0</v>
      </c>
      <c r="L155" s="5">
        <f t="shared" si="11"/>
        <v>0</v>
      </c>
      <c r="M155">
        <f t="shared" si="12"/>
        <v>0</v>
      </c>
    </row>
    <row r="156" spans="11:13" hidden="1" x14ac:dyDescent="0.3">
      <c r="K156" s="7">
        <f t="shared" si="10"/>
        <v>0</v>
      </c>
      <c r="L156" s="5">
        <f t="shared" si="11"/>
        <v>0</v>
      </c>
      <c r="M156">
        <f t="shared" si="12"/>
        <v>0</v>
      </c>
    </row>
    <row r="157" spans="11:13" hidden="1" x14ac:dyDescent="0.3">
      <c r="K157" s="7">
        <f t="shared" si="10"/>
        <v>0</v>
      </c>
      <c r="L157" s="5">
        <f t="shared" si="11"/>
        <v>0</v>
      </c>
      <c r="M157">
        <f t="shared" si="12"/>
        <v>0</v>
      </c>
    </row>
    <row r="158" spans="11:13" hidden="1" x14ac:dyDescent="0.3">
      <c r="K158" s="7">
        <f t="shared" si="10"/>
        <v>0</v>
      </c>
      <c r="L158" s="5">
        <f t="shared" si="11"/>
        <v>0</v>
      </c>
      <c r="M158">
        <f t="shared" si="12"/>
        <v>0</v>
      </c>
    </row>
    <row r="159" spans="11:13" hidden="1" x14ac:dyDescent="0.3">
      <c r="K159" s="7">
        <f t="shared" si="10"/>
        <v>0</v>
      </c>
      <c r="L159" s="5">
        <f t="shared" si="11"/>
        <v>0</v>
      </c>
      <c r="M159">
        <f t="shared" si="12"/>
        <v>0</v>
      </c>
    </row>
    <row r="160" spans="11:13" hidden="1" x14ac:dyDescent="0.3">
      <c r="K160" s="7">
        <f t="shared" si="10"/>
        <v>0</v>
      </c>
      <c r="L160" s="5">
        <f t="shared" si="11"/>
        <v>0</v>
      </c>
      <c r="M160">
        <f t="shared" si="12"/>
        <v>0</v>
      </c>
    </row>
    <row r="161" spans="11:13" hidden="1" x14ac:dyDescent="0.3">
      <c r="K161" s="7">
        <f t="shared" si="10"/>
        <v>0</v>
      </c>
      <c r="L161" s="5">
        <f t="shared" si="11"/>
        <v>0</v>
      </c>
      <c r="M161">
        <f t="shared" si="12"/>
        <v>0</v>
      </c>
    </row>
    <row r="162" spans="11:13" hidden="1" x14ac:dyDescent="0.3">
      <c r="K162" s="7">
        <f t="shared" si="10"/>
        <v>0</v>
      </c>
      <c r="L162" s="5">
        <f t="shared" si="11"/>
        <v>0</v>
      </c>
      <c r="M162">
        <f t="shared" si="12"/>
        <v>0</v>
      </c>
    </row>
    <row r="163" spans="11:13" hidden="1" x14ac:dyDescent="0.3">
      <c r="K163" s="7">
        <f t="shared" si="10"/>
        <v>0</v>
      </c>
      <c r="L163" s="5">
        <f t="shared" si="11"/>
        <v>0</v>
      </c>
      <c r="M163">
        <f t="shared" si="12"/>
        <v>0</v>
      </c>
    </row>
    <row r="164" spans="11:13" hidden="1" x14ac:dyDescent="0.3">
      <c r="K164" s="7">
        <f t="shared" si="10"/>
        <v>0</v>
      </c>
      <c r="L164" s="5">
        <f t="shared" si="11"/>
        <v>0</v>
      </c>
      <c r="M164">
        <f t="shared" si="12"/>
        <v>0</v>
      </c>
    </row>
    <row r="165" spans="11:13" hidden="1" x14ac:dyDescent="0.3">
      <c r="K165" s="7">
        <f t="shared" si="10"/>
        <v>0</v>
      </c>
      <c r="L165" s="5">
        <f t="shared" si="11"/>
        <v>0</v>
      </c>
      <c r="M165">
        <f t="shared" si="12"/>
        <v>0</v>
      </c>
    </row>
    <row r="166" spans="11:13" hidden="1" x14ac:dyDescent="0.3">
      <c r="K166" s="7">
        <f t="shared" si="10"/>
        <v>0</v>
      </c>
      <c r="L166" s="5">
        <f t="shared" si="11"/>
        <v>0</v>
      </c>
      <c r="M166">
        <f t="shared" si="12"/>
        <v>0</v>
      </c>
    </row>
    <row r="167" spans="11:13" hidden="1" x14ac:dyDescent="0.3">
      <c r="K167" s="7">
        <f t="shared" si="10"/>
        <v>0</v>
      </c>
      <c r="L167" s="5">
        <f t="shared" si="11"/>
        <v>0</v>
      </c>
      <c r="M167">
        <f t="shared" si="12"/>
        <v>0</v>
      </c>
    </row>
    <row r="168" spans="11:13" hidden="1" x14ac:dyDescent="0.3">
      <c r="K168" s="7">
        <f t="shared" si="10"/>
        <v>0</v>
      </c>
      <c r="L168" s="5">
        <f t="shared" si="11"/>
        <v>0</v>
      </c>
      <c r="M168">
        <f t="shared" si="12"/>
        <v>0</v>
      </c>
    </row>
    <row r="169" spans="11:13" hidden="1" x14ac:dyDescent="0.3">
      <c r="K169" s="7">
        <f t="shared" si="10"/>
        <v>0</v>
      </c>
      <c r="L169" s="5">
        <f t="shared" si="11"/>
        <v>0</v>
      </c>
      <c r="M169">
        <f t="shared" si="12"/>
        <v>0</v>
      </c>
    </row>
    <row r="170" spans="11:13" hidden="1" x14ac:dyDescent="0.3">
      <c r="K170" s="7">
        <f t="shared" si="10"/>
        <v>0</v>
      </c>
      <c r="L170" s="5">
        <f t="shared" si="11"/>
        <v>0</v>
      </c>
      <c r="M170">
        <f t="shared" si="12"/>
        <v>0</v>
      </c>
    </row>
    <row r="171" spans="11:13" hidden="1" x14ac:dyDescent="0.3">
      <c r="K171" s="7">
        <f t="shared" si="10"/>
        <v>0</v>
      </c>
      <c r="L171" s="5">
        <f t="shared" si="11"/>
        <v>0</v>
      </c>
      <c r="M171">
        <f t="shared" si="12"/>
        <v>0</v>
      </c>
    </row>
    <row r="172" spans="11:13" hidden="1" x14ac:dyDescent="0.3">
      <c r="K172" s="7">
        <f t="shared" si="10"/>
        <v>0</v>
      </c>
      <c r="L172" s="5">
        <f t="shared" si="11"/>
        <v>0</v>
      </c>
      <c r="M172">
        <f t="shared" si="12"/>
        <v>0</v>
      </c>
    </row>
    <row r="173" spans="11:13" hidden="1" x14ac:dyDescent="0.3">
      <c r="K173" s="7">
        <f t="shared" si="10"/>
        <v>0</v>
      </c>
      <c r="L173" s="5">
        <f t="shared" si="11"/>
        <v>0</v>
      </c>
      <c r="M173">
        <f t="shared" si="12"/>
        <v>0</v>
      </c>
    </row>
    <row r="174" spans="11:13" hidden="1" x14ac:dyDescent="0.3">
      <c r="K174" s="7">
        <f t="shared" si="10"/>
        <v>0</v>
      </c>
      <c r="L174" s="5">
        <f t="shared" si="11"/>
        <v>0</v>
      </c>
      <c r="M174">
        <f t="shared" si="12"/>
        <v>0</v>
      </c>
    </row>
    <row r="175" spans="11:13" hidden="1" x14ac:dyDescent="0.3">
      <c r="K175" s="7">
        <f t="shared" si="10"/>
        <v>0</v>
      </c>
      <c r="L175" s="5">
        <f t="shared" si="11"/>
        <v>0</v>
      </c>
      <c r="M175">
        <f t="shared" si="12"/>
        <v>0</v>
      </c>
    </row>
    <row r="176" spans="11:13" hidden="1" x14ac:dyDescent="0.3">
      <c r="K176" s="7">
        <f t="shared" si="10"/>
        <v>0</v>
      </c>
      <c r="L176" s="5">
        <f t="shared" si="11"/>
        <v>0</v>
      </c>
      <c r="M176">
        <f t="shared" si="12"/>
        <v>0</v>
      </c>
    </row>
    <row r="177" spans="11:13" hidden="1" x14ac:dyDescent="0.3">
      <c r="K177" s="7">
        <f t="shared" si="10"/>
        <v>0</v>
      </c>
      <c r="L177" s="5">
        <f t="shared" si="11"/>
        <v>0</v>
      </c>
      <c r="M177">
        <f t="shared" si="12"/>
        <v>0</v>
      </c>
    </row>
    <row r="178" spans="11:13" hidden="1" x14ac:dyDescent="0.3">
      <c r="K178" s="7">
        <f t="shared" si="10"/>
        <v>0</v>
      </c>
      <c r="L178" s="5">
        <f t="shared" si="11"/>
        <v>0</v>
      </c>
      <c r="M178">
        <f t="shared" si="12"/>
        <v>0</v>
      </c>
    </row>
    <row r="179" spans="11:13" hidden="1" x14ac:dyDescent="0.3">
      <c r="K179" s="7">
        <f t="shared" si="10"/>
        <v>0</v>
      </c>
      <c r="L179" s="5">
        <f t="shared" si="11"/>
        <v>0</v>
      </c>
      <c r="M179">
        <f t="shared" si="12"/>
        <v>0</v>
      </c>
    </row>
    <row r="180" spans="11:13" hidden="1" x14ac:dyDescent="0.3">
      <c r="K180" s="7">
        <f t="shared" si="10"/>
        <v>0</v>
      </c>
      <c r="L180" s="5">
        <f t="shared" si="11"/>
        <v>0</v>
      </c>
      <c r="M180">
        <f t="shared" si="12"/>
        <v>0</v>
      </c>
    </row>
    <row r="181" spans="11:13" hidden="1" x14ac:dyDescent="0.3">
      <c r="K181" s="7">
        <f t="shared" si="10"/>
        <v>0</v>
      </c>
      <c r="L181" s="5">
        <f t="shared" si="11"/>
        <v>0</v>
      </c>
      <c r="M181">
        <f t="shared" si="12"/>
        <v>0</v>
      </c>
    </row>
    <row r="182" spans="11:13" hidden="1" x14ac:dyDescent="0.3">
      <c r="K182" s="7">
        <f t="shared" si="10"/>
        <v>0</v>
      </c>
      <c r="L182" s="5">
        <f t="shared" si="11"/>
        <v>0</v>
      </c>
      <c r="M182">
        <f t="shared" si="12"/>
        <v>0</v>
      </c>
    </row>
    <row r="183" spans="11:13" hidden="1" x14ac:dyDescent="0.3">
      <c r="K183" s="7">
        <f t="shared" si="10"/>
        <v>0</v>
      </c>
      <c r="L183" s="5">
        <f t="shared" si="11"/>
        <v>0</v>
      </c>
      <c r="M183">
        <f t="shared" si="12"/>
        <v>0</v>
      </c>
    </row>
    <row r="184" spans="11:13" hidden="1" x14ac:dyDescent="0.3">
      <c r="K184" s="7">
        <f t="shared" si="10"/>
        <v>0</v>
      </c>
      <c r="L184" s="5">
        <f t="shared" si="11"/>
        <v>0</v>
      </c>
      <c r="M184">
        <f t="shared" si="12"/>
        <v>0</v>
      </c>
    </row>
    <row r="185" spans="11:13" hidden="1" x14ac:dyDescent="0.3">
      <c r="K185" s="7">
        <f t="shared" si="10"/>
        <v>0</v>
      </c>
      <c r="L185" s="5">
        <f t="shared" si="11"/>
        <v>0</v>
      </c>
      <c r="M185">
        <f t="shared" si="12"/>
        <v>0</v>
      </c>
    </row>
    <row r="186" spans="11:13" hidden="1" x14ac:dyDescent="0.3">
      <c r="K186" s="7">
        <f t="shared" si="10"/>
        <v>0</v>
      </c>
      <c r="L186" s="5">
        <f t="shared" si="11"/>
        <v>0</v>
      </c>
      <c r="M186">
        <f t="shared" si="12"/>
        <v>0</v>
      </c>
    </row>
    <row r="187" spans="11:13" hidden="1" x14ac:dyDescent="0.3">
      <c r="K187" s="7">
        <f t="shared" si="10"/>
        <v>0</v>
      </c>
      <c r="L187" s="5">
        <f t="shared" si="11"/>
        <v>0</v>
      </c>
      <c r="M187">
        <f t="shared" si="12"/>
        <v>0</v>
      </c>
    </row>
    <row r="188" spans="11:13" hidden="1" x14ac:dyDescent="0.3">
      <c r="K188" s="7">
        <f t="shared" si="10"/>
        <v>0</v>
      </c>
      <c r="L188" s="5">
        <f t="shared" si="11"/>
        <v>0</v>
      </c>
      <c r="M188">
        <f t="shared" si="12"/>
        <v>0</v>
      </c>
    </row>
    <row r="189" spans="11:13" hidden="1" x14ac:dyDescent="0.3">
      <c r="K189" s="7">
        <f t="shared" si="10"/>
        <v>0</v>
      </c>
      <c r="L189" s="5">
        <f t="shared" si="11"/>
        <v>0</v>
      </c>
      <c r="M189">
        <f t="shared" si="12"/>
        <v>0</v>
      </c>
    </row>
    <row r="190" spans="11:13" hidden="1" x14ac:dyDescent="0.3">
      <c r="K190" s="7">
        <f t="shared" si="10"/>
        <v>0</v>
      </c>
      <c r="L190" s="5">
        <f t="shared" si="11"/>
        <v>0</v>
      </c>
      <c r="M190">
        <f t="shared" si="12"/>
        <v>0</v>
      </c>
    </row>
    <row r="191" spans="11:13" hidden="1" x14ac:dyDescent="0.3">
      <c r="K191" s="7">
        <f t="shared" si="10"/>
        <v>0</v>
      </c>
      <c r="L191" s="5">
        <f t="shared" si="11"/>
        <v>0</v>
      </c>
      <c r="M191">
        <f t="shared" si="12"/>
        <v>0</v>
      </c>
    </row>
    <row r="192" spans="11:13" hidden="1" x14ac:dyDescent="0.3">
      <c r="K192" s="7">
        <f t="shared" si="10"/>
        <v>0</v>
      </c>
      <c r="L192" s="5">
        <f t="shared" si="11"/>
        <v>0</v>
      </c>
      <c r="M192">
        <f t="shared" si="12"/>
        <v>0</v>
      </c>
    </row>
    <row r="193" spans="11:13" hidden="1" x14ac:dyDescent="0.3">
      <c r="K193" s="7">
        <f t="shared" si="10"/>
        <v>0</v>
      </c>
      <c r="L193" s="5">
        <f t="shared" si="11"/>
        <v>0</v>
      </c>
      <c r="M193">
        <f t="shared" si="12"/>
        <v>0</v>
      </c>
    </row>
    <row r="194" spans="11:13" hidden="1" x14ac:dyDescent="0.3">
      <c r="K194" s="7">
        <f t="shared" si="10"/>
        <v>0</v>
      </c>
      <c r="L194" s="5">
        <f t="shared" si="11"/>
        <v>0</v>
      </c>
      <c r="M194">
        <f t="shared" si="12"/>
        <v>0</v>
      </c>
    </row>
    <row r="195" spans="11:13" hidden="1" x14ac:dyDescent="0.3">
      <c r="K195" s="7">
        <f t="shared" ref="K195:K258" si="13">SUM(F195:J195)</f>
        <v>0</v>
      </c>
      <c r="L195" s="5">
        <f t="shared" ref="L195:L258" si="14">IF(D195="X",0,IF(E195="",0,IF(E195="H",0,VLOOKUP(E195,$F$539:$G$553,2))))</f>
        <v>0</v>
      </c>
      <c r="M195">
        <f t="shared" ref="M195:M258" si="15">SUM(K195*L195)</f>
        <v>0</v>
      </c>
    </row>
    <row r="196" spans="11:13" hidden="1" x14ac:dyDescent="0.3">
      <c r="K196" s="7">
        <f t="shared" si="13"/>
        <v>0</v>
      </c>
      <c r="L196" s="5">
        <f t="shared" si="14"/>
        <v>0</v>
      </c>
      <c r="M196">
        <f t="shared" si="15"/>
        <v>0</v>
      </c>
    </row>
    <row r="197" spans="11:13" hidden="1" x14ac:dyDescent="0.3">
      <c r="K197" s="7">
        <f t="shared" si="13"/>
        <v>0</v>
      </c>
      <c r="L197" s="5">
        <f t="shared" si="14"/>
        <v>0</v>
      </c>
      <c r="M197">
        <f t="shared" si="15"/>
        <v>0</v>
      </c>
    </row>
    <row r="198" spans="11:13" hidden="1" x14ac:dyDescent="0.3">
      <c r="K198" s="7">
        <f t="shared" si="13"/>
        <v>0</v>
      </c>
      <c r="L198" s="5">
        <f t="shared" si="14"/>
        <v>0</v>
      </c>
      <c r="M198">
        <f t="shared" si="15"/>
        <v>0</v>
      </c>
    </row>
    <row r="199" spans="11:13" hidden="1" x14ac:dyDescent="0.3">
      <c r="K199" s="7">
        <f t="shared" si="13"/>
        <v>0</v>
      </c>
      <c r="L199" s="5">
        <f t="shared" si="14"/>
        <v>0</v>
      </c>
      <c r="M199">
        <f t="shared" si="15"/>
        <v>0</v>
      </c>
    </row>
    <row r="200" spans="11:13" hidden="1" x14ac:dyDescent="0.3">
      <c r="K200" s="7">
        <f t="shared" si="13"/>
        <v>0</v>
      </c>
      <c r="L200" s="5">
        <f t="shared" si="14"/>
        <v>0</v>
      </c>
      <c r="M200">
        <f t="shared" si="15"/>
        <v>0</v>
      </c>
    </row>
    <row r="201" spans="11:13" hidden="1" x14ac:dyDescent="0.3">
      <c r="K201" s="7">
        <f t="shared" si="13"/>
        <v>0</v>
      </c>
      <c r="L201" s="5">
        <f t="shared" si="14"/>
        <v>0</v>
      </c>
      <c r="M201">
        <f t="shared" si="15"/>
        <v>0</v>
      </c>
    </row>
    <row r="202" spans="11:13" hidden="1" x14ac:dyDescent="0.3">
      <c r="K202" s="7">
        <f t="shared" si="13"/>
        <v>0</v>
      </c>
      <c r="L202" s="5">
        <f t="shared" si="14"/>
        <v>0</v>
      </c>
      <c r="M202">
        <f t="shared" si="15"/>
        <v>0</v>
      </c>
    </row>
    <row r="203" spans="11:13" hidden="1" x14ac:dyDescent="0.3">
      <c r="K203" s="7">
        <f t="shared" si="13"/>
        <v>0</v>
      </c>
      <c r="L203" s="5">
        <f t="shared" si="14"/>
        <v>0</v>
      </c>
      <c r="M203">
        <f t="shared" si="15"/>
        <v>0</v>
      </c>
    </row>
    <row r="204" spans="11:13" hidden="1" x14ac:dyDescent="0.3">
      <c r="K204" s="7">
        <f t="shared" si="13"/>
        <v>0</v>
      </c>
      <c r="L204" s="5">
        <f t="shared" si="14"/>
        <v>0</v>
      </c>
      <c r="M204">
        <f t="shared" si="15"/>
        <v>0</v>
      </c>
    </row>
    <row r="205" spans="11:13" hidden="1" x14ac:dyDescent="0.3">
      <c r="K205" s="7">
        <f t="shared" si="13"/>
        <v>0</v>
      </c>
      <c r="L205" s="5">
        <f t="shared" si="14"/>
        <v>0</v>
      </c>
      <c r="M205">
        <f t="shared" si="15"/>
        <v>0</v>
      </c>
    </row>
    <row r="206" spans="11:13" hidden="1" x14ac:dyDescent="0.3">
      <c r="K206" s="7">
        <f t="shared" si="13"/>
        <v>0</v>
      </c>
      <c r="L206" s="5">
        <f t="shared" si="14"/>
        <v>0</v>
      </c>
      <c r="M206">
        <f t="shared" si="15"/>
        <v>0</v>
      </c>
    </row>
    <row r="207" spans="11:13" hidden="1" x14ac:dyDescent="0.3">
      <c r="K207" s="7">
        <f t="shared" si="13"/>
        <v>0</v>
      </c>
      <c r="L207" s="5">
        <f t="shared" si="14"/>
        <v>0</v>
      </c>
      <c r="M207">
        <f t="shared" si="15"/>
        <v>0</v>
      </c>
    </row>
    <row r="208" spans="11:13" hidden="1" x14ac:dyDescent="0.3">
      <c r="K208" s="7">
        <f t="shared" si="13"/>
        <v>0</v>
      </c>
      <c r="L208" s="5">
        <f t="shared" si="14"/>
        <v>0</v>
      </c>
      <c r="M208">
        <f t="shared" si="15"/>
        <v>0</v>
      </c>
    </row>
    <row r="209" spans="11:13" hidden="1" x14ac:dyDescent="0.3">
      <c r="K209" s="7">
        <f t="shared" si="13"/>
        <v>0</v>
      </c>
      <c r="L209" s="5">
        <f t="shared" si="14"/>
        <v>0</v>
      </c>
      <c r="M209">
        <f t="shared" si="15"/>
        <v>0</v>
      </c>
    </row>
    <row r="210" spans="11:13" hidden="1" x14ac:dyDescent="0.3">
      <c r="K210" s="7">
        <f t="shared" si="13"/>
        <v>0</v>
      </c>
      <c r="L210" s="5">
        <f t="shared" si="14"/>
        <v>0</v>
      </c>
      <c r="M210">
        <f t="shared" si="15"/>
        <v>0</v>
      </c>
    </row>
    <row r="211" spans="11:13" hidden="1" x14ac:dyDescent="0.3">
      <c r="K211" s="7">
        <f t="shared" si="13"/>
        <v>0</v>
      </c>
      <c r="L211" s="5">
        <f t="shared" si="14"/>
        <v>0</v>
      </c>
      <c r="M211">
        <f t="shared" si="15"/>
        <v>0</v>
      </c>
    </row>
    <row r="212" spans="11:13" hidden="1" x14ac:dyDescent="0.3">
      <c r="K212" s="7">
        <f t="shared" si="13"/>
        <v>0</v>
      </c>
      <c r="L212" s="5">
        <f t="shared" si="14"/>
        <v>0</v>
      </c>
      <c r="M212">
        <f t="shared" si="15"/>
        <v>0</v>
      </c>
    </row>
    <row r="213" spans="11:13" hidden="1" x14ac:dyDescent="0.3">
      <c r="K213" s="7">
        <f t="shared" si="13"/>
        <v>0</v>
      </c>
      <c r="L213" s="5">
        <f t="shared" si="14"/>
        <v>0</v>
      </c>
      <c r="M213">
        <f t="shared" si="15"/>
        <v>0</v>
      </c>
    </row>
    <row r="214" spans="11:13" hidden="1" x14ac:dyDescent="0.3">
      <c r="K214" s="7">
        <f t="shared" si="13"/>
        <v>0</v>
      </c>
      <c r="L214" s="5">
        <f t="shared" si="14"/>
        <v>0</v>
      </c>
      <c r="M214">
        <f t="shared" si="15"/>
        <v>0</v>
      </c>
    </row>
    <row r="215" spans="11:13" hidden="1" x14ac:dyDescent="0.3">
      <c r="K215" s="7">
        <f t="shared" si="13"/>
        <v>0</v>
      </c>
      <c r="L215" s="5">
        <f t="shared" si="14"/>
        <v>0</v>
      </c>
      <c r="M215">
        <f t="shared" si="15"/>
        <v>0</v>
      </c>
    </row>
    <row r="216" spans="11:13" hidden="1" x14ac:dyDescent="0.3">
      <c r="K216" s="7">
        <f t="shared" si="13"/>
        <v>0</v>
      </c>
      <c r="L216" s="5">
        <f t="shared" si="14"/>
        <v>0</v>
      </c>
      <c r="M216">
        <f t="shared" si="15"/>
        <v>0</v>
      </c>
    </row>
    <row r="217" spans="11:13" hidden="1" x14ac:dyDescent="0.3">
      <c r="K217" s="7">
        <f t="shared" si="13"/>
        <v>0</v>
      </c>
      <c r="L217" s="5">
        <f t="shared" si="14"/>
        <v>0</v>
      </c>
      <c r="M217">
        <f t="shared" si="15"/>
        <v>0</v>
      </c>
    </row>
    <row r="218" spans="11:13" hidden="1" x14ac:dyDescent="0.3">
      <c r="K218" s="7">
        <f t="shared" si="13"/>
        <v>0</v>
      </c>
      <c r="L218" s="5">
        <f t="shared" si="14"/>
        <v>0</v>
      </c>
      <c r="M218">
        <f t="shared" si="15"/>
        <v>0</v>
      </c>
    </row>
    <row r="219" spans="11:13" hidden="1" x14ac:dyDescent="0.3">
      <c r="K219" s="7">
        <f t="shared" si="13"/>
        <v>0</v>
      </c>
      <c r="L219" s="5">
        <f t="shared" si="14"/>
        <v>0</v>
      </c>
      <c r="M219">
        <f t="shared" si="15"/>
        <v>0</v>
      </c>
    </row>
    <row r="220" spans="11:13" hidden="1" x14ac:dyDescent="0.3">
      <c r="K220" s="7">
        <f t="shared" si="13"/>
        <v>0</v>
      </c>
      <c r="L220" s="5">
        <f t="shared" si="14"/>
        <v>0</v>
      </c>
      <c r="M220">
        <f t="shared" si="15"/>
        <v>0</v>
      </c>
    </row>
    <row r="221" spans="11:13" hidden="1" x14ac:dyDescent="0.3">
      <c r="K221" s="7">
        <f t="shared" si="13"/>
        <v>0</v>
      </c>
      <c r="L221" s="5">
        <f t="shared" si="14"/>
        <v>0</v>
      </c>
      <c r="M221">
        <f t="shared" si="15"/>
        <v>0</v>
      </c>
    </row>
    <row r="222" spans="11:13" hidden="1" x14ac:dyDescent="0.3">
      <c r="K222" s="7">
        <f t="shared" si="13"/>
        <v>0</v>
      </c>
      <c r="L222" s="5">
        <f t="shared" si="14"/>
        <v>0</v>
      </c>
      <c r="M222">
        <f t="shared" si="15"/>
        <v>0</v>
      </c>
    </row>
    <row r="223" spans="11:13" hidden="1" x14ac:dyDescent="0.3">
      <c r="K223" s="7">
        <f t="shared" si="13"/>
        <v>0</v>
      </c>
      <c r="L223" s="5">
        <f t="shared" si="14"/>
        <v>0</v>
      </c>
      <c r="M223">
        <f t="shared" si="15"/>
        <v>0</v>
      </c>
    </row>
    <row r="224" spans="11:13" hidden="1" x14ac:dyDescent="0.3">
      <c r="K224" s="7">
        <f t="shared" si="13"/>
        <v>0</v>
      </c>
      <c r="L224" s="5">
        <f t="shared" si="14"/>
        <v>0</v>
      </c>
      <c r="M224">
        <f t="shared" si="15"/>
        <v>0</v>
      </c>
    </row>
    <row r="225" spans="11:13" hidden="1" x14ac:dyDescent="0.3">
      <c r="K225" s="7">
        <f t="shared" si="13"/>
        <v>0</v>
      </c>
      <c r="L225" s="5">
        <f t="shared" si="14"/>
        <v>0</v>
      </c>
      <c r="M225">
        <f t="shared" si="15"/>
        <v>0</v>
      </c>
    </row>
    <row r="226" spans="11:13" hidden="1" x14ac:dyDescent="0.3">
      <c r="K226" s="7">
        <f t="shared" si="13"/>
        <v>0</v>
      </c>
      <c r="L226" s="5">
        <f t="shared" si="14"/>
        <v>0</v>
      </c>
      <c r="M226">
        <f t="shared" si="15"/>
        <v>0</v>
      </c>
    </row>
    <row r="227" spans="11:13" hidden="1" x14ac:dyDescent="0.3">
      <c r="K227" s="7">
        <f t="shared" si="13"/>
        <v>0</v>
      </c>
      <c r="L227" s="5">
        <f t="shared" si="14"/>
        <v>0</v>
      </c>
      <c r="M227">
        <f t="shared" si="15"/>
        <v>0</v>
      </c>
    </row>
    <row r="228" spans="11:13" hidden="1" x14ac:dyDescent="0.3">
      <c r="K228" s="7">
        <f t="shared" si="13"/>
        <v>0</v>
      </c>
      <c r="L228" s="5">
        <f t="shared" si="14"/>
        <v>0</v>
      </c>
      <c r="M228">
        <f t="shared" si="15"/>
        <v>0</v>
      </c>
    </row>
    <row r="229" spans="11:13" hidden="1" x14ac:dyDescent="0.3">
      <c r="K229" s="7">
        <f t="shared" si="13"/>
        <v>0</v>
      </c>
      <c r="L229" s="5">
        <f t="shared" si="14"/>
        <v>0</v>
      </c>
      <c r="M229">
        <f t="shared" si="15"/>
        <v>0</v>
      </c>
    </row>
    <row r="230" spans="11:13" hidden="1" x14ac:dyDescent="0.3">
      <c r="K230" s="7">
        <f t="shared" si="13"/>
        <v>0</v>
      </c>
      <c r="L230" s="5">
        <f t="shared" si="14"/>
        <v>0</v>
      </c>
      <c r="M230">
        <f t="shared" si="15"/>
        <v>0</v>
      </c>
    </row>
    <row r="231" spans="11:13" hidden="1" x14ac:dyDescent="0.3">
      <c r="K231" s="7">
        <f t="shared" si="13"/>
        <v>0</v>
      </c>
      <c r="L231" s="5">
        <f t="shared" si="14"/>
        <v>0</v>
      </c>
      <c r="M231">
        <f t="shared" si="15"/>
        <v>0</v>
      </c>
    </row>
    <row r="232" spans="11:13" hidden="1" x14ac:dyDescent="0.3">
      <c r="K232" s="7">
        <f t="shared" si="13"/>
        <v>0</v>
      </c>
      <c r="L232" s="5">
        <f t="shared" si="14"/>
        <v>0</v>
      </c>
      <c r="M232">
        <f t="shared" si="15"/>
        <v>0</v>
      </c>
    </row>
    <row r="233" spans="11:13" hidden="1" x14ac:dyDescent="0.3">
      <c r="K233" s="7">
        <f t="shared" si="13"/>
        <v>0</v>
      </c>
      <c r="L233" s="5">
        <f t="shared" si="14"/>
        <v>0</v>
      </c>
      <c r="M233">
        <f t="shared" si="15"/>
        <v>0</v>
      </c>
    </row>
    <row r="234" spans="11:13" hidden="1" x14ac:dyDescent="0.3">
      <c r="K234" s="7">
        <f t="shared" si="13"/>
        <v>0</v>
      </c>
      <c r="L234" s="5">
        <f t="shared" si="14"/>
        <v>0</v>
      </c>
      <c r="M234">
        <f t="shared" si="15"/>
        <v>0</v>
      </c>
    </row>
    <row r="235" spans="11:13" hidden="1" x14ac:dyDescent="0.3">
      <c r="K235" s="7">
        <f t="shared" si="13"/>
        <v>0</v>
      </c>
      <c r="L235" s="5">
        <f t="shared" si="14"/>
        <v>0</v>
      </c>
      <c r="M235">
        <f t="shared" si="15"/>
        <v>0</v>
      </c>
    </row>
    <row r="236" spans="11:13" hidden="1" x14ac:dyDescent="0.3">
      <c r="K236" s="7">
        <f t="shared" si="13"/>
        <v>0</v>
      </c>
      <c r="L236" s="5">
        <f t="shared" si="14"/>
        <v>0</v>
      </c>
      <c r="M236">
        <f t="shared" si="15"/>
        <v>0</v>
      </c>
    </row>
    <row r="237" spans="11:13" hidden="1" x14ac:dyDescent="0.3">
      <c r="K237" s="7">
        <f t="shared" si="13"/>
        <v>0</v>
      </c>
      <c r="L237" s="5">
        <f t="shared" si="14"/>
        <v>0</v>
      </c>
      <c r="M237">
        <f t="shared" si="15"/>
        <v>0</v>
      </c>
    </row>
    <row r="238" spans="11:13" hidden="1" x14ac:dyDescent="0.3">
      <c r="K238" s="7">
        <f t="shared" si="13"/>
        <v>0</v>
      </c>
      <c r="L238" s="5">
        <f t="shared" si="14"/>
        <v>0</v>
      </c>
      <c r="M238">
        <f t="shared" si="15"/>
        <v>0</v>
      </c>
    </row>
    <row r="239" spans="11:13" hidden="1" x14ac:dyDescent="0.3">
      <c r="K239" s="7">
        <f t="shared" si="13"/>
        <v>0</v>
      </c>
      <c r="L239" s="5">
        <f t="shared" si="14"/>
        <v>0</v>
      </c>
      <c r="M239">
        <f t="shared" si="15"/>
        <v>0</v>
      </c>
    </row>
    <row r="240" spans="11:13" hidden="1" x14ac:dyDescent="0.3">
      <c r="K240" s="7">
        <f t="shared" si="13"/>
        <v>0</v>
      </c>
      <c r="L240" s="5">
        <f t="shared" si="14"/>
        <v>0</v>
      </c>
      <c r="M240">
        <f t="shared" si="15"/>
        <v>0</v>
      </c>
    </row>
    <row r="241" spans="11:13" hidden="1" x14ac:dyDescent="0.3">
      <c r="K241" s="7">
        <f t="shared" si="13"/>
        <v>0</v>
      </c>
      <c r="L241" s="5">
        <f t="shared" si="14"/>
        <v>0</v>
      </c>
      <c r="M241">
        <f t="shared" si="15"/>
        <v>0</v>
      </c>
    </row>
    <row r="242" spans="11:13" hidden="1" x14ac:dyDescent="0.3">
      <c r="K242" s="7">
        <f t="shared" si="13"/>
        <v>0</v>
      </c>
      <c r="L242" s="5">
        <f t="shared" si="14"/>
        <v>0</v>
      </c>
      <c r="M242">
        <f t="shared" si="15"/>
        <v>0</v>
      </c>
    </row>
    <row r="243" spans="11:13" hidden="1" x14ac:dyDescent="0.3">
      <c r="K243" s="7">
        <f t="shared" si="13"/>
        <v>0</v>
      </c>
      <c r="L243" s="5">
        <f t="shared" si="14"/>
        <v>0</v>
      </c>
      <c r="M243">
        <f t="shared" si="15"/>
        <v>0</v>
      </c>
    </row>
    <row r="244" spans="11:13" hidden="1" x14ac:dyDescent="0.3">
      <c r="K244" s="7">
        <f t="shared" si="13"/>
        <v>0</v>
      </c>
      <c r="L244" s="5">
        <f t="shared" si="14"/>
        <v>0</v>
      </c>
      <c r="M244">
        <f t="shared" si="15"/>
        <v>0</v>
      </c>
    </row>
    <row r="245" spans="11:13" hidden="1" x14ac:dyDescent="0.3">
      <c r="K245" s="7">
        <f t="shared" si="13"/>
        <v>0</v>
      </c>
      <c r="L245" s="5">
        <f t="shared" si="14"/>
        <v>0</v>
      </c>
      <c r="M245">
        <f t="shared" si="15"/>
        <v>0</v>
      </c>
    </row>
    <row r="246" spans="11:13" hidden="1" x14ac:dyDescent="0.3">
      <c r="K246" s="7">
        <f t="shared" si="13"/>
        <v>0</v>
      </c>
      <c r="L246" s="5">
        <f t="shared" si="14"/>
        <v>0</v>
      </c>
      <c r="M246">
        <f t="shared" si="15"/>
        <v>0</v>
      </c>
    </row>
    <row r="247" spans="11:13" hidden="1" x14ac:dyDescent="0.3">
      <c r="K247" s="7">
        <f t="shared" si="13"/>
        <v>0</v>
      </c>
      <c r="L247" s="5">
        <f t="shared" si="14"/>
        <v>0</v>
      </c>
      <c r="M247">
        <f t="shared" si="15"/>
        <v>0</v>
      </c>
    </row>
    <row r="248" spans="11:13" hidden="1" x14ac:dyDescent="0.3">
      <c r="K248" s="7">
        <f t="shared" si="13"/>
        <v>0</v>
      </c>
      <c r="L248" s="5">
        <f t="shared" si="14"/>
        <v>0</v>
      </c>
      <c r="M248">
        <f t="shared" si="15"/>
        <v>0</v>
      </c>
    </row>
    <row r="249" spans="11:13" hidden="1" x14ac:dyDescent="0.3">
      <c r="K249" s="7">
        <f t="shared" si="13"/>
        <v>0</v>
      </c>
      <c r="L249" s="5">
        <f t="shared" si="14"/>
        <v>0</v>
      </c>
      <c r="M249">
        <f t="shared" si="15"/>
        <v>0</v>
      </c>
    </row>
    <row r="250" spans="11:13" hidden="1" x14ac:dyDescent="0.3">
      <c r="K250" s="7">
        <f t="shared" si="13"/>
        <v>0</v>
      </c>
      <c r="L250" s="5">
        <f t="shared" si="14"/>
        <v>0</v>
      </c>
      <c r="M250">
        <f t="shared" si="15"/>
        <v>0</v>
      </c>
    </row>
    <row r="251" spans="11:13" hidden="1" x14ac:dyDescent="0.3">
      <c r="K251" s="7">
        <f t="shared" si="13"/>
        <v>0</v>
      </c>
      <c r="L251" s="5">
        <f t="shared" si="14"/>
        <v>0</v>
      </c>
      <c r="M251">
        <f t="shared" si="15"/>
        <v>0</v>
      </c>
    </row>
    <row r="252" spans="11:13" hidden="1" x14ac:dyDescent="0.3">
      <c r="K252" s="7">
        <f t="shared" si="13"/>
        <v>0</v>
      </c>
      <c r="L252" s="5">
        <f t="shared" si="14"/>
        <v>0</v>
      </c>
      <c r="M252">
        <f t="shared" si="15"/>
        <v>0</v>
      </c>
    </row>
    <row r="253" spans="11:13" hidden="1" x14ac:dyDescent="0.3">
      <c r="K253" s="7">
        <f t="shared" si="13"/>
        <v>0</v>
      </c>
      <c r="L253" s="5">
        <f t="shared" si="14"/>
        <v>0</v>
      </c>
      <c r="M253">
        <f t="shared" si="15"/>
        <v>0</v>
      </c>
    </row>
    <row r="254" spans="11:13" hidden="1" x14ac:dyDescent="0.3">
      <c r="K254" s="7">
        <f t="shared" si="13"/>
        <v>0</v>
      </c>
      <c r="L254" s="5">
        <f t="shared" si="14"/>
        <v>0</v>
      </c>
      <c r="M254">
        <f t="shared" si="15"/>
        <v>0</v>
      </c>
    </row>
    <row r="255" spans="11:13" hidden="1" x14ac:dyDescent="0.3">
      <c r="K255" s="7">
        <f t="shared" si="13"/>
        <v>0</v>
      </c>
      <c r="L255" s="5">
        <f t="shared" si="14"/>
        <v>0</v>
      </c>
      <c r="M255">
        <f t="shared" si="15"/>
        <v>0</v>
      </c>
    </row>
    <row r="256" spans="11:13" hidden="1" x14ac:dyDescent="0.3">
      <c r="K256" s="7">
        <f t="shared" si="13"/>
        <v>0</v>
      </c>
      <c r="L256" s="5">
        <f t="shared" si="14"/>
        <v>0</v>
      </c>
      <c r="M256">
        <f t="shared" si="15"/>
        <v>0</v>
      </c>
    </row>
    <row r="257" spans="11:13" hidden="1" x14ac:dyDescent="0.3">
      <c r="K257" s="7">
        <f t="shared" si="13"/>
        <v>0</v>
      </c>
      <c r="L257" s="5">
        <f t="shared" si="14"/>
        <v>0</v>
      </c>
      <c r="M257">
        <f t="shared" si="15"/>
        <v>0</v>
      </c>
    </row>
    <row r="258" spans="11:13" hidden="1" x14ac:dyDescent="0.3">
      <c r="K258" s="7">
        <f t="shared" si="13"/>
        <v>0</v>
      </c>
      <c r="L258" s="5">
        <f t="shared" si="14"/>
        <v>0</v>
      </c>
      <c r="M258">
        <f t="shared" si="15"/>
        <v>0</v>
      </c>
    </row>
    <row r="259" spans="11:13" hidden="1" x14ac:dyDescent="0.3">
      <c r="K259" s="7">
        <f t="shared" ref="K259:K322" si="16">SUM(F259:J259)</f>
        <v>0</v>
      </c>
      <c r="L259" s="5">
        <f t="shared" ref="L259:L322" si="17">IF(D259="X",0,IF(E259="",0,IF(E259="H",0,VLOOKUP(E259,$F$539:$G$553,2))))</f>
        <v>0</v>
      </c>
      <c r="M259">
        <f t="shared" ref="M259:M322" si="18">SUM(K259*L259)</f>
        <v>0</v>
      </c>
    </row>
    <row r="260" spans="11:13" hidden="1" x14ac:dyDescent="0.3">
      <c r="K260" s="7">
        <f t="shared" si="16"/>
        <v>0</v>
      </c>
      <c r="L260" s="5">
        <f t="shared" si="17"/>
        <v>0</v>
      </c>
      <c r="M260">
        <f t="shared" si="18"/>
        <v>0</v>
      </c>
    </row>
    <row r="261" spans="11:13" hidden="1" x14ac:dyDescent="0.3">
      <c r="K261" s="7">
        <f t="shared" si="16"/>
        <v>0</v>
      </c>
      <c r="L261" s="5">
        <f t="shared" si="17"/>
        <v>0</v>
      </c>
      <c r="M261">
        <f t="shared" si="18"/>
        <v>0</v>
      </c>
    </row>
    <row r="262" spans="11:13" hidden="1" x14ac:dyDescent="0.3">
      <c r="K262" s="7">
        <f t="shared" si="16"/>
        <v>0</v>
      </c>
      <c r="L262" s="5">
        <f t="shared" si="17"/>
        <v>0</v>
      </c>
      <c r="M262">
        <f t="shared" si="18"/>
        <v>0</v>
      </c>
    </row>
    <row r="263" spans="11:13" hidden="1" x14ac:dyDescent="0.3">
      <c r="K263" s="7">
        <f t="shared" si="16"/>
        <v>0</v>
      </c>
      <c r="L263" s="5">
        <f t="shared" si="17"/>
        <v>0</v>
      </c>
      <c r="M263">
        <f t="shared" si="18"/>
        <v>0</v>
      </c>
    </row>
    <row r="264" spans="11:13" hidden="1" x14ac:dyDescent="0.3">
      <c r="K264" s="7">
        <f t="shared" si="16"/>
        <v>0</v>
      </c>
      <c r="L264" s="5">
        <f t="shared" si="17"/>
        <v>0</v>
      </c>
      <c r="M264">
        <f t="shared" si="18"/>
        <v>0</v>
      </c>
    </row>
    <row r="265" spans="11:13" hidden="1" x14ac:dyDescent="0.3">
      <c r="K265" s="7">
        <f t="shared" si="16"/>
        <v>0</v>
      </c>
      <c r="L265" s="5">
        <f t="shared" si="17"/>
        <v>0</v>
      </c>
      <c r="M265">
        <f t="shared" si="18"/>
        <v>0</v>
      </c>
    </row>
    <row r="266" spans="11:13" hidden="1" x14ac:dyDescent="0.3">
      <c r="K266" s="7">
        <f t="shared" si="16"/>
        <v>0</v>
      </c>
      <c r="L266" s="5">
        <f t="shared" si="17"/>
        <v>0</v>
      </c>
      <c r="M266">
        <f t="shared" si="18"/>
        <v>0</v>
      </c>
    </row>
    <row r="267" spans="11:13" hidden="1" x14ac:dyDescent="0.3">
      <c r="K267" s="7">
        <f t="shared" si="16"/>
        <v>0</v>
      </c>
      <c r="L267" s="5">
        <f t="shared" si="17"/>
        <v>0</v>
      </c>
      <c r="M267">
        <f t="shared" si="18"/>
        <v>0</v>
      </c>
    </row>
    <row r="268" spans="11:13" hidden="1" x14ac:dyDescent="0.3">
      <c r="K268" s="7">
        <f t="shared" si="16"/>
        <v>0</v>
      </c>
      <c r="L268" s="5">
        <f t="shared" si="17"/>
        <v>0</v>
      </c>
      <c r="M268">
        <f t="shared" si="18"/>
        <v>0</v>
      </c>
    </row>
    <row r="269" spans="11:13" hidden="1" x14ac:dyDescent="0.3">
      <c r="K269" s="7">
        <f t="shared" si="16"/>
        <v>0</v>
      </c>
      <c r="L269" s="5">
        <f t="shared" si="17"/>
        <v>0</v>
      </c>
      <c r="M269">
        <f t="shared" si="18"/>
        <v>0</v>
      </c>
    </row>
    <row r="270" spans="11:13" hidden="1" x14ac:dyDescent="0.3">
      <c r="K270" s="7">
        <f t="shared" si="16"/>
        <v>0</v>
      </c>
      <c r="L270" s="5">
        <f t="shared" si="17"/>
        <v>0</v>
      </c>
      <c r="M270">
        <f t="shared" si="18"/>
        <v>0</v>
      </c>
    </row>
    <row r="271" spans="11:13" hidden="1" x14ac:dyDescent="0.3">
      <c r="K271" s="7">
        <f t="shared" si="16"/>
        <v>0</v>
      </c>
      <c r="L271" s="5">
        <f t="shared" si="17"/>
        <v>0</v>
      </c>
      <c r="M271">
        <f t="shared" si="18"/>
        <v>0</v>
      </c>
    </row>
    <row r="272" spans="11:13" hidden="1" x14ac:dyDescent="0.3">
      <c r="K272" s="7">
        <f t="shared" si="16"/>
        <v>0</v>
      </c>
      <c r="L272" s="5">
        <f t="shared" si="17"/>
        <v>0</v>
      </c>
      <c r="M272">
        <f t="shared" si="18"/>
        <v>0</v>
      </c>
    </row>
    <row r="273" spans="11:13" hidden="1" x14ac:dyDescent="0.3">
      <c r="K273" s="7">
        <f t="shared" si="16"/>
        <v>0</v>
      </c>
      <c r="L273" s="5">
        <f t="shared" si="17"/>
        <v>0</v>
      </c>
      <c r="M273">
        <f t="shared" si="18"/>
        <v>0</v>
      </c>
    </row>
    <row r="274" spans="11:13" hidden="1" x14ac:dyDescent="0.3">
      <c r="K274" s="7">
        <f t="shared" si="16"/>
        <v>0</v>
      </c>
      <c r="L274" s="5">
        <f t="shared" si="17"/>
        <v>0</v>
      </c>
      <c r="M274">
        <f t="shared" si="18"/>
        <v>0</v>
      </c>
    </row>
    <row r="275" spans="11:13" hidden="1" x14ac:dyDescent="0.3">
      <c r="K275" s="7">
        <f t="shared" si="16"/>
        <v>0</v>
      </c>
      <c r="L275" s="5">
        <f t="shared" si="17"/>
        <v>0</v>
      </c>
      <c r="M275">
        <f t="shared" si="18"/>
        <v>0</v>
      </c>
    </row>
    <row r="276" spans="11:13" hidden="1" x14ac:dyDescent="0.3">
      <c r="K276" s="7">
        <f t="shared" si="16"/>
        <v>0</v>
      </c>
      <c r="L276" s="5">
        <f t="shared" si="17"/>
        <v>0</v>
      </c>
      <c r="M276">
        <f t="shared" si="18"/>
        <v>0</v>
      </c>
    </row>
    <row r="277" spans="11:13" hidden="1" x14ac:dyDescent="0.3">
      <c r="K277" s="7">
        <f t="shared" si="16"/>
        <v>0</v>
      </c>
      <c r="L277" s="5">
        <f t="shared" si="17"/>
        <v>0</v>
      </c>
      <c r="M277">
        <f t="shared" si="18"/>
        <v>0</v>
      </c>
    </row>
    <row r="278" spans="11:13" hidden="1" x14ac:dyDescent="0.3">
      <c r="K278" s="7">
        <f t="shared" si="16"/>
        <v>0</v>
      </c>
      <c r="L278" s="5">
        <f t="shared" si="17"/>
        <v>0</v>
      </c>
      <c r="M278">
        <f t="shared" si="18"/>
        <v>0</v>
      </c>
    </row>
    <row r="279" spans="11:13" hidden="1" x14ac:dyDescent="0.3">
      <c r="K279" s="7">
        <f t="shared" si="16"/>
        <v>0</v>
      </c>
      <c r="L279" s="5">
        <f t="shared" si="17"/>
        <v>0</v>
      </c>
      <c r="M279">
        <f t="shared" si="18"/>
        <v>0</v>
      </c>
    </row>
    <row r="280" spans="11:13" hidden="1" x14ac:dyDescent="0.3">
      <c r="K280" s="7">
        <f t="shared" si="16"/>
        <v>0</v>
      </c>
      <c r="L280" s="5">
        <f t="shared" si="17"/>
        <v>0</v>
      </c>
      <c r="M280">
        <f t="shared" si="18"/>
        <v>0</v>
      </c>
    </row>
    <row r="281" spans="11:13" hidden="1" x14ac:dyDescent="0.3">
      <c r="K281" s="7">
        <f t="shared" si="16"/>
        <v>0</v>
      </c>
      <c r="L281" s="5">
        <f t="shared" si="17"/>
        <v>0</v>
      </c>
      <c r="M281">
        <f t="shared" si="18"/>
        <v>0</v>
      </c>
    </row>
    <row r="282" spans="11:13" hidden="1" x14ac:dyDescent="0.3">
      <c r="K282" s="7">
        <f t="shared" si="16"/>
        <v>0</v>
      </c>
      <c r="L282" s="5">
        <f t="shared" si="17"/>
        <v>0</v>
      </c>
      <c r="M282">
        <f t="shared" si="18"/>
        <v>0</v>
      </c>
    </row>
    <row r="283" spans="11:13" hidden="1" x14ac:dyDescent="0.3">
      <c r="K283" s="7">
        <f t="shared" si="16"/>
        <v>0</v>
      </c>
      <c r="L283" s="5">
        <f t="shared" si="17"/>
        <v>0</v>
      </c>
      <c r="M283">
        <f t="shared" si="18"/>
        <v>0</v>
      </c>
    </row>
    <row r="284" spans="11:13" hidden="1" x14ac:dyDescent="0.3">
      <c r="K284" s="7">
        <f t="shared" si="16"/>
        <v>0</v>
      </c>
      <c r="L284" s="5">
        <f t="shared" si="17"/>
        <v>0</v>
      </c>
      <c r="M284">
        <f t="shared" si="18"/>
        <v>0</v>
      </c>
    </row>
    <row r="285" spans="11:13" hidden="1" x14ac:dyDescent="0.3">
      <c r="K285" s="7">
        <f t="shared" si="16"/>
        <v>0</v>
      </c>
      <c r="L285" s="5">
        <f t="shared" si="17"/>
        <v>0</v>
      </c>
      <c r="M285">
        <f t="shared" si="18"/>
        <v>0</v>
      </c>
    </row>
    <row r="286" spans="11:13" hidden="1" x14ac:dyDescent="0.3">
      <c r="K286" s="7">
        <f t="shared" si="16"/>
        <v>0</v>
      </c>
      <c r="L286" s="5">
        <f t="shared" si="17"/>
        <v>0</v>
      </c>
      <c r="M286">
        <f t="shared" si="18"/>
        <v>0</v>
      </c>
    </row>
    <row r="287" spans="11:13" hidden="1" x14ac:dyDescent="0.3">
      <c r="K287" s="7">
        <f t="shared" si="16"/>
        <v>0</v>
      </c>
      <c r="L287" s="5">
        <f t="shared" si="17"/>
        <v>0</v>
      </c>
      <c r="M287">
        <f t="shared" si="18"/>
        <v>0</v>
      </c>
    </row>
    <row r="288" spans="11:13" hidden="1" x14ac:dyDescent="0.3">
      <c r="K288" s="7">
        <f t="shared" si="16"/>
        <v>0</v>
      </c>
      <c r="L288" s="5">
        <f t="shared" si="17"/>
        <v>0</v>
      </c>
      <c r="M288">
        <f t="shared" si="18"/>
        <v>0</v>
      </c>
    </row>
    <row r="289" spans="11:13" hidden="1" x14ac:dyDescent="0.3">
      <c r="K289" s="7">
        <f t="shared" si="16"/>
        <v>0</v>
      </c>
      <c r="L289" s="5">
        <f t="shared" si="17"/>
        <v>0</v>
      </c>
      <c r="M289">
        <f t="shared" si="18"/>
        <v>0</v>
      </c>
    </row>
    <row r="290" spans="11:13" hidden="1" x14ac:dyDescent="0.3">
      <c r="K290" s="7">
        <f t="shared" si="16"/>
        <v>0</v>
      </c>
      <c r="L290" s="5">
        <f t="shared" si="17"/>
        <v>0</v>
      </c>
      <c r="M290">
        <f t="shared" si="18"/>
        <v>0</v>
      </c>
    </row>
    <row r="291" spans="11:13" hidden="1" x14ac:dyDescent="0.3">
      <c r="K291" s="7">
        <f t="shared" si="16"/>
        <v>0</v>
      </c>
      <c r="L291" s="5">
        <f t="shared" si="17"/>
        <v>0</v>
      </c>
      <c r="M291">
        <f t="shared" si="18"/>
        <v>0</v>
      </c>
    </row>
    <row r="292" spans="11:13" hidden="1" x14ac:dyDescent="0.3">
      <c r="K292" s="7">
        <f t="shared" si="16"/>
        <v>0</v>
      </c>
      <c r="L292" s="5">
        <f t="shared" si="17"/>
        <v>0</v>
      </c>
      <c r="M292">
        <f t="shared" si="18"/>
        <v>0</v>
      </c>
    </row>
    <row r="293" spans="11:13" hidden="1" x14ac:dyDescent="0.3">
      <c r="K293" s="7">
        <f t="shared" si="16"/>
        <v>0</v>
      </c>
      <c r="L293" s="5">
        <f t="shared" si="17"/>
        <v>0</v>
      </c>
      <c r="M293">
        <f t="shared" si="18"/>
        <v>0</v>
      </c>
    </row>
    <row r="294" spans="11:13" hidden="1" x14ac:dyDescent="0.3">
      <c r="K294" s="7">
        <f t="shared" si="16"/>
        <v>0</v>
      </c>
      <c r="L294" s="5">
        <f t="shared" si="17"/>
        <v>0</v>
      </c>
      <c r="M294">
        <f t="shared" si="18"/>
        <v>0</v>
      </c>
    </row>
    <row r="295" spans="11:13" hidden="1" x14ac:dyDescent="0.3">
      <c r="K295" s="7">
        <f t="shared" si="16"/>
        <v>0</v>
      </c>
      <c r="L295" s="5">
        <f t="shared" si="17"/>
        <v>0</v>
      </c>
      <c r="M295">
        <f t="shared" si="18"/>
        <v>0</v>
      </c>
    </row>
    <row r="296" spans="11:13" hidden="1" x14ac:dyDescent="0.3">
      <c r="K296" s="7">
        <f t="shared" si="16"/>
        <v>0</v>
      </c>
      <c r="L296" s="5">
        <f t="shared" si="17"/>
        <v>0</v>
      </c>
      <c r="M296">
        <f t="shared" si="18"/>
        <v>0</v>
      </c>
    </row>
    <row r="297" spans="11:13" hidden="1" x14ac:dyDescent="0.3">
      <c r="K297" s="7">
        <f t="shared" si="16"/>
        <v>0</v>
      </c>
      <c r="L297" s="5">
        <f t="shared" si="17"/>
        <v>0</v>
      </c>
      <c r="M297">
        <f t="shared" si="18"/>
        <v>0</v>
      </c>
    </row>
    <row r="298" spans="11:13" hidden="1" x14ac:dyDescent="0.3">
      <c r="K298" s="7">
        <f t="shared" si="16"/>
        <v>0</v>
      </c>
      <c r="L298" s="5">
        <f t="shared" si="17"/>
        <v>0</v>
      </c>
      <c r="M298">
        <f t="shared" si="18"/>
        <v>0</v>
      </c>
    </row>
    <row r="299" spans="11:13" hidden="1" x14ac:dyDescent="0.3">
      <c r="K299" s="7">
        <f t="shared" si="16"/>
        <v>0</v>
      </c>
      <c r="L299" s="5">
        <f t="shared" si="17"/>
        <v>0</v>
      </c>
      <c r="M299">
        <f t="shared" si="18"/>
        <v>0</v>
      </c>
    </row>
    <row r="300" spans="11:13" hidden="1" x14ac:dyDescent="0.3">
      <c r="K300" s="7">
        <f t="shared" si="16"/>
        <v>0</v>
      </c>
      <c r="L300" s="5">
        <f t="shared" si="17"/>
        <v>0</v>
      </c>
      <c r="M300">
        <f t="shared" si="18"/>
        <v>0</v>
      </c>
    </row>
    <row r="301" spans="11:13" hidden="1" x14ac:dyDescent="0.3">
      <c r="K301" s="7">
        <f t="shared" si="16"/>
        <v>0</v>
      </c>
      <c r="L301" s="5">
        <f t="shared" si="17"/>
        <v>0</v>
      </c>
      <c r="M301">
        <f t="shared" si="18"/>
        <v>0</v>
      </c>
    </row>
    <row r="302" spans="11:13" hidden="1" x14ac:dyDescent="0.3">
      <c r="K302" s="7">
        <f t="shared" si="16"/>
        <v>0</v>
      </c>
      <c r="L302" s="5">
        <f t="shared" si="17"/>
        <v>0</v>
      </c>
      <c r="M302">
        <f t="shared" si="18"/>
        <v>0</v>
      </c>
    </row>
    <row r="303" spans="11:13" hidden="1" x14ac:dyDescent="0.3">
      <c r="K303" s="7">
        <f t="shared" si="16"/>
        <v>0</v>
      </c>
      <c r="L303" s="5">
        <f t="shared" si="17"/>
        <v>0</v>
      </c>
      <c r="M303">
        <f t="shared" si="18"/>
        <v>0</v>
      </c>
    </row>
    <row r="304" spans="11:13" hidden="1" x14ac:dyDescent="0.3">
      <c r="K304" s="7">
        <f t="shared" si="16"/>
        <v>0</v>
      </c>
      <c r="L304" s="5">
        <f t="shared" si="17"/>
        <v>0</v>
      </c>
      <c r="M304">
        <f t="shared" si="18"/>
        <v>0</v>
      </c>
    </row>
    <row r="305" spans="11:13" hidden="1" x14ac:dyDescent="0.3">
      <c r="K305" s="7">
        <f t="shared" si="16"/>
        <v>0</v>
      </c>
      <c r="L305" s="5">
        <f t="shared" si="17"/>
        <v>0</v>
      </c>
      <c r="M305">
        <f t="shared" si="18"/>
        <v>0</v>
      </c>
    </row>
    <row r="306" spans="11:13" hidden="1" x14ac:dyDescent="0.3">
      <c r="K306" s="7">
        <f t="shared" si="16"/>
        <v>0</v>
      </c>
      <c r="L306" s="5">
        <f t="shared" si="17"/>
        <v>0</v>
      </c>
      <c r="M306">
        <f t="shared" si="18"/>
        <v>0</v>
      </c>
    </row>
    <row r="307" spans="11:13" hidden="1" x14ac:dyDescent="0.3">
      <c r="K307" s="7">
        <f t="shared" si="16"/>
        <v>0</v>
      </c>
      <c r="L307" s="5">
        <f t="shared" si="17"/>
        <v>0</v>
      </c>
      <c r="M307">
        <f t="shared" si="18"/>
        <v>0</v>
      </c>
    </row>
    <row r="308" spans="11:13" hidden="1" x14ac:dyDescent="0.3">
      <c r="K308" s="7">
        <f t="shared" si="16"/>
        <v>0</v>
      </c>
      <c r="L308" s="5">
        <f t="shared" si="17"/>
        <v>0</v>
      </c>
      <c r="M308">
        <f t="shared" si="18"/>
        <v>0</v>
      </c>
    </row>
    <row r="309" spans="11:13" hidden="1" x14ac:dyDescent="0.3">
      <c r="K309" s="7">
        <f t="shared" si="16"/>
        <v>0</v>
      </c>
      <c r="L309" s="5">
        <f t="shared" si="17"/>
        <v>0</v>
      </c>
      <c r="M309">
        <f t="shared" si="18"/>
        <v>0</v>
      </c>
    </row>
    <row r="310" spans="11:13" hidden="1" x14ac:dyDescent="0.3">
      <c r="K310" s="7">
        <f t="shared" si="16"/>
        <v>0</v>
      </c>
      <c r="L310" s="5">
        <f t="shared" si="17"/>
        <v>0</v>
      </c>
      <c r="M310">
        <f t="shared" si="18"/>
        <v>0</v>
      </c>
    </row>
    <row r="311" spans="11:13" hidden="1" x14ac:dyDescent="0.3">
      <c r="K311" s="7">
        <f t="shared" si="16"/>
        <v>0</v>
      </c>
      <c r="L311" s="5">
        <f t="shared" si="17"/>
        <v>0</v>
      </c>
      <c r="M311">
        <f t="shared" si="18"/>
        <v>0</v>
      </c>
    </row>
    <row r="312" spans="11:13" hidden="1" x14ac:dyDescent="0.3">
      <c r="K312" s="7">
        <f t="shared" si="16"/>
        <v>0</v>
      </c>
      <c r="L312" s="5">
        <f t="shared" si="17"/>
        <v>0</v>
      </c>
      <c r="M312">
        <f t="shared" si="18"/>
        <v>0</v>
      </c>
    </row>
    <row r="313" spans="11:13" hidden="1" x14ac:dyDescent="0.3">
      <c r="K313" s="7">
        <f t="shared" si="16"/>
        <v>0</v>
      </c>
      <c r="L313" s="5">
        <f t="shared" si="17"/>
        <v>0</v>
      </c>
      <c r="M313">
        <f t="shared" si="18"/>
        <v>0</v>
      </c>
    </row>
    <row r="314" spans="11:13" hidden="1" x14ac:dyDescent="0.3">
      <c r="K314" s="7">
        <f t="shared" si="16"/>
        <v>0</v>
      </c>
      <c r="L314" s="5">
        <f t="shared" si="17"/>
        <v>0</v>
      </c>
      <c r="M314">
        <f t="shared" si="18"/>
        <v>0</v>
      </c>
    </row>
    <row r="315" spans="11:13" hidden="1" x14ac:dyDescent="0.3">
      <c r="K315" s="7">
        <f t="shared" si="16"/>
        <v>0</v>
      </c>
      <c r="L315" s="5">
        <f t="shared" si="17"/>
        <v>0</v>
      </c>
      <c r="M315">
        <f t="shared" si="18"/>
        <v>0</v>
      </c>
    </row>
    <row r="316" spans="11:13" hidden="1" x14ac:dyDescent="0.3">
      <c r="K316" s="7">
        <f t="shared" si="16"/>
        <v>0</v>
      </c>
      <c r="L316" s="5">
        <f t="shared" si="17"/>
        <v>0</v>
      </c>
      <c r="M316">
        <f t="shared" si="18"/>
        <v>0</v>
      </c>
    </row>
    <row r="317" spans="11:13" hidden="1" x14ac:dyDescent="0.3">
      <c r="K317" s="7">
        <f t="shared" si="16"/>
        <v>0</v>
      </c>
      <c r="L317" s="5">
        <f t="shared" si="17"/>
        <v>0</v>
      </c>
      <c r="M317">
        <f t="shared" si="18"/>
        <v>0</v>
      </c>
    </row>
    <row r="318" spans="11:13" hidden="1" x14ac:dyDescent="0.3">
      <c r="K318" s="7">
        <f t="shared" si="16"/>
        <v>0</v>
      </c>
      <c r="L318" s="5">
        <f t="shared" si="17"/>
        <v>0</v>
      </c>
      <c r="M318">
        <f t="shared" si="18"/>
        <v>0</v>
      </c>
    </row>
    <row r="319" spans="11:13" hidden="1" x14ac:dyDescent="0.3">
      <c r="K319" s="7">
        <f t="shared" si="16"/>
        <v>0</v>
      </c>
      <c r="L319" s="5">
        <f t="shared" si="17"/>
        <v>0</v>
      </c>
      <c r="M319">
        <f t="shared" si="18"/>
        <v>0</v>
      </c>
    </row>
    <row r="320" spans="11:13" hidden="1" x14ac:dyDescent="0.3">
      <c r="K320" s="7">
        <f t="shared" si="16"/>
        <v>0</v>
      </c>
      <c r="L320" s="5">
        <f t="shared" si="17"/>
        <v>0</v>
      </c>
      <c r="M320">
        <f t="shared" si="18"/>
        <v>0</v>
      </c>
    </row>
    <row r="321" spans="11:13" hidden="1" x14ac:dyDescent="0.3">
      <c r="K321" s="7">
        <f t="shared" si="16"/>
        <v>0</v>
      </c>
      <c r="L321" s="5">
        <f t="shared" si="17"/>
        <v>0</v>
      </c>
      <c r="M321">
        <f t="shared" si="18"/>
        <v>0</v>
      </c>
    </row>
    <row r="322" spans="11:13" hidden="1" x14ac:dyDescent="0.3">
      <c r="K322" s="7">
        <f t="shared" si="16"/>
        <v>0</v>
      </c>
      <c r="L322" s="5">
        <f t="shared" si="17"/>
        <v>0</v>
      </c>
      <c r="M322">
        <f t="shared" si="18"/>
        <v>0</v>
      </c>
    </row>
    <row r="323" spans="11:13" hidden="1" x14ac:dyDescent="0.3">
      <c r="K323" s="7">
        <f t="shared" ref="K323:K386" si="19">SUM(F323:J323)</f>
        <v>0</v>
      </c>
      <c r="L323" s="5">
        <f t="shared" ref="L323:L386" si="20">IF(D323="X",0,IF(E323="",0,IF(E323="H",0,VLOOKUP(E323,$F$539:$G$553,2))))</f>
        <v>0</v>
      </c>
      <c r="M323">
        <f t="shared" ref="M323:M386" si="21">SUM(K323*L323)</f>
        <v>0</v>
      </c>
    </row>
    <row r="324" spans="11:13" hidden="1" x14ac:dyDescent="0.3">
      <c r="K324" s="7">
        <f t="shared" si="19"/>
        <v>0</v>
      </c>
      <c r="L324" s="5">
        <f t="shared" si="20"/>
        <v>0</v>
      </c>
      <c r="M324">
        <f t="shared" si="21"/>
        <v>0</v>
      </c>
    </row>
    <row r="325" spans="11:13" hidden="1" x14ac:dyDescent="0.3">
      <c r="K325" s="7">
        <f t="shared" si="19"/>
        <v>0</v>
      </c>
      <c r="L325" s="5">
        <f t="shared" si="20"/>
        <v>0</v>
      </c>
      <c r="M325">
        <f t="shared" si="21"/>
        <v>0</v>
      </c>
    </row>
    <row r="326" spans="11:13" hidden="1" x14ac:dyDescent="0.3">
      <c r="K326" s="7">
        <f t="shared" si="19"/>
        <v>0</v>
      </c>
      <c r="L326" s="5">
        <f t="shared" si="20"/>
        <v>0</v>
      </c>
      <c r="M326">
        <f t="shared" si="21"/>
        <v>0</v>
      </c>
    </row>
    <row r="327" spans="11:13" hidden="1" x14ac:dyDescent="0.3">
      <c r="K327" s="7">
        <f t="shared" si="19"/>
        <v>0</v>
      </c>
      <c r="L327" s="5">
        <f t="shared" si="20"/>
        <v>0</v>
      </c>
      <c r="M327">
        <f t="shared" si="21"/>
        <v>0</v>
      </c>
    </row>
    <row r="328" spans="11:13" hidden="1" x14ac:dyDescent="0.3">
      <c r="K328" s="7">
        <f t="shared" si="19"/>
        <v>0</v>
      </c>
      <c r="L328" s="5">
        <f t="shared" si="20"/>
        <v>0</v>
      </c>
      <c r="M328">
        <f t="shared" si="21"/>
        <v>0</v>
      </c>
    </row>
    <row r="329" spans="11:13" hidden="1" x14ac:dyDescent="0.3">
      <c r="K329" s="7">
        <f t="shared" si="19"/>
        <v>0</v>
      </c>
      <c r="L329" s="5">
        <f t="shared" si="20"/>
        <v>0</v>
      </c>
      <c r="M329">
        <f t="shared" si="21"/>
        <v>0</v>
      </c>
    </row>
    <row r="330" spans="11:13" hidden="1" x14ac:dyDescent="0.3">
      <c r="K330" s="7">
        <f t="shared" si="19"/>
        <v>0</v>
      </c>
      <c r="L330" s="5">
        <f t="shared" si="20"/>
        <v>0</v>
      </c>
      <c r="M330">
        <f t="shared" si="21"/>
        <v>0</v>
      </c>
    </row>
    <row r="331" spans="11:13" hidden="1" x14ac:dyDescent="0.3">
      <c r="K331" s="7">
        <f t="shared" si="19"/>
        <v>0</v>
      </c>
      <c r="L331" s="5">
        <f t="shared" si="20"/>
        <v>0</v>
      </c>
      <c r="M331">
        <f t="shared" si="21"/>
        <v>0</v>
      </c>
    </row>
    <row r="332" spans="11:13" hidden="1" x14ac:dyDescent="0.3">
      <c r="K332" s="7">
        <f t="shared" si="19"/>
        <v>0</v>
      </c>
      <c r="L332" s="5">
        <f t="shared" si="20"/>
        <v>0</v>
      </c>
      <c r="M332">
        <f t="shared" si="21"/>
        <v>0</v>
      </c>
    </row>
    <row r="333" spans="11:13" hidden="1" x14ac:dyDescent="0.3">
      <c r="K333" s="7">
        <f t="shared" si="19"/>
        <v>0</v>
      </c>
      <c r="L333" s="5">
        <f t="shared" si="20"/>
        <v>0</v>
      </c>
      <c r="M333">
        <f t="shared" si="21"/>
        <v>0</v>
      </c>
    </row>
    <row r="334" spans="11:13" hidden="1" x14ac:dyDescent="0.3">
      <c r="K334" s="7">
        <f t="shared" si="19"/>
        <v>0</v>
      </c>
      <c r="L334" s="5">
        <f t="shared" si="20"/>
        <v>0</v>
      </c>
      <c r="M334">
        <f t="shared" si="21"/>
        <v>0</v>
      </c>
    </row>
    <row r="335" spans="11:13" hidden="1" x14ac:dyDescent="0.3">
      <c r="K335" s="7">
        <f t="shared" si="19"/>
        <v>0</v>
      </c>
      <c r="L335" s="5">
        <f t="shared" si="20"/>
        <v>0</v>
      </c>
      <c r="M335">
        <f t="shared" si="21"/>
        <v>0</v>
      </c>
    </row>
    <row r="336" spans="11:13" hidden="1" x14ac:dyDescent="0.3">
      <c r="K336" s="7">
        <f t="shared" si="19"/>
        <v>0</v>
      </c>
      <c r="L336" s="5">
        <f t="shared" si="20"/>
        <v>0</v>
      </c>
      <c r="M336">
        <f t="shared" si="21"/>
        <v>0</v>
      </c>
    </row>
    <row r="337" spans="11:13" hidden="1" x14ac:dyDescent="0.3">
      <c r="K337" s="7">
        <f t="shared" si="19"/>
        <v>0</v>
      </c>
      <c r="L337" s="5">
        <f t="shared" si="20"/>
        <v>0</v>
      </c>
      <c r="M337">
        <f t="shared" si="21"/>
        <v>0</v>
      </c>
    </row>
    <row r="338" spans="11:13" hidden="1" x14ac:dyDescent="0.3">
      <c r="K338" s="7">
        <f t="shared" si="19"/>
        <v>0</v>
      </c>
      <c r="L338" s="5">
        <f t="shared" si="20"/>
        <v>0</v>
      </c>
      <c r="M338">
        <f t="shared" si="21"/>
        <v>0</v>
      </c>
    </row>
    <row r="339" spans="11:13" hidden="1" x14ac:dyDescent="0.3">
      <c r="K339" s="7">
        <f t="shared" si="19"/>
        <v>0</v>
      </c>
      <c r="L339" s="5">
        <f t="shared" si="20"/>
        <v>0</v>
      </c>
      <c r="M339">
        <f t="shared" si="21"/>
        <v>0</v>
      </c>
    </row>
    <row r="340" spans="11:13" hidden="1" x14ac:dyDescent="0.3">
      <c r="K340" s="7">
        <f t="shared" si="19"/>
        <v>0</v>
      </c>
      <c r="L340" s="5">
        <f t="shared" si="20"/>
        <v>0</v>
      </c>
      <c r="M340">
        <f t="shared" si="21"/>
        <v>0</v>
      </c>
    </row>
    <row r="341" spans="11:13" hidden="1" x14ac:dyDescent="0.3">
      <c r="K341" s="7">
        <f t="shared" si="19"/>
        <v>0</v>
      </c>
      <c r="L341" s="5">
        <f t="shared" si="20"/>
        <v>0</v>
      </c>
      <c r="M341">
        <f t="shared" si="21"/>
        <v>0</v>
      </c>
    </row>
    <row r="342" spans="11:13" hidden="1" x14ac:dyDescent="0.3">
      <c r="K342" s="7">
        <f t="shared" si="19"/>
        <v>0</v>
      </c>
      <c r="L342" s="5">
        <f t="shared" si="20"/>
        <v>0</v>
      </c>
      <c r="M342">
        <f t="shared" si="21"/>
        <v>0</v>
      </c>
    </row>
    <row r="343" spans="11:13" hidden="1" x14ac:dyDescent="0.3">
      <c r="K343" s="7">
        <f t="shared" si="19"/>
        <v>0</v>
      </c>
      <c r="L343" s="5">
        <f t="shared" si="20"/>
        <v>0</v>
      </c>
      <c r="M343">
        <f t="shared" si="21"/>
        <v>0</v>
      </c>
    </row>
    <row r="344" spans="11:13" hidden="1" x14ac:dyDescent="0.3">
      <c r="K344" s="7">
        <f t="shared" si="19"/>
        <v>0</v>
      </c>
      <c r="L344" s="5">
        <f t="shared" si="20"/>
        <v>0</v>
      </c>
      <c r="M344">
        <f t="shared" si="21"/>
        <v>0</v>
      </c>
    </row>
    <row r="345" spans="11:13" hidden="1" x14ac:dyDescent="0.3">
      <c r="K345" s="7">
        <f t="shared" si="19"/>
        <v>0</v>
      </c>
      <c r="L345" s="5">
        <f t="shared" si="20"/>
        <v>0</v>
      </c>
      <c r="M345">
        <f t="shared" si="21"/>
        <v>0</v>
      </c>
    </row>
    <row r="346" spans="11:13" hidden="1" x14ac:dyDescent="0.3">
      <c r="K346" s="7">
        <f t="shared" si="19"/>
        <v>0</v>
      </c>
      <c r="L346" s="5">
        <f t="shared" si="20"/>
        <v>0</v>
      </c>
      <c r="M346">
        <f t="shared" si="21"/>
        <v>0</v>
      </c>
    </row>
    <row r="347" spans="11:13" hidden="1" x14ac:dyDescent="0.3">
      <c r="K347" s="7">
        <f t="shared" si="19"/>
        <v>0</v>
      </c>
      <c r="L347" s="5">
        <f t="shared" si="20"/>
        <v>0</v>
      </c>
      <c r="M347">
        <f t="shared" si="21"/>
        <v>0</v>
      </c>
    </row>
    <row r="348" spans="11:13" hidden="1" x14ac:dyDescent="0.3">
      <c r="K348" s="7">
        <f t="shared" si="19"/>
        <v>0</v>
      </c>
      <c r="L348" s="5">
        <f t="shared" si="20"/>
        <v>0</v>
      </c>
      <c r="M348">
        <f t="shared" si="21"/>
        <v>0</v>
      </c>
    </row>
    <row r="349" spans="11:13" hidden="1" x14ac:dyDescent="0.3">
      <c r="K349" s="7">
        <f t="shared" si="19"/>
        <v>0</v>
      </c>
      <c r="L349" s="5">
        <f t="shared" si="20"/>
        <v>0</v>
      </c>
      <c r="M349">
        <f t="shared" si="21"/>
        <v>0</v>
      </c>
    </row>
    <row r="350" spans="11:13" hidden="1" x14ac:dyDescent="0.3">
      <c r="K350" s="7">
        <f t="shared" si="19"/>
        <v>0</v>
      </c>
      <c r="L350" s="5">
        <f t="shared" si="20"/>
        <v>0</v>
      </c>
      <c r="M350">
        <f t="shared" si="21"/>
        <v>0</v>
      </c>
    </row>
    <row r="351" spans="11:13" hidden="1" x14ac:dyDescent="0.3">
      <c r="K351" s="7">
        <f t="shared" si="19"/>
        <v>0</v>
      </c>
      <c r="L351" s="5">
        <f t="shared" si="20"/>
        <v>0</v>
      </c>
      <c r="M351">
        <f t="shared" si="21"/>
        <v>0</v>
      </c>
    </row>
    <row r="352" spans="11:13" hidden="1" x14ac:dyDescent="0.3">
      <c r="K352" s="7">
        <f t="shared" si="19"/>
        <v>0</v>
      </c>
      <c r="L352" s="5">
        <f t="shared" si="20"/>
        <v>0</v>
      </c>
      <c r="M352">
        <f t="shared" si="21"/>
        <v>0</v>
      </c>
    </row>
    <row r="353" spans="11:13" hidden="1" x14ac:dyDescent="0.3">
      <c r="K353" s="7">
        <f t="shared" si="19"/>
        <v>0</v>
      </c>
      <c r="L353" s="5">
        <f t="shared" si="20"/>
        <v>0</v>
      </c>
      <c r="M353">
        <f t="shared" si="21"/>
        <v>0</v>
      </c>
    </row>
    <row r="354" spans="11:13" hidden="1" x14ac:dyDescent="0.3">
      <c r="K354" s="7">
        <f t="shared" si="19"/>
        <v>0</v>
      </c>
      <c r="L354" s="5">
        <f t="shared" si="20"/>
        <v>0</v>
      </c>
      <c r="M354">
        <f t="shared" si="21"/>
        <v>0</v>
      </c>
    </row>
    <row r="355" spans="11:13" hidden="1" x14ac:dyDescent="0.3">
      <c r="K355" s="7">
        <f t="shared" si="19"/>
        <v>0</v>
      </c>
      <c r="L355" s="5">
        <f t="shared" si="20"/>
        <v>0</v>
      </c>
      <c r="M355">
        <f t="shared" si="21"/>
        <v>0</v>
      </c>
    </row>
    <row r="356" spans="11:13" hidden="1" x14ac:dyDescent="0.3">
      <c r="K356" s="7">
        <f t="shared" si="19"/>
        <v>0</v>
      </c>
      <c r="L356" s="5">
        <f t="shared" si="20"/>
        <v>0</v>
      </c>
      <c r="M356">
        <f t="shared" si="21"/>
        <v>0</v>
      </c>
    </row>
    <row r="357" spans="11:13" hidden="1" x14ac:dyDescent="0.3">
      <c r="K357" s="7">
        <f t="shared" si="19"/>
        <v>0</v>
      </c>
      <c r="L357" s="5">
        <f t="shared" si="20"/>
        <v>0</v>
      </c>
      <c r="M357">
        <f t="shared" si="21"/>
        <v>0</v>
      </c>
    </row>
    <row r="358" spans="11:13" hidden="1" x14ac:dyDescent="0.3">
      <c r="K358" s="7">
        <f t="shared" si="19"/>
        <v>0</v>
      </c>
      <c r="L358" s="5">
        <f t="shared" si="20"/>
        <v>0</v>
      </c>
      <c r="M358">
        <f t="shared" si="21"/>
        <v>0</v>
      </c>
    </row>
    <row r="359" spans="11:13" hidden="1" x14ac:dyDescent="0.3">
      <c r="K359" s="7">
        <f t="shared" si="19"/>
        <v>0</v>
      </c>
      <c r="L359" s="5">
        <f t="shared" si="20"/>
        <v>0</v>
      </c>
      <c r="M359">
        <f t="shared" si="21"/>
        <v>0</v>
      </c>
    </row>
    <row r="360" spans="11:13" hidden="1" x14ac:dyDescent="0.3">
      <c r="K360" s="7">
        <f t="shared" si="19"/>
        <v>0</v>
      </c>
      <c r="L360" s="5">
        <f t="shared" si="20"/>
        <v>0</v>
      </c>
      <c r="M360">
        <f t="shared" si="21"/>
        <v>0</v>
      </c>
    </row>
    <row r="361" spans="11:13" hidden="1" x14ac:dyDescent="0.3">
      <c r="K361" s="7">
        <f t="shared" si="19"/>
        <v>0</v>
      </c>
      <c r="L361" s="5">
        <f t="shared" si="20"/>
        <v>0</v>
      </c>
      <c r="M361">
        <f t="shared" si="21"/>
        <v>0</v>
      </c>
    </row>
    <row r="362" spans="11:13" hidden="1" x14ac:dyDescent="0.3">
      <c r="K362" s="7">
        <f t="shared" si="19"/>
        <v>0</v>
      </c>
      <c r="L362" s="5">
        <f t="shared" si="20"/>
        <v>0</v>
      </c>
      <c r="M362">
        <f t="shared" si="21"/>
        <v>0</v>
      </c>
    </row>
    <row r="363" spans="11:13" hidden="1" x14ac:dyDescent="0.3">
      <c r="K363" s="7">
        <f t="shared" si="19"/>
        <v>0</v>
      </c>
      <c r="L363" s="5">
        <f t="shared" si="20"/>
        <v>0</v>
      </c>
      <c r="M363">
        <f t="shared" si="21"/>
        <v>0</v>
      </c>
    </row>
    <row r="364" spans="11:13" hidden="1" x14ac:dyDescent="0.3">
      <c r="K364" s="7">
        <f t="shared" si="19"/>
        <v>0</v>
      </c>
      <c r="L364" s="5">
        <f t="shared" si="20"/>
        <v>0</v>
      </c>
      <c r="M364">
        <f t="shared" si="21"/>
        <v>0</v>
      </c>
    </row>
    <row r="365" spans="11:13" hidden="1" x14ac:dyDescent="0.3">
      <c r="K365" s="7">
        <f t="shared" si="19"/>
        <v>0</v>
      </c>
      <c r="L365" s="5">
        <f t="shared" si="20"/>
        <v>0</v>
      </c>
      <c r="M365">
        <f t="shared" si="21"/>
        <v>0</v>
      </c>
    </row>
    <row r="366" spans="11:13" hidden="1" x14ac:dyDescent="0.3">
      <c r="K366" s="7">
        <f t="shared" si="19"/>
        <v>0</v>
      </c>
      <c r="L366" s="5">
        <f t="shared" si="20"/>
        <v>0</v>
      </c>
      <c r="M366">
        <f t="shared" si="21"/>
        <v>0</v>
      </c>
    </row>
    <row r="367" spans="11:13" hidden="1" x14ac:dyDescent="0.3">
      <c r="K367" s="7">
        <f t="shared" si="19"/>
        <v>0</v>
      </c>
      <c r="L367" s="5">
        <f t="shared" si="20"/>
        <v>0</v>
      </c>
      <c r="M367">
        <f t="shared" si="21"/>
        <v>0</v>
      </c>
    </row>
    <row r="368" spans="11:13" hidden="1" x14ac:dyDescent="0.3">
      <c r="K368" s="7">
        <f t="shared" si="19"/>
        <v>0</v>
      </c>
      <c r="L368" s="5">
        <f t="shared" si="20"/>
        <v>0</v>
      </c>
      <c r="M368">
        <f t="shared" si="21"/>
        <v>0</v>
      </c>
    </row>
    <row r="369" spans="11:13" hidden="1" x14ac:dyDescent="0.3">
      <c r="K369" s="7">
        <f t="shared" si="19"/>
        <v>0</v>
      </c>
      <c r="L369" s="5">
        <f t="shared" si="20"/>
        <v>0</v>
      </c>
      <c r="M369">
        <f t="shared" si="21"/>
        <v>0</v>
      </c>
    </row>
    <row r="370" spans="11:13" hidden="1" x14ac:dyDescent="0.3">
      <c r="K370" s="7">
        <f t="shared" si="19"/>
        <v>0</v>
      </c>
      <c r="L370" s="5">
        <f t="shared" si="20"/>
        <v>0</v>
      </c>
      <c r="M370">
        <f t="shared" si="21"/>
        <v>0</v>
      </c>
    </row>
    <row r="371" spans="11:13" hidden="1" x14ac:dyDescent="0.3">
      <c r="K371" s="7">
        <f t="shared" si="19"/>
        <v>0</v>
      </c>
      <c r="L371" s="5">
        <f t="shared" si="20"/>
        <v>0</v>
      </c>
      <c r="M371">
        <f t="shared" si="21"/>
        <v>0</v>
      </c>
    </row>
    <row r="372" spans="11:13" hidden="1" x14ac:dyDescent="0.3">
      <c r="K372" s="7">
        <f t="shared" si="19"/>
        <v>0</v>
      </c>
      <c r="L372" s="5">
        <f t="shared" si="20"/>
        <v>0</v>
      </c>
      <c r="M372">
        <f t="shared" si="21"/>
        <v>0</v>
      </c>
    </row>
    <row r="373" spans="11:13" hidden="1" x14ac:dyDescent="0.3">
      <c r="K373" s="7">
        <f t="shared" si="19"/>
        <v>0</v>
      </c>
      <c r="L373" s="5">
        <f t="shared" si="20"/>
        <v>0</v>
      </c>
      <c r="M373">
        <f t="shared" si="21"/>
        <v>0</v>
      </c>
    </row>
    <row r="374" spans="11:13" hidden="1" x14ac:dyDescent="0.3">
      <c r="K374" s="7">
        <f t="shared" si="19"/>
        <v>0</v>
      </c>
      <c r="L374" s="5">
        <f t="shared" si="20"/>
        <v>0</v>
      </c>
      <c r="M374">
        <f t="shared" si="21"/>
        <v>0</v>
      </c>
    </row>
    <row r="375" spans="11:13" hidden="1" x14ac:dyDescent="0.3">
      <c r="K375" s="7">
        <f t="shared" si="19"/>
        <v>0</v>
      </c>
      <c r="L375" s="5">
        <f t="shared" si="20"/>
        <v>0</v>
      </c>
      <c r="M375">
        <f t="shared" si="21"/>
        <v>0</v>
      </c>
    </row>
    <row r="376" spans="11:13" hidden="1" x14ac:dyDescent="0.3">
      <c r="K376" s="7">
        <f t="shared" si="19"/>
        <v>0</v>
      </c>
      <c r="L376" s="5">
        <f t="shared" si="20"/>
        <v>0</v>
      </c>
      <c r="M376">
        <f t="shared" si="21"/>
        <v>0</v>
      </c>
    </row>
    <row r="377" spans="11:13" hidden="1" x14ac:dyDescent="0.3">
      <c r="K377" s="7">
        <f t="shared" si="19"/>
        <v>0</v>
      </c>
      <c r="L377" s="5">
        <f t="shared" si="20"/>
        <v>0</v>
      </c>
      <c r="M377">
        <f t="shared" si="21"/>
        <v>0</v>
      </c>
    </row>
    <row r="378" spans="11:13" hidden="1" x14ac:dyDescent="0.3">
      <c r="K378" s="7">
        <f t="shared" si="19"/>
        <v>0</v>
      </c>
      <c r="L378" s="5">
        <f t="shared" si="20"/>
        <v>0</v>
      </c>
      <c r="M378">
        <f t="shared" si="21"/>
        <v>0</v>
      </c>
    </row>
    <row r="379" spans="11:13" hidden="1" x14ac:dyDescent="0.3">
      <c r="K379" s="7">
        <f t="shared" si="19"/>
        <v>0</v>
      </c>
      <c r="L379" s="5">
        <f t="shared" si="20"/>
        <v>0</v>
      </c>
      <c r="M379">
        <f t="shared" si="21"/>
        <v>0</v>
      </c>
    </row>
    <row r="380" spans="11:13" hidden="1" x14ac:dyDescent="0.3">
      <c r="K380" s="7">
        <f t="shared" si="19"/>
        <v>0</v>
      </c>
      <c r="L380" s="5">
        <f t="shared" si="20"/>
        <v>0</v>
      </c>
      <c r="M380">
        <f t="shared" si="21"/>
        <v>0</v>
      </c>
    </row>
    <row r="381" spans="11:13" hidden="1" x14ac:dyDescent="0.3">
      <c r="K381" s="7">
        <f t="shared" si="19"/>
        <v>0</v>
      </c>
      <c r="L381" s="5">
        <f t="shared" si="20"/>
        <v>0</v>
      </c>
      <c r="M381">
        <f t="shared" si="21"/>
        <v>0</v>
      </c>
    </row>
    <row r="382" spans="11:13" hidden="1" x14ac:dyDescent="0.3">
      <c r="K382" s="7">
        <f t="shared" si="19"/>
        <v>0</v>
      </c>
      <c r="L382" s="5">
        <f t="shared" si="20"/>
        <v>0</v>
      </c>
      <c r="M382">
        <f t="shared" si="21"/>
        <v>0</v>
      </c>
    </row>
    <row r="383" spans="11:13" hidden="1" x14ac:dyDescent="0.3">
      <c r="K383" s="7">
        <f t="shared" si="19"/>
        <v>0</v>
      </c>
      <c r="L383" s="5">
        <f t="shared" si="20"/>
        <v>0</v>
      </c>
      <c r="M383">
        <f t="shared" si="21"/>
        <v>0</v>
      </c>
    </row>
    <row r="384" spans="11:13" hidden="1" x14ac:dyDescent="0.3">
      <c r="K384" s="7">
        <f t="shared" si="19"/>
        <v>0</v>
      </c>
      <c r="L384" s="5">
        <f t="shared" si="20"/>
        <v>0</v>
      </c>
      <c r="M384">
        <f t="shared" si="21"/>
        <v>0</v>
      </c>
    </row>
    <row r="385" spans="11:13" hidden="1" x14ac:dyDescent="0.3">
      <c r="K385" s="7">
        <f t="shared" si="19"/>
        <v>0</v>
      </c>
      <c r="L385" s="5">
        <f t="shared" si="20"/>
        <v>0</v>
      </c>
      <c r="M385">
        <f t="shared" si="21"/>
        <v>0</v>
      </c>
    </row>
    <row r="386" spans="11:13" hidden="1" x14ac:dyDescent="0.3">
      <c r="K386" s="7">
        <f t="shared" si="19"/>
        <v>0</v>
      </c>
      <c r="L386" s="5">
        <f t="shared" si="20"/>
        <v>0</v>
      </c>
      <c r="M386">
        <f t="shared" si="21"/>
        <v>0</v>
      </c>
    </row>
    <row r="387" spans="11:13" hidden="1" x14ac:dyDescent="0.3">
      <c r="K387" s="7">
        <f t="shared" ref="K387:K450" si="22">SUM(F387:J387)</f>
        <v>0</v>
      </c>
      <c r="L387" s="5">
        <f t="shared" ref="L387:L450" si="23">IF(D387="X",0,IF(E387="",0,IF(E387="H",0,VLOOKUP(E387,$F$539:$G$553,2))))</f>
        <v>0</v>
      </c>
      <c r="M387">
        <f t="shared" ref="M387:M450" si="24">SUM(K387*L387)</f>
        <v>0</v>
      </c>
    </row>
    <row r="388" spans="11:13" hidden="1" x14ac:dyDescent="0.3">
      <c r="K388" s="7">
        <f t="shared" si="22"/>
        <v>0</v>
      </c>
      <c r="L388" s="5">
        <f t="shared" si="23"/>
        <v>0</v>
      </c>
      <c r="M388">
        <f t="shared" si="24"/>
        <v>0</v>
      </c>
    </row>
    <row r="389" spans="11:13" hidden="1" x14ac:dyDescent="0.3">
      <c r="K389" s="7">
        <f t="shared" si="22"/>
        <v>0</v>
      </c>
      <c r="L389" s="5">
        <f t="shared" si="23"/>
        <v>0</v>
      </c>
      <c r="M389">
        <f t="shared" si="24"/>
        <v>0</v>
      </c>
    </row>
    <row r="390" spans="11:13" hidden="1" x14ac:dyDescent="0.3">
      <c r="K390" s="7">
        <f t="shared" si="22"/>
        <v>0</v>
      </c>
      <c r="L390" s="5">
        <f t="shared" si="23"/>
        <v>0</v>
      </c>
      <c r="M390">
        <f t="shared" si="24"/>
        <v>0</v>
      </c>
    </row>
    <row r="391" spans="11:13" hidden="1" x14ac:dyDescent="0.3">
      <c r="K391" s="7">
        <f t="shared" si="22"/>
        <v>0</v>
      </c>
      <c r="L391" s="5">
        <f t="shared" si="23"/>
        <v>0</v>
      </c>
      <c r="M391">
        <f t="shared" si="24"/>
        <v>0</v>
      </c>
    </row>
    <row r="392" spans="11:13" hidden="1" x14ac:dyDescent="0.3">
      <c r="K392" s="7">
        <f t="shared" si="22"/>
        <v>0</v>
      </c>
      <c r="L392" s="5">
        <f t="shared" si="23"/>
        <v>0</v>
      </c>
      <c r="M392">
        <f t="shared" si="24"/>
        <v>0</v>
      </c>
    </row>
    <row r="393" spans="11:13" hidden="1" x14ac:dyDescent="0.3">
      <c r="K393" s="7">
        <f t="shared" si="22"/>
        <v>0</v>
      </c>
      <c r="L393" s="5">
        <f t="shared" si="23"/>
        <v>0</v>
      </c>
      <c r="M393">
        <f t="shared" si="24"/>
        <v>0</v>
      </c>
    </row>
    <row r="394" spans="11:13" hidden="1" x14ac:dyDescent="0.3">
      <c r="K394" s="7">
        <f t="shared" si="22"/>
        <v>0</v>
      </c>
      <c r="L394" s="5">
        <f t="shared" si="23"/>
        <v>0</v>
      </c>
      <c r="M394">
        <f t="shared" si="24"/>
        <v>0</v>
      </c>
    </row>
    <row r="395" spans="11:13" hidden="1" x14ac:dyDescent="0.3">
      <c r="K395" s="7">
        <f t="shared" si="22"/>
        <v>0</v>
      </c>
      <c r="L395" s="5">
        <f t="shared" si="23"/>
        <v>0</v>
      </c>
      <c r="M395">
        <f t="shared" si="24"/>
        <v>0</v>
      </c>
    </row>
    <row r="396" spans="11:13" hidden="1" x14ac:dyDescent="0.3">
      <c r="K396" s="7">
        <f t="shared" si="22"/>
        <v>0</v>
      </c>
      <c r="L396" s="5">
        <f t="shared" si="23"/>
        <v>0</v>
      </c>
      <c r="M396">
        <f t="shared" si="24"/>
        <v>0</v>
      </c>
    </row>
    <row r="397" spans="11:13" hidden="1" x14ac:dyDescent="0.3">
      <c r="K397" s="7">
        <f t="shared" si="22"/>
        <v>0</v>
      </c>
      <c r="L397" s="5">
        <f t="shared" si="23"/>
        <v>0</v>
      </c>
      <c r="M397">
        <f t="shared" si="24"/>
        <v>0</v>
      </c>
    </row>
    <row r="398" spans="11:13" hidden="1" x14ac:dyDescent="0.3">
      <c r="K398" s="7">
        <f t="shared" si="22"/>
        <v>0</v>
      </c>
      <c r="L398" s="5">
        <f t="shared" si="23"/>
        <v>0</v>
      </c>
      <c r="M398">
        <f t="shared" si="24"/>
        <v>0</v>
      </c>
    </row>
    <row r="399" spans="11:13" hidden="1" x14ac:dyDescent="0.3">
      <c r="K399" s="7">
        <f t="shared" si="22"/>
        <v>0</v>
      </c>
      <c r="L399" s="5">
        <f t="shared" si="23"/>
        <v>0</v>
      </c>
      <c r="M399">
        <f t="shared" si="24"/>
        <v>0</v>
      </c>
    </row>
    <row r="400" spans="11:13" hidden="1" x14ac:dyDescent="0.3">
      <c r="K400" s="7">
        <f t="shared" si="22"/>
        <v>0</v>
      </c>
      <c r="L400" s="5">
        <f t="shared" si="23"/>
        <v>0</v>
      </c>
      <c r="M400">
        <f t="shared" si="24"/>
        <v>0</v>
      </c>
    </row>
    <row r="401" spans="11:13" hidden="1" x14ac:dyDescent="0.3">
      <c r="K401" s="7">
        <f t="shared" si="22"/>
        <v>0</v>
      </c>
      <c r="L401" s="5">
        <f t="shared" si="23"/>
        <v>0</v>
      </c>
      <c r="M401">
        <f t="shared" si="24"/>
        <v>0</v>
      </c>
    </row>
    <row r="402" spans="11:13" hidden="1" x14ac:dyDescent="0.3">
      <c r="K402" s="7">
        <f t="shared" si="22"/>
        <v>0</v>
      </c>
      <c r="L402" s="5">
        <f t="shared" si="23"/>
        <v>0</v>
      </c>
      <c r="M402">
        <f t="shared" si="24"/>
        <v>0</v>
      </c>
    </row>
    <row r="403" spans="11:13" hidden="1" x14ac:dyDescent="0.3">
      <c r="K403" s="7">
        <f t="shared" si="22"/>
        <v>0</v>
      </c>
      <c r="L403" s="5">
        <f t="shared" si="23"/>
        <v>0</v>
      </c>
      <c r="M403">
        <f t="shared" si="24"/>
        <v>0</v>
      </c>
    </row>
    <row r="404" spans="11:13" hidden="1" x14ac:dyDescent="0.3">
      <c r="K404" s="7">
        <f t="shared" si="22"/>
        <v>0</v>
      </c>
      <c r="L404" s="5">
        <f t="shared" si="23"/>
        <v>0</v>
      </c>
      <c r="M404">
        <f t="shared" si="24"/>
        <v>0</v>
      </c>
    </row>
    <row r="405" spans="11:13" hidden="1" x14ac:dyDescent="0.3">
      <c r="K405" s="7">
        <f t="shared" si="22"/>
        <v>0</v>
      </c>
      <c r="L405" s="5">
        <f t="shared" si="23"/>
        <v>0</v>
      </c>
      <c r="M405">
        <f t="shared" si="24"/>
        <v>0</v>
      </c>
    </row>
    <row r="406" spans="11:13" hidden="1" x14ac:dyDescent="0.3">
      <c r="K406" s="7">
        <f t="shared" si="22"/>
        <v>0</v>
      </c>
      <c r="L406" s="5">
        <f t="shared" si="23"/>
        <v>0</v>
      </c>
      <c r="M406">
        <f t="shared" si="24"/>
        <v>0</v>
      </c>
    </row>
    <row r="407" spans="11:13" hidden="1" x14ac:dyDescent="0.3">
      <c r="K407" s="7">
        <f t="shared" si="22"/>
        <v>0</v>
      </c>
      <c r="L407" s="5">
        <f t="shared" si="23"/>
        <v>0</v>
      </c>
      <c r="M407">
        <f t="shared" si="24"/>
        <v>0</v>
      </c>
    </row>
    <row r="408" spans="11:13" hidden="1" x14ac:dyDescent="0.3">
      <c r="K408" s="7">
        <f t="shared" si="22"/>
        <v>0</v>
      </c>
      <c r="L408" s="5">
        <f t="shared" si="23"/>
        <v>0</v>
      </c>
      <c r="M408">
        <f t="shared" si="24"/>
        <v>0</v>
      </c>
    </row>
    <row r="409" spans="11:13" hidden="1" x14ac:dyDescent="0.3">
      <c r="K409" s="7">
        <f t="shared" si="22"/>
        <v>0</v>
      </c>
      <c r="L409" s="5">
        <f t="shared" si="23"/>
        <v>0</v>
      </c>
      <c r="M409">
        <f t="shared" si="24"/>
        <v>0</v>
      </c>
    </row>
    <row r="410" spans="11:13" hidden="1" x14ac:dyDescent="0.3">
      <c r="K410" s="7">
        <f t="shared" si="22"/>
        <v>0</v>
      </c>
      <c r="L410" s="5">
        <f t="shared" si="23"/>
        <v>0</v>
      </c>
      <c r="M410">
        <f t="shared" si="24"/>
        <v>0</v>
      </c>
    </row>
    <row r="411" spans="11:13" hidden="1" x14ac:dyDescent="0.3">
      <c r="K411" s="7">
        <f t="shared" si="22"/>
        <v>0</v>
      </c>
      <c r="L411" s="5">
        <f t="shared" si="23"/>
        <v>0</v>
      </c>
      <c r="M411">
        <f t="shared" si="24"/>
        <v>0</v>
      </c>
    </row>
    <row r="412" spans="11:13" hidden="1" x14ac:dyDescent="0.3">
      <c r="K412" s="7">
        <f t="shared" si="22"/>
        <v>0</v>
      </c>
      <c r="L412" s="5">
        <f t="shared" si="23"/>
        <v>0</v>
      </c>
      <c r="M412">
        <f t="shared" si="24"/>
        <v>0</v>
      </c>
    </row>
    <row r="413" spans="11:13" hidden="1" x14ac:dyDescent="0.3">
      <c r="K413" s="7">
        <f t="shared" si="22"/>
        <v>0</v>
      </c>
      <c r="L413" s="5">
        <f t="shared" si="23"/>
        <v>0</v>
      </c>
      <c r="M413">
        <f t="shared" si="24"/>
        <v>0</v>
      </c>
    </row>
    <row r="414" spans="11:13" hidden="1" x14ac:dyDescent="0.3">
      <c r="K414" s="7">
        <f t="shared" si="22"/>
        <v>0</v>
      </c>
      <c r="L414" s="5">
        <f t="shared" si="23"/>
        <v>0</v>
      </c>
      <c r="M414">
        <f t="shared" si="24"/>
        <v>0</v>
      </c>
    </row>
    <row r="415" spans="11:13" hidden="1" x14ac:dyDescent="0.3">
      <c r="K415" s="7">
        <f t="shared" si="22"/>
        <v>0</v>
      </c>
      <c r="L415" s="5">
        <f t="shared" si="23"/>
        <v>0</v>
      </c>
      <c r="M415">
        <f t="shared" si="24"/>
        <v>0</v>
      </c>
    </row>
    <row r="416" spans="11:13" hidden="1" x14ac:dyDescent="0.3">
      <c r="K416" s="7">
        <f t="shared" si="22"/>
        <v>0</v>
      </c>
      <c r="L416" s="5">
        <f t="shared" si="23"/>
        <v>0</v>
      </c>
      <c r="M416">
        <f t="shared" si="24"/>
        <v>0</v>
      </c>
    </row>
    <row r="417" spans="11:13" hidden="1" x14ac:dyDescent="0.3">
      <c r="K417" s="7">
        <f t="shared" si="22"/>
        <v>0</v>
      </c>
      <c r="L417" s="5">
        <f t="shared" si="23"/>
        <v>0</v>
      </c>
      <c r="M417">
        <f t="shared" si="24"/>
        <v>0</v>
      </c>
    </row>
    <row r="418" spans="11:13" hidden="1" x14ac:dyDescent="0.3">
      <c r="K418" s="7">
        <f t="shared" si="22"/>
        <v>0</v>
      </c>
      <c r="L418" s="5">
        <f t="shared" si="23"/>
        <v>0</v>
      </c>
      <c r="M418">
        <f t="shared" si="24"/>
        <v>0</v>
      </c>
    </row>
    <row r="419" spans="11:13" hidden="1" x14ac:dyDescent="0.3">
      <c r="K419" s="7">
        <f t="shared" si="22"/>
        <v>0</v>
      </c>
      <c r="L419" s="5">
        <f t="shared" si="23"/>
        <v>0</v>
      </c>
      <c r="M419">
        <f t="shared" si="24"/>
        <v>0</v>
      </c>
    </row>
    <row r="420" spans="11:13" hidden="1" x14ac:dyDescent="0.3">
      <c r="K420" s="7">
        <f t="shared" si="22"/>
        <v>0</v>
      </c>
      <c r="L420" s="5">
        <f t="shared" si="23"/>
        <v>0</v>
      </c>
      <c r="M420">
        <f t="shared" si="24"/>
        <v>0</v>
      </c>
    </row>
    <row r="421" spans="11:13" hidden="1" x14ac:dyDescent="0.3">
      <c r="K421" s="7">
        <f t="shared" si="22"/>
        <v>0</v>
      </c>
      <c r="L421" s="5">
        <f t="shared" si="23"/>
        <v>0</v>
      </c>
      <c r="M421">
        <f t="shared" si="24"/>
        <v>0</v>
      </c>
    </row>
    <row r="422" spans="11:13" hidden="1" x14ac:dyDescent="0.3">
      <c r="K422" s="7">
        <f t="shared" si="22"/>
        <v>0</v>
      </c>
      <c r="L422" s="5">
        <f t="shared" si="23"/>
        <v>0</v>
      </c>
      <c r="M422">
        <f t="shared" si="24"/>
        <v>0</v>
      </c>
    </row>
    <row r="423" spans="11:13" hidden="1" x14ac:dyDescent="0.3">
      <c r="K423" s="7">
        <f t="shared" si="22"/>
        <v>0</v>
      </c>
      <c r="L423" s="5">
        <f t="shared" si="23"/>
        <v>0</v>
      </c>
      <c r="M423">
        <f t="shared" si="24"/>
        <v>0</v>
      </c>
    </row>
    <row r="424" spans="11:13" hidden="1" x14ac:dyDescent="0.3">
      <c r="K424" s="7">
        <f t="shared" si="22"/>
        <v>0</v>
      </c>
      <c r="L424" s="5">
        <f t="shared" si="23"/>
        <v>0</v>
      </c>
      <c r="M424">
        <f t="shared" si="24"/>
        <v>0</v>
      </c>
    </row>
    <row r="425" spans="11:13" hidden="1" x14ac:dyDescent="0.3">
      <c r="K425" s="7">
        <f t="shared" si="22"/>
        <v>0</v>
      </c>
      <c r="L425" s="5">
        <f t="shared" si="23"/>
        <v>0</v>
      </c>
      <c r="M425">
        <f t="shared" si="24"/>
        <v>0</v>
      </c>
    </row>
    <row r="426" spans="11:13" hidden="1" x14ac:dyDescent="0.3">
      <c r="K426" s="7">
        <f t="shared" si="22"/>
        <v>0</v>
      </c>
      <c r="L426" s="5">
        <f t="shared" si="23"/>
        <v>0</v>
      </c>
      <c r="M426">
        <f t="shared" si="24"/>
        <v>0</v>
      </c>
    </row>
    <row r="427" spans="11:13" hidden="1" x14ac:dyDescent="0.3">
      <c r="K427" s="7">
        <f t="shared" si="22"/>
        <v>0</v>
      </c>
      <c r="L427" s="5">
        <f t="shared" si="23"/>
        <v>0</v>
      </c>
      <c r="M427">
        <f t="shared" si="24"/>
        <v>0</v>
      </c>
    </row>
    <row r="428" spans="11:13" hidden="1" x14ac:dyDescent="0.3">
      <c r="K428" s="7">
        <f t="shared" si="22"/>
        <v>0</v>
      </c>
      <c r="L428" s="5">
        <f t="shared" si="23"/>
        <v>0</v>
      </c>
      <c r="M428">
        <f t="shared" si="24"/>
        <v>0</v>
      </c>
    </row>
    <row r="429" spans="11:13" hidden="1" x14ac:dyDescent="0.3">
      <c r="K429" s="7">
        <f t="shared" si="22"/>
        <v>0</v>
      </c>
      <c r="L429" s="5">
        <f t="shared" si="23"/>
        <v>0</v>
      </c>
      <c r="M429">
        <f t="shared" si="24"/>
        <v>0</v>
      </c>
    </row>
    <row r="430" spans="11:13" hidden="1" x14ac:dyDescent="0.3">
      <c r="K430" s="7">
        <f t="shared" si="22"/>
        <v>0</v>
      </c>
      <c r="L430" s="5">
        <f t="shared" si="23"/>
        <v>0</v>
      </c>
      <c r="M430">
        <f t="shared" si="24"/>
        <v>0</v>
      </c>
    </row>
    <row r="431" spans="11:13" hidden="1" x14ac:dyDescent="0.3">
      <c r="K431" s="7">
        <f t="shared" si="22"/>
        <v>0</v>
      </c>
      <c r="L431" s="5">
        <f t="shared" si="23"/>
        <v>0</v>
      </c>
      <c r="M431">
        <f t="shared" si="24"/>
        <v>0</v>
      </c>
    </row>
    <row r="432" spans="11:13" hidden="1" x14ac:dyDescent="0.3">
      <c r="K432" s="7">
        <f t="shared" si="22"/>
        <v>0</v>
      </c>
      <c r="L432" s="5">
        <f t="shared" si="23"/>
        <v>0</v>
      </c>
      <c r="M432">
        <f t="shared" si="24"/>
        <v>0</v>
      </c>
    </row>
    <row r="433" spans="11:13" hidden="1" x14ac:dyDescent="0.3">
      <c r="K433" s="7">
        <f t="shared" si="22"/>
        <v>0</v>
      </c>
      <c r="L433" s="5">
        <f t="shared" si="23"/>
        <v>0</v>
      </c>
      <c r="M433">
        <f t="shared" si="24"/>
        <v>0</v>
      </c>
    </row>
    <row r="434" spans="11:13" hidden="1" x14ac:dyDescent="0.3">
      <c r="K434" s="7">
        <f t="shared" si="22"/>
        <v>0</v>
      </c>
      <c r="L434" s="5">
        <f t="shared" si="23"/>
        <v>0</v>
      </c>
      <c r="M434">
        <f t="shared" si="24"/>
        <v>0</v>
      </c>
    </row>
    <row r="435" spans="11:13" hidden="1" x14ac:dyDescent="0.3">
      <c r="K435" s="7">
        <f t="shared" si="22"/>
        <v>0</v>
      </c>
      <c r="L435" s="5">
        <f t="shared" si="23"/>
        <v>0</v>
      </c>
      <c r="M435">
        <f t="shared" si="24"/>
        <v>0</v>
      </c>
    </row>
    <row r="436" spans="11:13" hidden="1" x14ac:dyDescent="0.3">
      <c r="K436" s="7">
        <f t="shared" si="22"/>
        <v>0</v>
      </c>
      <c r="L436" s="5">
        <f t="shared" si="23"/>
        <v>0</v>
      </c>
      <c r="M436">
        <f t="shared" si="24"/>
        <v>0</v>
      </c>
    </row>
    <row r="437" spans="11:13" hidden="1" x14ac:dyDescent="0.3">
      <c r="K437" s="7">
        <f t="shared" si="22"/>
        <v>0</v>
      </c>
      <c r="L437" s="5">
        <f t="shared" si="23"/>
        <v>0</v>
      </c>
      <c r="M437">
        <f t="shared" si="24"/>
        <v>0</v>
      </c>
    </row>
    <row r="438" spans="11:13" hidden="1" x14ac:dyDescent="0.3">
      <c r="K438" s="7">
        <f t="shared" si="22"/>
        <v>0</v>
      </c>
      <c r="L438" s="5">
        <f t="shared" si="23"/>
        <v>0</v>
      </c>
      <c r="M438">
        <f t="shared" si="24"/>
        <v>0</v>
      </c>
    </row>
    <row r="439" spans="11:13" hidden="1" x14ac:dyDescent="0.3">
      <c r="K439" s="7">
        <f t="shared" si="22"/>
        <v>0</v>
      </c>
      <c r="L439" s="5">
        <f t="shared" si="23"/>
        <v>0</v>
      </c>
      <c r="M439">
        <f t="shared" si="24"/>
        <v>0</v>
      </c>
    </row>
    <row r="440" spans="11:13" hidden="1" x14ac:dyDescent="0.3">
      <c r="K440" s="7">
        <f t="shared" si="22"/>
        <v>0</v>
      </c>
      <c r="L440" s="5">
        <f t="shared" si="23"/>
        <v>0</v>
      </c>
      <c r="M440">
        <f t="shared" si="24"/>
        <v>0</v>
      </c>
    </row>
    <row r="441" spans="11:13" hidden="1" x14ac:dyDescent="0.3">
      <c r="K441" s="7">
        <f t="shared" si="22"/>
        <v>0</v>
      </c>
      <c r="L441" s="5">
        <f t="shared" si="23"/>
        <v>0</v>
      </c>
      <c r="M441">
        <f t="shared" si="24"/>
        <v>0</v>
      </c>
    </row>
    <row r="442" spans="11:13" hidden="1" x14ac:dyDescent="0.3">
      <c r="K442" s="7">
        <f t="shared" si="22"/>
        <v>0</v>
      </c>
      <c r="L442" s="5">
        <f t="shared" si="23"/>
        <v>0</v>
      </c>
      <c r="M442">
        <f t="shared" si="24"/>
        <v>0</v>
      </c>
    </row>
    <row r="443" spans="11:13" hidden="1" x14ac:dyDescent="0.3">
      <c r="K443" s="7">
        <f t="shared" si="22"/>
        <v>0</v>
      </c>
      <c r="L443" s="5">
        <f t="shared" si="23"/>
        <v>0</v>
      </c>
      <c r="M443">
        <f t="shared" si="24"/>
        <v>0</v>
      </c>
    </row>
    <row r="444" spans="11:13" hidden="1" x14ac:dyDescent="0.3">
      <c r="K444" s="7">
        <f t="shared" si="22"/>
        <v>0</v>
      </c>
      <c r="L444" s="5">
        <f t="shared" si="23"/>
        <v>0</v>
      </c>
      <c r="M444">
        <f t="shared" si="24"/>
        <v>0</v>
      </c>
    </row>
    <row r="445" spans="11:13" hidden="1" x14ac:dyDescent="0.3">
      <c r="K445" s="7">
        <f t="shared" si="22"/>
        <v>0</v>
      </c>
      <c r="L445" s="5">
        <f t="shared" si="23"/>
        <v>0</v>
      </c>
      <c r="M445">
        <f t="shared" si="24"/>
        <v>0</v>
      </c>
    </row>
    <row r="446" spans="11:13" hidden="1" x14ac:dyDescent="0.3">
      <c r="K446" s="7">
        <f t="shared" si="22"/>
        <v>0</v>
      </c>
      <c r="L446" s="5">
        <f t="shared" si="23"/>
        <v>0</v>
      </c>
      <c r="M446">
        <f t="shared" si="24"/>
        <v>0</v>
      </c>
    </row>
    <row r="447" spans="11:13" hidden="1" x14ac:dyDescent="0.3">
      <c r="K447" s="7">
        <f t="shared" si="22"/>
        <v>0</v>
      </c>
      <c r="L447" s="5">
        <f t="shared" si="23"/>
        <v>0</v>
      </c>
      <c r="M447">
        <f t="shared" si="24"/>
        <v>0</v>
      </c>
    </row>
    <row r="448" spans="11:13" hidden="1" x14ac:dyDescent="0.3">
      <c r="K448" s="7">
        <f t="shared" si="22"/>
        <v>0</v>
      </c>
      <c r="L448" s="5">
        <f t="shared" si="23"/>
        <v>0</v>
      </c>
      <c r="M448">
        <f t="shared" si="24"/>
        <v>0</v>
      </c>
    </row>
    <row r="449" spans="11:13" hidden="1" x14ac:dyDescent="0.3">
      <c r="K449" s="7">
        <f t="shared" si="22"/>
        <v>0</v>
      </c>
      <c r="L449" s="5">
        <f t="shared" si="23"/>
        <v>0</v>
      </c>
      <c r="M449">
        <f t="shared" si="24"/>
        <v>0</v>
      </c>
    </row>
    <row r="450" spans="11:13" hidden="1" x14ac:dyDescent="0.3">
      <c r="K450" s="7">
        <f t="shared" si="22"/>
        <v>0</v>
      </c>
      <c r="L450" s="5">
        <f t="shared" si="23"/>
        <v>0</v>
      </c>
      <c r="M450">
        <f t="shared" si="24"/>
        <v>0</v>
      </c>
    </row>
    <row r="451" spans="11:13" hidden="1" x14ac:dyDescent="0.3">
      <c r="K451" s="7">
        <f t="shared" ref="K451:K498" si="25">SUM(F451:J451)</f>
        <v>0</v>
      </c>
      <c r="L451" s="5">
        <f t="shared" ref="L451:L495" si="26">IF(D451="X",0,IF(E451="",0,IF(E451="H",0,VLOOKUP(E451,$F$539:$G$553,2))))</f>
        <v>0</v>
      </c>
      <c r="M451">
        <f t="shared" ref="M451:M498" si="27">SUM(K451*L451)</f>
        <v>0</v>
      </c>
    </row>
    <row r="452" spans="11:13" hidden="1" x14ac:dyDescent="0.3">
      <c r="K452" s="7">
        <f t="shared" si="25"/>
        <v>0</v>
      </c>
      <c r="L452" s="5">
        <f t="shared" si="26"/>
        <v>0</v>
      </c>
      <c r="M452">
        <f t="shared" si="27"/>
        <v>0</v>
      </c>
    </row>
    <row r="453" spans="11:13" hidden="1" x14ac:dyDescent="0.3">
      <c r="K453" s="7">
        <f t="shared" si="25"/>
        <v>0</v>
      </c>
      <c r="L453" s="5">
        <f t="shared" si="26"/>
        <v>0</v>
      </c>
      <c r="M453">
        <f t="shared" si="27"/>
        <v>0</v>
      </c>
    </row>
    <row r="454" spans="11:13" hidden="1" x14ac:dyDescent="0.3">
      <c r="K454" s="7">
        <f t="shared" si="25"/>
        <v>0</v>
      </c>
      <c r="L454" s="5">
        <f t="shared" si="26"/>
        <v>0</v>
      </c>
      <c r="M454">
        <f t="shared" si="27"/>
        <v>0</v>
      </c>
    </row>
    <row r="455" spans="11:13" hidden="1" x14ac:dyDescent="0.3">
      <c r="K455" s="7">
        <f t="shared" si="25"/>
        <v>0</v>
      </c>
      <c r="L455" s="5">
        <f t="shared" si="26"/>
        <v>0</v>
      </c>
      <c r="M455">
        <f t="shared" si="27"/>
        <v>0</v>
      </c>
    </row>
    <row r="456" spans="11:13" hidden="1" x14ac:dyDescent="0.3">
      <c r="K456" s="7">
        <f t="shared" si="25"/>
        <v>0</v>
      </c>
      <c r="L456" s="5">
        <f t="shared" si="26"/>
        <v>0</v>
      </c>
      <c r="M456">
        <f t="shared" si="27"/>
        <v>0</v>
      </c>
    </row>
    <row r="457" spans="11:13" hidden="1" x14ac:dyDescent="0.3">
      <c r="K457" s="7">
        <f t="shared" si="25"/>
        <v>0</v>
      </c>
      <c r="L457" s="5">
        <f t="shared" si="26"/>
        <v>0</v>
      </c>
      <c r="M457">
        <f t="shared" si="27"/>
        <v>0</v>
      </c>
    </row>
    <row r="458" spans="11:13" hidden="1" x14ac:dyDescent="0.3">
      <c r="K458" s="7">
        <f t="shared" si="25"/>
        <v>0</v>
      </c>
      <c r="L458" s="5">
        <f t="shared" si="26"/>
        <v>0</v>
      </c>
      <c r="M458">
        <f t="shared" si="27"/>
        <v>0</v>
      </c>
    </row>
    <row r="459" spans="11:13" hidden="1" x14ac:dyDescent="0.3">
      <c r="K459" s="7">
        <f t="shared" si="25"/>
        <v>0</v>
      </c>
      <c r="L459" s="5">
        <f t="shared" si="26"/>
        <v>0</v>
      </c>
      <c r="M459">
        <f t="shared" si="27"/>
        <v>0</v>
      </c>
    </row>
    <row r="460" spans="11:13" hidden="1" x14ac:dyDescent="0.3">
      <c r="K460" s="7">
        <f t="shared" si="25"/>
        <v>0</v>
      </c>
      <c r="L460" s="5">
        <f t="shared" si="26"/>
        <v>0</v>
      </c>
      <c r="M460">
        <f t="shared" si="27"/>
        <v>0</v>
      </c>
    </row>
    <row r="461" spans="11:13" hidden="1" x14ac:dyDescent="0.3">
      <c r="K461" s="7">
        <f t="shared" si="25"/>
        <v>0</v>
      </c>
      <c r="L461" s="5">
        <f t="shared" si="26"/>
        <v>0</v>
      </c>
      <c r="M461">
        <f t="shared" si="27"/>
        <v>0</v>
      </c>
    </row>
    <row r="462" spans="11:13" hidden="1" x14ac:dyDescent="0.3">
      <c r="K462" s="7">
        <f t="shared" si="25"/>
        <v>0</v>
      </c>
      <c r="L462" s="5">
        <f t="shared" si="26"/>
        <v>0</v>
      </c>
      <c r="M462">
        <f t="shared" si="27"/>
        <v>0</v>
      </c>
    </row>
    <row r="463" spans="11:13" hidden="1" x14ac:dyDescent="0.3">
      <c r="K463" s="7">
        <f t="shared" si="25"/>
        <v>0</v>
      </c>
      <c r="L463" s="5">
        <f t="shared" si="26"/>
        <v>0</v>
      </c>
      <c r="M463">
        <f t="shared" si="27"/>
        <v>0</v>
      </c>
    </row>
    <row r="464" spans="11:13" hidden="1" x14ac:dyDescent="0.3">
      <c r="K464" s="7">
        <f t="shared" si="25"/>
        <v>0</v>
      </c>
      <c r="L464" s="5">
        <f t="shared" si="26"/>
        <v>0</v>
      </c>
      <c r="M464">
        <f t="shared" si="27"/>
        <v>0</v>
      </c>
    </row>
    <row r="465" spans="11:13" hidden="1" x14ac:dyDescent="0.3">
      <c r="K465" s="7">
        <f t="shared" si="25"/>
        <v>0</v>
      </c>
      <c r="L465" s="5">
        <f t="shared" si="26"/>
        <v>0</v>
      </c>
      <c r="M465">
        <f t="shared" si="27"/>
        <v>0</v>
      </c>
    </row>
    <row r="466" spans="11:13" hidden="1" x14ac:dyDescent="0.3">
      <c r="K466" s="7">
        <f t="shared" si="25"/>
        <v>0</v>
      </c>
      <c r="L466" s="5">
        <f t="shared" si="26"/>
        <v>0</v>
      </c>
      <c r="M466">
        <f t="shared" si="27"/>
        <v>0</v>
      </c>
    </row>
    <row r="467" spans="11:13" hidden="1" x14ac:dyDescent="0.3">
      <c r="K467" s="7">
        <f t="shared" si="25"/>
        <v>0</v>
      </c>
      <c r="L467" s="5">
        <f t="shared" si="26"/>
        <v>0</v>
      </c>
      <c r="M467">
        <f t="shared" si="27"/>
        <v>0</v>
      </c>
    </row>
    <row r="468" spans="11:13" hidden="1" x14ac:dyDescent="0.3">
      <c r="K468" s="7">
        <f t="shared" si="25"/>
        <v>0</v>
      </c>
      <c r="L468" s="5">
        <f t="shared" si="26"/>
        <v>0</v>
      </c>
      <c r="M468">
        <f t="shared" si="27"/>
        <v>0</v>
      </c>
    </row>
    <row r="469" spans="11:13" hidden="1" x14ac:dyDescent="0.3">
      <c r="K469" s="7">
        <f t="shared" si="25"/>
        <v>0</v>
      </c>
      <c r="L469" s="5">
        <f t="shared" si="26"/>
        <v>0</v>
      </c>
      <c r="M469">
        <f t="shared" si="27"/>
        <v>0</v>
      </c>
    </row>
    <row r="470" spans="11:13" hidden="1" x14ac:dyDescent="0.3">
      <c r="K470" s="7">
        <f t="shared" si="25"/>
        <v>0</v>
      </c>
      <c r="L470" s="5">
        <f t="shared" si="26"/>
        <v>0</v>
      </c>
      <c r="M470">
        <f t="shared" si="27"/>
        <v>0</v>
      </c>
    </row>
    <row r="471" spans="11:13" hidden="1" x14ac:dyDescent="0.3">
      <c r="K471" s="7">
        <f t="shared" si="25"/>
        <v>0</v>
      </c>
      <c r="L471" s="5">
        <f t="shared" si="26"/>
        <v>0</v>
      </c>
      <c r="M471">
        <f t="shared" si="27"/>
        <v>0</v>
      </c>
    </row>
    <row r="472" spans="11:13" hidden="1" x14ac:dyDescent="0.3">
      <c r="K472" s="7">
        <f t="shared" si="25"/>
        <v>0</v>
      </c>
      <c r="L472" s="5">
        <f t="shared" si="26"/>
        <v>0</v>
      </c>
      <c r="M472">
        <f t="shared" si="27"/>
        <v>0</v>
      </c>
    </row>
    <row r="473" spans="11:13" hidden="1" x14ac:dyDescent="0.3">
      <c r="K473" s="7">
        <f t="shared" si="25"/>
        <v>0</v>
      </c>
      <c r="L473" s="5">
        <f t="shared" si="26"/>
        <v>0</v>
      </c>
      <c r="M473">
        <f t="shared" si="27"/>
        <v>0</v>
      </c>
    </row>
    <row r="474" spans="11:13" hidden="1" x14ac:dyDescent="0.3">
      <c r="K474" s="7">
        <f t="shared" si="25"/>
        <v>0</v>
      </c>
      <c r="L474" s="5">
        <f t="shared" si="26"/>
        <v>0</v>
      </c>
      <c r="M474">
        <f t="shared" si="27"/>
        <v>0</v>
      </c>
    </row>
    <row r="475" spans="11:13" hidden="1" x14ac:dyDescent="0.3">
      <c r="K475" s="7">
        <f t="shared" si="25"/>
        <v>0</v>
      </c>
      <c r="L475" s="5">
        <f t="shared" si="26"/>
        <v>0</v>
      </c>
      <c r="M475">
        <f t="shared" si="27"/>
        <v>0</v>
      </c>
    </row>
    <row r="476" spans="11:13" hidden="1" x14ac:dyDescent="0.3">
      <c r="K476" s="7">
        <f t="shared" si="25"/>
        <v>0</v>
      </c>
      <c r="L476" s="5">
        <f t="shared" si="26"/>
        <v>0</v>
      </c>
      <c r="M476">
        <f t="shared" si="27"/>
        <v>0</v>
      </c>
    </row>
    <row r="477" spans="11:13" hidden="1" x14ac:dyDescent="0.3">
      <c r="K477" s="7">
        <f t="shared" si="25"/>
        <v>0</v>
      </c>
      <c r="L477" s="5">
        <f t="shared" si="26"/>
        <v>0</v>
      </c>
      <c r="M477">
        <f t="shared" si="27"/>
        <v>0</v>
      </c>
    </row>
    <row r="478" spans="11:13" hidden="1" x14ac:dyDescent="0.3">
      <c r="K478" s="7">
        <f t="shared" si="25"/>
        <v>0</v>
      </c>
      <c r="L478" s="5">
        <f t="shared" si="26"/>
        <v>0</v>
      </c>
      <c r="M478">
        <f t="shared" si="27"/>
        <v>0</v>
      </c>
    </row>
    <row r="479" spans="11:13" hidden="1" x14ac:dyDescent="0.3">
      <c r="K479" s="7">
        <f t="shared" si="25"/>
        <v>0</v>
      </c>
      <c r="L479" s="5">
        <f t="shared" si="26"/>
        <v>0</v>
      </c>
      <c r="M479">
        <f t="shared" si="27"/>
        <v>0</v>
      </c>
    </row>
    <row r="480" spans="11:13" hidden="1" x14ac:dyDescent="0.3">
      <c r="K480" s="7">
        <f t="shared" si="25"/>
        <v>0</v>
      </c>
      <c r="L480" s="5">
        <f t="shared" si="26"/>
        <v>0</v>
      </c>
      <c r="M480">
        <f t="shared" si="27"/>
        <v>0</v>
      </c>
    </row>
    <row r="481" spans="11:13" hidden="1" x14ac:dyDescent="0.3">
      <c r="K481" s="7">
        <f t="shared" si="25"/>
        <v>0</v>
      </c>
      <c r="L481" s="5">
        <f t="shared" si="26"/>
        <v>0</v>
      </c>
      <c r="M481">
        <f t="shared" si="27"/>
        <v>0</v>
      </c>
    </row>
    <row r="482" spans="11:13" hidden="1" x14ac:dyDescent="0.3">
      <c r="K482" s="7">
        <f t="shared" si="25"/>
        <v>0</v>
      </c>
      <c r="L482" s="5">
        <f t="shared" si="26"/>
        <v>0</v>
      </c>
      <c r="M482">
        <f t="shared" si="27"/>
        <v>0</v>
      </c>
    </row>
    <row r="483" spans="11:13" hidden="1" x14ac:dyDescent="0.3">
      <c r="K483" s="7">
        <f t="shared" si="25"/>
        <v>0</v>
      </c>
      <c r="L483" s="5">
        <f t="shared" si="26"/>
        <v>0</v>
      </c>
      <c r="M483">
        <f t="shared" si="27"/>
        <v>0</v>
      </c>
    </row>
    <row r="484" spans="11:13" hidden="1" x14ac:dyDescent="0.3">
      <c r="K484" s="7">
        <f t="shared" si="25"/>
        <v>0</v>
      </c>
      <c r="L484" s="5">
        <f t="shared" si="26"/>
        <v>0</v>
      </c>
      <c r="M484">
        <f t="shared" si="27"/>
        <v>0</v>
      </c>
    </row>
    <row r="485" spans="11:13" hidden="1" x14ac:dyDescent="0.3">
      <c r="K485" s="7">
        <f t="shared" si="25"/>
        <v>0</v>
      </c>
      <c r="L485" s="5">
        <f t="shared" si="26"/>
        <v>0</v>
      </c>
      <c r="M485">
        <f t="shared" si="27"/>
        <v>0</v>
      </c>
    </row>
    <row r="486" spans="11:13" hidden="1" x14ac:dyDescent="0.3">
      <c r="K486" s="7">
        <f t="shared" si="25"/>
        <v>0</v>
      </c>
      <c r="L486" s="5">
        <f t="shared" si="26"/>
        <v>0</v>
      </c>
      <c r="M486">
        <f t="shared" si="27"/>
        <v>0</v>
      </c>
    </row>
    <row r="487" spans="11:13" hidden="1" x14ac:dyDescent="0.3">
      <c r="K487" s="7">
        <f t="shared" si="25"/>
        <v>0</v>
      </c>
      <c r="L487" s="5">
        <f t="shared" si="26"/>
        <v>0</v>
      </c>
      <c r="M487">
        <f t="shared" si="27"/>
        <v>0</v>
      </c>
    </row>
    <row r="488" spans="11:13" hidden="1" x14ac:dyDescent="0.3">
      <c r="K488" s="7">
        <f t="shared" si="25"/>
        <v>0</v>
      </c>
      <c r="L488" s="5">
        <f t="shared" si="26"/>
        <v>0</v>
      </c>
      <c r="M488">
        <f t="shared" si="27"/>
        <v>0</v>
      </c>
    </row>
    <row r="489" spans="11:13" hidden="1" x14ac:dyDescent="0.3">
      <c r="K489" s="7">
        <f t="shared" ref="K489:K492" si="28">SUM(F489:J489)</f>
        <v>0</v>
      </c>
      <c r="L489" s="5">
        <f t="shared" si="26"/>
        <v>0</v>
      </c>
      <c r="M489">
        <f t="shared" ref="M489:M492" si="29">SUM(K489*L489)</f>
        <v>0</v>
      </c>
    </row>
    <row r="490" spans="11:13" hidden="1" x14ac:dyDescent="0.3">
      <c r="K490" s="7">
        <f t="shared" si="28"/>
        <v>0</v>
      </c>
      <c r="L490" s="5">
        <f t="shared" si="26"/>
        <v>0</v>
      </c>
      <c r="M490">
        <f t="shared" si="29"/>
        <v>0</v>
      </c>
    </row>
    <row r="491" spans="11:13" hidden="1" x14ac:dyDescent="0.3">
      <c r="K491" s="7">
        <f t="shared" si="28"/>
        <v>0</v>
      </c>
      <c r="L491" s="5">
        <f t="shared" si="26"/>
        <v>0</v>
      </c>
      <c r="M491">
        <f t="shared" si="29"/>
        <v>0</v>
      </c>
    </row>
    <row r="492" spans="11:13" hidden="1" x14ac:dyDescent="0.3">
      <c r="K492" s="7">
        <f t="shared" si="28"/>
        <v>0</v>
      </c>
      <c r="L492" s="5">
        <f t="shared" si="26"/>
        <v>0</v>
      </c>
      <c r="M492">
        <f t="shared" si="29"/>
        <v>0</v>
      </c>
    </row>
    <row r="493" spans="11:13" hidden="1" x14ac:dyDescent="0.3">
      <c r="K493" s="7">
        <f t="shared" si="25"/>
        <v>0</v>
      </c>
      <c r="L493" s="5">
        <f t="shared" si="26"/>
        <v>0</v>
      </c>
      <c r="M493">
        <f t="shared" si="27"/>
        <v>0</v>
      </c>
    </row>
    <row r="494" spans="11:13" hidden="1" x14ac:dyDescent="0.3">
      <c r="K494" s="7">
        <f t="shared" si="25"/>
        <v>0</v>
      </c>
      <c r="L494" s="5">
        <f t="shared" si="26"/>
        <v>0</v>
      </c>
      <c r="M494">
        <f t="shared" si="27"/>
        <v>0</v>
      </c>
    </row>
    <row r="495" spans="11:13" hidden="1" x14ac:dyDescent="0.3">
      <c r="K495" s="7">
        <f t="shared" si="25"/>
        <v>0</v>
      </c>
      <c r="L495" s="5">
        <f t="shared" si="26"/>
        <v>0</v>
      </c>
      <c r="M495">
        <f t="shared" si="27"/>
        <v>0</v>
      </c>
    </row>
    <row r="496" spans="11:13" hidden="1" x14ac:dyDescent="0.3">
      <c r="K496" s="7">
        <f t="shared" ref="K496:K497" si="30">SUM(F496:J496)</f>
        <v>0</v>
      </c>
      <c r="L496" s="5">
        <f t="shared" ref="L496:L497" si="31">IF(D496="X",0,IF(E496="",0,IF(E496="H",0,VLOOKUP(E496,$F$539:$G$553,2))))</f>
        <v>0</v>
      </c>
      <c r="M496">
        <f t="shared" ref="M496:M497" si="32">SUM(K496*L496)</f>
        <v>0</v>
      </c>
    </row>
    <row r="497" spans="3:13" hidden="1" x14ac:dyDescent="0.3">
      <c r="K497" s="7">
        <f t="shared" si="30"/>
        <v>0</v>
      </c>
      <c r="L497" s="5">
        <f t="shared" si="31"/>
        <v>0</v>
      </c>
      <c r="M497">
        <f t="shared" si="32"/>
        <v>0</v>
      </c>
    </row>
    <row r="498" spans="3:13" hidden="1" x14ac:dyDescent="0.3">
      <c r="K498" s="7">
        <f t="shared" si="25"/>
        <v>0</v>
      </c>
      <c r="L498" s="5">
        <f>IF(D498="X",0,IF(E498="",0,IF(E498="H",0,VLOOKUP(E498,$F$539:$G$553,2))))</f>
        <v>0</v>
      </c>
      <c r="M498">
        <f t="shared" si="27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33">SUMPRODUCT(--($E$4:$E$498=C500),--($D$4:$D$498=""),$F$4:$F$498)</f>
        <v>47.2</v>
      </c>
      <c r="G500" s="149">
        <f t="shared" ref="G500:G514" si="34">SUMPRODUCT(--($E$4:$E$498=C500),--($D$4:$D$498=""),$G$4:$G$498)</f>
        <v>1040.5999999999999</v>
      </c>
      <c r="H500" s="149">
        <f t="shared" ref="H500:H514" si="35">SUMPRODUCT(--($E$4:$E$498=C500),--($D$4:$D$498=""),$H$4:$H$498)</f>
        <v>0</v>
      </c>
      <c r="I500" s="149">
        <f t="shared" ref="I500:I514" si="36">SUMPRODUCT(--($E$4:$E$498=C500),--($D$4:$D$498=""),$I$4:$I$498)</f>
        <v>39</v>
      </c>
      <c r="J500" s="149">
        <f t="shared" ref="J500:J514" si="37">SUMPRODUCT(--($E$4:$E$498=C500),--($D$4:$D$498=""),$J$4:$J$498)</f>
        <v>0</v>
      </c>
      <c r="K500" s="149">
        <f t="shared" ref="K500:K514" si="38">SUM(F500:J500)</f>
        <v>1126.8</v>
      </c>
      <c r="L500" s="149"/>
      <c r="M500" s="149">
        <f t="shared" ref="M500:M514" si="39">SUMPRODUCT(--($E$4:$E$498=C500),--($D$4:$D$498=""),$M$4:$M$498)</f>
        <v>19760</v>
      </c>
    </row>
    <row r="501" spans="3:13" hidden="1" x14ac:dyDescent="0.3">
      <c r="C501" s="149" t="str">
        <f t="shared" ref="C501:C514" si="40">IF(F540="","Vrije categorie",F540)</f>
        <v>A1</v>
      </c>
      <c r="D501" s="149"/>
      <c r="E501" s="149"/>
      <c r="F501" s="149">
        <f t="shared" si="33"/>
        <v>39.5</v>
      </c>
      <c r="G501" s="149">
        <f t="shared" si="34"/>
        <v>0</v>
      </c>
      <c r="H501" s="149">
        <f t="shared" si="35"/>
        <v>0</v>
      </c>
      <c r="I501" s="149">
        <f t="shared" si="36"/>
        <v>0</v>
      </c>
      <c r="J501" s="149">
        <f t="shared" si="37"/>
        <v>0</v>
      </c>
      <c r="K501" s="149">
        <f t="shared" si="38"/>
        <v>39.5</v>
      </c>
      <c r="L501" s="149"/>
      <c r="M501" s="149">
        <f t="shared" si="39"/>
        <v>0</v>
      </c>
    </row>
    <row r="502" spans="3:13" hidden="1" x14ac:dyDescent="0.3">
      <c r="C502" s="149" t="str">
        <f t="shared" si="40"/>
        <v>B</v>
      </c>
      <c r="D502" s="149"/>
      <c r="E502" s="149"/>
      <c r="F502" s="149">
        <f t="shared" si="33"/>
        <v>63.4</v>
      </c>
      <c r="G502" s="149">
        <f t="shared" si="34"/>
        <v>131.30000000000001</v>
      </c>
      <c r="H502" s="149">
        <f t="shared" si="35"/>
        <v>0</v>
      </c>
      <c r="I502" s="149">
        <f t="shared" si="36"/>
        <v>7</v>
      </c>
      <c r="J502" s="149">
        <f t="shared" si="37"/>
        <v>0</v>
      </c>
      <c r="K502" s="149">
        <f t="shared" si="38"/>
        <v>201.70000000000002</v>
      </c>
      <c r="L502" s="149"/>
      <c r="M502" s="149">
        <f t="shared" si="39"/>
        <v>13340</v>
      </c>
    </row>
    <row r="503" spans="3:13" hidden="1" x14ac:dyDescent="0.3">
      <c r="C503" s="149" t="str">
        <f t="shared" si="40"/>
        <v>C</v>
      </c>
      <c r="D503" s="149"/>
      <c r="E503" s="149"/>
      <c r="F503" s="149">
        <f t="shared" si="33"/>
        <v>0</v>
      </c>
      <c r="G503" s="149">
        <f t="shared" si="34"/>
        <v>0</v>
      </c>
      <c r="H503" s="149">
        <f t="shared" si="35"/>
        <v>0</v>
      </c>
      <c r="I503" s="149">
        <f t="shared" si="36"/>
        <v>0</v>
      </c>
      <c r="J503" s="149">
        <f t="shared" si="37"/>
        <v>43.699999999999974</v>
      </c>
      <c r="K503" s="149">
        <f t="shared" si="38"/>
        <v>43.699999999999974</v>
      </c>
      <c r="L503" s="149"/>
      <c r="M503" s="149">
        <f t="shared" si="39"/>
        <v>360</v>
      </c>
    </row>
    <row r="504" spans="3:13" hidden="1" x14ac:dyDescent="0.3">
      <c r="C504" s="149" t="str">
        <f t="shared" si="40"/>
        <v>D</v>
      </c>
      <c r="D504" s="149"/>
      <c r="E504" s="149"/>
      <c r="F504" s="149">
        <f t="shared" si="33"/>
        <v>0</v>
      </c>
      <c r="G504" s="149">
        <f t="shared" si="34"/>
        <v>14</v>
      </c>
      <c r="H504" s="149">
        <f t="shared" si="35"/>
        <v>79.3</v>
      </c>
      <c r="I504" s="149">
        <f t="shared" si="36"/>
        <v>0</v>
      </c>
      <c r="J504" s="149">
        <f t="shared" si="37"/>
        <v>0</v>
      </c>
      <c r="K504" s="149">
        <f t="shared" si="38"/>
        <v>93.3</v>
      </c>
      <c r="L504" s="149"/>
      <c r="M504" s="149">
        <f t="shared" si="39"/>
        <v>0</v>
      </c>
    </row>
    <row r="505" spans="3:13" hidden="1" x14ac:dyDescent="0.3">
      <c r="C505" s="149" t="str">
        <f t="shared" si="40"/>
        <v>Vrije categorie</v>
      </c>
      <c r="D505" s="149"/>
      <c r="E505" s="149"/>
      <c r="F505" s="149">
        <f t="shared" si="33"/>
        <v>0</v>
      </c>
      <c r="G505" s="149">
        <f t="shared" si="34"/>
        <v>0</v>
      </c>
      <c r="H505" s="149">
        <f t="shared" si="35"/>
        <v>0</v>
      </c>
      <c r="I505" s="149">
        <f t="shared" si="36"/>
        <v>0</v>
      </c>
      <c r="J505" s="149">
        <f t="shared" si="37"/>
        <v>0</v>
      </c>
      <c r="K505" s="149">
        <f t="shared" si="38"/>
        <v>0</v>
      </c>
      <c r="L505" s="149"/>
      <c r="M505" s="149">
        <f t="shared" si="39"/>
        <v>0</v>
      </c>
    </row>
    <row r="506" spans="3:13" hidden="1" x14ac:dyDescent="0.3">
      <c r="C506" s="149" t="str">
        <f t="shared" si="40"/>
        <v>Vrije categorie</v>
      </c>
      <c r="D506" s="149"/>
      <c r="E506" s="149"/>
      <c r="F506" s="149">
        <f t="shared" si="33"/>
        <v>0</v>
      </c>
      <c r="G506" s="149">
        <f t="shared" si="34"/>
        <v>0</v>
      </c>
      <c r="H506" s="149">
        <f t="shared" si="35"/>
        <v>0</v>
      </c>
      <c r="I506" s="149">
        <f t="shared" si="36"/>
        <v>0</v>
      </c>
      <c r="J506" s="149">
        <f t="shared" si="37"/>
        <v>0</v>
      </c>
      <c r="K506" s="149">
        <f t="shared" si="38"/>
        <v>0</v>
      </c>
      <c r="L506" s="149"/>
      <c r="M506" s="149">
        <f t="shared" si="39"/>
        <v>0</v>
      </c>
    </row>
    <row r="507" spans="3:13" hidden="1" x14ac:dyDescent="0.3">
      <c r="C507" s="149" t="str">
        <f t="shared" si="40"/>
        <v>Vrije categorie</v>
      </c>
      <c r="D507" s="149"/>
      <c r="E507" s="149"/>
      <c r="F507" s="149">
        <f t="shared" si="33"/>
        <v>0</v>
      </c>
      <c r="G507" s="149">
        <f t="shared" si="34"/>
        <v>0</v>
      </c>
      <c r="H507" s="149">
        <f t="shared" si="35"/>
        <v>0</v>
      </c>
      <c r="I507" s="149">
        <f t="shared" si="36"/>
        <v>0</v>
      </c>
      <c r="J507" s="149">
        <f t="shared" si="37"/>
        <v>0</v>
      </c>
      <c r="K507" s="149">
        <f t="shared" si="38"/>
        <v>0</v>
      </c>
      <c r="L507" s="149"/>
      <c r="M507" s="149">
        <f t="shared" si="39"/>
        <v>0</v>
      </c>
    </row>
    <row r="508" spans="3:13" hidden="1" x14ac:dyDescent="0.3">
      <c r="C508" s="149" t="str">
        <f t="shared" si="40"/>
        <v>Vrije categorie</v>
      </c>
      <c r="D508" s="149"/>
      <c r="E508" s="149"/>
      <c r="F508" s="149">
        <f t="shared" si="33"/>
        <v>0</v>
      </c>
      <c r="G508" s="149">
        <f t="shared" si="34"/>
        <v>0</v>
      </c>
      <c r="H508" s="149">
        <f t="shared" si="35"/>
        <v>0</v>
      </c>
      <c r="I508" s="149">
        <f t="shared" si="36"/>
        <v>0</v>
      </c>
      <c r="J508" s="149">
        <f t="shared" si="37"/>
        <v>0</v>
      </c>
      <c r="K508" s="149">
        <f t="shared" si="38"/>
        <v>0</v>
      </c>
      <c r="L508" s="149"/>
      <c r="M508" s="149">
        <f t="shared" si="39"/>
        <v>0</v>
      </c>
    </row>
    <row r="509" spans="3:13" hidden="1" x14ac:dyDescent="0.3">
      <c r="C509" s="149" t="str">
        <f t="shared" si="40"/>
        <v>Vrije categorie</v>
      </c>
      <c r="D509" s="149"/>
      <c r="E509" s="149"/>
      <c r="F509" s="149">
        <f t="shared" si="33"/>
        <v>0</v>
      </c>
      <c r="G509" s="149">
        <f t="shared" si="34"/>
        <v>0</v>
      </c>
      <c r="H509" s="149">
        <f t="shared" si="35"/>
        <v>0</v>
      </c>
      <c r="I509" s="149">
        <f t="shared" si="36"/>
        <v>0</v>
      </c>
      <c r="J509" s="149">
        <f t="shared" si="37"/>
        <v>0</v>
      </c>
      <c r="K509" s="149">
        <f t="shared" si="38"/>
        <v>0</v>
      </c>
      <c r="L509" s="149"/>
      <c r="M509" s="149">
        <f t="shared" si="39"/>
        <v>0</v>
      </c>
    </row>
    <row r="510" spans="3:13" hidden="1" x14ac:dyDescent="0.3">
      <c r="C510" s="149" t="str">
        <f t="shared" si="40"/>
        <v>Vrije categorie</v>
      </c>
      <c r="D510" s="149"/>
      <c r="E510" s="149"/>
      <c r="F510" s="149">
        <f t="shared" si="33"/>
        <v>0</v>
      </c>
      <c r="G510" s="149">
        <f t="shared" si="34"/>
        <v>0</v>
      </c>
      <c r="H510" s="149">
        <f t="shared" si="35"/>
        <v>0</v>
      </c>
      <c r="I510" s="149">
        <f t="shared" si="36"/>
        <v>0</v>
      </c>
      <c r="J510" s="149">
        <f t="shared" si="37"/>
        <v>0</v>
      </c>
      <c r="K510" s="149">
        <f t="shared" si="38"/>
        <v>0</v>
      </c>
      <c r="L510" s="149"/>
      <c r="M510" s="149">
        <f t="shared" si="39"/>
        <v>0</v>
      </c>
    </row>
    <row r="511" spans="3:13" hidden="1" x14ac:dyDescent="0.3">
      <c r="C511" s="149" t="str">
        <f t="shared" si="40"/>
        <v>Vrije categorie</v>
      </c>
      <c r="D511" s="149"/>
      <c r="E511" s="149"/>
      <c r="F511" s="149">
        <f t="shared" si="33"/>
        <v>0</v>
      </c>
      <c r="G511" s="149">
        <f t="shared" si="34"/>
        <v>0</v>
      </c>
      <c r="H511" s="149">
        <f t="shared" si="35"/>
        <v>0</v>
      </c>
      <c r="I511" s="149">
        <f t="shared" si="36"/>
        <v>0</v>
      </c>
      <c r="J511" s="149">
        <f t="shared" si="37"/>
        <v>0</v>
      </c>
      <c r="K511" s="149">
        <f t="shared" si="38"/>
        <v>0</v>
      </c>
      <c r="L511" s="149"/>
      <c r="M511" s="149">
        <f t="shared" si="39"/>
        <v>0</v>
      </c>
    </row>
    <row r="512" spans="3:13" hidden="1" x14ac:dyDescent="0.3">
      <c r="C512" s="149" t="str">
        <f t="shared" si="40"/>
        <v>Vrije categorie</v>
      </c>
      <c r="D512" s="149"/>
      <c r="E512" s="149"/>
      <c r="F512" s="149">
        <f t="shared" si="33"/>
        <v>0</v>
      </c>
      <c r="G512" s="149">
        <f t="shared" si="34"/>
        <v>0</v>
      </c>
      <c r="H512" s="149">
        <f t="shared" si="35"/>
        <v>0</v>
      </c>
      <c r="I512" s="149">
        <f t="shared" si="36"/>
        <v>0</v>
      </c>
      <c r="J512" s="149">
        <f t="shared" si="37"/>
        <v>0</v>
      </c>
      <c r="K512" s="149">
        <f t="shared" si="38"/>
        <v>0</v>
      </c>
      <c r="L512" s="149"/>
      <c r="M512" s="149">
        <f t="shared" si="39"/>
        <v>0</v>
      </c>
    </row>
    <row r="513" spans="3:13" hidden="1" x14ac:dyDescent="0.3">
      <c r="C513" s="149" t="str">
        <f t="shared" si="40"/>
        <v>Vrije categorie</v>
      </c>
      <c r="D513" s="149"/>
      <c r="E513" s="149"/>
      <c r="F513" s="149">
        <f t="shared" si="33"/>
        <v>0</v>
      </c>
      <c r="G513" s="149">
        <f t="shared" si="34"/>
        <v>0</v>
      </c>
      <c r="H513" s="149">
        <f t="shared" si="35"/>
        <v>0</v>
      </c>
      <c r="I513" s="149">
        <f t="shared" si="36"/>
        <v>0</v>
      </c>
      <c r="J513" s="149">
        <f t="shared" si="37"/>
        <v>0</v>
      </c>
      <c r="K513" s="149">
        <f t="shared" si="38"/>
        <v>0</v>
      </c>
      <c r="L513" s="149"/>
      <c r="M513" s="149">
        <f t="shared" si="39"/>
        <v>0</v>
      </c>
    </row>
    <row r="514" spans="3:13" hidden="1" x14ac:dyDescent="0.3">
      <c r="C514" s="149" t="str">
        <f t="shared" si="40"/>
        <v>Vrije categorie</v>
      </c>
      <c r="D514" s="149"/>
      <c r="E514" s="149"/>
      <c r="F514" s="149">
        <f t="shared" si="33"/>
        <v>0</v>
      </c>
      <c r="G514" s="149">
        <f t="shared" si="34"/>
        <v>0</v>
      </c>
      <c r="H514" s="149">
        <f t="shared" si="35"/>
        <v>0</v>
      </c>
      <c r="I514" s="149">
        <f t="shared" si="36"/>
        <v>0</v>
      </c>
      <c r="J514" s="149">
        <f t="shared" si="37"/>
        <v>0</v>
      </c>
      <c r="K514" s="149">
        <f t="shared" si="38"/>
        <v>0</v>
      </c>
      <c r="L514" s="149"/>
      <c r="M514" s="149">
        <f t="shared" si="39"/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150.1</v>
      </c>
      <c r="G515" s="150">
        <f t="shared" ref="G515:K515" si="41">SUM(G500:G514)</f>
        <v>1185.8999999999999</v>
      </c>
      <c r="H515" s="150">
        <f t="shared" si="41"/>
        <v>79.3</v>
      </c>
      <c r="I515" s="150">
        <f t="shared" si="41"/>
        <v>46</v>
      </c>
      <c r="J515" s="150">
        <f t="shared" si="41"/>
        <v>43.699999999999974</v>
      </c>
      <c r="K515" s="150">
        <f t="shared" si="41"/>
        <v>1505</v>
      </c>
      <c r="L515" s="150"/>
      <c r="M515" s="150">
        <f>SUM(M499:M514)</f>
        <v>33460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75.999999999999986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11.3</v>
      </c>
      <c r="K517" s="150">
        <f>SUM(F517:J517)</f>
        <v>87.299999999999983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42">C500</f>
        <v>A</v>
      </c>
      <c r="D520" s="9"/>
      <c r="E520" s="9"/>
      <c r="F520" s="9">
        <f t="shared" ref="F520:F534" si="43">SUMPRODUCT(--($E$4:$E$498=C520),--($D$4:$D$498="X"),$F$4:$F$498)</f>
        <v>0</v>
      </c>
      <c r="G520" s="9">
        <f t="shared" ref="G520:G534" si="44">SUMPRODUCT(--($E$4:$E$498=C520),--($D$4:$D$498="X"),$G$4:$G$498)</f>
        <v>0</v>
      </c>
      <c r="H520" s="9">
        <f t="shared" ref="H520:H534" si="45">SUMPRODUCT(--($E$4:$E$498=C520),--($D$4:$D$498="X"),$H$4:$H$498)</f>
        <v>0</v>
      </c>
      <c r="I520" s="9">
        <f t="shared" ref="I520:I534" si="46">SUMPRODUCT(--($E$4:$E$498=C520),--($D$4:$D$498="X"),$I$4:$I$498)</f>
        <v>0</v>
      </c>
      <c r="J520" s="9">
        <f t="shared" ref="J520:J534" si="47">SUMPRODUCT(--($E$4:$E$498=C520),--($D$4:$D$498="X"),$J$4:$J$498)</f>
        <v>0</v>
      </c>
      <c r="K520" s="9">
        <f t="shared" ref="K520:K534" si="48">SUM(F520:J520)</f>
        <v>0</v>
      </c>
    </row>
    <row r="521" spans="3:13" hidden="1" x14ac:dyDescent="0.3">
      <c r="C521" s="9" t="str">
        <f t="shared" si="42"/>
        <v>A1</v>
      </c>
      <c r="D521" s="9"/>
      <c r="E521" s="9"/>
      <c r="F521" s="9">
        <f t="shared" si="43"/>
        <v>0</v>
      </c>
      <c r="G521" s="9">
        <f t="shared" si="44"/>
        <v>0</v>
      </c>
      <c r="H521" s="9">
        <f t="shared" si="45"/>
        <v>0</v>
      </c>
      <c r="I521" s="9">
        <f t="shared" si="46"/>
        <v>0</v>
      </c>
      <c r="J521" s="9">
        <f t="shared" si="47"/>
        <v>0</v>
      </c>
      <c r="K521" s="9">
        <f t="shared" si="48"/>
        <v>0</v>
      </c>
    </row>
    <row r="522" spans="3:13" hidden="1" x14ac:dyDescent="0.3">
      <c r="C522" s="9" t="str">
        <f t="shared" si="42"/>
        <v>B</v>
      </c>
      <c r="D522" s="9"/>
      <c r="E522" s="9"/>
      <c r="F522" s="9">
        <f t="shared" si="43"/>
        <v>0</v>
      </c>
      <c r="G522" s="9">
        <f t="shared" si="44"/>
        <v>0</v>
      </c>
      <c r="H522" s="9">
        <f t="shared" si="45"/>
        <v>0</v>
      </c>
      <c r="I522" s="9">
        <f t="shared" si="46"/>
        <v>0</v>
      </c>
      <c r="J522" s="9">
        <f t="shared" si="47"/>
        <v>0</v>
      </c>
      <c r="K522" s="9">
        <f t="shared" si="48"/>
        <v>0</v>
      </c>
    </row>
    <row r="523" spans="3:13" hidden="1" x14ac:dyDescent="0.3">
      <c r="C523" s="9" t="str">
        <f t="shared" si="42"/>
        <v>C</v>
      </c>
      <c r="D523" s="9"/>
      <c r="E523" s="9"/>
      <c r="F523" s="9">
        <f t="shared" si="43"/>
        <v>0</v>
      </c>
      <c r="G523" s="9">
        <f t="shared" si="44"/>
        <v>0</v>
      </c>
      <c r="H523" s="9">
        <f t="shared" si="45"/>
        <v>0</v>
      </c>
      <c r="I523" s="9">
        <f t="shared" si="46"/>
        <v>0</v>
      </c>
      <c r="J523" s="9">
        <f t="shared" si="47"/>
        <v>0</v>
      </c>
      <c r="K523" s="9">
        <f t="shared" si="48"/>
        <v>0</v>
      </c>
    </row>
    <row r="524" spans="3:13" hidden="1" x14ac:dyDescent="0.3">
      <c r="C524" s="9" t="str">
        <f t="shared" si="42"/>
        <v>D</v>
      </c>
      <c r="D524" s="9"/>
      <c r="E524" s="9"/>
      <c r="F524" s="9">
        <f t="shared" si="43"/>
        <v>0</v>
      </c>
      <c r="G524" s="9">
        <f t="shared" si="44"/>
        <v>0</v>
      </c>
      <c r="H524" s="9">
        <f t="shared" si="45"/>
        <v>0</v>
      </c>
      <c r="I524" s="9">
        <f t="shared" si="46"/>
        <v>0</v>
      </c>
      <c r="J524" s="9">
        <f t="shared" si="47"/>
        <v>0</v>
      </c>
      <c r="K524" s="9">
        <f t="shared" si="48"/>
        <v>0</v>
      </c>
    </row>
    <row r="525" spans="3:13" hidden="1" x14ac:dyDescent="0.3">
      <c r="C525" s="9" t="str">
        <f t="shared" si="42"/>
        <v>Vrije categorie</v>
      </c>
      <c r="D525" s="9"/>
      <c r="E525" s="9"/>
      <c r="F525" s="9">
        <f t="shared" si="43"/>
        <v>0</v>
      </c>
      <c r="G525" s="9">
        <f t="shared" si="44"/>
        <v>0</v>
      </c>
      <c r="H525" s="9">
        <f t="shared" si="45"/>
        <v>0</v>
      </c>
      <c r="I525" s="9">
        <f t="shared" si="46"/>
        <v>0</v>
      </c>
      <c r="J525" s="9">
        <f t="shared" si="47"/>
        <v>0</v>
      </c>
      <c r="K525" s="9">
        <f t="shared" si="48"/>
        <v>0</v>
      </c>
    </row>
    <row r="526" spans="3:13" hidden="1" x14ac:dyDescent="0.3">
      <c r="C526" s="9" t="str">
        <f t="shared" si="42"/>
        <v>Vrije categorie</v>
      </c>
      <c r="D526" s="9"/>
      <c r="E526" s="9"/>
      <c r="F526" s="9">
        <f t="shared" si="43"/>
        <v>0</v>
      </c>
      <c r="G526" s="9">
        <f t="shared" si="44"/>
        <v>0</v>
      </c>
      <c r="H526" s="9">
        <f t="shared" si="45"/>
        <v>0</v>
      </c>
      <c r="I526" s="9">
        <f t="shared" si="46"/>
        <v>0</v>
      </c>
      <c r="J526" s="9">
        <f t="shared" si="47"/>
        <v>0</v>
      </c>
      <c r="K526" s="9">
        <f t="shared" si="48"/>
        <v>0</v>
      </c>
    </row>
    <row r="527" spans="3:13" hidden="1" x14ac:dyDescent="0.3">
      <c r="C527" s="9" t="str">
        <f t="shared" si="42"/>
        <v>Vrije categorie</v>
      </c>
      <c r="D527" s="9"/>
      <c r="E527" s="9"/>
      <c r="F527" s="9">
        <f t="shared" si="43"/>
        <v>0</v>
      </c>
      <c r="G527" s="9">
        <f t="shared" si="44"/>
        <v>0</v>
      </c>
      <c r="H527" s="9">
        <f t="shared" si="45"/>
        <v>0</v>
      </c>
      <c r="I527" s="9">
        <f t="shared" si="46"/>
        <v>0</v>
      </c>
      <c r="J527" s="9">
        <f t="shared" si="47"/>
        <v>0</v>
      </c>
      <c r="K527" s="9">
        <f t="shared" si="48"/>
        <v>0</v>
      </c>
    </row>
    <row r="528" spans="3:13" hidden="1" x14ac:dyDescent="0.3">
      <c r="C528" s="9" t="str">
        <f t="shared" si="42"/>
        <v>Vrije categorie</v>
      </c>
      <c r="D528" s="9"/>
      <c r="E528" s="9"/>
      <c r="F528" s="9">
        <f t="shared" si="43"/>
        <v>0</v>
      </c>
      <c r="G528" s="9">
        <f t="shared" si="44"/>
        <v>0</v>
      </c>
      <c r="H528" s="9">
        <f t="shared" si="45"/>
        <v>0</v>
      </c>
      <c r="I528" s="9">
        <f t="shared" si="46"/>
        <v>0</v>
      </c>
      <c r="J528" s="9">
        <f t="shared" si="47"/>
        <v>0</v>
      </c>
      <c r="K528" s="9">
        <f t="shared" si="48"/>
        <v>0</v>
      </c>
    </row>
    <row r="529" spans="3:12" hidden="1" x14ac:dyDescent="0.3">
      <c r="C529" s="9" t="str">
        <f t="shared" si="42"/>
        <v>Vrije categorie</v>
      </c>
      <c r="D529" s="9"/>
      <c r="E529" s="9"/>
      <c r="F529" s="9">
        <f t="shared" si="43"/>
        <v>0</v>
      </c>
      <c r="G529" s="9">
        <f t="shared" si="44"/>
        <v>0</v>
      </c>
      <c r="H529" s="9">
        <f t="shared" si="45"/>
        <v>0</v>
      </c>
      <c r="I529" s="9">
        <f t="shared" si="46"/>
        <v>0</v>
      </c>
      <c r="J529" s="9">
        <f t="shared" si="47"/>
        <v>0</v>
      </c>
      <c r="K529" s="9">
        <f t="shared" si="48"/>
        <v>0</v>
      </c>
    </row>
    <row r="530" spans="3:12" hidden="1" x14ac:dyDescent="0.3">
      <c r="C530" s="9" t="str">
        <f t="shared" si="42"/>
        <v>Vrije categorie</v>
      </c>
      <c r="D530" s="9"/>
      <c r="E530" s="9"/>
      <c r="F530" s="9">
        <f t="shared" si="43"/>
        <v>0</v>
      </c>
      <c r="G530" s="9">
        <f t="shared" si="44"/>
        <v>0</v>
      </c>
      <c r="H530" s="9">
        <f t="shared" si="45"/>
        <v>0</v>
      </c>
      <c r="I530" s="9">
        <f t="shared" si="46"/>
        <v>0</v>
      </c>
      <c r="J530" s="9">
        <f t="shared" si="47"/>
        <v>0</v>
      </c>
      <c r="K530" s="9">
        <f t="shared" si="48"/>
        <v>0</v>
      </c>
    </row>
    <row r="531" spans="3:12" hidden="1" x14ac:dyDescent="0.3">
      <c r="C531" s="9" t="str">
        <f t="shared" si="42"/>
        <v>Vrije categorie</v>
      </c>
      <c r="D531" s="9"/>
      <c r="E531" s="9"/>
      <c r="F531" s="9">
        <f t="shared" si="43"/>
        <v>0</v>
      </c>
      <c r="G531" s="9">
        <f t="shared" si="44"/>
        <v>0</v>
      </c>
      <c r="H531" s="9">
        <f t="shared" si="45"/>
        <v>0</v>
      </c>
      <c r="I531" s="9">
        <f t="shared" si="46"/>
        <v>0</v>
      </c>
      <c r="J531" s="9">
        <f t="shared" si="47"/>
        <v>0</v>
      </c>
      <c r="K531" s="9">
        <f t="shared" si="48"/>
        <v>0</v>
      </c>
    </row>
    <row r="532" spans="3:12" hidden="1" x14ac:dyDescent="0.3">
      <c r="C532" s="9" t="str">
        <f t="shared" si="42"/>
        <v>Vrije categorie</v>
      </c>
      <c r="D532" s="9"/>
      <c r="E532" s="9"/>
      <c r="F532" s="9">
        <f t="shared" si="43"/>
        <v>0</v>
      </c>
      <c r="G532" s="9">
        <f t="shared" si="44"/>
        <v>0</v>
      </c>
      <c r="H532" s="9">
        <f t="shared" si="45"/>
        <v>0</v>
      </c>
      <c r="I532" s="9">
        <f t="shared" si="46"/>
        <v>0</v>
      </c>
      <c r="J532" s="9">
        <f t="shared" si="47"/>
        <v>0</v>
      </c>
      <c r="K532" s="9">
        <f t="shared" si="48"/>
        <v>0</v>
      </c>
    </row>
    <row r="533" spans="3:12" hidden="1" x14ac:dyDescent="0.3">
      <c r="C533" s="9" t="str">
        <f t="shared" si="42"/>
        <v>Vrije categorie</v>
      </c>
      <c r="D533" s="9"/>
      <c r="E533" s="9"/>
      <c r="F533" s="9">
        <f t="shared" si="43"/>
        <v>0</v>
      </c>
      <c r="G533" s="9">
        <f t="shared" si="44"/>
        <v>0</v>
      </c>
      <c r="H533" s="9">
        <f t="shared" si="45"/>
        <v>0</v>
      </c>
      <c r="I533" s="9">
        <f t="shared" si="46"/>
        <v>0</v>
      </c>
      <c r="J533" s="9">
        <f t="shared" si="47"/>
        <v>0</v>
      </c>
      <c r="K533" s="9">
        <f t="shared" si="48"/>
        <v>0</v>
      </c>
    </row>
    <row r="534" spans="3:12" hidden="1" x14ac:dyDescent="0.3">
      <c r="C534" s="9" t="str">
        <f t="shared" si="42"/>
        <v>Vrije categorie</v>
      </c>
      <c r="D534" s="9"/>
      <c r="E534" s="9"/>
      <c r="F534" s="9">
        <f t="shared" si="43"/>
        <v>0</v>
      </c>
      <c r="G534" s="9">
        <f t="shared" si="44"/>
        <v>0</v>
      </c>
      <c r="H534" s="9">
        <f t="shared" si="45"/>
        <v>0</v>
      </c>
      <c r="I534" s="9">
        <f t="shared" si="46"/>
        <v>0</v>
      </c>
      <c r="J534" s="9">
        <f t="shared" si="47"/>
        <v>0</v>
      </c>
      <c r="K534" s="9">
        <f t="shared" si="48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9">SUM(F520:F534)</f>
        <v>0</v>
      </c>
      <c r="G535" s="10">
        <f t="shared" si="49"/>
        <v>0</v>
      </c>
      <c r="H535" s="10">
        <f t="shared" si="49"/>
        <v>0</v>
      </c>
      <c r="I535" s="10">
        <f t="shared" si="49"/>
        <v>0</v>
      </c>
      <c r="J535" s="10">
        <f t="shared" si="49"/>
        <v>0</v>
      </c>
      <c r="K535" s="10">
        <f t="shared" si="49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  <row r="564" ht="15" thickTop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Blad14">
    <tabColor rgb="FFC2E76B"/>
  </sheetPr>
  <dimension ref="A1:O122"/>
  <sheetViews>
    <sheetView showGridLines="0" showZeros="0" topLeftCell="A36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6,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De Regenboog Tolbert</v>
      </c>
      <c r="C4" s="530"/>
      <c r="D4" s="530"/>
      <c r="E4" s="530"/>
      <c r="F4" s="548" t="s">
        <v>10</v>
      </c>
      <c r="G4" s="548"/>
      <c r="H4" s="306">
        <v>6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6a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0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727.3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727.3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727.3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85.5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727.3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727.3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727.3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727.3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0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114" priority="4" operator="equal">
      <formula>"Geen 100%"</formula>
    </cfRule>
  </conditionalFormatting>
  <conditionalFormatting sqref="G12">
    <cfRule type="containsText" dxfId="113" priority="2" operator="containsText" text="te laag">
      <formula>NOT(ISERROR(SEARCH("te laag",G12)))</formula>
    </cfRule>
  </conditionalFormatting>
  <conditionalFormatting sqref="G13">
    <cfRule type="containsText" dxfId="112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5147F98B-47AE-435C-AFAB-7C7815D21787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Blad15">
    <tabColor rgb="FF173583"/>
  </sheetPr>
  <dimension ref="A1:N611"/>
  <sheetViews>
    <sheetView zoomScaleNormal="100" workbookViewId="0">
      <selection activeCell="F12" sqref="F12"/>
    </sheetView>
  </sheetViews>
  <sheetFormatPr defaultRowHeight="14.4" x14ac:dyDescent="0.3"/>
  <cols>
    <col min="1" max="1" width="6" style="5" customWidth="1"/>
    <col min="2" max="2" width="5.88671875" style="5" customWidth="1"/>
    <col min="3" max="3" width="22.664062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109375" customWidth="1"/>
  </cols>
  <sheetData>
    <row r="1" spans="1:14" x14ac:dyDescent="0.3">
      <c r="A1" s="40">
        <f>'6'!H4</f>
        <v>6</v>
      </c>
      <c r="B1" s="38" t="s">
        <v>6</v>
      </c>
      <c r="C1" s="39"/>
      <c r="D1" s="51" t="str">
        <f>IF(VLOOKUP(A1,Verzamelblad!A5:E54,3)=0,"",VLOOKUP(A1,Verzamelblad!A5:E54,3))</f>
        <v>CBS De Regenboog Tolbert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A4" s="328"/>
      <c r="B4" s="328"/>
      <c r="C4" s="329" t="s">
        <v>371</v>
      </c>
      <c r="L4" s="6"/>
      <c r="M4" s="3"/>
    </row>
    <row r="5" spans="1:14" x14ac:dyDescent="0.3">
      <c r="A5" s="363" t="s">
        <v>442</v>
      </c>
      <c r="B5" s="162"/>
      <c r="C5" s="162" t="s">
        <v>339</v>
      </c>
      <c r="D5" s="162"/>
      <c r="E5" s="162" t="s">
        <v>287</v>
      </c>
      <c r="F5" s="331">
        <v>11.3</v>
      </c>
      <c r="G5" s="331"/>
      <c r="H5" s="331"/>
      <c r="I5" s="331"/>
      <c r="J5" s="331"/>
      <c r="K5" s="7">
        <f>SUM(F5:J5)</f>
        <v>11.3</v>
      </c>
    </row>
    <row r="6" spans="1:14" x14ac:dyDescent="0.3">
      <c r="A6" s="363" t="s">
        <v>533</v>
      </c>
      <c r="B6" s="162"/>
      <c r="C6" s="162" t="s">
        <v>345</v>
      </c>
      <c r="D6" s="162"/>
      <c r="E6" s="162" t="s">
        <v>276</v>
      </c>
      <c r="F6" s="331"/>
      <c r="G6" s="331"/>
      <c r="H6" s="331"/>
      <c r="I6" s="331"/>
      <c r="J6" s="331">
        <v>2.4</v>
      </c>
      <c r="K6" s="7">
        <f t="shared" ref="K6:K65" si="0">SUM(F6:J6)</f>
        <v>2.4</v>
      </c>
    </row>
    <row r="7" spans="1:14" x14ac:dyDescent="0.3">
      <c r="A7" s="363" t="s">
        <v>533</v>
      </c>
      <c r="B7" s="162"/>
      <c r="C7" s="162" t="s">
        <v>346</v>
      </c>
      <c r="D7" s="162"/>
      <c r="E7" s="162" t="s">
        <v>276</v>
      </c>
      <c r="F7" s="331"/>
      <c r="G7" s="331"/>
      <c r="H7" s="331"/>
      <c r="I7" s="331"/>
      <c r="J7" s="331">
        <v>0.8</v>
      </c>
      <c r="K7" s="7">
        <f t="shared" si="0"/>
        <v>0.8</v>
      </c>
    </row>
    <row r="8" spans="1:14" x14ac:dyDescent="0.3">
      <c r="A8" s="363" t="s">
        <v>533</v>
      </c>
      <c r="B8" s="162"/>
      <c r="C8" s="162" t="s">
        <v>346</v>
      </c>
      <c r="D8" s="162"/>
      <c r="E8" s="162" t="s">
        <v>276</v>
      </c>
      <c r="F8" s="331"/>
      <c r="G8" s="331"/>
      <c r="H8" s="331"/>
      <c r="I8" s="331"/>
      <c r="J8" s="331">
        <v>0.8</v>
      </c>
      <c r="K8" s="7">
        <f t="shared" si="0"/>
        <v>0.8</v>
      </c>
    </row>
    <row r="9" spans="1:14" x14ac:dyDescent="0.3">
      <c r="A9" s="363" t="s">
        <v>534</v>
      </c>
      <c r="B9" s="162"/>
      <c r="C9" s="162" t="s">
        <v>345</v>
      </c>
      <c r="D9" s="162"/>
      <c r="E9" s="162" t="s">
        <v>276</v>
      </c>
      <c r="F9" s="331"/>
      <c r="G9" s="331"/>
      <c r="H9" s="331"/>
      <c r="I9" s="331"/>
      <c r="J9" s="331">
        <v>2.4</v>
      </c>
      <c r="K9" s="7">
        <f t="shared" si="0"/>
        <v>2.4</v>
      </c>
    </row>
    <row r="10" spans="1:14" x14ac:dyDescent="0.3">
      <c r="A10" s="363" t="s">
        <v>534</v>
      </c>
      <c r="B10" s="162"/>
      <c r="C10" s="162" t="s">
        <v>346</v>
      </c>
      <c r="D10" s="162"/>
      <c r="E10" s="162" t="s">
        <v>276</v>
      </c>
      <c r="F10" s="331"/>
      <c r="G10" s="331"/>
      <c r="H10" s="331"/>
      <c r="I10" s="331"/>
      <c r="J10" s="331">
        <v>0.8</v>
      </c>
      <c r="K10" s="7">
        <f t="shared" si="0"/>
        <v>0.8</v>
      </c>
    </row>
    <row r="11" spans="1:14" x14ac:dyDescent="0.3">
      <c r="A11" s="363" t="s">
        <v>534</v>
      </c>
      <c r="B11" s="162"/>
      <c r="C11" s="162" t="s">
        <v>346</v>
      </c>
      <c r="D11" s="162"/>
      <c r="E11" s="162" t="s">
        <v>276</v>
      </c>
      <c r="F11" s="331"/>
      <c r="G11" s="331"/>
      <c r="H11" s="331"/>
      <c r="I11" s="331"/>
      <c r="J11" s="331">
        <v>0.8</v>
      </c>
      <c r="K11" s="7">
        <f t="shared" si="0"/>
        <v>0.8</v>
      </c>
    </row>
    <row r="12" spans="1:14" x14ac:dyDescent="0.3">
      <c r="A12" s="363" t="s">
        <v>535</v>
      </c>
      <c r="B12" s="162"/>
      <c r="C12" s="162" t="s">
        <v>536</v>
      </c>
      <c r="D12" s="162"/>
      <c r="E12" s="162" t="s">
        <v>288</v>
      </c>
      <c r="F12" s="331"/>
      <c r="G12" s="331">
        <v>95.4</v>
      </c>
      <c r="H12" s="331"/>
      <c r="I12" s="331"/>
      <c r="J12" s="331"/>
      <c r="K12" s="7">
        <f t="shared" si="0"/>
        <v>95.4</v>
      </c>
    </row>
    <row r="13" spans="1:14" x14ac:dyDescent="0.3">
      <c r="A13" s="363" t="s">
        <v>437</v>
      </c>
      <c r="B13" s="162"/>
      <c r="C13" s="162" t="s">
        <v>504</v>
      </c>
      <c r="D13" s="162"/>
      <c r="E13" s="162" t="s">
        <v>288</v>
      </c>
      <c r="F13" s="331">
        <v>24.4</v>
      </c>
      <c r="G13" s="331"/>
      <c r="H13" s="331"/>
      <c r="I13" s="331"/>
      <c r="J13" s="331"/>
      <c r="K13" s="7">
        <f t="shared" si="0"/>
        <v>24.4</v>
      </c>
    </row>
    <row r="14" spans="1:14" x14ac:dyDescent="0.3">
      <c r="A14" s="363" t="s">
        <v>402</v>
      </c>
      <c r="B14" s="162"/>
      <c r="C14" s="162" t="s">
        <v>537</v>
      </c>
      <c r="D14" s="162"/>
      <c r="E14" s="162" t="s">
        <v>343</v>
      </c>
      <c r="F14" s="331"/>
      <c r="G14" s="331">
        <v>14.3</v>
      </c>
      <c r="H14" s="331"/>
      <c r="I14" s="331"/>
      <c r="J14" s="331"/>
      <c r="K14" s="7">
        <f t="shared" si="0"/>
        <v>14.3</v>
      </c>
    </row>
    <row r="15" spans="1:14" x14ac:dyDescent="0.3">
      <c r="A15" s="363" t="s">
        <v>538</v>
      </c>
      <c r="B15" s="162"/>
      <c r="C15" s="162" t="s">
        <v>502</v>
      </c>
      <c r="D15" s="162"/>
      <c r="E15" s="162" t="s">
        <v>287</v>
      </c>
      <c r="F15" s="331"/>
      <c r="G15" s="331">
        <v>1.3</v>
      </c>
      <c r="H15" s="331"/>
      <c r="I15" s="331"/>
      <c r="J15" s="331"/>
      <c r="K15" s="7">
        <f t="shared" si="0"/>
        <v>1.3</v>
      </c>
    </row>
    <row r="16" spans="1:14" x14ac:dyDescent="0.3">
      <c r="A16" s="363" t="s">
        <v>538</v>
      </c>
      <c r="B16" s="162"/>
      <c r="C16" s="162" t="s">
        <v>347</v>
      </c>
      <c r="D16" s="162"/>
      <c r="E16" s="162" t="s">
        <v>343</v>
      </c>
      <c r="F16" s="331"/>
      <c r="G16" s="331"/>
      <c r="H16" s="331"/>
      <c r="I16" s="331">
        <v>0.5</v>
      </c>
      <c r="J16" s="331"/>
      <c r="K16" s="7">
        <f t="shared" si="0"/>
        <v>0.5</v>
      </c>
    </row>
    <row r="17" spans="1:11" x14ac:dyDescent="0.3">
      <c r="A17" s="363" t="s">
        <v>439</v>
      </c>
      <c r="B17" s="162"/>
      <c r="C17" s="162" t="s">
        <v>508</v>
      </c>
      <c r="D17" s="162"/>
      <c r="E17" s="162" t="s">
        <v>276</v>
      </c>
      <c r="F17" s="331"/>
      <c r="G17" s="331"/>
      <c r="H17" s="331"/>
      <c r="I17" s="331"/>
      <c r="J17" s="331">
        <v>4.5999999999999996</v>
      </c>
      <c r="K17" s="7">
        <f t="shared" si="0"/>
        <v>4.5999999999999996</v>
      </c>
    </row>
    <row r="18" spans="1:11" x14ac:dyDescent="0.3">
      <c r="A18" s="363" t="s">
        <v>539</v>
      </c>
      <c r="B18" s="162"/>
      <c r="C18" s="162" t="s">
        <v>385</v>
      </c>
      <c r="D18" s="162"/>
      <c r="E18" s="162" t="s">
        <v>288</v>
      </c>
      <c r="F18" s="331"/>
      <c r="G18" s="331">
        <v>54.3</v>
      </c>
      <c r="H18" s="331"/>
      <c r="I18" s="331"/>
      <c r="J18" s="331"/>
      <c r="K18" s="7">
        <f t="shared" si="0"/>
        <v>54.3</v>
      </c>
    </row>
    <row r="19" spans="1:11" x14ac:dyDescent="0.3">
      <c r="A19" s="363" t="s">
        <v>446</v>
      </c>
      <c r="B19" s="162"/>
      <c r="C19" s="162" t="s">
        <v>339</v>
      </c>
      <c r="D19" s="162"/>
      <c r="E19" s="162" t="s">
        <v>287</v>
      </c>
      <c r="F19" s="331">
        <v>3.9</v>
      </c>
      <c r="G19" s="331"/>
      <c r="H19" s="331"/>
      <c r="I19" s="331"/>
      <c r="J19" s="331"/>
      <c r="K19" s="7">
        <f t="shared" si="0"/>
        <v>3.9</v>
      </c>
    </row>
    <row r="20" spans="1:11" x14ac:dyDescent="0.3">
      <c r="A20" s="363" t="s">
        <v>444</v>
      </c>
      <c r="B20" s="162"/>
      <c r="C20" s="162" t="s">
        <v>540</v>
      </c>
      <c r="D20" s="162"/>
      <c r="E20" s="162" t="s">
        <v>343</v>
      </c>
      <c r="F20" s="331"/>
      <c r="G20" s="331">
        <v>4.5</v>
      </c>
      <c r="H20" s="331"/>
      <c r="I20" s="331"/>
      <c r="J20" s="331"/>
      <c r="K20" s="7">
        <f t="shared" si="0"/>
        <v>4.5</v>
      </c>
    </row>
    <row r="21" spans="1:11" x14ac:dyDescent="0.3">
      <c r="A21" s="363" t="s">
        <v>541</v>
      </c>
      <c r="B21" s="162"/>
      <c r="C21" s="162" t="s">
        <v>345</v>
      </c>
      <c r="D21" s="162"/>
      <c r="E21" s="162" t="s">
        <v>276</v>
      </c>
      <c r="F21" s="331"/>
      <c r="G21" s="331"/>
      <c r="H21" s="331"/>
      <c r="I21" s="331"/>
      <c r="J21" s="331">
        <v>3</v>
      </c>
      <c r="K21" s="7">
        <f t="shared" si="0"/>
        <v>3</v>
      </c>
    </row>
    <row r="22" spans="1:11" x14ac:dyDescent="0.3">
      <c r="A22" s="363" t="s">
        <v>541</v>
      </c>
      <c r="B22" s="162"/>
      <c r="C22" s="162" t="s">
        <v>346</v>
      </c>
      <c r="D22" s="162"/>
      <c r="E22" s="162" t="s">
        <v>276</v>
      </c>
      <c r="F22" s="331"/>
      <c r="G22" s="331"/>
      <c r="H22" s="331"/>
      <c r="I22" s="331"/>
      <c r="J22" s="331">
        <v>0.8</v>
      </c>
      <c r="K22" s="7">
        <f t="shared" si="0"/>
        <v>0.8</v>
      </c>
    </row>
    <row r="23" spans="1:11" x14ac:dyDescent="0.3">
      <c r="A23" s="363" t="s">
        <v>541</v>
      </c>
      <c r="B23" s="162"/>
      <c r="C23" s="162" t="s">
        <v>346</v>
      </c>
      <c r="D23" s="162"/>
      <c r="E23" s="162" t="s">
        <v>276</v>
      </c>
      <c r="F23" s="331"/>
      <c r="G23" s="331"/>
      <c r="H23" s="331"/>
      <c r="I23" s="331"/>
      <c r="J23" s="331">
        <v>0.8</v>
      </c>
      <c r="K23" s="7">
        <f t="shared" si="0"/>
        <v>0.8</v>
      </c>
    </row>
    <row r="24" spans="1:11" x14ac:dyDescent="0.3">
      <c r="A24" s="363" t="s">
        <v>542</v>
      </c>
      <c r="B24" s="162"/>
      <c r="C24" s="162" t="s">
        <v>345</v>
      </c>
      <c r="D24" s="162"/>
      <c r="E24" s="162" t="s">
        <v>276</v>
      </c>
      <c r="F24" s="331"/>
      <c r="G24" s="331"/>
      <c r="H24" s="331"/>
      <c r="I24" s="331"/>
      <c r="J24" s="331">
        <v>3</v>
      </c>
      <c r="K24" s="7">
        <f t="shared" si="0"/>
        <v>3</v>
      </c>
    </row>
    <row r="25" spans="1:11" x14ac:dyDescent="0.3">
      <c r="A25" s="363" t="s">
        <v>542</v>
      </c>
      <c r="B25" s="162"/>
      <c r="C25" s="162" t="s">
        <v>346</v>
      </c>
      <c r="D25" s="162"/>
      <c r="E25" s="162" t="s">
        <v>276</v>
      </c>
      <c r="F25" s="331"/>
      <c r="G25" s="331"/>
      <c r="H25" s="331"/>
      <c r="I25" s="331"/>
      <c r="J25" s="331">
        <v>0.8</v>
      </c>
      <c r="K25" s="7">
        <f t="shared" si="0"/>
        <v>0.8</v>
      </c>
    </row>
    <row r="26" spans="1:11" x14ac:dyDescent="0.3">
      <c r="A26" s="363" t="s">
        <v>542</v>
      </c>
      <c r="B26" s="162"/>
      <c r="C26" s="162" t="s">
        <v>346</v>
      </c>
      <c r="D26" s="162"/>
      <c r="E26" s="162" t="s">
        <v>276</v>
      </c>
      <c r="F26" s="331"/>
      <c r="G26" s="331"/>
      <c r="H26" s="331"/>
      <c r="I26" s="331"/>
      <c r="J26" s="331">
        <v>0.8</v>
      </c>
      <c r="K26" s="7">
        <f t="shared" si="0"/>
        <v>0.8</v>
      </c>
    </row>
    <row r="27" spans="1:11" x14ac:dyDescent="0.3">
      <c r="A27" s="363" t="s">
        <v>543</v>
      </c>
      <c r="B27" s="162"/>
      <c r="C27" s="162" t="s">
        <v>385</v>
      </c>
      <c r="D27" s="162"/>
      <c r="E27" s="162" t="s">
        <v>288</v>
      </c>
      <c r="F27" s="331"/>
      <c r="G27" s="331">
        <v>56.6</v>
      </c>
      <c r="H27" s="331"/>
      <c r="I27" s="331"/>
      <c r="J27" s="331"/>
      <c r="K27" s="7">
        <f t="shared" si="0"/>
        <v>56.6</v>
      </c>
    </row>
    <row r="28" spans="1:11" x14ac:dyDescent="0.3">
      <c r="A28" s="363" t="s">
        <v>441</v>
      </c>
      <c r="B28" s="162"/>
      <c r="C28" s="162" t="s">
        <v>339</v>
      </c>
      <c r="D28" s="162"/>
      <c r="E28" s="162" t="s">
        <v>287</v>
      </c>
      <c r="F28" s="331">
        <v>1.6</v>
      </c>
      <c r="G28" s="331"/>
      <c r="H28" s="331"/>
      <c r="I28" s="331"/>
      <c r="J28" s="331"/>
      <c r="K28" s="7">
        <f t="shared" si="0"/>
        <v>1.6</v>
      </c>
    </row>
    <row r="29" spans="1:11" x14ac:dyDescent="0.3">
      <c r="A29" s="363" t="s">
        <v>440</v>
      </c>
      <c r="B29" s="162"/>
      <c r="C29" s="162" t="s">
        <v>385</v>
      </c>
      <c r="D29" s="162"/>
      <c r="E29" s="162" t="s">
        <v>288</v>
      </c>
      <c r="F29" s="331"/>
      <c r="G29" s="331">
        <v>58</v>
      </c>
      <c r="H29" s="331"/>
      <c r="I29" s="331"/>
      <c r="J29" s="331"/>
      <c r="K29" s="7">
        <f t="shared" si="0"/>
        <v>58</v>
      </c>
    </row>
    <row r="30" spans="1:11" x14ac:dyDescent="0.3">
      <c r="A30" s="363" t="s">
        <v>544</v>
      </c>
      <c r="B30" s="162"/>
      <c r="C30" s="162" t="s">
        <v>509</v>
      </c>
      <c r="D30" s="162"/>
      <c r="E30" s="162" t="s">
        <v>287</v>
      </c>
      <c r="F30" s="331">
        <v>4.7</v>
      </c>
      <c r="G30" s="331"/>
      <c r="H30" s="331"/>
      <c r="I30" s="331"/>
      <c r="J30" s="331"/>
      <c r="K30" s="7">
        <f t="shared" si="0"/>
        <v>4.7</v>
      </c>
    </row>
    <row r="31" spans="1:11" x14ac:dyDescent="0.3">
      <c r="A31" s="363" t="s">
        <v>544</v>
      </c>
      <c r="B31" s="162"/>
      <c r="C31" s="162" t="s">
        <v>545</v>
      </c>
      <c r="D31" s="162"/>
      <c r="E31" s="162" t="s">
        <v>288</v>
      </c>
      <c r="F31" s="331"/>
      <c r="G31" s="331">
        <v>73</v>
      </c>
      <c r="H31" s="331"/>
      <c r="I31" s="331"/>
      <c r="J31" s="331"/>
      <c r="K31" s="7">
        <f t="shared" si="0"/>
        <v>73</v>
      </c>
    </row>
    <row r="32" spans="1:11" x14ac:dyDescent="0.3">
      <c r="A32" s="363" t="s">
        <v>396</v>
      </c>
      <c r="B32" s="162"/>
      <c r="C32" s="162" t="s">
        <v>345</v>
      </c>
      <c r="D32" s="162"/>
      <c r="E32" s="162" t="s">
        <v>276</v>
      </c>
      <c r="F32" s="331"/>
      <c r="G32" s="331"/>
      <c r="H32" s="331"/>
      <c r="I32" s="331"/>
      <c r="J32" s="331">
        <v>3.2</v>
      </c>
      <c r="K32" s="7">
        <f t="shared" si="0"/>
        <v>3.2</v>
      </c>
    </row>
    <row r="33" spans="1:13" x14ac:dyDescent="0.3">
      <c r="A33" s="363" t="s">
        <v>396</v>
      </c>
      <c r="B33" s="162"/>
      <c r="C33" s="162" t="s">
        <v>346</v>
      </c>
      <c r="D33" s="162"/>
      <c r="E33" s="162" t="s">
        <v>276</v>
      </c>
      <c r="F33" s="331"/>
      <c r="G33" s="331"/>
      <c r="H33" s="331"/>
      <c r="I33" s="331"/>
      <c r="J33" s="331">
        <v>1</v>
      </c>
      <c r="K33" s="7">
        <f t="shared" si="0"/>
        <v>1</v>
      </c>
    </row>
    <row r="34" spans="1:13" x14ac:dyDescent="0.3">
      <c r="A34" s="363" t="s">
        <v>396</v>
      </c>
      <c r="B34" s="162"/>
      <c r="C34" s="162" t="s">
        <v>346</v>
      </c>
      <c r="D34" s="162"/>
      <c r="E34" s="162" t="s">
        <v>276</v>
      </c>
      <c r="F34" s="331"/>
      <c r="G34" s="331"/>
      <c r="H34" s="331"/>
      <c r="I34" s="331"/>
      <c r="J34" s="331">
        <v>1</v>
      </c>
      <c r="K34" s="7">
        <f t="shared" si="0"/>
        <v>1</v>
      </c>
    </row>
    <row r="35" spans="1:13" x14ac:dyDescent="0.3">
      <c r="A35" s="363" t="s">
        <v>399</v>
      </c>
      <c r="B35" s="162"/>
      <c r="C35" s="162" t="s">
        <v>379</v>
      </c>
      <c r="D35" s="162"/>
      <c r="E35" s="162" t="s">
        <v>343</v>
      </c>
      <c r="F35" s="331"/>
      <c r="G35" s="331">
        <v>7.4</v>
      </c>
      <c r="H35" s="331"/>
      <c r="I35" s="331"/>
      <c r="J35" s="331"/>
      <c r="K35" s="7">
        <f t="shared" si="0"/>
        <v>7.4</v>
      </c>
    </row>
    <row r="36" spans="1:13" x14ac:dyDescent="0.3">
      <c r="A36" s="363" t="s">
        <v>438</v>
      </c>
      <c r="B36" s="162"/>
      <c r="C36" s="162" t="s">
        <v>536</v>
      </c>
      <c r="D36" s="162"/>
      <c r="E36" s="162" t="s">
        <v>287</v>
      </c>
      <c r="F36" s="331"/>
      <c r="G36" s="331">
        <v>58.1</v>
      </c>
      <c r="H36" s="331"/>
      <c r="I36" s="331"/>
      <c r="J36" s="331"/>
      <c r="K36" s="7">
        <f t="shared" si="0"/>
        <v>58.1</v>
      </c>
    </row>
    <row r="37" spans="1:13" x14ac:dyDescent="0.3">
      <c r="A37" s="363" t="s">
        <v>422</v>
      </c>
      <c r="B37" s="162"/>
      <c r="C37" s="162" t="s">
        <v>546</v>
      </c>
      <c r="D37" s="162"/>
      <c r="E37" s="162" t="s">
        <v>288</v>
      </c>
      <c r="F37" s="331"/>
      <c r="G37" s="331">
        <v>83.9</v>
      </c>
      <c r="H37" s="331"/>
      <c r="I37" s="331"/>
      <c r="J37" s="331"/>
      <c r="K37" s="7">
        <f t="shared" si="0"/>
        <v>83.9</v>
      </c>
    </row>
    <row r="38" spans="1:13" ht="15" thickBot="1" x14ac:dyDescent="0.35">
      <c r="A38" s="363" t="s">
        <v>420</v>
      </c>
      <c r="B38" s="162"/>
      <c r="C38" s="162" t="s">
        <v>547</v>
      </c>
      <c r="D38" s="162"/>
      <c r="E38" s="162" t="s">
        <v>290</v>
      </c>
      <c r="F38" s="331"/>
      <c r="G38" s="331">
        <v>6.2</v>
      </c>
      <c r="H38" s="331"/>
      <c r="I38" s="331"/>
      <c r="J38" s="331"/>
      <c r="K38" s="7">
        <f t="shared" si="0"/>
        <v>6.2</v>
      </c>
      <c r="L38" s="258"/>
      <c r="M38" s="260"/>
    </row>
    <row r="39" spans="1:13" ht="15" thickTop="1" x14ac:dyDescent="0.3">
      <c r="A39" s="363" t="s">
        <v>427</v>
      </c>
      <c r="B39" s="162" t="s">
        <v>548</v>
      </c>
      <c r="C39" s="162" t="s">
        <v>385</v>
      </c>
      <c r="D39" s="162"/>
      <c r="E39" s="162" t="s">
        <v>288</v>
      </c>
      <c r="F39" s="331"/>
      <c r="G39" s="331">
        <v>62.3</v>
      </c>
      <c r="H39" s="331"/>
      <c r="I39" s="331"/>
      <c r="J39" s="331"/>
      <c r="K39" s="7">
        <f t="shared" si="0"/>
        <v>62.3</v>
      </c>
    </row>
    <row r="40" spans="1:13" x14ac:dyDescent="0.3">
      <c r="A40" s="363" t="s">
        <v>425</v>
      </c>
      <c r="B40" s="162"/>
      <c r="C40" s="162" t="s">
        <v>345</v>
      </c>
      <c r="D40" s="162"/>
      <c r="E40" s="162" t="s">
        <v>276</v>
      </c>
      <c r="F40" s="331"/>
      <c r="G40" s="331"/>
      <c r="H40" s="331"/>
      <c r="I40" s="331"/>
      <c r="J40" s="331">
        <v>2.4</v>
      </c>
      <c r="K40" s="7">
        <f t="shared" si="0"/>
        <v>2.4</v>
      </c>
    </row>
    <row r="41" spans="1:13" x14ac:dyDescent="0.3">
      <c r="A41" s="363" t="s">
        <v>425</v>
      </c>
      <c r="B41" s="162"/>
      <c r="C41" s="162" t="s">
        <v>346</v>
      </c>
      <c r="D41" s="162"/>
      <c r="E41" s="162" t="s">
        <v>276</v>
      </c>
      <c r="F41" s="331"/>
      <c r="G41" s="331"/>
      <c r="H41" s="331"/>
      <c r="I41" s="331"/>
      <c r="J41" s="331">
        <v>0.9</v>
      </c>
      <c r="K41" s="7">
        <f t="shared" si="0"/>
        <v>0.9</v>
      </c>
    </row>
    <row r="42" spans="1:13" x14ac:dyDescent="0.3">
      <c r="A42" s="363" t="s">
        <v>425</v>
      </c>
      <c r="B42" s="162"/>
      <c r="C42" s="162" t="s">
        <v>346</v>
      </c>
      <c r="D42" s="162"/>
      <c r="E42" s="162" t="s">
        <v>276</v>
      </c>
      <c r="F42" s="331"/>
      <c r="G42" s="331"/>
      <c r="H42" s="331"/>
      <c r="I42" s="331"/>
      <c r="J42" s="331">
        <v>0.9</v>
      </c>
      <c r="K42" s="7">
        <f t="shared" si="0"/>
        <v>0.9</v>
      </c>
    </row>
    <row r="43" spans="1:13" x14ac:dyDescent="0.3">
      <c r="A43" s="363" t="s">
        <v>428</v>
      </c>
      <c r="B43" s="162"/>
      <c r="C43" s="162" t="s">
        <v>339</v>
      </c>
      <c r="D43" s="162"/>
      <c r="E43" s="162" t="s">
        <v>287</v>
      </c>
      <c r="F43" s="331">
        <v>3.4</v>
      </c>
      <c r="G43" s="331"/>
      <c r="H43" s="331"/>
      <c r="I43" s="331"/>
      <c r="J43" s="331"/>
      <c r="K43" s="7">
        <f t="shared" si="0"/>
        <v>3.4</v>
      </c>
    </row>
    <row r="44" spans="1:13" x14ac:dyDescent="0.3">
      <c r="A44" s="363" t="s">
        <v>430</v>
      </c>
      <c r="B44" s="162"/>
      <c r="C44" s="162" t="s">
        <v>345</v>
      </c>
      <c r="D44" s="162"/>
      <c r="E44" s="162" t="s">
        <v>276</v>
      </c>
      <c r="F44" s="331"/>
      <c r="G44" s="331"/>
      <c r="H44" s="331"/>
      <c r="I44" s="331"/>
      <c r="J44" s="331">
        <v>2.4</v>
      </c>
      <c r="K44" s="7">
        <f t="shared" si="0"/>
        <v>2.4</v>
      </c>
    </row>
    <row r="45" spans="1:13" x14ac:dyDescent="0.3">
      <c r="A45" s="363" t="s">
        <v>430</v>
      </c>
      <c r="B45" s="162"/>
      <c r="C45" s="162" t="s">
        <v>346</v>
      </c>
      <c r="D45" s="162"/>
      <c r="E45" s="162" t="s">
        <v>276</v>
      </c>
      <c r="F45" s="331"/>
      <c r="G45" s="331"/>
      <c r="H45" s="331"/>
      <c r="I45" s="331"/>
      <c r="J45" s="331">
        <v>0.9</v>
      </c>
      <c r="K45" s="7">
        <f t="shared" si="0"/>
        <v>0.9</v>
      </c>
    </row>
    <row r="46" spans="1:13" x14ac:dyDescent="0.3">
      <c r="A46" s="363" t="s">
        <v>430</v>
      </c>
      <c r="B46" s="162"/>
      <c r="C46" s="162" t="s">
        <v>346</v>
      </c>
      <c r="D46" s="162"/>
      <c r="E46" s="162" t="s">
        <v>276</v>
      </c>
      <c r="F46" s="331"/>
      <c r="G46" s="331"/>
      <c r="H46" s="331"/>
      <c r="I46" s="331"/>
      <c r="J46" s="331">
        <v>0.9</v>
      </c>
      <c r="K46" s="7">
        <f t="shared" si="0"/>
        <v>0.9</v>
      </c>
    </row>
    <row r="47" spans="1:13" x14ac:dyDescent="0.3">
      <c r="A47" s="363" t="s">
        <v>429</v>
      </c>
      <c r="B47" s="162" t="s">
        <v>548</v>
      </c>
      <c r="C47" s="162" t="s">
        <v>385</v>
      </c>
      <c r="D47" s="162"/>
      <c r="E47" s="162" t="s">
        <v>288</v>
      </c>
      <c r="F47" s="331"/>
      <c r="G47" s="331">
        <v>60.7</v>
      </c>
      <c r="H47" s="331"/>
      <c r="I47" s="331"/>
      <c r="J47" s="331"/>
      <c r="K47" s="7">
        <f t="shared" si="0"/>
        <v>60.7</v>
      </c>
    </row>
    <row r="48" spans="1:13" x14ac:dyDescent="0.3">
      <c r="A48" s="363" t="s">
        <v>431</v>
      </c>
      <c r="B48" s="162" t="s">
        <v>548</v>
      </c>
      <c r="C48" s="162" t="s">
        <v>385</v>
      </c>
      <c r="D48" s="162"/>
      <c r="E48" s="162" t="s">
        <v>288</v>
      </c>
      <c r="F48" s="331"/>
      <c r="G48" s="331">
        <v>61.6</v>
      </c>
      <c r="H48" s="331"/>
      <c r="I48" s="331"/>
      <c r="J48" s="331"/>
      <c r="K48" s="7">
        <f t="shared" si="0"/>
        <v>61.6</v>
      </c>
    </row>
    <row r="49" spans="1:11" x14ac:dyDescent="0.3">
      <c r="A49" s="363" t="s">
        <v>432</v>
      </c>
      <c r="B49" s="162"/>
      <c r="C49" s="162" t="s">
        <v>385</v>
      </c>
      <c r="D49" s="162"/>
      <c r="E49" s="162" t="s">
        <v>288</v>
      </c>
      <c r="F49" s="331"/>
      <c r="G49" s="331">
        <v>55.9</v>
      </c>
      <c r="H49" s="331"/>
      <c r="I49" s="331"/>
      <c r="J49" s="331"/>
      <c r="K49" s="7">
        <f t="shared" si="0"/>
        <v>55.9</v>
      </c>
    </row>
    <row r="50" spans="1:11" ht="15" thickBot="1" x14ac:dyDescent="0.35">
      <c r="A50" s="363"/>
      <c r="B50" s="162"/>
      <c r="C50" s="332" t="s">
        <v>285</v>
      </c>
      <c r="D50" s="332"/>
      <c r="E50" s="332"/>
      <c r="F50" s="333">
        <f t="shared" ref="F50:K50" si="1">SUM(F5:F49)</f>
        <v>49.300000000000004</v>
      </c>
      <c r="G50" s="333">
        <f t="shared" si="1"/>
        <v>753.5</v>
      </c>
      <c r="H50" s="333">
        <f t="shared" si="1"/>
        <v>0</v>
      </c>
      <c r="I50" s="333">
        <f t="shared" si="1"/>
        <v>0.5</v>
      </c>
      <c r="J50" s="333">
        <f t="shared" si="1"/>
        <v>35.399999999999991</v>
      </c>
      <c r="K50" s="333">
        <f t="shared" si="1"/>
        <v>838.69999999999993</v>
      </c>
    </row>
    <row r="51" spans="1:11" ht="15" thickTop="1" x14ac:dyDescent="0.3">
      <c r="A51" s="363"/>
      <c r="B51" s="162"/>
      <c r="C51" s="162"/>
      <c r="D51" s="162"/>
      <c r="E51" s="162"/>
      <c r="F51" s="331"/>
      <c r="G51" s="331"/>
      <c r="H51" s="331"/>
      <c r="I51" s="331"/>
      <c r="J51" s="331"/>
    </row>
    <row r="52" spans="1:11" x14ac:dyDescent="0.3">
      <c r="A52" s="363"/>
      <c r="B52" s="162"/>
      <c r="C52" s="334" t="s">
        <v>372</v>
      </c>
      <c r="D52" s="162"/>
      <c r="E52" s="162"/>
      <c r="F52" s="331"/>
      <c r="G52" s="331"/>
      <c r="H52" s="331"/>
      <c r="I52" s="331"/>
      <c r="J52" s="331"/>
    </row>
    <row r="53" spans="1:11" x14ac:dyDescent="0.3">
      <c r="A53" s="363" t="s">
        <v>466</v>
      </c>
      <c r="B53" s="162"/>
      <c r="C53" s="162" t="s">
        <v>385</v>
      </c>
      <c r="D53" s="162"/>
      <c r="E53" s="162" t="s">
        <v>288</v>
      </c>
      <c r="F53" s="331">
        <v>9.5</v>
      </c>
      <c r="G53" s="331"/>
      <c r="H53" s="331"/>
      <c r="I53" s="331"/>
      <c r="J53" s="331"/>
      <c r="K53" s="7">
        <f t="shared" si="0"/>
        <v>9.5</v>
      </c>
    </row>
    <row r="54" spans="1:11" x14ac:dyDescent="0.3">
      <c r="A54" s="363" t="s">
        <v>450</v>
      </c>
      <c r="B54" s="162"/>
      <c r="C54" s="162" t="s">
        <v>379</v>
      </c>
      <c r="D54" s="162"/>
      <c r="E54" s="162" t="s">
        <v>343</v>
      </c>
      <c r="F54" s="331">
        <v>4.7</v>
      </c>
      <c r="G54" s="331"/>
      <c r="H54" s="331"/>
      <c r="I54" s="331"/>
      <c r="J54" s="331"/>
      <c r="K54" s="7">
        <f t="shared" si="0"/>
        <v>4.7</v>
      </c>
    </row>
    <row r="55" spans="1:11" x14ac:dyDescent="0.3">
      <c r="A55" s="363" t="s">
        <v>449</v>
      </c>
      <c r="B55" s="162"/>
      <c r="C55" s="162" t="s">
        <v>549</v>
      </c>
      <c r="D55" s="162"/>
      <c r="E55" s="162" t="s">
        <v>288</v>
      </c>
      <c r="F55" s="331">
        <v>11.9</v>
      </c>
      <c r="G55" s="331"/>
      <c r="H55" s="331"/>
      <c r="I55" s="331"/>
      <c r="J55" s="331"/>
      <c r="K55" s="7">
        <f t="shared" si="0"/>
        <v>11.9</v>
      </c>
    </row>
    <row r="56" spans="1:11" x14ac:dyDescent="0.3">
      <c r="A56" s="363" t="s">
        <v>494</v>
      </c>
      <c r="B56" s="162"/>
      <c r="C56" s="162" t="s">
        <v>549</v>
      </c>
      <c r="D56" s="162"/>
      <c r="E56" s="162" t="s">
        <v>288</v>
      </c>
      <c r="F56" s="331">
        <v>7.5</v>
      </c>
      <c r="G56" s="331"/>
      <c r="H56" s="331"/>
      <c r="I56" s="331"/>
      <c r="J56" s="331"/>
      <c r="K56" s="7">
        <f t="shared" si="0"/>
        <v>7.5</v>
      </c>
    </row>
    <row r="57" spans="1:11" x14ac:dyDescent="0.3">
      <c r="A57" s="363" t="s">
        <v>492</v>
      </c>
      <c r="B57" s="162"/>
      <c r="C57" s="162" t="s">
        <v>549</v>
      </c>
      <c r="D57" s="162"/>
      <c r="E57" s="162" t="s">
        <v>288</v>
      </c>
      <c r="F57" s="331">
        <v>7.3</v>
      </c>
      <c r="G57" s="331"/>
      <c r="H57" s="331"/>
      <c r="I57" s="331"/>
      <c r="J57" s="331"/>
      <c r="K57" s="7">
        <f t="shared" si="0"/>
        <v>7.3</v>
      </c>
    </row>
    <row r="58" spans="1:11" ht="15" thickBot="1" x14ac:dyDescent="0.35">
      <c r="A58" s="363"/>
      <c r="B58" s="162"/>
      <c r="C58" s="332" t="s">
        <v>377</v>
      </c>
      <c r="D58" s="445"/>
      <c r="E58" s="445"/>
      <c r="F58" s="423">
        <f t="shared" ref="F58:K58" si="2">SUM(F53:F57)</f>
        <v>40.9</v>
      </c>
      <c r="G58" s="423">
        <f t="shared" si="2"/>
        <v>0</v>
      </c>
      <c r="H58" s="423">
        <f t="shared" si="2"/>
        <v>0</v>
      </c>
      <c r="I58" s="423">
        <f t="shared" si="2"/>
        <v>0</v>
      </c>
      <c r="J58" s="423">
        <f t="shared" si="2"/>
        <v>0</v>
      </c>
      <c r="K58" s="423">
        <f t="shared" si="2"/>
        <v>40.9</v>
      </c>
    </row>
    <row r="59" spans="1:11" ht="15" thickTop="1" x14ac:dyDescent="0.3">
      <c r="A59" s="363"/>
      <c r="B59" s="162"/>
      <c r="C59" s="162"/>
      <c r="D59" s="162"/>
      <c r="E59" s="162"/>
      <c r="F59" s="331"/>
      <c r="G59" s="331"/>
      <c r="H59" s="331"/>
      <c r="I59" s="331"/>
      <c r="J59" s="331"/>
    </row>
    <row r="60" spans="1:11" x14ac:dyDescent="0.3">
      <c r="A60" s="363"/>
      <c r="B60" s="162"/>
      <c r="C60" s="162"/>
      <c r="D60" s="162"/>
      <c r="E60" s="162"/>
      <c r="F60" s="331"/>
      <c r="G60" s="331"/>
      <c r="H60" s="331"/>
      <c r="I60" s="331"/>
      <c r="J60" s="331"/>
    </row>
    <row r="61" spans="1:11" x14ac:dyDescent="0.3">
      <c r="A61" s="363"/>
      <c r="B61" s="162"/>
      <c r="C61" s="334" t="s">
        <v>550</v>
      </c>
      <c r="D61" s="162"/>
      <c r="E61" s="162"/>
      <c r="F61" s="331"/>
      <c r="G61" s="331"/>
      <c r="H61" s="331"/>
      <c r="I61" s="331"/>
      <c r="J61" s="331"/>
    </row>
    <row r="62" spans="1:11" x14ac:dyDescent="0.3">
      <c r="A62" s="363"/>
      <c r="B62" s="162"/>
      <c r="C62" s="162" t="s">
        <v>551</v>
      </c>
      <c r="D62" s="162"/>
      <c r="E62" s="162" t="s">
        <v>343</v>
      </c>
      <c r="F62" s="331"/>
      <c r="G62" s="331"/>
      <c r="H62" s="331"/>
      <c r="I62" s="331"/>
      <c r="J62" s="331">
        <v>9</v>
      </c>
      <c r="K62" s="7">
        <f t="shared" si="0"/>
        <v>9</v>
      </c>
    </row>
    <row r="63" spans="1:11" x14ac:dyDescent="0.3">
      <c r="A63" s="363" t="s">
        <v>403</v>
      </c>
      <c r="B63" s="162"/>
      <c r="C63" s="162" t="s">
        <v>552</v>
      </c>
      <c r="D63" s="162"/>
      <c r="E63" s="162" t="s">
        <v>343</v>
      </c>
      <c r="F63" s="331"/>
      <c r="G63" s="331"/>
      <c r="H63" s="331"/>
      <c r="I63" s="331"/>
      <c r="J63" s="331">
        <v>13</v>
      </c>
      <c r="K63" s="7">
        <f t="shared" si="0"/>
        <v>13</v>
      </c>
    </row>
    <row r="64" spans="1:11" x14ac:dyDescent="0.3">
      <c r="A64" s="363" t="s">
        <v>407</v>
      </c>
      <c r="B64" s="162"/>
      <c r="C64" s="162" t="s">
        <v>379</v>
      </c>
      <c r="D64" s="162"/>
      <c r="E64" s="162" t="s">
        <v>343</v>
      </c>
      <c r="F64" s="331"/>
      <c r="G64" s="331"/>
      <c r="H64" s="331"/>
      <c r="I64" s="331"/>
      <c r="J64" s="331">
        <v>21</v>
      </c>
      <c r="K64" s="7">
        <f t="shared" si="0"/>
        <v>21</v>
      </c>
    </row>
    <row r="65" spans="1:13" x14ac:dyDescent="0.3">
      <c r="A65" s="363" t="s">
        <v>408</v>
      </c>
      <c r="B65" s="162"/>
      <c r="C65" s="162" t="s">
        <v>379</v>
      </c>
      <c r="D65" s="162"/>
      <c r="E65" s="162" t="s">
        <v>343</v>
      </c>
      <c r="F65" s="331"/>
      <c r="G65" s="331"/>
      <c r="H65" s="331"/>
      <c r="I65" s="331"/>
      <c r="J65" s="331">
        <v>8</v>
      </c>
      <c r="K65" s="7">
        <f t="shared" si="0"/>
        <v>8</v>
      </c>
    </row>
    <row r="66" spans="1:13" ht="15" thickBot="1" x14ac:dyDescent="0.35">
      <c r="A66" s="363"/>
      <c r="B66" s="162"/>
      <c r="C66" s="332" t="s">
        <v>553</v>
      </c>
      <c r="D66" s="332"/>
      <c r="E66" s="332"/>
      <c r="F66" s="333">
        <f t="shared" ref="F66:K66" si="3">SUM(F62:F65)</f>
        <v>0</v>
      </c>
      <c r="G66" s="333">
        <f t="shared" si="3"/>
        <v>0</v>
      </c>
      <c r="H66" s="333">
        <f t="shared" si="3"/>
        <v>0</v>
      </c>
      <c r="I66" s="333">
        <f t="shared" si="3"/>
        <v>0</v>
      </c>
      <c r="J66" s="333">
        <f t="shared" si="3"/>
        <v>51</v>
      </c>
      <c r="K66" s="333">
        <f t="shared" si="3"/>
        <v>51</v>
      </c>
    </row>
    <row r="67" spans="1:13" ht="15" hidden="1" thickTop="1" x14ac:dyDescent="0.3">
      <c r="A67" s="443"/>
    </row>
    <row r="68" spans="1:13" hidden="1" x14ac:dyDescent="0.3">
      <c r="A68" s="443"/>
    </row>
    <row r="69" spans="1:13" hidden="1" x14ac:dyDescent="0.3">
      <c r="A69" s="443"/>
    </row>
    <row r="70" spans="1:13" hidden="1" x14ac:dyDescent="0.3">
      <c r="A70" s="443"/>
    </row>
    <row r="71" spans="1:13" ht="15" hidden="1" thickBot="1" x14ac:dyDescent="0.35">
      <c r="A71" s="429"/>
      <c r="B71" s="258"/>
      <c r="C71" s="259"/>
      <c r="D71" s="259"/>
      <c r="E71" s="259"/>
      <c r="F71" s="260"/>
      <c r="G71" s="260"/>
      <c r="H71" s="260"/>
      <c r="I71" s="260"/>
      <c r="J71" s="260"/>
      <c r="K71" s="260"/>
      <c r="L71" s="258"/>
      <c r="M71" s="260"/>
    </row>
    <row r="72" spans="1:13" ht="15" hidden="1" thickTop="1" x14ac:dyDescent="0.3"/>
    <row r="73" spans="1:13" hidden="1" x14ac:dyDescent="0.3">
      <c r="K73" s="7">
        <f t="shared" ref="K73:K135" si="4">SUM(F73:J73)</f>
        <v>0</v>
      </c>
      <c r="L73" s="5">
        <f t="shared" ref="L73:L136" si="5">IF(D73="X",0,IF(E73="",0,IF(E73="H",0,VLOOKUP(E73,$F$539:$G$553,2))))</f>
        <v>0</v>
      </c>
      <c r="M73">
        <f t="shared" ref="M73:M135" si="6">SUM(K73*L73)</f>
        <v>0</v>
      </c>
    </row>
    <row r="74" spans="1:13" hidden="1" x14ac:dyDescent="0.3">
      <c r="K74" s="7">
        <f t="shared" si="4"/>
        <v>0</v>
      </c>
      <c r="L74" s="5">
        <f t="shared" si="5"/>
        <v>0</v>
      </c>
      <c r="M74">
        <f t="shared" si="6"/>
        <v>0</v>
      </c>
    </row>
    <row r="75" spans="1:13" hidden="1" x14ac:dyDescent="0.3">
      <c r="K75" s="7">
        <f t="shared" si="4"/>
        <v>0</v>
      </c>
      <c r="L75" s="5">
        <f t="shared" si="5"/>
        <v>0</v>
      </c>
      <c r="M75">
        <f t="shared" si="6"/>
        <v>0</v>
      </c>
    </row>
    <row r="76" spans="1:13" hidden="1" x14ac:dyDescent="0.3">
      <c r="K76" s="7">
        <f t="shared" si="4"/>
        <v>0</v>
      </c>
      <c r="L76" s="5">
        <f t="shared" si="5"/>
        <v>0</v>
      </c>
      <c r="M76">
        <f t="shared" si="6"/>
        <v>0</v>
      </c>
    </row>
    <row r="77" spans="1:13" hidden="1" x14ac:dyDescent="0.3">
      <c r="K77" s="7">
        <f t="shared" si="4"/>
        <v>0</v>
      </c>
      <c r="L77" s="5">
        <f t="shared" si="5"/>
        <v>0</v>
      </c>
      <c r="M77">
        <f t="shared" si="6"/>
        <v>0</v>
      </c>
    </row>
    <row r="78" spans="1:13" hidden="1" x14ac:dyDescent="0.3">
      <c r="K78" s="7">
        <f t="shared" si="4"/>
        <v>0</v>
      </c>
      <c r="L78" s="5">
        <f t="shared" si="5"/>
        <v>0</v>
      </c>
      <c r="M78">
        <f t="shared" si="6"/>
        <v>0</v>
      </c>
    </row>
    <row r="79" spans="1:13" hidden="1" x14ac:dyDescent="0.3">
      <c r="K79" s="7">
        <f t="shared" si="4"/>
        <v>0</v>
      </c>
      <c r="L79" s="5">
        <f t="shared" si="5"/>
        <v>0</v>
      </c>
      <c r="M79">
        <f t="shared" si="6"/>
        <v>0</v>
      </c>
    </row>
    <row r="80" spans="1:13" hidden="1" x14ac:dyDescent="0.3">
      <c r="K80" s="7">
        <f t="shared" si="4"/>
        <v>0</v>
      </c>
      <c r="L80" s="5">
        <f t="shared" si="5"/>
        <v>0</v>
      </c>
      <c r="M80">
        <f t="shared" si="6"/>
        <v>0</v>
      </c>
    </row>
    <row r="81" spans="11:13" hidden="1" x14ac:dyDescent="0.3">
      <c r="K81" s="7">
        <f t="shared" si="4"/>
        <v>0</v>
      </c>
      <c r="L81" s="5">
        <f t="shared" si="5"/>
        <v>0</v>
      </c>
      <c r="M81">
        <f t="shared" si="6"/>
        <v>0</v>
      </c>
    </row>
    <row r="82" spans="11:13" hidden="1" x14ac:dyDescent="0.3">
      <c r="K82" s="7">
        <f t="shared" si="4"/>
        <v>0</v>
      </c>
      <c r="L82" s="5">
        <f t="shared" si="5"/>
        <v>0</v>
      </c>
      <c r="M82">
        <f t="shared" si="6"/>
        <v>0</v>
      </c>
    </row>
    <row r="83" spans="11:13" hidden="1" x14ac:dyDescent="0.3">
      <c r="K83" s="7">
        <f t="shared" si="4"/>
        <v>0</v>
      </c>
      <c r="L83" s="5">
        <f t="shared" si="5"/>
        <v>0</v>
      </c>
      <c r="M83">
        <f t="shared" si="6"/>
        <v>0</v>
      </c>
    </row>
    <row r="84" spans="11:13" hidden="1" x14ac:dyDescent="0.3">
      <c r="K84" s="7">
        <f t="shared" si="4"/>
        <v>0</v>
      </c>
      <c r="L84" s="5">
        <f t="shared" si="5"/>
        <v>0</v>
      </c>
      <c r="M84">
        <f t="shared" si="6"/>
        <v>0</v>
      </c>
    </row>
    <row r="85" spans="11:13" hidden="1" x14ac:dyDescent="0.3">
      <c r="K85" s="7">
        <f t="shared" si="4"/>
        <v>0</v>
      </c>
      <c r="L85" s="5">
        <f t="shared" si="5"/>
        <v>0</v>
      </c>
      <c r="M85">
        <f t="shared" si="6"/>
        <v>0</v>
      </c>
    </row>
    <row r="86" spans="11:13" hidden="1" x14ac:dyDescent="0.3">
      <c r="K86" s="7">
        <f t="shared" si="4"/>
        <v>0</v>
      </c>
      <c r="L86" s="5">
        <f t="shared" si="5"/>
        <v>0</v>
      </c>
      <c r="M86">
        <f t="shared" si="6"/>
        <v>0</v>
      </c>
    </row>
    <row r="87" spans="11:13" hidden="1" x14ac:dyDescent="0.3">
      <c r="K87" s="7">
        <f t="shared" si="4"/>
        <v>0</v>
      </c>
      <c r="L87" s="5">
        <f t="shared" si="5"/>
        <v>0</v>
      </c>
      <c r="M87">
        <f t="shared" si="6"/>
        <v>0</v>
      </c>
    </row>
    <row r="88" spans="11:13" hidden="1" x14ac:dyDescent="0.3">
      <c r="K88" s="7">
        <f t="shared" si="4"/>
        <v>0</v>
      </c>
      <c r="L88" s="5">
        <f t="shared" si="5"/>
        <v>0</v>
      </c>
      <c r="M88">
        <f t="shared" si="6"/>
        <v>0</v>
      </c>
    </row>
    <row r="89" spans="11:13" hidden="1" x14ac:dyDescent="0.3">
      <c r="K89" s="7">
        <f t="shared" si="4"/>
        <v>0</v>
      </c>
      <c r="L89" s="5">
        <f t="shared" si="5"/>
        <v>0</v>
      </c>
      <c r="M89">
        <f t="shared" si="6"/>
        <v>0</v>
      </c>
    </row>
    <row r="90" spans="11:13" hidden="1" x14ac:dyDescent="0.3">
      <c r="K90" s="7">
        <f t="shared" si="4"/>
        <v>0</v>
      </c>
      <c r="L90" s="5">
        <f t="shared" si="5"/>
        <v>0</v>
      </c>
      <c r="M90">
        <f t="shared" si="6"/>
        <v>0</v>
      </c>
    </row>
    <row r="91" spans="11:13" hidden="1" x14ac:dyDescent="0.3">
      <c r="K91" s="7">
        <f t="shared" si="4"/>
        <v>0</v>
      </c>
      <c r="L91" s="5">
        <f t="shared" si="5"/>
        <v>0</v>
      </c>
      <c r="M91">
        <f t="shared" si="6"/>
        <v>0</v>
      </c>
    </row>
    <row r="92" spans="11:13" hidden="1" x14ac:dyDescent="0.3">
      <c r="K92" s="7">
        <f t="shared" si="4"/>
        <v>0</v>
      </c>
      <c r="L92" s="5">
        <f t="shared" si="5"/>
        <v>0</v>
      </c>
      <c r="M92">
        <f t="shared" si="6"/>
        <v>0</v>
      </c>
    </row>
    <row r="93" spans="11:13" hidden="1" x14ac:dyDescent="0.3">
      <c r="K93" s="7">
        <f t="shared" si="4"/>
        <v>0</v>
      </c>
      <c r="L93" s="5">
        <f t="shared" si="5"/>
        <v>0</v>
      </c>
      <c r="M93">
        <f t="shared" si="6"/>
        <v>0</v>
      </c>
    </row>
    <row r="94" spans="11:13" hidden="1" x14ac:dyDescent="0.3">
      <c r="K94" s="7">
        <f t="shared" si="4"/>
        <v>0</v>
      </c>
      <c r="L94" s="5">
        <f t="shared" si="5"/>
        <v>0</v>
      </c>
      <c r="M94">
        <f t="shared" si="6"/>
        <v>0</v>
      </c>
    </row>
    <row r="95" spans="11:13" hidden="1" x14ac:dyDescent="0.3">
      <c r="K95" s="7">
        <f t="shared" si="4"/>
        <v>0</v>
      </c>
      <c r="L95" s="5">
        <f t="shared" si="5"/>
        <v>0</v>
      </c>
      <c r="M95">
        <f t="shared" si="6"/>
        <v>0</v>
      </c>
    </row>
    <row r="96" spans="11:13" hidden="1" x14ac:dyDescent="0.3">
      <c r="K96" s="7">
        <f t="shared" si="4"/>
        <v>0</v>
      </c>
      <c r="L96" s="5">
        <f t="shared" si="5"/>
        <v>0</v>
      </c>
      <c r="M96">
        <f t="shared" si="6"/>
        <v>0</v>
      </c>
    </row>
    <row r="97" spans="11:13" hidden="1" x14ac:dyDescent="0.3">
      <c r="K97" s="7">
        <f t="shared" si="4"/>
        <v>0</v>
      </c>
      <c r="L97" s="5">
        <f t="shared" si="5"/>
        <v>0</v>
      </c>
      <c r="M97">
        <f t="shared" si="6"/>
        <v>0</v>
      </c>
    </row>
    <row r="98" spans="11:13" hidden="1" x14ac:dyDescent="0.3">
      <c r="K98" s="7">
        <f t="shared" si="4"/>
        <v>0</v>
      </c>
      <c r="L98" s="5">
        <f t="shared" si="5"/>
        <v>0</v>
      </c>
      <c r="M98">
        <f t="shared" si="6"/>
        <v>0</v>
      </c>
    </row>
    <row r="99" spans="11:13" hidden="1" x14ac:dyDescent="0.3">
      <c r="K99" s="7">
        <f t="shared" si="4"/>
        <v>0</v>
      </c>
      <c r="L99" s="5">
        <f t="shared" si="5"/>
        <v>0</v>
      </c>
      <c r="M99">
        <f t="shared" si="6"/>
        <v>0</v>
      </c>
    </row>
    <row r="100" spans="11:13" hidden="1" x14ac:dyDescent="0.3">
      <c r="K100" s="7">
        <f t="shared" si="4"/>
        <v>0</v>
      </c>
      <c r="L100" s="5">
        <f t="shared" si="5"/>
        <v>0</v>
      </c>
      <c r="M100">
        <f t="shared" si="6"/>
        <v>0</v>
      </c>
    </row>
    <row r="101" spans="11:13" hidden="1" x14ac:dyDescent="0.3">
      <c r="K101" s="7">
        <f t="shared" si="4"/>
        <v>0</v>
      </c>
      <c r="L101" s="5">
        <f t="shared" si="5"/>
        <v>0</v>
      </c>
      <c r="M101">
        <f t="shared" si="6"/>
        <v>0</v>
      </c>
    </row>
    <row r="102" spans="11:13" hidden="1" x14ac:dyDescent="0.3">
      <c r="K102" s="7">
        <f t="shared" si="4"/>
        <v>0</v>
      </c>
      <c r="L102" s="5">
        <f t="shared" si="5"/>
        <v>0</v>
      </c>
      <c r="M102">
        <f t="shared" si="6"/>
        <v>0</v>
      </c>
    </row>
    <row r="103" spans="11:13" hidden="1" x14ac:dyDescent="0.3">
      <c r="K103" s="7">
        <f t="shared" si="4"/>
        <v>0</v>
      </c>
      <c r="L103" s="5">
        <f t="shared" si="5"/>
        <v>0</v>
      </c>
      <c r="M103">
        <f t="shared" si="6"/>
        <v>0</v>
      </c>
    </row>
    <row r="104" spans="11:13" hidden="1" x14ac:dyDescent="0.3">
      <c r="K104" s="7">
        <f t="shared" si="4"/>
        <v>0</v>
      </c>
      <c r="L104" s="5">
        <f t="shared" si="5"/>
        <v>0</v>
      </c>
      <c r="M104">
        <f t="shared" si="6"/>
        <v>0</v>
      </c>
    </row>
    <row r="105" spans="11:13" hidden="1" x14ac:dyDescent="0.3">
      <c r="K105" s="7">
        <f t="shared" si="4"/>
        <v>0</v>
      </c>
      <c r="L105" s="5">
        <f t="shared" si="5"/>
        <v>0</v>
      </c>
      <c r="M105">
        <f t="shared" si="6"/>
        <v>0</v>
      </c>
    </row>
    <row r="106" spans="11:13" hidden="1" x14ac:dyDescent="0.3">
      <c r="K106" s="7">
        <f t="shared" si="4"/>
        <v>0</v>
      </c>
      <c r="L106" s="5">
        <f t="shared" si="5"/>
        <v>0</v>
      </c>
      <c r="M106">
        <f t="shared" si="6"/>
        <v>0</v>
      </c>
    </row>
    <row r="107" spans="11:13" hidden="1" x14ac:dyDescent="0.3">
      <c r="K107" s="7">
        <f t="shared" si="4"/>
        <v>0</v>
      </c>
      <c r="L107" s="5">
        <f t="shared" si="5"/>
        <v>0</v>
      </c>
      <c r="M107">
        <f t="shared" si="6"/>
        <v>0</v>
      </c>
    </row>
    <row r="108" spans="11:13" hidden="1" x14ac:dyDescent="0.3">
      <c r="K108" s="7">
        <f t="shared" si="4"/>
        <v>0</v>
      </c>
      <c r="L108" s="5">
        <f t="shared" si="5"/>
        <v>0</v>
      </c>
      <c r="M108">
        <f t="shared" si="6"/>
        <v>0</v>
      </c>
    </row>
    <row r="109" spans="11:13" hidden="1" x14ac:dyDescent="0.3">
      <c r="K109" s="7">
        <f t="shared" si="4"/>
        <v>0</v>
      </c>
      <c r="L109" s="5">
        <f t="shared" si="5"/>
        <v>0</v>
      </c>
      <c r="M109">
        <f t="shared" si="6"/>
        <v>0</v>
      </c>
    </row>
    <row r="110" spans="11:13" hidden="1" x14ac:dyDescent="0.3">
      <c r="K110" s="7">
        <f t="shared" si="4"/>
        <v>0</v>
      </c>
      <c r="L110" s="5">
        <f t="shared" si="5"/>
        <v>0</v>
      </c>
      <c r="M110">
        <f t="shared" si="6"/>
        <v>0</v>
      </c>
    </row>
    <row r="111" spans="11:13" hidden="1" x14ac:dyDescent="0.3">
      <c r="K111" s="7">
        <f t="shared" si="4"/>
        <v>0</v>
      </c>
      <c r="L111" s="5">
        <f t="shared" si="5"/>
        <v>0</v>
      </c>
      <c r="M111">
        <f t="shared" si="6"/>
        <v>0</v>
      </c>
    </row>
    <row r="112" spans="11:13" hidden="1" x14ac:dyDescent="0.3">
      <c r="K112" s="7">
        <f t="shared" si="4"/>
        <v>0</v>
      </c>
      <c r="L112" s="5">
        <f t="shared" si="5"/>
        <v>0</v>
      </c>
      <c r="M112">
        <f t="shared" si="6"/>
        <v>0</v>
      </c>
    </row>
    <row r="113" spans="11:13" hidden="1" x14ac:dyDescent="0.3">
      <c r="K113" s="7">
        <f t="shared" si="4"/>
        <v>0</v>
      </c>
      <c r="L113" s="5">
        <f t="shared" si="5"/>
        <v>0</v>
      </c>
      <c r="M113">
        <f t="shared" si="6"/>
        <v>0</v>
      </c>
    </row>
    <row r="114" spans="11:13" hidden="1" x14ac:dyDescent="0.3">
      <c r="K114" s="7">
        <f t="shared" si="4"/>
        <v>0</v>
      </c>
      <c r="L114" s="5">
        <f t="shared" si="5"/>
        <v>0</v>
      </c>
      <c r="M114">
        <f t="shared" si="6"/>
        <v>0</v>
      </c>
    </row>
    <row r="115" spans="11:13" hidden="1" x14ac:dyDescent="0.3">
      <c r="K115" s="7">
        <f t="shared" si="4"/>
        <v>0</v>
      </c>
      <c r="L115" s="5">
        <f t="shared" si="5"/>
        <v>0</v>
      </c>
      <c r="M115">
        <f t="shared" si="6"/>
        <v>0</v>
      </c>
    </row>
    <row r="116" spans="11:13" hidden="1" x14ac:dyDescent="0.3">
      <c r="K116" s="7">
        <f t="shared" si="4"/>
        <v>0</v>
      </c>
      <c r="L116" s="5">
        <f t="shared" si="5"/>
        <v>0</v>
      </c>
      <c r="M116">
        <f t="shared" si="6"/>
        <v>0</v>
      </c>
    </row>
    <row r="117" spans="11:13" hidden="1" x14ac:dyDescent="0.3">
      <c r="K117" s="7">
        <f t="shared" si="4"/>
        <v>0</v>
      </c>
      <c r="L117" s="5">
        <f t="shared" si="5"/>
        <v>0</v>
      </c>
      <c r="M117">
        <f t="shared" si="6"/>
        <v>0</v>
      </c>
    </row>
    <row r="118" spans="11:13" hidden="1" x14ac:dyDescent="0.3">
      <c r="K118" s="7">
        <f t="shared" si="4"/>
        <v>0</v>
      </c>
      <c r="L118" s="5">
        <f t="shared" si="5"/>
        <v>0</v>
      </c>
      <c r="M118">
        <f t="shared" si="6"/>
        <v>0</v>
      </c>
    </row>
    <row r="119" spans="11:13" hidden="1" x14ac:dyDescent="0.3">
      <c r="K119" s="7">
        <f t="shared" si="4"/>
        <v>0</v>
      </c>
      <c r="L119" s="5">
        <f t="shared" si="5"/>
        <v>0</v>
      </c>
      <c r="M119">
        <f t="shared" si="6"/>
        <v>0</v>
      </c>
    </row>
    <row r="120" spans="11:13" hidden="1" x14ac:dyDescent="0.3">
      <c r="K120" s="7">
        <f t="shared" si="4"/>
        <v>0</v>
      </c>
      <c r="L120" s="5">
        <f t="shared" si="5"/>
        <v>0</v>
      </c>
      <c r="M120">
        <f t="shared" si="6"/>
        <v>0</v>
      </c>
    </row>
    <row r="121" spans="11:13" hidden="1" x14ac:dyDescent="0.3">
      <c r="K121" s="7">
        <f t="shared" si="4"/>
        <v>0</v>
      </c>
      <c r="L121" s="5">
        <f t="shared" si="5"/>
        <v>0</v>
      </c>
      <c r="M121">
        <f t="shared" si="6"/>
        <v>0</v>
      </c>
    </row>
    <row r="122" spans="11:13" hidden="1" x14ac:dyDescent="0.3">
      <c r="K122" s="7">
        <f t="shared" si="4"/>
        <v>0</v>
      </c>
      <c r="L122" s="5">
        <f t="shared" si="5"/>
        <v>0</v>
      </c>
      <c r="M122">
        <f t="shared" si="6"/>
        <v>0</v>
      </c>
    </row>
    <row r="123" spans="11:13" hidden="1" x14ac:dyDescent="0.3">
      <c r="K123" s="7">
        <f t="shared" si="4"/>
        <v>0</v>
      </c>
      <c r="L123" s="5">
        <f t="shared" si="5"/>
        <v>0</v>
      </c>
      <c r="M123">
        <f t="shared" si="6"/>
        <v>0</v>
      </c>
    </row>
    <row r="124" spans="11:13" hidden="1" x14ac:dyDescent="0.3">
      <c r="K124" s="7">
        <f t="shared" si="4"/>
        <v>0</v>
      </c>
      <c r="L124" s="5">
        <f t="shared" si="5"/>
        <v>0</v>
      </c>
      <c r="M124">
        <f t="shared" si="6"/>
        <v>0</v>
      </c>
    </row>
    <row r="125" spans="11:13" hidden="1" x14ac:dyDescent="0.3">
      <c r="K125" s="7">
        <f t="shared" si="4"/>
        <v>0</v>
      </c>
      <c r="L125" s="5">
        <f t="shared" si="5"/>
        <v>0</v>
      </c>
      <c r="M125">
        <f t="shared" si="6"/>
        <v>0</v>
      </c>
    </row>
    <row r="126" spans="11:13" hidden="1" x14ac:dyDescent="0.3">
      <c r="K126" s="7">
        <f t="shared" si="4"/>
        <v>0</v>
      </c>
      <c r="L126" s="5">
        <f t="shared" si="5"/>
        <v>0</v>
      </c>
      <c r="M126">
        <f t="shared" si="6"/>
        <v>0</v>
      </c>
    </row>
    <row r="127" spans="11:13" hidden="1" x14ac:dyDescent="0.3">
      <c r="K127" s="7">
        <f t="shared" si="4"/>
        <v>0</v>
      </c>
      <c r="L127" s="5">
        <f t="shared" si="5"/>
        <v>0</v>
      </c>
      <c r="M127">
        <f t="shared" si="6"/>
        <v>0</v>
      </c>
    </row>
    <row r="128" spans="11:13" hidden="1" x14ac:dyDescent="0.3">
      <c r="K128" s="7">
        <f t="shared" si="4"/>
        <v>0</v>
      </c>
      <c r="L128" s="5">
        <f t="shared" si="5"/>
        <v>0</v>
      </c>
      <c r="M128">
        <f t="shared" si="6"/>
        <v>0</v>
      </c>
    </row>
    <row r="129" spans="11:13" hidden="1" x14ac:dyDescent="0.3">
      <c r="K129" s="7">
        <f t="shared" si="4"/>
        <v>0</v>
      </c>
      <c r="L129" s="5">
        <f t="shared" si="5"/>
        <v>0</v>
      </c>
      <c r="M129">
        <f t="shared" si="6"/>
        <v>0</v>
      </c>
    </row>
    <row r="130" spans="11:13" hidden="1" x14ac:dyDescent="0.3">
      <c r="K130" s="7">
        <f t="shared" si="4"/>
        <v>0</v>
      </c>
      <c r="L130" s="5">
        <f t="shared" si="5"/>
        <v>0</v>
      </c>
      <c r="M130">
        <f t="shared" si="6"/>
        <v>0</v>
      </c>
    </row>
    <row r="131" spans="11:13" hidden="1" x14ac:dyDescent="0.3">
      <c r="K131" s="7">
        <f t="shared" si="4"/>
        <v>0</v>
      </c>
      <c r="L131" s="5">
        <f t="shared" si="5"/>
        <v>0</v>
      </c>
      <c r="M131">
        <f t="shared" si="6"/>
        <v>0</v>
      </c>
    </row>
    <row r="132" spans="11:13" hidden="1" x14ac:dyDescent="0.3">
      <c r="K132" s="7">
        <f t="shared" si="4"/>
        <v>0</v>
      </c>
      <c r="L132" s="5">
        <f t="shared" si="5"/>
        <v>0</v>
      </c>
      <c r="M132">
        <f t="shared" si="6"/>
        <v>0</v>
      </c>
    </row>
    <row r="133" spans="11:13" hidden="1" x14ac:dyDescent="0.3">
      <c r="K133" s="7">
        <f t="shared" si="4"/>
        <v>0</v>
      </c>
      <c r="L133" s="5">
        <f t="shared" si="5"/>
        <v>0</v>
      </c>
      <c r="M133">
        <f t="shared" si="6"/>
        <v>0</v>
      </c>
    </row>
    <row r="134" spans="11:13" hidden="1" x14ac:dyDescent="0.3">
      <c r="K134" s="7">
        <f t="shared" si="4"/>
        <v>0</v>
      </c>
      <c r="L134" s="5">
        <f t="shared" si="5"/>
        <v>0</v>
      </c>
      <c r="M134">
        <f t="shared" si="6"/>
        <v>0</v>
      </c>
    </row>
    <row r="135" spans="11:13" hidden="1" x14ac:dyDescent="0.3">
      <c r="K135" s="7">
        <f t="shared" si="4"/>
        <v>0</v>
      </c>
      <c r="L135" s="5">
        <f t="shared" si="5"/>
        <v>0</v>
      </c>
      <c r="M135">
        <f t="shared" si="6"/>
        <v>0</v>
      </c>
    </row>
    <row r="136" spans="11:13" hidden="1" x14ac:dyDescent="0.3">
      <c r="K136" s="7">
        <f t="shared" ref="K136:K199" si="7">SUM(F136:J136)</f>
        <v>0</v>
      </c>
      <c r="L136" s="5">
        <f t="shared" si="5"/>
        <v>0</v>
      </c>
      <c r="M136">
        <f t="shared" ref="M136:M199" si="8">SUM(K136*L136)</f>
        <v>0</v>
      </c>
    </row>
    <row r="137" spans="11:13" hidden="1" x14ac:dyDescent="0.3">
      <c r="K137" s="7">
        <f t="shared" si="7"/>
        <v>0</v>
      </c>
      <c r="L137" s="5">
        <f t="shared" ref="L137:L200" si="9">IF(D137="X",0,IF(E137="",0,IF(E137="H",0,VLOOKUP(E137,$F$539:$G$553,2))))</f>
        <v>0</v>
      </c>
      <c r="M137">
        <f t="shared" si="8"/>
        <v>0</v>
      </c>
    </row>
    <row r="138" spans="11:13" hidden="1" x14ac:dyDescent="0.3">
      <c r="K138" s="7">
        <f t="shared" si="7"/>
        <v>0</v>
      </c>
      <c r="L138" s="5">
        <f t="shared" si="9"/>
        <v>0</v>
      </c>
      <c r="M138">
        <f t="shared" si="8"/>
        <v>0</v>
      </c>
    </row>
    <row r="139" spans="11:13" hidden="1" x14ac:dyDescent="0.3">
      <c r="K139" s="7">
        <f t="shared" si="7"/>
        <v>0</v>
      </c>
      <c r="L139" s="5">
        <f t="shared" si="9"/>
        <v>0</v>
      </c>
      <c r="M139">
        <f t="shared" si="8"/>
        <v>0</v>
      </c>
    </row>
    <row r="140" spans="11:13" hidden="1" x14ac:dyDescent="0.3">
      <c r="K140" s="7">
        <f t="shared" si="7"/>
        <v>0</v>
      </c>
      <c r="L140" s="5">
        <f t="shared" si="9"/>
        <v>0</v>
      </c>
      <c r="M140">
        <f t="shared" si="8"/>
        <v>0</v>
      </c>
    </row>
    <row r="141" spans="11:13" hidden="1" x14ac:dyDescent="0.3">
      <c r="K141" s="7">
        <f t="shared" si="7"/>
        <v>0</v>
      </c>
      <c r="L141" s="5">
        <f t="shared" si="9"/>
        <v>0</v>
      </c>
      <c r="M141">
        <f t="shared" si="8"/>
        <v>0</v>
      </c>
    </row>
    <row r="142" spans="11:13" hidden="1" x14ac:dyDescent="0.3">
      <c r="K142" s="7">
        <f t="shared" si="7"/>
        <v>0</v>
      </c>
      <c r="L142" s="5">
        <f t="shared" si="9"/>
        <v>0</v>
      </c>
      <c r="M142">
        <f t="shared" si="8"/>
        <v>0</v>
      </c>
    </row>
    <row r="143" spans="11:13" hidden="1" x14ac:dyDescent="0.3">
      <c r="K143" s="7">
        <f t="shared" si="7"/>
        <v>0</v>
      </c>
      <c r="L143" s="5">
        <f t="shared" si="9"/>
        <v>0</v>
      </c>
      <c r="M143">
        <f t="shared" si="8"/>
        <v>0</v>
      </c>
    </row>
    <row r="144" spans="11:13" hidden="1" x14ac:dyDescent="0.3">
      <c r="K144" s="7">
        <f t="shared" si="7"/>
        <v>0</v>
      </c>
      <c r="L144" s="5">
        <f t="shared" si="9"/>
        <v>0</v>
      </c>
      <c r="M144">
        <f t="shared" si="8"/>
        <v>0</v>
      </c>
    </row>
    <row r="145" spans="11:13" hidden="1" x14ac:dyDescent="0.3">
      <c r="K145" s="7">
        <f t="shared" si="7"/>
        <v>0</v>
      </c>
      <c r="L145" s="5">
        <f t="shared" si="9"/>
        <v>0</v>
      </c>
      <c r="M145">
        <f t="shared" si="8"/>
        <v>0</v>
      </c>
    </row>
    <row r="146" spans="11:13" hidden="1" x14ac:dyDescent="0.3">
      <c r="K146" s="7">
        <f t="shared" si="7"/>
        <v>0</v>
      </c>
      <c r="L146" s="5">
        <f t="shared" si="9"/>
        <v>0</v>
      </c>
      <c r="M146">
        <f t="shared" si="8"/>
        <v>0</v>
      </c>
    </row>
    <row r="147" spans="11:13" hidden="1" x14ac:dyDescent="0.3">
      <c r="K147" s="7">
        <f t="shared" si="7"/>
        <v>0</v>
      </c>
      <c r="L147" s="5">
        <f t="shared" si="9"/>
        <v>0</v>
      </c>
      <c r="M147">
        <f t="shared" si="8"/>
        <v>0</v>
      </c>
    </row>
    <row r="148" spans="11:13" hidden="1" x14ac:dyDescent="0.3">
      <c r="K148" s="7">
        <f t="shared" si="7"/>
        <v>0</v>
      </c>
      <c r="L148" s="5">
        <f t="shared" si="9"/>
        <v>0</v>
      </c>
      <c r="M148">
        <f t="shared" si="8"/>
        <v>0</v>
      </c>
    </row>
    <row r="149" spans="11:13" hidden="1" x14ac:dyDescent="0.3">
      <c r="K149" s="7">
        <f t="shared" si="7"/>
        <v>0</v>
      </c>
      <c r="L149" s="5">
        <f t="shared" si="9"/>
        <v>0</v>
      </c>
      <c r="M149">
        <f t="shared" si="8"/>
        <v>0</v>
      </c>
    </row>
    <row r="150" spans="11:13" hidden="1" x14ac:dyDescent="0.3">
      <c r="K150" s="7">
        <f t="shared" si="7"/>
        <v>0</v>
      </c>
      <c r="L150" s="5">
        <f t="shared" si="9"/>
        <v>0</v>
      </c>
      <c r="M150">
        <f t="shared" si="8"/>
        <v>0</v>
      </c>
    </row>
    <row r="151" spans="11:13" hidden="1" x14ac:dyDescent="0.3">
      <c r="K151" s="7">
        <f t="shared" si="7"/>
        <v>0</v>
      </c>
      <c r="L151" s="5">
        <f t="shared" si="9"/>
        <v>0</v>
      </c>
      <c r="M151">
        <f t="shared" si="8"/>
        <v>0</v>
      </c>
    </row>
    <row r="152" spans="11:13" hidden="1" x14ac:dyDescent="0.3">
      <c r="K152" s="7">
        <f t="shared" si="7"/>
        <v>0</v>
      </c>
      <c r="L152" s="5">
        <f t="shared" si="9"/>
        <v>0</v>
      </c>
      <c r="M152">
        <f t="shared" si="8"/>
        <v>0</v>
      </c>
    </row>
    <row r="153" spans="11:13" hidden="1" x14ac:dyDescent="0.3">
      <c r="K153" s="7">
        <f t="shared" si="7"/>
        <v>0</v>
      </c>
      <c r="L153" s="5">
        <f t="shared" si="9"/>
        <v>0</v>
      </c>
      <c r="M153">
        <f t="shared" si="8"/>
        <v>0</v>
      </c>
    </row>
    <row r="154" spans="11:13" hidden="1" x14ac:dyDescent="0.3">
      <c r="K154" s="7">
        <f t="shared" si="7"/>
        <v>0</v>
      </c>
      <c r="L154" s="5">
        <f t="shared" si="9"/>
        <v>0</v>
      </c>
      <c r="M154">
        <f t="shared" si="8"/>
        <v>0</v>
      </c>
    </row>
    <row r="155" spans="11:13" hidden="1" x14ac:dyDescent="0.3">
      <c r="K155" s="7">
        <f t="shared" si="7"/>
        <v>0</v>
      </c>
      <c r="L155" s="5">
        <f t="shared" si="9"/>
        <v>0</v>
      </c>
      <c r="M155">
        <f t="shared" si="8"/>
        <v>0</v>
      </c>
    </row>
    <row r="156" spans="11:13" hidden="1" x14ac:dyDescent="0.3">
      <c r="K156" s="7">
        <f t="shared" si="7"/>
        <v>0</v>
      </c>
      <c r="L156" s="5">
        <f t="shared" si="9"/>
        <v>0</v>
      </c>
      <c r="M156">
        <f t="shared" si="8"/>
        <v>0</v>
      </c>
    </row>
    <row r="157" spans="11:13" hidden="1" x14ac:dyDescent="0.3">
      <c r="K157" s="7">
        <f t="shared" si="7"/>
        <v>0</v>
      </c>
      <c r="L157" s="5">
        <f t="shared" si="9"/>
        <v>0</v>
      </c>
      <c r="M157">
        <f t="shared" si="8"/>
        <v>0</v>
      </c>
    </row>
    <row r="158" spans="11:13" hidden="1" x14ac:dyDescent="0.3">
      <c r="K158" s="7">
        <f t="shared" si="7"/>
        <v>0</v>
      </c>
      <c r="L158" s="5">
        <f t="shared" si="9"/>
        <v>0</v>
      </c>
      <c r="M158">
        <f t="shared" si="8"/>
        <v>0</v>
      </c>
    </row>
    <row r="159" spans="11:13" hidden="1" x14ac:dyDescent="0.3">
      <c r="K159" s="7">
        <f t="shared" si="7"/>
        <v>0</v>
      </c>
      <c r="L159" s="5">
        <f t="shared" si="9"/>
        <v>0</v>
      </c>
      <c r="M159">
        <f t="shared" si="8"/>
        <v>0</v>
      </c>
    </row>
    <row r="160" spans="11:13" hidden="1" x14ac:dyDescent="0.3">
      <c r="K160" s="7">
        <f t="shared" si="7"/>
        <v>0</v>
      </c>
      <c r="L160" s="5">
        <f t="shared" si="9"/>
        <v>0</v>
      </c>
      <c r="M160">
        <f t="shared" si="8"/>
        <v>0</v>
      </c>
    </row>
    <row r="161" spans="11:13" hidden="1" x14ac:dyDescent="0.3">
      <c r="K161" s="7">
        <f t="shared" si="7"/>
        <v>0</v>
      </c>
      <c r="L161" s="5">
        <f t="shared" si="9"/>
        <v>0</v>
      </c>
      <c r="M161">
        <f t="shared" si="8"/>
        <v>0</v>
      </c>
    </row>
    <row r="162" spans="11:13" hidden="1" x14ac:dyDescent="0.3">
      <c r="K162" s="7">
        <f t="shared" si="7"/>
        <v>0</v>
      </c>
      <c r="L162" s="5">
        <f t="shared" si="9"/>
        <v>0</v>
      </c>
      <c r="M162">
        <f t="shared" si="8"/>
        <v>0</v>
      </c>
    </row>
    <row r="163" spans="11:13" hidden="1" x14ac:dyDescent="0.3">
      <c r="K163" s="7">
        <f t="shared" si="7"/>
        <v>0</v>
      </c>
      <c r="L163" s="5">
        <f t="shared" si="9"/>
        <v>0</v>
      </c>
      <c r="M163">
        <f t="shared" si="8"/>
        <v>0</v>
      </c>
    </row>
    <row r="164" spans="11:13" hidden="1" x14ac:dyDescent="0.3">
      <c r="K164" s="7">
        <f t="shared" si="7"/>
        <v>0</v>
      </c>
      <c r="L164" s="5">
        <f t="shared" si="9"/>
        <v>0</v>
      </c>
      <c r="M164">
        <f t="shared" si="8"/>
        <v>0</v>
      </c>
    </row>
    <row r="165" spans="11:13" hidden="1" x14ac:dyDescent="0.3">
      <c r="K165" s="7">
        <f t="shared" si="7"/>
        <v>0</v>
      </c>
      <c r="L165" s="5">
        <f t="shared" si="9"/>
        <v>0</v>
      </c>
      <c r="M165">
        <f t="shared" si="8"/>
        <v>0</v>
      </c>
    </row>
    <row r="166" spans="11:13" hidden="1" x14ac:dyDescent="0.3">
      <c r="K166" s="7">
        <f t="shared" si="7"/>
        <v>0</v>
      </c>
      <c r="L166" s="5">
        <f t="shared" si="9"/>
        <v>0</v>
      </c>
      <c r="M166">
        <f t="shared" si="8"/>
        <v>0</v>
      </c>
    </row>
    <row r="167" spans="11:13" hidden="1" x14ac:dyDescent="0.3">
      <c r="K167" s="7">
        <f t="shared" si="7"/>
        <v>0</v>
      </c>
      <c r="L167" s="5">
        <f t="shared" si="9"/>
        <v>0</v>
      </c>
      <c r="M167">
        <f t="shared" si="8"/>
        <v>0</v>
      </c>
    </row>
    <row r="168" spans="11:13" hidden="1" x14ac:dyDescent="0.3">
      <c r="K168" s="7">
        <f t="shared" si="7"/>
        <v>0</v>
      </c>
      <c r="L168" s="5">
        <f t="shared" si="9"/>
        <v>0</v>
      </c>
      <c r="M168">
        <f t="shared" si="8"/>
        <v>0</v>
      </c>
    </row>
    <row r="169" spans="11:13" hidden="1" x14ac:dyDescent="0.3">
      <c r="K169" s="7">
        <f t="shared" si="7"/>
        <v>0</v>
      </c>
      <c r="L169" s="5">
        <f t="shared" si="9"/>
        <v>0</v>
      </c>
      <c r="M169">
        <f t="shared" si="8"/>
        <v>0</v>
      </c>
    </row>
    <row r="170" spans="11:13" hidden="1" x14ac:dyDescent="0.3">
      <c r="K170" s="7">
        <f t="shared" si="7"/>
        <v>0</v>
      </c>
      <c r="L170" s="5">
        <f t="shared" si="9"/>
        <v>0</v>
      </c>
      <c r="M170">
        <f t="shared" si="8"/>
        <v>0</v>
      </c>
    </row>
    <row r="171" spans="11:13" hidden="1" x14ac:dyDescent="0.3">
      <c r="K171" s="7">
        <f t="shared" si="7"/>
        <v>0</v>
      </c>
      <c r="L171" s="5">
        <f t="shared" si="9"/>
        <v>0</v>
      </c>
      <c r="M171">
        <f t="shared" si="8"/>
        <v>0</v>
      </c>
    </row>
    <row r="172" spans="11:13" hidden="1" x14ac:dyDescent="0.3">
      <c r="K172" s="7">
        <f t="shared" si="7"/>
        <v>0</v>
      </c>
      <c r="L172" s="5">
        <f t="shared" si="9"/>
        <v>0</v>
      </c>
      <c r="M172">
        <f t="shared" si="8"/>
        <v>0</v>
      </c>
    </row>
    <row r="173" spans="11:13" hidden="1" x14ac:dyDescent="0.3">
      <c r="K173" s="7">
        <f t="shared" si="7"/>
        <v>0</v>
      </c>
      <c r="L173" s="5">
        <f t="shared" si="9"/>
        <v>0</v>
      </c>
      <c r="M173">
        <f t="shared" si="8"/>
        <v>0</v>
      </c>
    </row>
    <row r="174" spans="11:13" hidden="1" x14ac:dyDescent="0.3">
      <c r="K174" s="7">
        <f t="shared" si="7"/>
        <v>0</v>
      </c>
      <c r="L174" s="5">
        <f t="shared" si="9"/>
        <v>0</v>
      </c>
      <c r="M174">
        <f t="shared" si="8"/>
        <v>0</v>
      </c>
    </row>
    <row r="175" spans="11:13" hidden="1" x14ac:dyDescent="0.3">
      <c r="K175" s="7">
        <f t="shared" si="7"/>
        <v>0</v>
      </c>
      <c r="L175" s="5">
        <f t="shared" si="9"/>
        <v>0</v>
      </c>
      <c r="M175">
        <f t="shared" si="8"/>
        <v>0</v>
      </c>
    </row>
    <row r="176" spans="11:13" hidden="1" x14ac:dyDescent="0.3">
      <c r="K176" s="7">
        <f t="shared" si="7"/>
        <v>0</v>
      </c>
      <c r="L176" s="5">
        <f t="shared" si="9"/>
        <v>0</v>
      </c>
      <c r="M176">
        <f t="shared" si="8"/>
        <v>0</v>
      </c>
    </row>
    <row r="177" spans="11:13" hidden="1" x14ac:dyDescent="0.3">
      <c r="K177" s="7">
        <f t="shared" si="7"/>
        <v>0</v>
      </c>
      <c r="L177" s="5">
        <f t="shared" si="9"/>
        <v>0</v>
      </c>
      <c r="M177">
        <f t="shared" si="8"/>
        <v>0</v>
      </c>
    </row>
    <row r="178" spans="11:13" hidden="1" x14ac:dyDescent="0.3">
      <c r="K178" s="7">
        <f t="shared" si="7"/>
        <v>0</v>
      </c>
      <c r="L178" s="5">
        <f t="shared" si="9"/>
        <v>0</v>
      </c>
      <c r="M178">
        <f t="shared" si="8"/>
        <v>0</v>
      </c>
    </row>
    <row r="179" spans="11:13" hidden="1" x14ac:dyDescent="0.3">
      <c r="K179" s="7">
        <f t="shared" si="7"/>
        <v>0</v>
      </c>
      <c r="L179" s="5">
        <f t="shared" si="9"/>
        <v>0</v>
      </c>
      <c r="M179">
        <f t="shared" si="8"/>
        <v>0</v>
      </c>
    </row>
    <row r="180" spans="11:13" hidden="1" x14ac:dyDescent="0.3">
      <c r="K180" s="7">
        <f t="shared" si="7"/>
        <v>0</v>
      </c>
      <c r="L180" s="5">
        <f t="shared" si="9"/>
        <v>0</v>
      </c>
      <c r="M180">
        <f t="shared" si="8"/>
        <v>0</v>
      </c>
    </row>
    <row r="181" spans="11:13" hidden="1" x14ac:dyDescent="0.3">
      <c r="K181" s="7">
        <f t="shared" si="7"/>
        <v>0</v>
      </c>
      <c r="L181" s="5">
        <f t="shared" si="9"/>
        <v>0</v>
      </c>
      <c r="M181">
        <f t="shared" si="8"/>
        <v>0</v>
      </c>
    </row>
    <row r="182" spans="11:13" hidden="1" x14ac:dyDescent="0.3">
      <c r="K182" s="7">
        <f t="shared" si="7"/>
        <v>0</v>
      </c>
      <c r="L182" s="5">
        <f t="shared" si="9"/>
        <v>0</v>
      </c>
      <c r="M182">
        <f t="shared" si="8"/>
        <v>0</v>
      </c>
    </row>
    <row r="183" spans="11:13" hidden="1" x14ac:dyDescent="0.3">
      <c r="K183" s="7">
        <f t="shared" si="7"/>
        <v>0</v>
      </c>
      <c r="L183" s="5">
        <f t="shared" si="9"/>
        <v>0</v>
      </c>
      <c r="M183">
        <f t="shared" si="8"/>
        <v>0</v>
      </c>
    </row>
    <row r="184" spans="11:13" hidden="1" x14ac:dyDescent="0.3">
      <c r="K184" s="7">
        <f t="shared" si="7"/>
        <v>0</v>
      </c>
      <c r="L184" s="5">
        <f t="shared" si="9"/>
        <v>0</v>
      </c>
      <c r="M184">
        <f t="shared" si="8"/>
        <v>0</v>
      </c>
    </row>
    <row r="185" spans="11:13" hidden="1" x14ac:dyDescent="0.3">
      <c r="K185" s="7">
        <f t="shared" si="7"/>
        <v>0</v>
      </c>
      <c r="L185" s="5">
        <f t="shared" si="9"/>
        <v>0</v>
      </c>
      <c r="M185">
        <f t="shared" si="8"/>
        <v>0</v>
      </c>
    </row>
    <row r="186" spans="11:13" hidden="1" x14ac:dyDescent="0.3">
      <c r="K186" s="7">
        <f t="shared" si="7"/>
        <v>0</v>
      </c>
      <c r="L186" s="5">
        <f t="shared" si="9"/>
        <v>0</v>
      </c>
      <c r="M186">
        <f t="shared" si="8"/>
        <v>0</v>
      </c>
    </row>
    <row r="187" spans="11:13" hidden="1" x14ac:dyDescent="0.3">
      <c r="K187" s="7">
        <f t="shared" si="7"/>
        <v>0</v>
      </c>
      <c r="L187" s="5">
        <f t="shared" si="9"/>
        <v>0</v>
      </c>
      <c r="M187">
        <f t="shared" si="8"/>
        <v>0</v>
      </c>
    </row>
    <row r="188" spans="11:13" hidden="1" x14ac:dyDescent="0.3">
      <c r="K188" s="7">
        <f t="shared" si="7"/>
        <v>0</v>
      </c>
      <c r="L188" s="5">
        <f t="shared" si="9"/>
        <v>0</v>
      </c>
      <c r="M188">
        <f t="shared" si="8"/>
        <v>0</v>
      </c>
    </row>
    <row r="189" spans="11:13" hidden="1" x14ac:dyDescent="0.3">
      <c r="K189" s="7">
        <f t="shared" si="7"/>
        <v>0</v>
      </c>
      <c r="L189" s="5">
        <f t="shared" si="9"/>
        <v>0</v>
      </c>
      <c r="M189">
        <f t="shared" si="8"/>
        <v>0</v>
      </c>
    </row>
    <row r="190" spans="11:13" hidden="1" x14ac:dyDescent="0.3">
      <c r="K190" s="7">
        <f t="shared" si="7"/>
        <v>0</v>
      </c>
      <c r="L190" s="5">
        <f t="shared" si="9"/>
        <v>0</v>
      </c>
      <c r="M190">
        <f t="shared" si="8"/>
        <v>0</v>
      </c>
    </row>
    <row r="191" spans="11:13" hidden="1" x14ac:dyDescent="0.3">
      <c r="K191" s="7">
        <f t="shared" si="7"/>
        <v>0</v>
      </c>
      <c r="L191" s="5">
        <f t="shared" si="9"/>
        <v>0</v>
      </c>
      <c r="M191">
        <f t="shared" si="8"/>
        <v>0</v>
      </c>
    </row>
    <row r="192" spans="11:13" hidden="1" x14ac:dyDescent="0.3">
      <c r="K192" s="7">
        <f t="shared" si="7"/>
        <v>0</v>
      </c>
      <c r="L192" s="5">
        <f t="shared" si="9"/>
        <v>0</v>
      </c>
      <c r="M192">
        <f t="shared" si="8"/>
        <v>0</v>
      </c>
    </row>
    <row r="193" spans="11:13" hidden="1" x14ac:dyDescent="0.3">
      <c r="K193" s="7">
        <f t="shared" si="7"/>
        <v>0</v>
      </c>
      <c r="L193" s="5">
        <f t="shared" si="9"/>
        <v>0</v>
      </c>
      <c r="M193">
        <f t="shared" si="8"/>
        <v>0</v>
      </c>
    </row>
    <row r="194" spans="11:13" hidden="1" x14ac:dyDescent="0.3">
      <c r="K194" s="7">
        <f t="shared" si="7"/>
        <v>0</v>
      </c>
      <c r="L194" s="5">
        <f t="shared" si="9"/>
        <v>0</v>
      </c>
      <c r="M194">
        <f t="shared" si="8"/>
        <v>0</v>
      </c>
    </row>
    <row r="195" spans="11:13" hidden="1" x14ac:dyDescent="0.3">
      <c r="K195" s="7">
        <f t="shared" si="7"/>
        <v>0</v>
      </c>
      <c r="L195" s="5">
        <f t="shared" si="9"/>
        <v>0</v>
      </c>
      <c r="M195">
        <f t="shared" si="8"/>
        <v>0</v>
      </c>
    </row>
    <row r="196" spans="11:13" hidden="1" x14ac:dyDescent="0.3">
      <c r="K196" s="7">
        <f t="shared" si="7"/>
        <v>0</v>
      </c>
      <c r="L196" s="5">
        <f t="shared" si="9"/>
        <v>0</v>
      </c>
      <c r="M196">
        <f t="shared" si="8"/>
        <v>0</v>
      </c>
    </row>
    <row r="197" spans="11:13" hidden="1" x14ac:dyDescent="0.3">
      <c r="K197" s="7">
        <f t="shared" si="7"/>
        <v>0</v>
      </c>
      <c r="L197" s="5">
        <f t="shared" si="9"/>
        <v>0</v>
      </c>
      <c r="M197">
        <f t="shared" si="8"/>
        <v>0</v>
      </c>
    </row>
    <row r="198" spans="11:13" hidden="1" x14ac:dyDescent="0.3">
      <c r="K198" s="7">
        <f t="shared" si="7"/>
        <v>0</v>
      </c>
      <c r="L198" s="5">
        <f t="shared" si="9"/>
        <v>0</v>
      </c>
      <c r="M198">
        <f t="shared" si="8"/>
        <v>0</v>
      </c>
    </row>
    <row r="199" spans="11:13" hidden="1" x14ac:dyDescent="0.3">
      <c r="K199" s="7">
        <f t="shared" si="7"/>
        <v>0</v>
      </c>
      <c r="L199" s="5">
        <f t="shared" si="9"/>
        <v>0</v>
      </c>
      <c r="M199">
        <f t="shared" si="8"/>
        <v>0</v>
      </c>
    </row>
    <row r="200" spans="11:13" hidden="1" x14ac:dyDescent="0.3">
      <c r="K200" s="7">
        <f t="shared" ref="K200:K263" si="10">SUM(F200:J200)</f>
        <v>0</v>
      </c>
      <c r="L200" s="5">
        <f t="shared" si="9"/>
        <v>0</v>
      </c>
      <c r="M200">
        <f t="shared" ref="M200:M263" si="11">SUM(K200*L200)</f>
        <v>0</v>
      </c>
    </row>
    <row r="201" spans="11:13" hidden="1" x14ac:dyDescent="0.3">
      <c r="K201" s="7">
        <f t="shared" si="10"/>
        <v>0</v>
      </c>
      <c r="L201" s="5">
        <f t="shared" ref="L201:L264" si="12">IF(D201="X",0,IF(E201="",0,IF(E201="H",0,VLOOKUP(E201,$F$539:$G$553,2))))</f>
        <v>0</v>
      </c>
      <c r="M201">
        <f t="shared" si="11"/>
        <v>0</v>
      </c>
    </row>
    <row r="202" spans="11:13" hidden="1" x14ac:dyDescent="0.3">
      <c r="K202" s="7">
        <f t="shared" si="10"/>
        <v>0</v>
      </c>
      <c r="L202" s="5">
        <f t="shared" si="12"/>
        <v>0</v>
      </c>
      <c r="M202">
        <f t="shared" si="11"/>
        <v>0</v>
      </c>
    </row>
    <row r="203" spans="11:13" hidden="1" x14ac:dyDescent="0.3">
      <c r="K203" s="7">
        <f t="shared" si="10"/>
        <v>0</v>
      </c>
      <c r="L203" s="5">
        <f t="shared" si="12"/>
        <v>0</v>
      </c>
      <c r="M203">
        <f t="shared" si="11"/>
        <v>0</v>
      </c>
    </row>
    <row r="204" spans="11:13" hidden="1" x14ac:dyDescent="0.3">
      <c r="K204" s="7">
        <f t="shared" si="10"/>
        <v>0</v>
      </c>
      <c r="L204" s="5">
        <f t="shared" si="12"/>
        <v>0</v>
      </c>
      <c r="M204">
        <f t="shared" si="11"/>
        <v>0</v>
      </c>
    </row>
    <row r="205" spans="11:13" hidden="1" x14ac:dyDescent="0.3">
      <c r="K205" s="7">
        <f t="shared" si="10"/>
        <v>0</v>
      </c>
      <c r="L205" s="5">
        <f t="shared" si="12"/>
        <v>0</v>
      </c>
      <c r="M205">
        <f t="shared" si="11"/>
        <v>0</v>
      </c>
    </row>
    <row r="206" spans="11:13" hidden="1" x14ac:dyDescent="0.3">
      <c r="K206" s="7">
        <f t="shared" si="10"/>
        <v>0</v>
      </c>
      <c r="L206" s="5">
        <f t="shared" si="12"/>
        <v>0</v>
      </c>
      <c r="M206">
        <f t="shared" si="11"/>
        <v>0</v>
      </c>
    </row>
    <row r="207" spans="11:13" hidden="1" x14ac:dyDescent="0.3">
      <c r="K207" s="7">
        <f t="shared" si="10"/>
        <v>0</v>
      </c>
      <c r="L207" s="5">
        <f t="shared" si="12"/>
        <v>0</v>
      </c>
      <c r="M207">
        <f t="shared" si="11"/>
        <v>0</v>
      </c>
    </row>
    <row r="208" spans="11:13" hidden="1" x14ac:dyDescent="0.3">
      <c r="K208" s="7">
        <f t="shared" si="10"/>
        <v>0</v>
      </c>
      <c r="L208" s="5">
        <f t="shared" si="12"/>
        <v>0</v>
      </c>
      <c r="M208">
        <f t="shared" si="11"/>
        <v>0</v>
      </c>
    </row>
    <row r="209" spans="11:13" hidden="1" x14ac:dyDescent="0.3">
      <c r="K209" s="7">
        <f t="shared" si="10"/>
        <v>0</v>
      </c>
      <c r="L209" s="5">
        <f t="shared" si="12"/>
        <v>0</v>
      </c>
      <c r="M209">
        <f t="shared" si="11"/>
        <v>0</v>
      </c>
    </row>
    <row r="210" spans="11:13" hidden="1" x14ac:dyDescent="0.3">
      <c r="K210" s="7">
        <f t="shared" si="10"/>
        <v>0</v>
      </c>
      <c r="L210" s="5">
        <f t="shared" si="12"/>
        <v>0</v>
      </c>
      <c r="M210">
        <f t="shared" si="11"/>
        <v>0</v>
      </c>
    </row>
    <row r="211" spans="11:13" hidden="1" x14ac:dyDescent="0.3">
      <c r="K211" s="7">
        <f t="shared" si="10"/>
        <v>0</v>
      </c>
      <c r="L211" s="5">
        <f t="shared" si="12"/>
        <v>0</v>
      </c>
      <c r="M211">
        <f t="shared" si="11"/>
        <v>0</v>
      </c>
    </row>
    <row r="212" spans="11:13" hidden="1" x14ac:dyDescent="0.3">
      <c r="K212" s="7">
        <f t="shared" si="10"/>
        <v>0</v>
      </c>
      <c r="L212" s="5">
        <f t="shared" si="12"/>
        <v>0</v>
      </c>
      <c r="M212">
        <f t="shared" si="11"/>
        <v>0</v>
      </c>
    </row>
    <row r="213" spans="11:13" hidden="1" x14ac:dyDescent="0.3">
      <c r="K213" s="7">
        <f t="shared" si="10"/>
        <v>0</v>
      </c>
      <c r="L213" s="5">
        <f t="shared" si="12"/>
        <v>0</v>
      </c>
      <c r="M213">
        <f t="shared" si="11"/>
        <v>0</v>
      </c>
    </row>
    <row r="214" spans="11:13" hidden="1" x14ac:dyDescent="0.3">
      <c r="K214" s="7">
        <f t="shared" si="10"/>
        <v>0</v>
      </c>
      <c r="L214" s="5">
        <f t="shared" si="12"/>
        <v>0</v>
      </c>
      <c r="M214">
        <f t="shared" si="11"/>
        <v>0</v>
      </c>
    </row>
    <row r="215" spans="11:13" hidden="1" x14ac:dyDescent="0.3">
      <c r="K215" s="7">
        <f t="shared" si="10"/>
        <v>0</v>
      </c>
      <c r="L215" s="5">
        <f t="shared" si="12"/>
        <v>0</v>
      </c>
      <c r="M215">
        <f t="shared" si="11"/>
        <v>0</v>
      </c>
    </row>
    <row r="216" spans="11:13" hidden="1" x14ac:dyDescent="0.3">
      <c r="K216" s="7">
        <f t="shared" si="10"/>
        <v>0</v>
      </c>
      <c r="L216" s="5">
        <f t="shared" si="12"/>
        <v>0</v>
      </c>
      <c r="M216">
        <f t="shared" si="11"/>
        <v>0</v>
      </c>
    </row>
    <row r="217" spans="11:13" hidden="1" x14ac:dyDescent="0.3">
      <c r="K217" s="7">
        <f t="shared" si="10"/>
        <v>0</v>
      </c>
      <c r="L217" s="5">
        <f t="shared" si="12"/>
        <v>0</v>
      </c>
      <c r="M217">
        <f t="shared" si="11"/>
        <v>0</v>
      </c>
    </row>
    <row r="218" spans="11:13" hidden="1" x14ac:dyDescent="0.3">
      <c r="K218" s="7">
        <f t="shared" si="10"/>
        <v>0</v>
      </c>
      <c r="L218" s="5">
        <f t="shared" si="12"/>
        <v>0</v>
      </c>
      <c r="M218">
        <f t="shared" si="11"/>
        <v>0</v>
      </c>
    </row>
    <row r="219" spans="11:13" hidden="1" x14ac:dyDescent="0.3">
      <c r="K219" s="7">
        <f t="shared" si="10"/>
        <v>0</v>
      </c>
      <c r="L219" s="5">
        <f t="shared" si="12"/>
        <v>0</v>
      </c>
      <c r="M219">
        <f t="shared" si="11"/>
        <v>0</v>
      </c>
    </row>
    <row r="220" spans="11:13" hidden="1" x14ac:dyDescent="0.3">
      <c r="K220" s="7">
        <f t="shared" si="10"/>
        <v>0</v>
      </c>
      <c r="L220" s="5">
        <f t="shared" si="12"/>
        <v>0</v>
      </c>
      <c r="M220">
        <f t="shared" si="11"/>
        <v>0</v>
      </c>
    </row>
    <row r="221" spans="11:13" hidden="1" x14ac:dyDescent="0.3">
      <c r="K221" s="7">
        <f t="shared" si="10"/>
        <v>0</v>
      </c>
      <c r="L221" s="5">
        <f t="shared" si="12"/>
        <v>0</v>
      </c>
      <c r="M221">
        <f t="shared" si="11"/>
        <v>0</v>
      </c>
    </row>
    <row r="222" spans="11:13" hidden="1" x14ac:dyDescent="0.3">
      <c r="K222" s="7">
        <f t="shared" si="10"/>
        <v>0</v>
      </c>
      <c r="L222" s="5">
        <f t="shared" si="12"/>
        <v>0</v>
      </c>
      <c r="M222">
        <f t="shared" si="11"/>
        <v>0</v>
      </c>
    </row>
    <row r="223" spans="11:13" hidden="1" x14ac:dyDescent="0.3">
      <c r="K223" s="7">
        <f t="shared" si="10"/>
        <v>0</v>
      </c>
      <c r="L223" s="5">
        <f t="shared" si="12"/>
        <v>0</v>
      </c>
      <c r="M223">
        <f t="shared" si="11"/>
        <v>0</v>
      </c>
    </row>
    <row r="224" spans="11:13" hidden="1" x14ac:dyDescent="0.3">
      <c r="K224" s="7">
        <f t="shared" si="10"/>
        <v>0</v>
      </c>
      <c r="L224" s="5">
        <f t="shared" si="12"/>
        <v>0</v>
      </c>
      <c r="M224">
        <f t="shared" si="11"/>
        <v>0</v>
      </c>
    </row>
    <row r="225" spans="11:13" hidden="1" x14ac:dyDescent="0.3">
      <c r="K225" s="7">
        <f t="shared" si="10"/>
        <v>0</v>
      </c>
      <c r="L225" s="5">
        <f t="shared" si="12"/>
        <v>0</v>
      </c>
      <c r="M225">
        <f t="shared" si="11"/>
        <v>0</v>
      </c>
    </row>
    <row r="226" spans="11:13" hidden="1" x14ac:dyDescent="0.3">
      <c r="K226" s="7">
        <f t="shared" si="10"/>
        <v>0</v>
      </c>
      <c r="L226" s="5">
        <f t="shared" si="12"/>
        <v>0</v>
      </c>
      <c r="M226">
        <f t="shared" si="11"/>
        <v>0</v>
      </c>
    </row>
    <row r="227" spans="11:13" hidden="1" x14ac:dyDescent="0.3">
      <c r="K227" s="7">
        <f t="shared" si="10"/>
        <v>0</v>
      </c>
      <c r="L227" s="5">
        <f t="shared" si="12"/>
        <v>0</v>
      </c>
      <c r="M227">
        <f t="shared" si="11"/>
        <v>0</v>
      </c>
    </row>
    <row r="228" spans="11:13" hidden="1" x14ac:dyDescent="0.3">
      <c r="K228" s="7">
        <f t="shared" si="10"/>
        <v>0</v>
      </c>
      <c r="L228" s="5">
        <f t="shared" si="12"/>
        <v>0</v>
      </c>
      <c r="M228">
        <f t="shared" si="11"/>
        <v>0</v>
      </c>
    </row>
    <row r="229" spans="11:13" hidden="1" x14ac:dyDescent="0.3">
      <c r="K229" s="7">
        <f t="shared" si="10"/>
        <v>0</v>
      </c>
      <c r="L229" s="5">
        <f t="shared" si="12"/>
        <v>0</v>
      </c>
      <c r="M229">
        <f t="shared" si="11"/>
        <v>0</v>
      </c>
    </row>
    <row r="230" spans="11:13" hidden="1" x14ac:dyDescent="0.3">
      <c r="K230" s="7">
        <f t="shared" si="10"/>
        <v>0</v>
      </c>
      <c r="L230" s="5">
        <f t="shared" si="12"/>
        <v>0</v>
      </c>
      <c r="M230">
        <f t="shared" si="11"/>
        <v>0</v>
      </c>
    </row>
    <row r="231" spans="11:13" hidden="1" x14ac:dyDescent="0.3">
      <c r="K231" s="7">
        <f t="shared" si="10"/>
        <v>0</v>
      </c>
      <c r="L231" s="5">
        <f t="shared" si="12"/>
        <v>0</v>
      </c>
      <c r="M231">
        <f t="shared" si="11"/>
        <v>0</v>
      </c>
    </row>
    <row r="232" spans="11:13" hidden="1" x14ac:dyDescent="0.3">
      <c r="K232" s="7">
        <f t="shared" si="10"/>
        <v>0</v>
      </c>
      <c r="L232" s="5">
        <f t="shared" si="12"/>
        <v>0</v>
      </c>
      <c r="M232">
        <f t="shared" si="11"/>
        <v>0</v>
      </c>
    </row>
    <row r="233" spans="11:13" hidden="1" x14ac:dyDescent="0.3">
      <c r="K233" s="7">
        <f t="shared" si="10"/>
        <v>0</v>
      </c>
      <c r="L233" s="5">
        <f t="shared" si="12"/>
        <v>0</v>
      </c>
      <c r="M233">
        <f t="shared" si="11"/>
        <v>0</v>
      </c>
    </row>
    <row r="234" spans="11:13" hidden="1" x14ac:dyDescent="0.3">
      <c r="K234" s="7">
        <f t="shared" si="10"/>
        <v>0</v>
      </c>
      <c r="L234" s="5">
        <f t="shared" si="12"/>
        <v>0</v>
      </c>
      <c r="M234">
        <f t="shared" si="11"/>
        <v>0</v>
      </c>
    </row>
    <row r="235" spans="11:13" hidden="1" x14ac:dyDescent="0.3">
      <c r="K235" s="7">
        <f t="shared" si="10"/>
        <v>0</v>
      </c>
      <c r="L235" s="5">
        <f t="shared" si="12"/>
        <v>0</v>
      </c>
      <c r="M235">
        <f t="shared" si="11"/>
        <v>0</v>
      </c>
    </row>
    <row r="236" spans="11:13" hidden="1" x14ac:dyDescent="0.3">
      <c r="K236" s="7">
        <f t="shared" si="10"/>
        <v>0</v>
      </c>
      <c r="L236" s="5">
        <f t="shared" si="12"/>
        <v>0</v>
      </c>
      <c r="M236">
        <f t="shared" si="11"/>
        <v>0</v>
      </c>
    </row>
    <row r="237" spans="11:13" hidden="1" x14ac:dyDescent="0.3">
      <c r="K237" s="7">
        <f t="shared" si="10"/>
        <v>0</v>
      </c>
      <c r="L237" s="5">
        <f t="shared" si="12"/>
        <v>0</v>
      </c>
      <c r="M237">
        <f t="shared" si="11"/>
        <v>0</v>
      </c>
    </row>
    <row r="238" spans="11:13" hidden="1" x14ac:dyDescent="0.3">
      <c r="K238" s="7">
        <f t="shared" si="10"/>
        <v>0</v>
      </c>
      <c r="L238" s="5">
        <f t="shared" si="12"/>
        <v>0</v>
      </c>
      <c r="M238">
        <f t="shared" si="11"/>
        <v>0</v>
      </c>
    </row>
    <row r="239" spans="11:13" hidden="1" x14ac:dyDescent="0.3">
      <c r="K239" s="7">
        <f t="shared" si="10"/>
        <v>0</v>
      </c>
      <c r="L239" s="5">
        <f t="shared" si="12"/>
        <v>0</v>
      </c>
      <c r="M239">
        <f t="shared" si="11"/>
        <v>0</v>
      </c>
    </row>
    <row r="240" spans="11:13" hidden="1" x14ac:dyDescent="0.3">
      <c r="K240" s="7">
        <f t="shared" si="10"/>
        <v>0</v>
      </c>
      <c r="L240" s="5">
        <f t="shared" si="12"/>
        <v>0</v>
      </c>
      <c r="M240">
        <f t="shared" si="11"/>
        <v>0</v>
      </c>
    </row>
    <row r="241" spans="11:13" hidden="1" x14ac:dyDescent="0.3">
      <c r="K241" s="7">
        <f t="shared" si="10"/>
        <v>0</v>
      </c>
      <c r="L241" s="5">
        <f t="shared" si="12"/>
        <v>0</v>
      </c>
      <c r="M241">
        <f t="shared" si="11"/>
        <v>0</v>
      </c>
    </row>
    <row r="242" spans="11:13" hidden="1" x14ac:dyDescent="0.3">
      <c r="K242" s="7">
        <f t="shared" si="10"/>
        <v>0</v>
      </c>
      <c r="L242" s="5">
        <f t="shared" si="12"/>
        <v>0</v>
      </c>
      <c r="M242">
        <f t="shared" si="11"/>
        <v>0</v>
      </c>
    </row>
    <row r="243" spans="11:13" hidden="1" x14ac:dyDescent="0.3">
      <c r="K243" s="7">
        <f t="shared" si="10"/>
        <v>0</v>
      </c>
      <c r="L243" s="5">
        <f t="shared" si="12"/>
        <v>0</v>
      </c>
      <c r="M243">
        <f t="shared" si="11"/>
        <v>0</v>
      </c>
    </row>
    <row r="244" spans="11:13" hidden="1" x14ac:dyDescent="0.3">
      <c r="K244" s="7">
        <f t="shared" si="10"/>
        <v>0</v>
      </c>
      <c r="L244" s="5">
        <f t="shared" si="12"/>
        <v>0</v>
      </c>
      <c r="M244">
        <f t="shared" si="11"/>
        <v>0</v>
      </c>
    </row>
    <row r="245" spans="11:13" hidden="1" x14ac:dyDescent="0.3">
      <c r="K245" s="7">
        <f t="shared" si="10"/>
        <v>0</v>
      </c>
      <c r="L245" s="5">
        <f t="shared" si="12"/>
        <v>0</v>
      </c>
      <c r="M245">
        <f t="shared" si="11"/>
        <v>0</v>
      </c>
    </row>
    <row r="246" spans="11:13" hidden="1" x14ac:dyDescent="0.3">
      <c r="K246" s="7">
        <f t="shared" si="10"/>
        <v>0</v>
      </c>
      <c r="L246" s="5">
        <f t="shared" si="12"/>
        <v>0</v>
      </c>
      <c r="M246">
        <f t="shared" si="11"/>
        <v>0</v>
      </c>
    </row>
    <row r="247" spans="11:13" hidden="1" x14ac:dyDescent="0.3">
      <c r="K247" s="7">
        <f t="shared" si="10"/>
        <v>0</v>
      </c>
      <c r="L247" s="5">
        <f t="shared" si="12"/>
        <v>0</v>
      </c>
      <c r="M247">
        <f t="shared" si="11"/>
        <v>0</v>
      </c>
    </row>
    <row r="248" spans="11:13" hidden="1" x14ac:dyDescent="0.3">
      <c r="K248" s="7">
        <f t="shared" si="10"/>
        <v>0</v>
      </c>
      <c r="L248" s="5">
        <f t="shared" si="12"/>
        <v>0</v>
      </c>
      <c r="M248">
        <f t="shared" si="11"/>
        <v>0</v>
      </c>
    </row>
    <row r="249" spans="11:13" hidden="1" x14ac:dyDescent="0.3">
      <c r="K249" s="7">
        <f t="shared" si="10"/>
        <v>0</v>
      </c>
      <c r="L249" s="5">
        <f t="shared" si="12"/>
        <v>0</v>
      </c>
      <c r="M249">
        <f t="shared" si="11"/>
        <v>0</v>
      </c>
    </row>
    <row r="250" spans="11:13" hidden="1" x14ac:dyDescent="0.3">
      <c r="K250" s="7">
        <f t="shared" si="10"/>
        <v>0</v>
      </c>
      <c r="L250" s="5">
        <f t="shared" si="12"/>
        <v>0</v>
      </c>
      <c r="M250">
        <f t="shared" si="11"/>
        <v>0</v>
      </c>
    </row>
    <row r="251" spans="11:13" hidden="1" x14ac:dyDescent="0.3">
      <c r="K251" s="7">
        <f t="shared" si="10"/>
        <v>0</v>
      </c>
      <c r="L251" s="5">
        <f t="shared" si="12"/>
        <v>0</v>
      </c>
      <c r="M251">
        <f t="shared" si="11"/>
        <v>0</v>
      </c>
    </row>
    <row r="252" spans="11:13" hidden="1" x14ac:dyDescent="0.3">
      <c r="K252" s="7">
        <f t="shared" si="10"/>
        <v>0</v>
      </c>
      <c r="L252" s="5">
        <f t="shared" si="12"/>
        <v>0</v>
      </c>
      <c r="M252">
        <f t="shared" si="11"/>
        <v>0</v>
      </c>
    </row>
    <row r="253" spans="11:13" hidden="1" x14ac:dyDescent="0.3">
      <c r="K253" s="7">
        <f t="shared" si="10"/>
        <v>0</v>
      </c>
      <c r="L253" s="5">
        <f t="shared" si="12"/>
        <v>0</v>
      </c>
      <c r="M253">
        <f t="shared" si="11"/>
        <v>0</v>
      </c>
    </row>
    <row r="254" spans="11:13" hidden="1" x14ac:dyDescent="0.3">
      <c r="K254" s="7">
        <f t="shared" si="10"/>
        <v>0</v>
      </c>
      <c r="L254" s="5">
        <f t="shared" si="12"/>
        <v>0</v>
      </c>
      <c r="M254">
        <f t="shared" si="11"/>
        <v>0</v>
      </c>
    </row>
    <row r="255" spans="11:13" hidden="1" x14ac:dyDescent="0.3">
      <c r="K255" s="7">
        <f t="shared" si="10"/>
        <v>0</v>
      </c>
      <c r="L255" s="5">
        <f t="shared" si="12"/>
        <v>0</v>
      </c>
      <c r="M255">
        <f t="shared" si="11"/>
        <v>0</v>
      </c>
    </row>
    <row r="256" spans="11:13" hidden="1" x14ac:dyDescent="0.3">
      <c r="K256" s="7">
        <f t="shared" si="10"/>
        <v>0</v>
      </c>
      <c r="L256" s="5">
        <f t="shared" si="12"/>
        <v>0</v>
      </c>
      <c r="M256">
        <f t="shared" si="11"/>
        <v>0</v>
      </c>
    </row>
    <row r="257" spans="11:13" hidden="1" x14ac:dyDescent="0.3">
      <c r="K257" s="7">
        <f t="shared" si="10"/>
        <v>0</v>
      </c>
      <c r="L257" s="5">
        <f t="shared" si="12"/>
        <v>0</v>
      </c>
      <c r="M257">
        <f t="shared" si="11"/>
        <v>0</v>
      </c>
    </row>
    <row r="258" spans="11:13" hidden="1" x14ac:dyDescent="0.3">
      <c r="K258" s="7">
        <f t="shared" si="10"/>
        <v>0</v>
      </c>
      <c r="L258" s="5">
        <f t="shared" si="12"/>
        <v>0</v>
      </c>
      <c r="M258">
        <f t="shared" si="11"/>
        <v>0</v>
      </c>
    </row>
    <row r="259" spans="11:13" hidden="1" x14ac:dyDescent="0.3">
      <c r="K259" s="7">
        <f t="shared" si="10"/>
        <v>0</v>
      </c>
      <c r="L259" s="5">
        <f t="shared" si="12"/>
        <v>0</v>
      </c>
      <c r="M259">
        <f t="shared" si="11"/>
        <v>0</v>
      </c>
    </row>
    <row r="260" spans="11:13" hidden="1" x14ac:dyDescent="0.3">
      <c r="K260" s="7">
        <f t="shared" si="10"/>
        <v>0</v>
      </c>
      <c r="L260" s="5">
        <f t="shared" si="12"/>
        <v>0</v>
      </c>
      <c r="M260">
        <f t="shared" si="11"/>
        <v>0</v>
      </c>
    </row>
    <row r="261" spans="11:13" hidden="1" x14ac:dyDescent="0.3">
      <c r="K261" s="7">
        <f t="shared" si="10"/>
        <v>0</v>
      </c>
      <c r="L261" s="5">
        <f t="shared" si="12"/>
        <v>0</v>
      </c>
      <c r="M261">
        <f t="shared" si="11"/>
        <v>0</v>
      </c>
    </row>
    <row r="262" spans="11:13" hidden="1" x14ac:dyDescent="0.3">
      <c r="K262" s="7">
        <f t="shared" si="10"/>
        <v>0</v>
      </c>
      <c r="L262" s="5">
        <f t="shared" si="12"/>
        <v>0</v>
      </c>
      <c r="M262">
        <f t="shared" si="11"/>
        <v>0</v>
      </c>
    </row>
    <row r="263" spans="11:13" hidden="1" x14ac:dyDescent="0.3">
      <c r="K263" s="7">
        <f t="shared" si="10"/>
        <v>0</v>
      </c>
      <c r="L263" s="5">
        <f t="shared" si="12"/>
        <v>0</v>
      </c>
      <c r="M263">
        <f t="shared" si="11"/>
        <v>0</v>
      </c>
    </row>
    <row r="264" spans="11:13" hidden="1" x14ac:dyDescent="0.3">
      <c r="K264" s="7">
        <f t="shared" ref="K264:K327" si="13">SUM(F264:J264)</f>
        <v>0</v>
      </c>
      <c r="L264" s="5">
        <f t="shared" si="12"/>
        <v>0</v>
      </c>
      <c r="M264">
        <f t="shared" ref="M264:M327" si="14">SUM(K264*L264)</f>
        <v>0</v>
      </c>
    </row>
    <row r="265" spans="11:13" hidden="1" x14ac:dyDescent="0.3">
      <c r="K265" s="7">
        <f t="shared" si="13"/>
        <v>0</v>
      </c>
      <c r="L265" s="5">
        <f t="shared" ref="L265:L328" si="15">IF(D265="X",0,IF(E265="",0,IF(E265="H",0,VLOOKUP(E265,$F$539:$G$553,2))))</f>
        <v>0</v>
      </c>
      <c r="M265">
        <f t="shared" si="14"/>
        <v>0</v>
      </c>
    </row>
    <row r="266" spans="11:13" hidden="1" x14ac:dyDescent="0.3">
      <c r="K266" s="7">
        <f t="shared" si="13"/>
        <v>0</v>
      </c>
      <c r="L266" s="5">
        <f t="shared" si="15"/>
        <v>0</v>
      </c>
      <c r="M266">
        <f t="shared" si="14"/>
        <v>0</v>
      </c>
    </row>
    <row r="267" spans="11:13" hidden="1" x14ac:dyDescent="0.3">
      <c r="K267" s="7">
        <f t="shared" si="13"/>
        <v>0</v>
      </c>
      <c r="L267" s="5">
        <f t="shared" si="15"/>
        <v>0</v>
      </c>
      <c r="M267">
        <f t="shared" si="14"/>
        <v>0</v>
      </c>
    </row>
    <row r="268" spans="11:13" hidden="1" x14ac:dyDescent="0.3">
      <c r="K268" s="7">
        <f t="shared" si="13"/>
        <v>0</v>
      </c>
      <c r="L268" s="5">
        <f t="shared" si="15"/>
        <v>0</v>
      </c>
      <c r="M268">
        <f t="shared" si="14"/>
        <v>0</v>
      </c>
    </row>
    <row r="269" spans="11:13" hidden="1" x14ac:dyDescent="0.3">
      <c r="K269" s="7">
        <f t="shared" si="13"/>
        <v>0</v>
      </c>
      <c r="L269" s="5">
        <f t="shared" si="15"/>
        <v>0</v>
      </c>
      <c r="M269">
        <f t="shared" si="14"/>
        <v>0</v>
      </c>
    </row>
    <row r="270" spans="11:13" hidden="1" x14ac:dyDescent="0.3">
      <c r="K270" s="7">
        <f t="shared" si="13"/>
        <v>0</v>
      </c>
      <c r="L270" s="5">
        <f t="shared" si="15"/>
        <v>0</v>
      </c>
      <c r="M270">
        <f t="shared" si="14"/>
        <v>0</v>
      </c>
    </row>
    <row r="271" spans="11:13" hidden="1" x14ac:dyDescent="0.3">
      <c r="K271" s="7">
        <f t="shared" si="13"/>
        <v>0</v>
      </c>
      <c r="L271" s="5">
        <f t="shared" si="15"/>
        <v>0</v>
      </c>
      <c r="M271">
        <f t="shared" si="14"/>
        <v>0</v>
      </c>
    </row>
    <row r="272" spans="11:13" hidden="1" x14ac:dyDescent="0.3">
      <c r="K272" s="7">
        <f t="shared" si="13"/>
        <v>0</v>
      </c>
      <c r="L272" s="5">
        <f t="shared" si="15"/>
        <v>0</v>
      </c>
      <c r="M272">
        <f t="shared" si="14"/>
        <v>0</v>
      </c>
    </row>
    <row r="273" spans="11:13" hidden="1" x14ac:dyDescent="0.3">
      <c r="K273" s="7">
        <f t="shared" si="13"/>
        <v>0</v>
      </c>
      <c r="L273" s="5">
        <f t="shared" si="15"/>
        <v>0</v>
      </c>
      <c r="M273">
        <f t="shared" si="14"/>
        <v>0</v>
      </c>
    </row>
    <row r="274" spans="11:13" hidden="1" x14ac:dyDescent="0.3">
      <c r="K274" s="7">
        <f t="shared" si="13"/>
        <v>0</v>
      </c>
      <c r="L274" s="5">
        <f t="shared" si="15"/>
        <v>0</v>
      </c>
      <c r="M274">
        <f t="shared" si="14"/>
        <v>0</v>
      </c>
    </row>
    <row r="275" spans="11:13" hidden="1" x14ac:dyDescent="0.3">
      <c r="K275" s="7">
        <f t="shared" si="13"/>
        <v>0</v>
      </c>
      <c r="L275" s="5">
        <f t="shared" si="15"/>
        <v>0</v>
      </c>
      <c r="M275">
        <f t="shared" si="14"/>
        <v>0</v>
      </c>
    </row>
    <row r="276" spans="11:13" hidden="1" x14ac:dyDescent="0.3">
      <c r="K276" s="7">
        <f t="shared" si="13"/>
        <v>0</v>
      </c>
      <c r="L276" s="5">
        <f t="shared" si="15"/>
        <v>0</v>
      </c>
      <c r="M276">
        <f t="shared" si="14"/>
        <v>0</v>
      </c>
    </row>
    <row r="277" spans="11:13" hidden="1" x14ac:dyDescent="0.3">
      <c r="K277" s="7">
        <f t="shared" si="13"/>
        <v>0</v>
      </c>
      <c r="L277" s="5">
        <f t="shared" si="15"/>
        <v>0</v>
      </c>
      <c r="M277">
        <f t="shared" si="14"/>
        <v>0</v>
      </c>
    </row>
    <row r="278" spans="11:13" hidden="1" x14ac:dyDescent="0.3">
      <c r="K278" s="7">
        <f t="shared" si="13"/>
        <v>0</v>
      </c>
      <c r="L278" s="5">
        <f t="shared" si="15"/>
        <v>0</v>
      </c>
      <c r="M278">
        <f t="shared" si="14"/>
        <v>0</v>
      </c>
    </row>
    <row r="279" spans="11:13" hidden="1" x14ac:dyDescent="0.3">
      <c r="K279" s="7">
        <f t="shared" si="13"/>
        <v>0</v>
      </c>
      <c r="L279" s="5">
        <f t="shared" si="15"/>
        <v>0</v>
      </c>
      <c r="M279">
        <f t="shared" si="14"/>
        <v>0</v>
      </c>
    </row>
    <row r="280" spans="11:13" hidden="1" x14ac:dyDescent="0.3">
      <c r="K280" s="7">
        <f t="shared" si="13"/>
        <v>0</v>
      </c>
      <c r="L280" s="5">
        <f t="shared" si="15"/>
        <v>0</v>
      </c>
      <c r="M280">
        <f t="shared" si="14"/>
        <v>0</v>
      </c>
    </row>
    <row r="281" spans="11:13" hidden="1" x14ac:dyDescent="0.3">
      <c r="K281" s="7">
        <f t="shared" si="13"/>
        <v>0</v>
      </c>
      <c r="L281" s="5">
        <f t="shared" si="15"/>
        <v>0</v>
      </c>
      <c r="M281">
        <f t="shared" si="14"/>
        <v>0</v>
      </c>
    </row>
    <row r="282" spans="11:13" hidden="1" x14ac:dyDescent="0.3">
      <c r="K282" s="7">
        <f t="shared" si="13"/>
        <v>0</v>
      </c>
      <c r="L282" s="5">
        <f t="shared" si="15"/>
        <v>0</v>
      </c>
      <c r="M282">
        <f t="shared" si="14"/>
        <v>0</v>
      </c>
    </row>
    <row r="283" spans="11:13" hidden="1" x14ac:dyDescent="0.3">
      <c r="K283" s="7">
        <f t="shared" si="13"/>
        <v>0</v>
      </c>
      <c r="L283" s="5">
        <f t="shared" si="15"/>
        <v>0</v>
      </c>
      <c r="M283">
        <f t="shared" si="14"/>
        <v>0</v>
      </c>
    </row>
    <row r="284" spans="11:13" hidden="1" x14ac:dyDescent="0.3">
      <c r="K284" s="7">
        <f t="shared" si="13"/>
        <v>0</v>
      </c>
      <c r="L284" s="5">
        <f t="shared" si="15"/>
        <v>0</v>
      </c>
      <c r="M284">
        <f t="shared" si="14"/>
        <v>0</v>
      </c>
    </row>
    <row r="285" spans="11:13" hidden="1" x14ac:dyDescent="0.3">
      <c r="K285" s="7">
        <f t="shared" si="13"/>
        <v>0</v>
      </c>
      <c r="L285" s="5">
        <f t="shared" si="15"/>
        <v>0</v>
      </c>
      <c r="M285">
        <f t="shared" si="14"/>
        <v>0</v>
      </c>
    </row>
    <row r="286" spans="11:13" hidden="1" x14ac:dyDescent="0.3">
      <c r="K286" s="7">
        <f t="shared" si="13"/>
        <v>0</v>
      </c>
      <c r="L286" s="5">
        <f t="shared" si="15"/>
        <v>0</v>
      </c>
      <c r="M286">
        <f t="shared" si="14"/>
        <v>0</v>
      </c>
    </row>
    <row r="287" spans="11:13" hidden="1" x14ac:dyDescent="0.3">
      <c r="K287" s="7">
        <f t="shared" si="13"/>
        <v>0</v>
      </c>
      <c r="L287" s="5">
        <f t="shared" si="15"/>
        <v>0</v>
      </c>
      <c r="M287">
        <f t="shared" si="14"/>
        <v>0</v>
      </c>
    </row>
    <row r="288" spans="11:13" hidden="1" x14ac:dyDescent="0.3">
      <c r="K288" s="7">
        <f t="shared" si="13"/>
        <v>0</v>
      </c>
      <c r="L288" s="5">
        <f t="shared" si="15"/>
        <v>0</v>
      </c>
      <c r="M288">
        <f t="shared" si="14"/>
        <v>0</v>
      </c>
    </row>
    <row r="289" spans="11:13" hidden="1" x14ac:dyDescent="0.3">
      <c r="K289" s="7">
        <f t="shared" si="13"/>
        <v>0</v>
      </c>
      <c r="L289" s="5">
        <f t="shared" si="15"/>
        <v>0</v>
      </c>
      <c r="M289">
        <f t="shared" si="14"/>
        <v>0</v>
      </c>
    </row>
    <row r="290" spans="11:13" hidden="1" x14ac:dyDescent="0.3">
      <c r="K290" s="7">
        <f t="shared" si="13"/>
        <v>0</v>
      </c>
      <c r="L290" s="5">
        <f t="shared" si="15"/>
        <v>0</v>
      </c>
      <c r="M290">
        <f t="shared" si="14"/>
        <v>0</v>
      </c>
    </row>
    <row r="291" spans="11:13" hidden="1" x14ac:dyDescent="0.3">
      <c r="K291" s="7">
        <f t="shared" si="13"/>
        <v>0</v>
      </c>
      <c r="L291" s="5">
        <f t="shared" si="15"/>
        <v>0</v>
      </c>
      <c r="M291">
        <f t="shared" si="14"/>
        <v>0</v>
      </c>
    </row>
    <row r="292" spans="11:13" hidden="1" x14ac:dyDescent="0.3">
      <c r="K292" s="7">
        <f t="shared" si="13"/>
        <v>0</v>
      </c>
      <c r="L292" s="5">
        <f t="shared" si="15"/>
        <v>0</v>
      </c>
      <c r="M292">
        <f t="shared" si="14"/>
        <v>0</v>
      </c>
    </row>
    <row r="293" spans="11:13" hidden="1" x14ac:dyDescent="0.3">
      <c r="K293" s="7">
        <f t="shared" si="13"/>
        <v>0</v>
      </c>
      <c r="L293" s="5">
        <f t="shared" si="15"/>
        <v>0</v>
      </c>
      <c r="M293">
        <f t="shared" si="14"/>
        <v>0</v>
      </c>
    </row>
    <row r="294" spans="11:13" hidden="1" x14ac:dyDescent="0.3">
      <c r="K294" s="7">
        <f t="shared" si="13"/>
        <v>0</v>
      </c>
      <c r="L294" s="5">
        <f t="shared" si="15"/>
        <v>0</v>
      </c>
      <c r="M294">
        <f t="shared" si="14"/>
        <v>0</v>
      </c>
    </row>
    <row r="295" spans="11:13" hidden="1" x14ac:dyDescent="0.3">
      <c r="K295" s="7">
        <f t="shared" si="13"/>
        <v>0</v>
      </c>
      <c r="L295" s="5">
        <f t="shared" si="15"/>
        <v>0</v>
      </c>
      <c r="M295">
        <f t="shared" si="14"/>
        <v>0</v>
      </c>
    </row>
    <row r="296" spans="11:13" hidden="1" x14ac:dyDescent="0.3">
      <c r="K296" s="7">
        <f t="shared" si="13"/>
        <v>0</v>
      </c>
      <c r="L296" s="5">
        <f t="shared" si="15"/>
        <v>0</v>
      </c>
      <c r="M296">
        <f t="shared" si="14"/>
        <v>0</v>
      </c>
    </row>
    <row r="297" spans="11:13" hidden="1" x14ac:dyDescent="0.3">
      <c r="K297" s="7">
        <f t="shared" si="13"/>
        <v>0</v>
      </c>
      <c r="L297" s="5">
        <f t="shared" si="15"/>
        <v>0</v>
      </c>
      <c r="M297">
        <f t="shared" si="14"/>
        <v>0</v>
      </c>
    </row>
    <row r="298" spans="11:13" hidden="1" x14ac:dyDescent="0.3">
      <c r="K298" s="7">
        <f t="shared" si="13"/>
        <v>0</v>
      </c>
      <c r="L298" s="5">
        <f t="shared" si="15"/>
        <v>0</v>
      </c>
      <c r="M298">
        <f t="shared" si="14"/>
        <v>0</v>
      </c>
    </row>
    <row r="299" spans="11:13" hidden="1" x14ac:dyDescent="0.3">
      <c r="K299" s="7">
        <f t="shared" si="13"/>
        <v>0</v>
      </c>
      <c r="L299" s="5">
        <f t="shared" si="15"/>
        <v>0</v>
      </c>
      <c r="M299">
        <f t="shared" si="14"/>
        <v>0</v>
      </c>
    </row>
    <row r="300" spans="11:13" hidden="1" x14ac:dyDescent="0.3">
      <c r="K300" s="7">
        <f t="shared" si="13"/>
        <v>0</v>
      </c>
      <c r="L300" s="5">
        <f t="shared" si="15"/>
        <v>0</v>
      </c>
      <c r="M300">
        <f t="shared" si="14"/>
        <v>0</v>
      </c>
    </row>
    <row r="301" spans="11:13" hidden="1" x14ac:dyDescent="0.3">
      <c r="K301" s="7">
        <f t="shared" si="13"/>
        <v>0</v>
      </c>
      <c r="L301" s="5">
        <f t="shared" si="15"/>
        <v>0</v>
      </c>
      <c r="M301">
        <f t="shared" si="14"/>
        <v>0</v>
      </c>
    </row>
    <row r="302" spans="11:13" hidden="1" x14ac:dyDescent="0.3">
      <c r="K302" s="7">
        <f t="shared" si="13"/>
        <v>0</v>
      </c>
      <c r="L302" s="5">
        <f t="shared" si="15"/>
        <v>0</v>
      </c>
      <c r="M302">
        <f t="shared" si="14"/>
        <v>0</v>
      </c>
    </row>
    <row r="303" spans="11:13" hidden="1" x14ac:dyDescent="0.3">
      <c r="K303" s="7">
        <f t="shared" si="13"/>
        <v>0</v>
      </c>
      <c r="L303" s="5">
        <f t="shared" si="15"/>
        <v>0</v>
      </c>
      <c r="M303">
        <f t="shared" si="14"/>
        <v>0</v>
      </c>
    </row>
    <row r="304" spans="11:13" hidden="1" x14ac:dyDescent="0.3">
      <c r="K304" s="7">
        <f t="shared" si="13"/>
        <v>0</v>
      </c>
      <c r="L304" s="5">
        <f t="shared" si="15"/>
        <v>0</v>
      </c>
      <c r="M304">
        <f t="shared" si="14"/>
        <v>0</v>
      </c>
    </row>
    <row r="305" spans="11:13" hidden="1" x14ac:dyDescent="0.3">
      <c r="K305" s="7">
        <f t="shared" si="13"/>
        <v>0</v>
      </c>
      <c r="L305" s="5">
        <f t="shared" si="15"/>
        <v>0</v>
      </c>
      <c r="M305">
        <f t="shared" si="14"/>
        <v>0</v>
      </c>
    </row>
    <row r="306" spans="11:13" hidden="1" x14ac:dyDescent="0.3">
      <c r="K306" s="7">
        <f t="shared" si="13"/>
        <v>0</v>
      </c>
      <c r="L306" s="5">
        <f t="shared" si="15"/>
        <v>0</v>
      </c>
      <c r="M306">
        <f t="shared" si="14"/>
        <v>0</v>
      </c>
    </row>
    <row r="307" spans="11:13" hidden="1" x14ac:dyDescent="0.3">
      <c r="K307" s="7">
        <f t="shared" si="13"/>
        <v>0</v>
      </c>
      <c r="L307" s="5">
        <f t="shared" si="15"/>
        <v>0</v>
      </c>
      <c r="M307">
        <f t="shared" si="14"/>
        <v>0</v>
      </c>
    </row>
    <row r="308" spans="11:13" hidden="1" x14ac:dyDescent="0.3">
      <c r="K308" s="7">
        <f t="shared" si="13"/>
        <v>0</v>
      </c>
      <c r="L308" s="5">
        <f t="shared" si="15"/>
        <v>0</v>
      </c>
      <c r="M308">
        <f t="shared" si="14"/>
        <v>0</v>
      </c>
    </row>
    <row r="309" spans="11:13" hidden="1" x14ac:dyDescent="0.3">
      <c r="K309" s="7">
        <f t="shared" si="13"/>
        <v>0</v>
      </c>
      <c r="L309" s="5">
        <f t="shared" si="15"/>
        <v>0</v>
      </c>
      <c r="M309">
        <f t="shared" si="14"/>
        <v>0</v>
      </c>
    </row>
    <row r="310" spans="11:13" hidden="1" x14ac:dyDescent="0.3">
      <c r="K310" s="7">
        <f t="shared" si="13"/>
        <v>0</v>
      </c>
      <c r="L310" s="5">
        <f t="shared" si="15"/>
        <v>0</v>
      </c>
      <c r="M310">
        <f t="shared" si="14"/>
        <v>0</v>
      </c>
    </row>
    <row r="311" spans="11:13" hidden="1" x14ac:dyDescent="0.3">
      <c r="K311" s="7">
        <f t="shared" si="13"/>
        <v>0</v>
      </c>
      <c r="L311" s="5">
        <f t="shared" si="15"/>
        <v>0</v>
      </c>
      <c r="M311">
        <f t="shared" si="14"/>
        <v>0</v>
      </c>
    </row>
    <row r="312" spans="11:13" hidden="1" x14ac:dyDescent="0.3">
      <c r="K312" s="7">
        <f t="shared" si="13"/>
        <v>0</v>
      </c>
      <c r="L312" s="5">
        <f t="shared" si="15"/>
        <v>0</v>
      </c>
      <c r="M312">
        <f t="shared" si="14"/>
        <v>0</v>
      </c>
    </row>
    <row r="313" spans="11:13" hidden="1" x14ac:dyDescent="0.3">
      <c r="K313" s="7">
        <f t="shared" si="13"/>
        <v>0</v>
      </c>
      <c r="L313" s="5">
        <f t="shared" si="15"/>
        <v>0</v>
      </c>
      <c r="M313">
        <f t="shared" si="14"/>
        <v>0</v>
      </c>
    </row>
    <row r="314" spans="11:13" hidden="1" x14ac:dyDescent="0.3">
      <c r="K314" s="7">
        <f t="shared" si="13"/>
        <v>0</v>
      </c>
      <c r="L314" s="5">
        <f t="shared" si="15"/>
        <v>0</v>
      </c>
      <c r="M314">
        <f t="shared" si="14"/>
        <v>0</v>
      </c>
    </row>
    <row r="315" spans="11:13" hidden="1" x14ac:dyDescent="0.3">
      <c r="K315" s="7">
        <f t="shared" si="13"/>
        <v>0</v>
      </c>
      <c r="L315" s="5">
        <f t="shared" si="15"/>
        <v>0</v>
      </c>
      <c r="M315">
        <f t="shared" si="14"/>
        <v>0</v>
      </c>
    </row>
    <row r="316" spans="11:13" hidden="1" x14ac:dyDescent="0.3">
      <c r="K316" s="7">
        <f t="shared" si="13"/>
        <v>0</v>
      </c>
      <c r="L316" s="5">
        <f t="shared" si="15"/>
        <v>0</v>
      </c>
      <c r="M316">
        <f t="shared" si="14"/>
        <v>0</v>
      </c>
    </row>
    <row r="317" spans="11:13" hidden="1" x14ac:dyDescent="0.3">
      <c r="K317" s="7">
        <f t="shared" si="13"/>
        <v>0</v>
      </c>
      <c r="L317" s="5">
        <f t="shared" si="15"/>
        <v>0</v>
      </c>
      <c r="M317">
        <f t="shared" si="14"/>
        <v>0</v>
      </c>
    </row>
    <row r="318" spans="11:13" hidden="1" x14ac:dyDescent="0.3">
      <c r="K318" s="7">
        <f t="shared" si="13"/>
        <v>0</v>
      </c>
      <c r="L318" s="5">
        <f t="shared" si="15"/>
        <v>0</v>
      </c>
      <c r="M318">
        <f t="shared" si="14"/>
        <v>0</v>
      </c>
    </row>
    <row r="319" spans="11:13" hidden="1" x14ac:dyDescent="0.3">
      <c r="K319" s="7">
        <f t="shared" si="13"/>
        <v>0</v>
      </c>
      <c r="L319" s="5">
        <f t="shared" si="15"/>
        <v>0</v>
      </c>
      <c r="M319">
        <f t="shared" si="14"/>
        <v>0</v>
      </c>
    </row>
    <row r="320" spans="11:13" hidden="1" x14ac:dyDescent="0.3">
      <c r="K320" s="7">
        <f t="shared" si="13"/>
        <v>0</v>
      </c>
      <c r="L320" s="5">
        <f t="shared" si="15"/>
        <v>0</v>
      </c>
      <c r="M320">
        <f t="shared" si="14"/>
        <v>0</v>
      </c>
    </row>
    <row r="321" spans="11:13" hidden="1" x14ac:dyDescent="0.3">
      <c r="K321" s="7">
        <f t="shared" si="13"/>
        <v>0</v>
      </c>
      <c r="L321" s="5">
        <f t="shared" si="15"/>
        <v>0</v>
      </c>
      <c r="M321">
        <f t="shared" si="14"/>
        <v>0</v>
      </c>
    </row>
    <row r="322" spans="11:13" hidden="1" x14ac:dyDescent="0.3">
      <c r="K322" s="7">
        <f t="shared" si="13"/>
        <v>0</v>
      </c>
      <c r="L322" s="5">
        <f t="shared" si="15"/>
        <v>0</v>
      </c>
      <c r="M322">
        <f t="shared" si="14"/>
        <v>0</v>
      </c>
    </row>
    <row r="323" spans="11:13" hidden="1" x14ac:dyDescent="0.3">
      <c r="K323" s="7">
        <f t="shared" si="13"/>
        <v>0</v>
      </c>
      <c r="L323" s="5">
        <f t="shared" si="15"/>
        <v>0</v>
      </c>
      <c r="M323">
        <f t="shared" si="14"/>
        <v>0</v>
      </c>
    </row>
    <row r="324" spans="11:13" hidden="1" x14ac:dyDescent="0.3">
      <c r="K324" s="7">
        <f t="shared" si="13"/>
        <v>0</v>
      </c>
      <c r="L324" s="5">
        <f t="shared" si="15"/>
        <v>0</v>
      </c>
      <c r="M324">
        <f t="shared" si="14"/>
        <v>0</v>
      </c>
    </row>
    <row r="325" spans="11:13" hidden="1" x14ac:dyDescent="0.3">
      <c r="K325" s="7">
        <f t="shared" si="13"/>
        <v>0</v>
      </c>
      <c r="L325" s="5">
        <f t="shared" si="15"/>
        <v>0</v>
      </c>
      <c r="M325">
        <f t="shared" si="14"/>
        <v>0</v>
      </c>
    </row>
    <row r="326" spans="11:13" hidden="1" x14ac:dyDescent="0.3">
      <c r="K326" s="7">
        <f t="shared" si="13"/>
        <v>0</v>
      </c>
      <c r="L326" s="5">
        <f t="shared" si="15"/>
        <v>0</v>
      </c>
      <c r="M326">
        <f t="shared" si="14"/>
        <v>0</v>
      </c>
    </row>
    <row r="327" spans="11:13" hidden="1" x14ac:dyDescent="0.3">
      <c r="K327" s="7">
        <f t="shared" si="13"/>
        <v>0</v>
      </c>
      <c r="L327" s="5">
        <f t="shared" si="15"/>
        <v>0</v>
      </c>
      <c r="M327">
        <f t="shared" si="14"/>
        <v>0</v>
      </c>
    </row>
    <row r="328" spans="11:13" hidden="1" x14ac:dyDescent="0.3">
      <c r="K328" s="7">
        <f t="shared" ref="K328:K391" si="16">SUM(F328:J328)</f>
        <v>0</v>
      </c>
      <c r="L328" s="5">
        <f t="shared" si="15"/>
        <v>0</v>
      </c>
      <c r="M328">
        <f t="shared" ref="M328:M391" si="17">SUM(K328*L328)</f>
        <v>0</v>
      </c>
    </row>
    <row r="329" spans="11:13" hidden="1" x14ac:dyDescent="0.3">
      <c r="K329" s="7">
        <f t="shared" si="16"/>
        <v>0</v>
      </c>
      <c r="L329" s="5">
        <f t="shared" ref="L329:L392" si="18">IF(D329="X",0,IF(E329="",0,IF(E329="H",0,VLOOKUP(E329,$F$539:$G$553,2))))</f>
        <v>0</v>
      </c>
      <c r="M329">
        <f t="shared" si="17"/>
        <v>0</v>
      </c>
    </row>
    <row r="330" spans="11:13" hidden="1" x14ac:dyDescent="0.3">
      <c r="K330" s="7">
        <f t="shared" si="16"/>
        <v>0</v>
      </c>
      <c r="L330" s="5">
        <f t="shared" si="18"/>
        <v>0</v>
      </c>
      <c r="M330">
        <f t="shared" si="17"/>
        <v>0</v>
      </c>
    </row>
    <row r="331" spans="11:13" hidden="1" x14ac:dyDescent="0.3">
      <c r="K331" s="7">
        <f t="shared" si="16"/>
        <v>0</v>
      </c>
      <c r="L331" s="5">
        <f t="shared" si="18"/>
        <v>0</v>
      </c>
      <c r="M331">
        <f t="shared" si="17"/>
        <v>0</v>
      </c>
    </row>
    <row r="332" spans="11:13" hidden="1" x14ac:dyDescent="0.3">
      <c r="K332" s="7">
        <f t="shared" si="16"/>
        <v>0</v>
      </c>
      <c r="L332" s="5">
        <f t="shared" si="18"/>
        <v>0</v>
      </c>
      <c r="M332">
        <f t="shared" si="17"/>
        <v>0</v>
      </c>
    </row>
    <row r="333" spans="11:13" hidden="1" x14ac:dyDescent="0.3">
      <c r="K333" s="7">
        <f t="shared" si="16"/>
        <v>0</v>
      </c>
      <c r="L333" s="5">
        <f t="shared" si="18"/>
        <v>0</v>
      </c>
      <c r="M333">
        <f t="shared" si="17"/>
        <v>0</v>
      </c>
    </row>
    <row r="334" spans="11:13" hidden="1" x14ac:dyDescent="0.3">
      <c r="K334" s="7">
        <f t="shared" si="16"/>
        <v>0</v>
      </c>
      <c r="L334" s="5">
        <f t="shared" si="18"/>
        <v>0</v>
      </c>
      <c r="M334">
        <f t="shared" si="17"/>
        <v>0</v>
      </c>
    </row>
    <row r="335" spans="11:13" hidden="1" x14ac:dyDescent="0.3">
      <c r="K335" s="7">
        <f t="shared" si="16"/>
        <v>0</v>
      </c>
      <c r="L335" s="5">
        <f t="shared" si="18"/>
        <v>0</v>
      </c>
      <c r="M335">
        <f t="shared" si="17"/>
        <v>0</v>
      </c>
    </row>
    <row r="336" spans="11:13" hidden="1" x14ac:dyDescent="0.3">
      <c r="K336" s="7">
        <f t="shared" si="16"/>
        <v>0</v>
      </c>
      <c r="L336" s="5">
        <f t="shared" si="18"/>
        <v>0</v>
      </c>
      <c r="M336">
        <f t="shared" si="17"/>
        <v>0</v>
      </c>
    </row>
    <row r="337" spans="11:13" hidden="1" x14ac:dyDescent="0.3">
      <c r="K337" s="7">
        <f t="shared" si="16"/>
        <v>0</v>
      </c>
      <c r="L337" s="5">
        <f t="shared" si="18"/>
        <v>0</v>
      </c>
      <c r="M337">
        <f t="shared" si="17"/>
        <v>0</v>
      </c>
    </row>
    <row r="338" spans="11:13" hidden="1" x14ac:dyDescent="0.3">
      <c r="K338" s="7">
        <f t="shared" si="16"/>
        <v>0</v>
      </c>
      <c r="L338" s="5">
        <f t="shared" si="18"/>
        <v>0</v>
      </c>
      <c r="M338">
        <f t="shared" si="17"/>
        <v>0</v>
      </c>
    </row>
    <row r="339" spans="11:13" hidden="1" x14ac:dyDescent="0.3">
      <c r="K339" s="7">
        <f t="shared" si="16"/>
        <v>0</v>
      </c>
      <c r="L339" s="5">
        <f t="shared" si="18"/>
        <v>0</v>
      </c>
      <c r="M339">
        <f t="shared" si="17"/>
        <v>0</v>
      </c>
    </row>
    <row r="340" spans="11:13" hidden="1" x14ac:dyDescent="0.3">
      <c r="K340" s="7">
        <f t="shared" si="16"/>
        <v>0</v>
      </c>
      <c r="L340" s="5">
        <f t="shared" si="18"/>
        <v>0</v>
      </c>
      <c r="M340">
        <f t="shared" si="17"/>
        <v>0</v>
      </c>
    </row>
    <row r="341" spans="11:13" hidden="1" x14ac:dyDescent="0.3">
      <c r="K341" s="7">
        <f t="shared" si="16"/>
        <v>0</v>
      </c>
      <c r="L341" s="5">
        <f t="shared" si="18"/>
        <v>0</v>
      </c>
      <c r="M341">
        <f t="shared" si="17"/>
        <v>0</v>
      </c>
    </row>
    <row r="342" spans="11:13" hidden="1" x14ac:dyDescent="0.3">
      <c r="K342" s="7">
        <f t="shared" si="16"/>
        <v>0</v>
      </c>
      <c r="L342" s="5">
        <f t="shared" si="18"/>
        <v>0</v>
      </c>
      <c r="M342">
        <f t="shared" si="17"/>
        <v>0</v>
      </c>
    </row>
    <row r="343" spans="11:13" hidden="1" x14ac:dyDescent="0.3">
      <c r="K343" s="7">
        <f t="shared" si="16"/>
        <v>0</v>
      </c>
      <c r="L343" s="5">
        <f t="shared" si="18"/>
        <v>0</v>
      </c>
      <c r="M343">
        <f t="shared" si="17"/>
        <v>0</v>
      </c>
    </row>
    <row r="344" spans="11:13" hidden="1" x14ac:dyDescent="0.3">
      <c r="K344" s="7">
        <f t="shared" si="16"/>
        <v>0</v>
      </c>
      <c r="L344" s="5">
        <f t="shared" si="18"/>
        <v>0</v>
      </c>
      <c r="M344">
        <f t="shared" si="17"/>
        <v>0</v>
      </c>
    </row>
    <row r="345" spans="11:13" hidden="1" x14ac:dyDescent="0.3">
      <c r="K345" s="7">
        <f t="shared" si="16"/>
        <v>0</v>
      </c>
      <c r="L345" s="5">
        <f t="shared" si="18"/>
        <v>0</v>
      </c>
      <c r="M345">
        <f t="shared" si="17"/>
        <v>0</v>
      </c>
    </row>
    <row r="346" spans="11:13" hidden="1" x14ac:dyDescent="0.3">
      <c r="K346" s="7">
        <f t="shared" si="16"/>
        <v>0</v>
      </c>
      <c r="L346" s="5">
        <f t="shared" si="18"/>
        <v>0</v>
      </c>
      <c r="M346">
        <f t="shared" si="17"/>
        <v>0</v>
      </c>
    </row>
    <row r="347" spans="11:13" hidden="1" x14ac:dyDescent="0.3">
      <c r="K347" s="7">
        <f t="shared" si="16"/>
        <v>0</v>
      </c>
      <c r="L347" s="5">
        <f t="shared" si="18"/>
        <v>0</v>
      </c>
      <c r="M347">
        <f t="shared" si="17"/>
        <v>0</v>
      </c>
    </row>
    <row r="348" spans="11:13" hidden="1" x14ac:dyDescent="0.3">
      <c r="K348" s="7">
        <f t="shared" si="16"/>
        <v>0</v>
      </c>
      <c r="L348" s="5">
        <f t="shared" si="18"/>
        <v>0</v>
      </c>
      <c r="M348">
        <f t="shared" si="17"/>
        <v>0</v>
      </c>
    </row>
    <row r="349" spans="11:13" hidden="1" x14ac:dyDescent="0.3">
      <c r="K349" s="7">
        <f t="shared" si="16"/>
        <v>0</v>
      </c>
      <c r="L349" s="5">
        <f t="shared" si="18"/>
        <v>0</v>
      </c>
      <c r="M349">
        <f t="shared" si="17"/>
        <v>0</v>
      </c>
    </row>
    <row r="350" spans="11:13" hidden="1" x14ac:dyDescent="0.3">
      <c r="K350" s="7">
        <f t="shared" si="16"/>
        <v>0</v>
      </c>
      <c r="L350" s="5">
        <f t="shared" si="18"/>
        <v>0</v>
      </c>
      <c r="M350">
        <f t="shared" si="17"/>
        <v>0</v>
      </c>
    </row>
    <row r="351" spans="11:13" hidden="1" x14ac:dyDescent="0.3">
      <c r="K351" s="7">
        <f t="shared" si="16"/>
        <v>0</v>
      </c>
      <c r="L351" s="5">
        <f t="shared" si="18"/>
        <v>0</v>
      </c>
      <c r="M351">
        <f t="shared" si="17"/>
        <v>0</v>
      </c>
    </row>
    <row r="352" spans="11:13" hidden="1" x14ac:dyDescent="0.3">
      <c r="K352" s="7">
        <f t="shared" si="16"/>
        <v>0</v>
      </c>
      <c r="L352" s="5">
        <f t="shared" si="18"/>
        <v>0</v>
      </c>
      <c r="M352">
        <f t="shared" si="17"/>
        <v>0</v>
      </c>
    </row>
    <row r="353" spans="11:13" hidden="1" x14ac:dyDescent="0.3">
      <c r="K353" s="7">
        <f t="shared" si="16"/>
        <v>0</v>
      </c>
      <c r="L353" s="5">
        <f t="shared" si="18"/>
        <v>0</v>
      </c>
      <c r="M353">
        <f t="shared" si="17"/>
        <v>0</v>
      </c>
    </row>
    <row r="354" spans="11:13" hidden="1" x14ac:dyDescent="0.3">
      <c r="K354" s="7">
        <f t="shared" si="16"/>
        <v>0</v>
      </c>
      <c r="L354" s="5">
        <f t="shared" si="18"/>
        <v>0</v>
      </c>
      <c r="M354">
        <f t="shared" si="17"/>
        <v>0</v>
      </c>
    </row>
    <row r="355" spans="11:13" hidden="1" x14ac:dyDescent="0.3">
      <c r="K355" s="7">
        <f t="shared" si="16"/>
        <v>0</v>
      </c>
      <c r="L355" s="5">
        <f t="shared" si="18"/>
        <v>0</v>
      </c>
      <c r="M355">
        <f t="shared" si="17"/>
        <v>0</v>
      </c>
    </row>
    <row r="356" spans="11:13" hidden="1" x14ac:dyDescent="0.3">
      <c r="K356" s="7">
        <f t="shared" si="16"/>
        <v>0</v>
      </c>
      <c r="L356" s="5">
        <f t="shared" si="18"/>
        <v>0</v>
      </c>
      <c r="M356">
        <f t="shared" si="17"/>
        <v>0</v>
      </c>
    </row>
    <row r="357" spans="11:13" hidden="1" x14ac:dyDescent="0.3">
      <c r="K357" s="7">
        <f t="shared" si="16"/>
        <v>0</v>
      </c>
      <c r="L357" s="5">
        <f t="shared" si="18"/>
        <v>0</v>
      </c>
      <c r="M357">
        <f t="shared" si="17"/>
        <v>0</v>
      </c>
    </row>
    <row r="358" spans="11:13" hidden="1" x14ac:dyDescent="0.3">
      <c r="K358" s="7">
        <f t="shared" si="16"/>
        <v>0</v>
      </c>
      <c r="L358" s="5">
        <f t="shared" si="18"/>
        <v>0</v>
      </c>
      <c r="M358">
        <f t="shared" si="17"/>
        <v>0</v>
      </c>
    </row>
    <row r="359" spans="11:13" hidden="1" x14ac:dyDescent="0.3">
      <c r="K359" s="7">
        <f t="shared" si="16"/>
        <v>0</v>
      </c>
      <c r="L359" s="5">
        <f t="shared" si="18"/>
        <v>0</v>
      </c>
      <c r="M359">
        <f t="shared" si="17"/>
        <v>0</v>
      </c>
    </row>
    <row r="360" spans="11:13" hidden="1" x14ac:dyDescent="0.3">
      <c r="K360" s="7">
        <f t="shared" si="16"/>
        <v>0</v>
      </c>
      <c r="L360" s="5">
        <f t="shared" si="18"/>
        <v>0</v>
      </c>
      <c r="M360">
        <f t="shared" si="17"/>
        <v>0</v>
      </c>
    </row>
    <row r="361" spans="11:13" hidden="1" x14ac:dyDescent="0.3">
      <c r="K361" s="7">
        <f t="shared" si="16"/>
        <v>0</v>
      </c>
      <c r="L361" s="5">
        <f t="shared" si="18"/>
        <v>0</v>
      </c>
      <c r="M361">
        <f t="shared" si="17"/>
        <v>0</v>
      </c>
    </row>
    <row r="362" spans="11:13" hidden="1" x14ac:dyDescent="0.3">
      <c r="K362" s="7">
        <f t="shared" si="16"/>
        <v>0</v>
      </c>
      <c r="L362" s="5">
        <f t="shared" si="18"/>
        <v>0</v>
      </c>
      <c r="M362">
        <f t="shared" si="17"/>
        <v>0</v>
      </c>
    </row>
    <row r="363" spans="11:13" hidden="1" x14ac:dyDescent="0.3">
      <c r="K363" s="7">
        <f t="shared" si="16"/>
        <v>0</v>
      </c>
      <c r="L363" s="5">
        <f t="shared" si="18"/>
        <v>0</v>
      </c>
      <c r="M363">
        <f t="shared" si="17"/>
        <v>0</v>
      </c>
    </row>
    <row r="364" spans="11:13" hidden="1" x14ac:dyDescent="0.3">
      <c r="K364" s="7">
        <f t="shared" si="16"/>
        <v>0</v>
      </c>
      <c r="L364" s="5">
        <f t="shared" si="18"/>
        <v>0</v>
      </c>
      <c r="M364">
        <f t="shared" si="17"/>
        <v>0</v>
      </c>
    </row>
    <row r="365" spans="11:13" hidden="1" x14ac:dyDescent="0.3">
      <c r="K365" s="7">
        <f t="shared" si="16"/>
        <v>0</v>
      </c>
      <c r="L365" s="5">
        <f t="shared" si="18"/>
        <v>0</v>
      </c>
      <c r="M365">
        <f t="shared" si="17"/>
        <v>0</v>
      </c>
    </row>
    <row r="366" spans="11:13" hidden="1" x14ac:dyDescent="0.3">
      <c r="K366" s="7">
        <f t="shared" si="16"/>
        <v>0</v>
      </c>
      <c r="L366" s="5">
        <f t="shared" si="18"/>
        <v>0</v>
      </c>
      <c r="M366">
        <f t="shared" si="17"/>
        <v>0</v>
      </c>
    </row>
    <row r="367" spans="11:13" hidden="1" x14ac:dyDescent="0.3">
      <c r="K367" s="7">
        <f t="shared" si="16"/>
        <v>0</v>
      </c>
      <c r="L367" s="5">
        <f t="shared" si="18"/>
        <v>0</v>
      </c>
      <c r="M367">
        <f t="shared" si="17"/>
        <v>0</v>
      </c>
    </row>
    <row r="368" spans="11:13" hidden="1" x14ac:dyDescent="0.3">
      <c r="K368" s="7">
        <f t="shared" si="16"/>
        <v>0</v>
      </c>
      <c r="L368" s="5">
        <f t="shared" si="18"/>
        <v>0</v>
      </c>
      <c r="M368">
        <f t="shared" si="17"/>
        <v>0</v>
      </c>
    </row>
    <row r="369" spans="11:13" hidden="1" x14ac:dyDescent="0.3">
      <c r="K369" s="7">
        <f t="shared" si="16"/>
        <v>0</v>
      </c>
      <c r="L369" s="5">
        <f t="shared" si="18"/>
        <v>0</v>
      </c>
      <c r="M369">
        <f t="shared" si="17"/>
        <v>0</v>
      </c>
    </row>
    <row r="370" spans="11:13" hidden="1" x14ac:dyDescent="0.3">
      <c r="K370" s="7">
        <f t="shared" si="16"/>
        <v>0</v>
      </c>
      <c r="L370" s="5">
        <f t="shared" si="18"/>
        <v>0</v>
      </c>
      <c r="M370">
        <f t="shared" si="17"/>
        <v>0</v>
      </c>
    </row>
    <row r="371" spans="11:13" hidden="1" x14ac:dyDescent="0.3">
      <c r="K371" s="7">
        <f t="shared" si="16"/>
        <v>0</v>
      </c>
      <c r="L371" s="5">
        <f t="shared" si="18"/>
        <v>0</v>
      </c>
      <c r="M371">
        <f t="shared" si="17"/>
        <v>0</v>
      </c>
    </row>
    <row r="372" spans="11:13" hidden="1" x14ac:dyDescent="0.3">
      <c r="K372" s="7">
        <f t="shared" si="16"/>
        <v>0</v>
      </c>
      <c r="L372" s="5">
        <f t="shared" si="18"/>
        <v>0</v>
      </c>
      <c r="M372">
        <f t="shared" si="17"/>
        <v>0</v>
      </c>
    </row>
    <row r="373" spans="11:13" hidden="1" x14ac:dyDescent="0.3">
      <c r="K373" s="7">
        <f t="shared" si="16"/>
        <v>0</v>
      </c>
      <c r="L373" s="5">
        <f t="shared" si="18"/>
        <v>0</v>
      </c>
      <c r="M373">
        <f t="shared" si="17"/>
        <v>0</v>
      </c>
    </row>
    <row r="374" spans="11:13" hidden="1" x14ac:dyDescent="0.3">
      <c r="K374" s="7">
        <f t="shared" si="16"/>
        <v>0</v>
      </c>
      <c r="L374" s="5">
        <f t="shared" si="18"/>
        <v>0</v>
      </c>
      <c r="M374">
        <f t="shared" si="17"/>
        <v>0</v>
      </c>
    </row>
    <row r="375" spans="11:13" hidden="1" x14ac:dyDescent="0.3">
      <c r="K375" s="7">
        <f t="shared" si="16"/>
        <v>0</v>
      </c>
      <c r="L375" s="5">
        <f t="shared" si="18"/>
        <v>0</v>
      </c>
      <c r="M375">
        <f t="shared" si="17"/>
        <v>0</v>
      </c>
    </row>
    <row r="376" spans="11:13" hidden="1" x14ac:dyDescent="0.3">
      <c r="K376" s="7">
        <f t="shared" si="16"/>
        <v>0</v>
      </c>
      <c r="L376" s="5">
        <f t="shared" si="18"/>
        <v>0</v>
      </c>
      <c r="M376">
        <f t="shared" si="17"/>
        <v>0</v>
      </c>
    </row>
    <row r="377" spans="11:13" hidden="1" x14ac:dyDescent="0.3">
      <c r="K377" s="7">
        <f t="shared" si="16"/>
        <v>0</v>
      </c>
      <c r="L377" s="5">
        <f t="shared" si="18"/>
        <v>0</v>
      </c>
      <c r="M377">
        <f t="shared" si="17"/>
        <v>0</v>
      </c>
    </row>
    <row r="378" spans="11:13" hidden="1" x14ac:dyDescent="0.3">
      <c r="K378" s="7">
        <f t="shared" si="16"/>
        <v>0</v>
      </c>
      <c r="L378" s="5">
        <f t="shared" si="18"/>
        <v>0</v>
      </c>
      <c r="M378">
        <f t="shared" si="17"/>
        <v>0</v>
      </c>
    </row>
    <row r="379" spans="11:13" hidden="1" x14ac:dyDescent="0.3">
      <c r="K379" s="7">
        <f t="shared" si="16"/>
        <v>0</v>
      </c>
      <c r="L379" s="5">
        <f t="shared" si="18"/>
        <v>0</v>
      </c>
      <c r="M379">
        <f t="shared" si="17"/>
        <v>0</v>
      </c>
    </row>
    <row r="380" spans="11:13" hidden="1" x14ac:dyDescent="0.3">
      <c r="K380" s="7">
        <f t="shared" si="16"/>
        <v>0</v>
      </c>
      <c r="L380" s="5">
        <f t="shared" si="18"/>
        <v>0</v>
      </c>
      <c r="M380">
        <f t="shared" si="17"/>
        <v>0</v>
      </c>
    </row>
    <row r="381" spans="11:13" hidden="1" x14ac:dyDescent="0.3">
      <c r="K381" s="7">
        <f t="shared" si="16"/>
        <v>0</v>
      </c>
      <c r="L381" s="5">
        <f t="shared" si="18"/>
        <v>0</v>
      </c>
      <c r="M381">
        <f t="shared" si="17"/>
        <v>0</v>
      </c>
    </row>
    <row r="382" spans="11:13" hidden="1" x14ac:dyDescent="0.3">
      <c r="K382" s="7">
        <f t="shared" si="16"/>
        <v>0</v>
      </c>
      <c r="L382" s="5">
        <f t="shared" si="18"/>
        <v>0</v>
      </c>
      <c r="M382">
        <f t="shared" si="17"/>
        <v>0</v>
      </c>
    </row>
    <row r="383" spans="11:13" hidden="1" x14ac:dyDescent="0.3">
      <c r="K383" s="7">
        <f t="shared" si="16"/>
        <v>0</v>
      </c>
      <c r="L383" s="5">
        <f t="shared" si="18"/>
        <v>0</v>
      </c>
      <c r="M383">
        <f t="shared" si="17"/>
        <v>0</v>
      </c>
    </row>
    <row r="384" spans="11:13" hidden="1" x14ac:dyDescent="0.3">
      <c r="K384" s="7">
        <f t="shared" si="16"/>
        <v>0</v>
      </c>
      <c r="L384" s="5">
        <f t="shared" si="18"/>
        <v>0</v>
      </c>
      <c r="M384">
        <f t="shared" si="17"/>
        <v>0</v>
      </c>
    </row>
    <row r="385" spans="11:13" hidden="1" x14ac:dyDescent="0.3">
      <c r="K385" s="7">
        <f t="shared" si="16"/>
        <v>0</v>
      </c>
      <c r="L385" s="5">
        <f t="shared" si="18"/>
        <v>0</v>
      </c>
      <c r="M385">
        <f t="shared" si="17"/>
        <v>0</v>
      </c>
    </row>
    <row r="386" spans="11:13" hidden="1" x14ac:dyDescent="0.3">
      <c r="K386" s="7">
        <f t="shared" si="16"/>
        <v>0</v>
      </c>
      <c r="L386" s="5">
        <f t="shared" si="18"/>
        <v>0</v>
      </c>
      <c r="M386">
        <f t="shared" si="17"/>
        <v>0</v>
      </c>
    </row>
    <row r="387" spans="11:13" hidden="1" x14ac:dyDescent="0.3">
      <c r="K387" s="7">
        <f t="shared" si="16"/>
        <v>0</v>
      </c>
      <c r="L387" s="5">
        <f t="shared" si="18"/>
        <v>0</v>
      </c>
      <c r="M387">
        <f t="shared" si="17"/>
        <v>0</v>
      </c>
    </row>
    <row r="388" spans="11:13" hidden="1" x14ac:dyDescent="0.3">
      <c r="K388" s="7">
        <f t="shared" si="16"/>
        <v>0</v>
      </c>
      <c r="L388" s="5">
        <f t="shared" si="18"/>
        <v>0</v>
      </c>
      <c r="M388">
        <f t="shared" si="17"/>
        <v>0</v>
      </c>
    </row>
    <row r="389" spans="11:13" hidden="1" x14ac:dyDescent="0.3">
      <c r="K389" s="7">
        <f t="shared" si="16"/>
        <v>0</v>
      </c>
      <c r="L389" s="5">
        <f t="shared" si="18"/>
        <v>0</v>
      </c>
      <c r="M389">
        <f t="shared" si="17"/>
        <v>0</v>
      </c>
    </row>
    <row r="390" spans="11:13" hidden="1" x14ac:dyDescent="0.3">
      <c r="K390" s="7">
        <f t="shared" si="16"/>
        <v>0</v>
      </c>
      <c r="L390" s="5">
        <f t="shared" si="18"/>
        <v>0</v>
      </c>
      <c r="M390">
        <f t="shared" si="17"/>
        <v>0</v>
      </c>
    </row>
    <row r="391" spans="11:13" hidden="1" x14ac:dyDescent="0.3">
      <c r="K391" s="7">
        <f t="shared" si="16"/>
        <v>0</v>
      </c>
      <c r="L391" s="5">
        <f t="shared" si="18"/>
        <v>0</v>
      </c>
      <c r="M391">
        <f t="shared" si="17"/>
        <v>0</v>
      </c>
    </row>
    <row r="392" spans="11:13" hidden="1" x14ac:dyDescent="0.3">
      <c r="K392" s="7">
        <f t="shared" ref="K392:K455" si="19">SUM(F392:J392)</f>
        <v>0</v>
      </c>
      <c r="L392" s="5">
        <f t="shared" si="18"/>
        <v>0</v>
      </c>
      <c r="M392">
        <f t="shared" ref="M392:M455" si="20">SUM(K392*L392)</f>
        <v>0</v>
      </c>
    </row>
    <row r="393" spans="11:13" hidden="1" x14ac:dyDescent="0.3">
      <c r="K393" s="7">
        <f t="shared" si="19"/>
        <v>0</v>
      </c>
      <c r="L393" s="5">
        <f t="shared" ref="L393:L456" si="21">IF(D393="X",0,IF(E393="",0,IF(E393="H",0,VLOOKUP(E393,$F$539:$G$553,2))))</f>
        <v>0</v>
      </c>
      <c r="M393">
        <f t="shared" si="20"/>
        <v>0</v>
      </c>
    </row>
    <row r="394" spans="11:13" hidden="1" x14ac:dyDescent="0.3">
      <c r="K394" s="7">
        <f t="shared" si="19"/>
        <v>0</v>
      </c>
      <c r="L394" s="5">
        <f t="shared" si="21"/>
        <v>0</v>
      </c>
      <c r="M394">
        <f t="shared" si="20"/>
        <v>0</v>
      </c>
    </row>
    <row r="395" spans="11:13" hidden="1" x14ac:dyDescent="0.3">
      <c r="K395" s="7">
        <f t="shared" si="19"/>
        <v>0</v>
      </c>
      <c r="L395" s="5">
        <f t="shared" si="21"/>
        <v>0</v>
      </c>
      <c r="M395">
        <f t="shared" si="20"/>
        <v>0</v>
      </c>
    </row>
    <row r="396" spans="11:13" hidden="1" x14ac:dyDescent="0.3">
      <c r="K396" s="7">
        <f t="shared" si="19"/>
        <v>0</v>
      </c>
      <c r="L396" s="5">
        <f t="shared" si="21"/>
        <v>0</v>
      </c>
      <c r="M396">
        <f t="shared" si="20"/>
        <v>0</v>
      </c>
    </row>
    <row r="397" spans="11:13" hidden="1" x14ac:dyDescent="0.3">
      <c r="K397" s="7">
        <f t="shared" si="19"/>
        <v>0</v>
      </c>
      <c r="L397" s="5">
        <f t="shared" si="21"/>
        <v>0</v>
      </c>
      <c r="M397">
        <f t="shared" si="20"/>
        <v>0</v>
      </c>
    </row>
    <row r="398" spans="11:13" hidden="1" x14ac:dyDescent="0.3">
      <c r="K398" s="7">
        <f t="shared" si="19"/>
        <v>0</v>
      </c>
      <c r="L398" s="5">
        <f t="shared" si="21"/>
        <v>0</v>
      </c>
      <c r="M398">
        <f t="shared" si="20"/>
        <v>0</v>
      </c>
    </row>
    <row r="399" spans="11:13" hidden="1" x14ac:dyDescent="0.3">
      <c r="K399" s="7">
        <f t="shared" si="19"/>
        <v>0</v>
      </c>
      <c r="L399" s="5">
        <f t="shared" si="21"/>
        <v>0</v>
      </c>
      <c r="M399">
        <f t="shared" si="20"/>
        <v>0</v>
      </c>
    </row>
    <row r="400" spans="11:13" hidden="1" x14ac:dyDescent="0.3">
      <c r="K400" s="7">
        <f t="shared" si="19"/>
        <v>0</v>
      </c>
      <c r="L400" s="5">
        <f t="shared" si="21"/>
        <v>0</v>
      </c>
      <c r="M400">
        <f t="shared" si="20"/>
        <v>0</v>
      </c>
    </row>
    <row r="401" spans="11:13" hidden="1" x14ac:dyDescent="0.3">
      <c r="K401" s="7">
        <f t="shared" si="19"/>
        <v>0</v>
      </c>
      <c r="L401" s="5">
        <f t="shared" si="21"/>
        <v>0</v>
      </c>
      <c r="M401">
        <f t="shared" si="20"/>
        <v>0</v>
      </c>
    </row>
    <row r="402" spans="11:13" hidden="1" x14ac:dyDescent="0.3">
      <c r="K402" s="7">
        <f t="shared" si="19"/>
        <v>0</v>
      </c>
      <c r="L402" s="5">
        <f t="shared" si="21"/>
        <v>0</v>
      </c>
      <c r="M402">
        <f t="shared" si="20"/>
        <v>0</v>
      </c>
    </row>
    <row r="403" spans="11:13" hidden="1" x14ac:dyDescent="0.3">
      <c r="K403" s="7">
        <f t="shared" si="19"/>
        <v>0</v>
      </c>
      <c r="L403" s="5">
        <f t="shared" si="21"/>
        <v>0</v>
      </c>
      <c r="M403">
        <f t="shared" si="20"/>
        <v>0</v>
      </c>
    </row>
    <row r="404" spans="11:13" hidden="1" x14ac:dyDescent="0.3">
      <c r="K404" s="7">
        <f t="shared" si="19"/>
        <v>0</v>
      </c>
      <c r="L404" s="5">
        <f t="shared" si="21"/>
        <v>0</v>
      </c>
      <c r="M404">
        <f t="shared" si="20"/>
        <v>0</v>
      </c>
    </row>
    <row r="405" spans="11:13" hidden="1" x14ac:dyDescent="0.3">
      <c r="K405" s="7">
        <f t="shared" si="19"/>
        <v>0</v>
      </c>
      <c r="L405" s="5">
        <f t="shared" si="21"/>
        <v>0</v>
      </c>
      <c r="M405">
        <f t="shared" si="20"/>
        <v>0</v>
      </c>
    </row>
    <row r="406" spans="11:13" hidden="1" x14ac:dyDescent="0.3">
      <c r="K406" s="7">
        <f t="shared" si="19"/>
        <v>0</v>
      </c>
      <c r="L406" s="5">
        <f t="shared" si="21"/>
        <v>0</v>
      </c>
      <c r="M406">
        <f t="shared" si="20"/>
        <v>0</v>
      </c>
    </row>
    <row r="407" spans="11:13" hidden="1" x14ac:dyDescent="0.3">
      <c r="K407" s="7">
        <f t="shared" si="19"/>
        <v>0</v>
      </c>
      <c r="L407" s="5">
        <f t="shared" si="21"/>
        <v>0</v>
      </c>
      <c r="M407">
        <f t="shared" si="20"/>
        <v>0</v>
      </c>
    </row>
    <row r="408" spans="11:13" hidden="1" x14ac:dyDescent="0.3">
      <c r="K408" s="7">
        <f t="shared" si="19"/>
        <v>0</v>
      </c>
      <c r="L408" s="5">
        <f t="shared" si="21"/>
        <v>0</v>
      </c>
      <c r="M408">
        <f t="shared" si="20"/>
        <v>0</v>
      </c>
    </row>
    <row r="409" spans="11:13" hidden="1" x14ac:dyDescent="0.3">
      <c r="K409" s="7">
        <f t="shared" si="19"/>
        <v>0</v>
      </c>
      <c r="L409" s="5">
        <f t="shared" si="21"/>
        <v>0</v>
      </c>
      <c r="M409">
        <f t="shared" si="20"/>
        <v>0</v>
      </c>
    </row>
    <row r="410" spans="11:13" hidden="1" x14ac:dyDescent="0.3">
      <c r="K410" s="7">
        <f t="shared" si="19"/>
        <v>0</v>
      </c>
      <c r="L410" s="5">
        <f t="shared" si="21"/>
        <v>0</v>
      </c>
      <c r="M410">
        <f t="shared" si="20"/>
        <v>0</v>
      </c>
    </row>
    <row r="411" spans="11:13" hidden="1" x14ac:dyDescent="0.3">
      <c r="K411" s="7">
        <f t="shared" si="19"/>
        <v>0</v>
      </c>
      <c r="L411" s="5">
        <f t="shared" si="21"/>
        <v>0</v>
      </c>
      <c r="M411">
        <f t="shared" si="20"/>
        <v>0</v>
      </c>
    </row>
    <row r="412" spans="11:13" hidden="1" x14ac:dyDescent="0.3">
      <c r="K412" s="7">
        <f t="shared" si="19"/>
        <v>0</v>
      </c>
      <c r="L412" s="5">
        <f t="shared" si="21"/>
        <v>0</v>
      </c>
      <c r="M412">
        <f t="shared" si="20"/>
        <v>0</v>
      </c>
    </row>
    <row r="413" spans="11:13" hidden="1" x14ac:dyDescent="0.3">
      <c r="K413" s="7">
        <f t="shared" si="19"/>
        <v>0</v>
      </c>
      <c r="L413" s="5">
        <f t="shared" si="21"/>
        <v>0</v>
      </c>
      <c r="M413">
        <f t="shared" si="20"/>
        <v>0</v>
      </c>
    </row>
    <row r="414" spans="11:13" hidden="1" x14ac:dyDescent="0.3">
      <c r="K414" s="7">
        <f t="shared" si="19"/>
        <v>0</v>
      </c>
      <c r="L414" s="5">
        <f t="shared" si="21"/>
        <v>0</v>
      </c>
      <c r="M414">
        <f t="shared" si="20"/>
        <v>0</v>
      </c>
    </row>
    <row r="415" spans="11:13" hidden="1" x14ac:dyDescent="0.3">
      <c r="K415" s="7">
        <f t="shared" si="19"/>
        <v>0</v>
      </c>
      <c r="L415" s="5">
        <f t="shared" si="21"/>
        <v>0</v>
      </c>
      <c r="M415">
        <f t="shared" si="20"/>
        <v>0</v>
      </c>
    </row>
    <row r="416" spans="11:13" hidden="1" x14ac:dyDescent="0.3">
      <c r="K416" s="7">
        <f t="shared" si="19"/>
        <v>0</v>
      </c>
      <c r="L416" s="5">
        <f t="shared" si="21"/>
        <v>0</v>
      </c>
      <c r="M416">
        <f t="shared" si="20"/>
        <v>0</v>
      </c>
    </row>
    <row r="417" spans="11:13" hidden="1" x14ac:dyDescent="0.3">
      <c r="K417" s="7">
        <f t="shared" si="19"/>
        <v>0</v>
      </c>
      <c r="L417" s="5">
        <f t="shared" si="21"/>
        <v>0</v>
      </c>
      <c r="M417">
        <f t="shared" si="20"/>
        <v>0</v>
      </c>
    </row>
    <row r="418" spans="11:13" hidden="1" x14ac:dyDescent="0.3">
      <c r="K418" s="7">
        <f t="shared" si="19"/>
        <v>0</v>
      </c>
      <c r="L418" s="5">
        <f t="shared" si="21"/>
        <v>0</v>
      </c>
      <c r="M418">
        <f t="shared" si="20"/>
        <v>0</v>
      </c>
    </row>
    <row r="419" spans="11:13" hidden="1" x14ac:dyDescent="0.3">
      <c r="K419" s="7">
        <f t="shared" si="19"/>
        <v>0</v>
      </c>
      <c r="L419" s="5">
        <f t="shared" si="21"/>
        <v>0</v>
      </c>
      <c r="M419">
        <f t="shared" si="20"/>
        <v>0</v>
      </c>
    </row>
    <row r="420" spans="11:13" hidden="1" x14ac:dyDescent="0.3">
      <c r="K420" s="7">
        <f t="shared" si="19"/>
        <v>0</v>
      </c>
      <c r="L420" s="5">
        <f t="shared" si="21"/>
        <v>0</v>
      </c>
      <c r="M420">
        <f t="shared" si="20"/>
        <v>0</v>
      </c>
    </row>
    <row r="421" spans="11:13" hidden="1" x14ac:dyDescent="0.3">
      <c r="K421" s="7">
        <f t="shared" si="19"/>
        <v>0</v>
      </c>
      <c r="L421" s="5">
        <f t="shared" si="21"/>
        <v>0</v>
      </c>
      <c r="M421">
        <f t="shared" si="20"/>
        <v>0</v>
      </c>
    </row>
    <row r="422" spans="11:13" hidden="1" x14ac:dyDescent="0.3">
      <c r="K422" s="7">
        <f t="shared" si="19"/>
        <v>0</v>
      </c>
      <c r="L422" s="5">
        <f t="shared" si="21"/>
        <v>0</v>
      </c>
      <c r="M422">
        <f t="shared" si="20"/>
        <v>0</v>
      </c>
    </row>
    <row r="423" spans="11:13" hidden="1" x14ac:dyDescent="0.3">
      <c r="K423" s="7">
        <f t="shared" si="19"/>
        <v>0</v>
      </c>
      <c r="L423" s="5">
        <f t="shared" si="21"/>
        <v>0</v>
      </c>
      <c r="M423">
        <f t="shared" si="20"/>
        <v>0</v>
      </c>
    </row>
    <row r="424" spans="11:13" hidden="1" x14ac:dyDescent="0.3">
      <c r="K424" s="7">
        <f t="shared" si="19"/>
        <v>0</v>
      </c>
      <c r="L424" s="5">
        <f t="shared" si="21"/>
        <v>0</v>
      </c>
      <c r="M424">
        <f t="shared" si="20"/>
        <v>0</v>
      </c>
    </row>
    <row r="425" spans="11:13" hidden="1" x14ac:dyDescent="0.3">
      <c r="K425" s="7">
        <f t="shared" si="19"/>
        <v>0</v>
      </c>
      <c r="L425" s="5">
        <f t="shared" si="21"/>
        <v>0</v>
      </c>
      <c r="M425">
        <f t="shared" si="20"/>
        <v>0</v>
      </c>
    </row>
    <row r="426" spans="11:13" hidden="1" x14ac:dyDescent="0.3">
      <c r="K426" s="7">
        <f t="shared" si="19"/>
        <v>0</v>
      </c>
      <c r="L426" s="5">
        <f t="shared" si="21"/>
        <v>0</v>
      </c>
      <c r="M426">
        <f t="shared" si="20"/>
        <v>0</v>
      </c>
    </row>
    <row r="427" spans="11:13" hidden="1" x14ac:dyDescent="0.3">
      <c r="K427" s="7">
        <f t="shared" si="19"/>
        <v>0</v>
      </c>
      <c r="L427" s="5">
        <f t="shared" si="21"/>
        <v>0</v>
      </c>
      <c r="M427">
        <f t="shared" si="20"/>
        <v>0</v>
      </c>
    </row>
    <row r="428" spans="11:13" hidden="1" x14ac:dyDescent="0.3">
      <c r="K428" s="7">
        <f t="shared" si="19"/>
        <v>0</v>
      </c>
      <c r="L428" s="5">
        <f t="shared" si="21"/>
        <v>0</v>
      </c>
      <c r="M428">
        <f t="shared" si="20"/>
        <v>0</v>
      </c>
    </row>
    <row r="429" spans="11:13" hidden="1" x14ac:dyDescent="0.3">
      <c r="K429" s="7">
        <f t="shared" si="19"/>
        <v>0</v>
      </c>
      <c r="L429" s="5">
        <f t="shared" si="21"/>
        <v>0</v>
      </c>
      <c r="M429">
        <f t="shared" si="20"/>
        <v>0</v>
      </c>
    </row>
    <row r="430" spans="11:13" hidden="1" x14ac:dyDescent="0.3">
      <c r="K430" s="7">
        <f t="shared" si="19"/>
        <v>0</v>
      </c>
      <c r="L430" s="5">
        <f t="shared" si="21"/>
        <v>0</v>
      </c>
      <c r="M430">
        <f t="shared" si="20"/>
        <v>0</v>
      </c>
    </row>
    <row r="431" spans="11:13" hidden="1" x14ac:dyDescent="0.3">
      <c r="K431" s="7">
        <f t="shared" si="19"/>
        <v>0</v>
      </c>
      <c r="L431" s="5">
        <f t="shared" si="21"/>
        <v>0</v>
      </c>
      <c r="M431">
        <f t="shared" si="20"/>
        <v>0</v>
      </c>
    </row>
    <row r="432" spans="11:13" hidden="1" x14ac:dyDescent="0.3">
      <c r="K432" s="7">
        <f t="shared" si="19"/>
        <v>0</v>
      </c>
      <c r="L432" s="5">
        <f t="shared" si="21"/>
        <v>0</v>
      </c>
      <c r="M432">
        <f t="shared" si="20"/>
        <v>0</v>
      </c>
    </row>
    <row r="433" spans="11:13" hidden="1" x14ac:dyDescent="0.3">
      <c r="K433" s="7">
        <f t="shared" si="19"/>
        <v>0</v>
      </c>
      <c r="L433" s="5">
        <f t="shared" si="21"/>
        <v>0</v>
      </c>
      <c r="M433">
        <f t="shared" si="20"/>
        <v>0</v>
      </c>
    </row>
    <row r="434" spans="11:13" hidden="1" x14ac:dyDescent="0.3">
      <c r="K434" s="7">
        <f t="shared" si="19"/>
        <v>0</v>
      </c>
      <c r="L434" s="5">
        <f t="shared" si="21"/>
        <v>0</v>
      </c>
      <c r="M434">
        <f t="shared" si="20"/>
        <v>0</v>
      </c>
    </row>
    <row r="435" spans="11:13" hidden="1" x14ac:dyDescent="0.3">
      <c r="K435" s="7">
        <f t="shared" si="19"/>
        <v>0</v>
      </c>
      <c r="L435" s="5">
        <f t="shared" si="21"/>
        <v>0</v>
      </c>
      <c r="M435">
        <f t="shared" si="20"/>
        <v>0</v>
      </c>
    </row>
    <row r="436" spans="11:13" hidden="1" x14ac:dyDescent="0.3">
      <c r="K436" s="7">
        <f t="shared" si="19"/>
        <v>0</v>
      </c>
      <c r="L436" s="5">
        <f t="shared" si="21"/>
        <v>0</v>
      </c>
      <c r="M436">
        <f t="shared" si="20"/>
        <v>0</v>
      </c>
    </row>
    <row r="437" spans="11:13" hidden="1" x14ac:dyDescent="0.3">
      <c r="K437" s="7">
        <f t="shared" si="19"/>
        <v>0</v>
      </c>
      <c r="L437" s="5">
        <f t="shared" si="21"/>
        <v>0</v>
      </c>
      <c r="M437">
        <f t="shared" si="20"/>
        <v>0</v>
      </c>
    </row>
    <row r="438" spans="11:13" hidden="1" x14ac:dyDescent="0.3">
      <c r="K438" s="7">
        <f t="shared" si="19"/>
        <v>0</v>
      </c>
      <c r="L438" s="5">
        <f t="shared" si="21"/>
        <v>0</v>
      </c>
      <c r="M438">
        <f t="shared" si="20"/>
        <v>0</v>
      </c>
    </row>
    <row r="439" spans="11:13" hidden="1" x14ac:dyDescent="0.3">
      <c r="K439" s="7">
        <f t="shared" si="19"/>
        <v>0</v>
      </c>
      <c r="L439" s="5">
        <f t="shared" si="21"/>
        <v>0</v>
      </c>
      <c r="M439">
        <f t="shared" si="20"/>
        <v>0</v>
      </c>
    </row>
    <row r="440" spans="11:13" hidden="1" x14ac:dyDescent="0.3">
      <c r="K440" s="7">
        <f t="shared" si="19"/>
        <v>0</v>
      </c>
      <c r="L440" s="5">
        <f t="shared" si="21"/>
        <v>0</v>
      </c>
      <c r="M440">
        <f t="shared" si="20"/>
        <v>0</v>
      </c>
    </row>
    <row r="441" spans="11:13" hidden="1" x14ac:dyDescent="0.3">
      <c r="K441" s="7">
        <f t="shared" si="19"/>
        <v>0</v>
      </c>
      <c r="L441" s="5">
        <f t="shared" si="21"/>
        <v>0</v>
      </c>
      <c r="M441">
        <f t="shared" si="20"/>
        <v>0</v>
      </c>
    </row>
    <row r="442" spans="11:13" hidden="1" x14ac:dyDescent="0.3">
      <c r="K442" s="7">
        <f t="shared" si="19"/>
        <v>0</v>
      </c>
      <c r="L442" s="5">
        <f t="shared" si="21"/>
        <v>0</v>
      </c>
      <c r="M442">
        <f t="shared" si="20"/>
        <v>0</v>
      </c>
    </row>
    <row r="443" spans="11:13" hidden="1" x14ac:dyDescent="0.3">
      <c r="K443" s="7">
        <f t="shared" si="19"/>
        <v>0</v>
      </c>
      <c r="L443" s="5">
        <f t="shared" si="21"/>
        <v>0</v>
      </c>
      <c r="M443">
        <f t="shared" si="20"/>
        <v>0</v>
      </c>
    </row>
    <row r="444" spans="11:13" hidden="1" x14ac:dyDescent="0.3">
      <c r="K444" s="7">
        <f t="shared" si="19"/>
        <v>0</v>
      </c>
      <c r="L444" s="5">
        <f t="shared" si="21"/>
        <v>0</v>
      </c>
      <c r="M444">
        <f t="shared" si="20"/>
        <v>0</v>
      </c>
    </row>
    <row r="445" spans="11:13" hidden="1" x14ac:dyDescent="0.3">
      <c r="K445" s="7">
        <f t="shared" si="19"/>
        <v>0</v>
      </c>
      <c r="L445" s="5">
        <f t="shared" si="21"/>
        <v>0</v>
      </c>
      <c r="M445">
        <f t="shared" si="20"/>
        <v>0</v>
      </c>
    </row>
    <row r="446" spans="11:13" hidden="1" x14ac:dyDescent="0.3">
      <c r="K446" s="7">
        <f t="shared" si="19"/>
        <v>0</v>
      </c>
      <c r="L446" s="5">
        <f t="shared" si="21"/>
        <v>0</v>
      </c>
      <c r="M446">
        <f t="shared" si="20"/>
        <v>0</v>
      </c>
    </row>
    <row r="447" spans="11:13" hidden="1" x14ac:dyDescent="0.3">
      <c r="K447" s="7">
        <f t="shared" si="19"/>
        <v>0</v>
      </c>
      <c r="L447" s="5">
        <f t="shared" si="21"/>
        <v>0</v>
      </c>
      <c r="M447">
        <f t="shared" si="20"/>
        <v>0</v>
      </c>
    </row>
    <row r="448" spans="11:13" hidden="1" x14ac:dyDescent="0.3">
      <c r="K448" s="7">
        <f t="shared" si="19"/>
        <v>0</v>
      </c>
      <c r="L448" s="5">
        <f t="shared" si="21"/>
        <v>0</v>
      </c>
      <c r="M448">
        <f t="shared" si="20"/>
        <v>0</v>
      </c>
    </row>
    <row r="449" spans="11:13" hidden="1" x14ac:dyDescent="0.3">
      <c r="K449" s="7">
        <f t="shared" si="19"/>
        <v>0</v>
      </c>
      <c r="L449" s="5">
        <f t="shared" si="21"/>
        <v>0</v>
      </c>
      <c r="M449">
        <f t="shared" si="20"/>
        <v>0</v>
      </c>
    </row>
    <row r="450" spans="11:13" hidden="1" x14ac:dyDescent="0.3">
      <c r="K450" s="7">
        <f t="shared" si="19"/>
        <v>0</v>
      </c>
      <c r="L450" s="5">
        <f t="shared" si="21"/>
        <v>0</v>
      </c>
      <c r="M450">
        <f t="shared" si="20"/>
        <v>0</v>
      </c>
    </row>
    <row r="451" spans="11:13" hidden="1" x14ac:dyDescent="0.3">
      <c r="K451" s="7">
        <f t="shared" si="19"/>
        <v>0</v>
      </c>
      <c r="L451" s="5">
        <f t="shared" si="21"/>
        <v>0</v>
      </c>
      <c r="M451">
        <f t="shared" si="20"/>
        <v>0</v>
      </c>
    </row>
    <row r="452" spans="11:13" hidden="1" x14ac:dyDescent="0.3">
      <c r="K452" s="7">
        <f t="shared" si="19"/>
        <v>0</v>
      </c>
      <c r="L452" s="5">
        <f t="shared" si="21"/>
        <v>0</v>
      </c>
      <c r="M452">
        <f t="shared" si="20"/>
        <v>0</v>
      </c>
    </row>
    <row r="453" spans="11:13" hidden="1" x14ac:dyDescent="0.3">
      <c r="K453" s="7">
        <f t="shared" si="19"/>
        <v>0</v>
      </c>
      <c r="L453" s="5">
        <f t="shared" si="21"/>
        <v>0</v>
      </c>
      <c r="M453">
        <f t="shared" si="20"/>
        <v>0</v>
      </c>
    </row>
    <row r="454" spans="11:13" hidden="1" x14ac:dyDescent="0.3">
      <c r="K454" s="7">
        <f t="shared" si="19"/>
        <v>0</v>
      </c>
      <c r="L454" s="5">
        <f t="shared" si="21"/>
        <v>0</v>
      </c>
      <c r="M454">
        <f t="shared" si="20"/>
        <v>0</v>
      </c>
    </row>
    <row r="455" spans="11:13" hidden="1" x14ac:dyDescent="0.3">
      <c r="K455" s="7">
        <f t="shared" si="19"/>
        <v>0</v>
      </c>
      <c r="L455" s="5">
        <f t="shared" si="21"/>
        <v>0</v>
      </c>
      <c r="M455">
        <f t="shared" si="20"/>
        <v>0</v>
      </c>
    </row>
    <row r="456" spans="11:13" hidden="1" x14ac:dyDescent="0.3">
      <c r="K456" s="7">
        <f t="shared" ref="K456:K493" si="22">SUM(F456:J456)</f>
        <v>0</v>
      </c>
      <c r="L456" s="5">
        <f t="shared" si="21"/>
        <v>0</v>
      </c>
      <c r="M456">
        <f t="shared" ref="M456:M493" si="23">SUM(K456*L456)</f>
        <v>0</v>
      </c>
    </row>
    <row r="457" spans="11:13" hidden="1" x14ac:dyDescent="0.3">
      <c r="K457" s="7">
        <f t="shared" si="22"/>
        <v>0</v>
      </c>
      <c r="L457" s="5">
        <f t="shared" ref="L457:L497" si="24">IF(D457="X",0,IF(E457="",0,IF(E457="H",0,VLOOKUP(E457,$F$539:$G$553,2))))</f>
        <v>0</v>
      </c>
      <c r="M457">
        <f t="shared" si="23"/>
        <v>0</v>
      </c>
    </row>
    <row r="458" spans="11:13" hidden="1" x14ac:dyDescent="0.3">
      <c r="K458" s="7">
        <f t="shared" si="22"/>
        <v>0</v>
      </c>
      <c r="L458" s="5">
        <f t="shared" si="24"/>
        <v>0</v>
      </c>
      <c r="M458">
        <f t="shared" si="23"/>
        <v>0</v>
      </c>
    </row>
    <row r="459" spans="11:13" hidden="1" x14ac:dyDescent="0.3">
      <c r="K459" s="7">
        <f t="shared" si="22"/>
        <v>0</v>
      </c>
      <c r="L459" s="5">
        <f t="shared" si="24"/>
        <v>0</v>
      </c>
      <c r="M459">
        <f t="shared" si="23"/>
        <v>0</v>
      </c>
    </row>
    <row r="460" spans="11:13" hidden="1" x14ac:dyDescent="0.3">
      <c r="K460" s="7">
        <f t="shared" si="22"/>
        <v>0</v>
      </c>
      <c r="L460" s="5">
        <f t="shared" si="24"/>
        <v>0</v>
      </c>
      <c r="M460">
        <f t="shared" si="23"/>
        <v>0</v>
      </c>
    </row>
    <row r="461" spans="11:13" hidden="1" x14ac:dyDescent="0.3">
      <c r="K461" s="7">
        <f t="shared" si="22"/>
        <v>0</v>
      </c>
      <c r="L461" s="5">
        <f t="shared" si="24"/>
        <v>0</v>
      </c>
      <c r="M461">
        <f t="shared" si="23"/>
        <v>0</v>
      </c>
    </row>
    <row r="462" spans="11:13" hidden="1" x14ac:dyDescent="0.3">
      <c r="K462" s="7">
        <f t="shared" si="22"/>
        <v>0</v>
      </c>
      <c r="L462" s="5">
        <f t="shared" si="24"/>
        <v>0</v>
      </c>
      <c r="M462">
        <f t="shared" si="23"/>
        <v>0</v>
      </c>
    </row>
    <row r="463" spans="11:13" hidden="1" x14ac:dyDescent="0.3">
      <c r="K463" s="7">
        <f t="shared" si="22"/>
        <v>0</v>
      </c>
      <c r="L463" s="5">
        <f t="shared" si="24"/>
        <v>0</v>
      </c>
      <c r="M463">
        <f t="shared" si="23"/>
        <v>0</v>
      </c>
    </row>
    <row r="464" spans="11:13" hidden="1" x14ac:dyDescent="0.3">
      <c r="K464" s="7">
        <f t="shared" si="22"/>
        <v>0</v>
      </c>
      <c r="L464" s="5">
        <f t="shared" si="24"/>
        <v>0</v>
      </c>
      <c r="M464">
        <f t="shared" si="23"/>
        <v>0</v>
      </c>
    </row>
    <row r="465" spans="11:13" hidden="1" x14ac:dyDescent="0.3">
      <c r="K465" s="7">
        <f t="shared" si="22"/>
        <v>0</v>
      </c>
      <c r="L465" s="5">
        <f t="shared" si="24"/>
        <v>0</v>
      </c>
      <c r="M465">
        <f t="shared" si="23"/>
        <v>0</v>
      </c>
    </row>
    <row r="466" spans="11:13" hidden="1" x14ac:dyDescent="0.3">
      <c r="K466" s="7">
        <f t="shared" si="22"/>
        <v>0</v>
      </c>
      <c r="L466" s="5">
        <f t="shared" si="24"/>
        <v>0</v>
      </c>
      <c r="M466">
        <f t="shared" si="23"/>
        <v>0</v>
      </c>
    </row>
    <row r="467" spans="11:13" hidden="1" x14ac:dyDescent="0.3">
      <c r="K467" s="7">
        <f t="shared" si="22"/>
        <v>0</v>
      </c>
      <c r="L467" s="5">
        <f t="shared" si="24"/>
        <v>0</v>
      </c>
      <c r="M467">
        <f t="shared" si="23"/>
        <v>0</v>
      </c>
    </row>
    <row r="468" spans="11:13" hidden="1" x14ac:dyDescent="0.3">
      <c r="K468" s="7">
        <f t="shared" si="22"/>
        <v>0</v>
      </c>
      <c r="L468" s="5">
        <f t="shared" si="24"/>
        <v>0</v>
      </c>
      <c r="M468">
        <f t="shared" si="23"/>
        <v>0</v>
      </c>
    </row>
    <row r="469" spans="11:13" hidden="1" x14ac:dyDescent="0.3">
      <c r="K469" s="7">
        <f t="shared" si="22"/>
        <v>0</v>
      </c>
      <c r="L469" s="5">
        <f t="shared" si="24"/>
        <v>0</v>
      </c>
      <c r="M469">
        <f t="shared" si="23"/>
        <v>0</v>
      </c>
    </row>
    <row r="470" spans="11:13" hidden="1" x14ac:dyDescent="0.3">
      <c r="K470" s="7">
        <f t="shared" si="22"/>
        <v>0</v>
      </c>
      <c r="L470" s="5">
        <f t="shared" si="24"/>
        <v>0</v>
      </c>
      <c r="M470">
        <f t="shared" si="23"/>
        <v>0</v>
      </c>
    </row>
    <row r="471" spans="11:13" hidden="1" x14ac:dyDescent="0.3">
      <c r="K471" s="7">
        <f t="shared" si="22"/>
        <v>0</v>
      </c>
      <c r="L471" s="5">
        <f t="shared" si="24"/>
        <v>0</v>
      </c>
      <c r="M471">
        <f t="shared" si="23"/>
        <v>0</v>
      </c>
    </row>
    <row r="472" spans="11:13" hidden="1" x14ac:dyDescent="0.3">
      <c r="K472" s="7">
        <f t="shared" si="22"/>
        <v>0</v>
      </c>
      <c r="L472" s="5">
        <f t="shared" si="24"/>
        <v>0</v>
      </c>
      <c r="M472">
        <f t="shared" si="23"/>
        <v>0</v>
      </c>
    </row>
    <row r="473" spans="11:13" hidden="1" x14ac:dyDescent="0.3">
      <c r="K473" s="7">
        <f t="shared" si="22"/>
        <v>0</v>
      </c>
      <c r="L473" s="5">
        <f t="shared" si="24"/>
        <v>0</v>
      </c>
      <c r="M473">
        <f t="shared" si="23"/>
        <v>0</v>
      </c>
    </row>
    <row r="474" spans="11:13" hidden="1" x14ac:dyDescent="0.3">
      <c r="K474" s="7">
        <f t="shared" si="22"/>
        <v>0</v>
      </c>
      <c r="L474" s="5">
        <f t="shared" si="24"/>
        <v>0</v>
      </c>
      <c r="M474">
        <f t="shared" si="23"/>
        <v>0</v>
      </c>
    </row>
    <row r="475" spans="11:13" hidden="1" x14ac:dyDescent="0.3">
      <c r="K475" s="7">
        <f t="shared" si="22"/>
        <v>0</v>
      </c>
      <c r="L475" s="5">
        <f t="shared" si="24"/>
        <v>0</v>
      </c>
      <c r="M475">
        <f t="shared" si="23"/>
        <v>0</v>
      </c>
    </row>
    <row r="476" spans="11:13" hidden="1" x14ac:dyDescent="0.3">
      <c r="K476" s="7">
        <f t="shared" si="22"/>
        <v>0</v>
      </c>
      <c r="L476" s="5">
        <f t="shared" si="24"/>
        <v>0</v>
      </c>
      <c r="M476">
        <f t="shared" si="23"/>
        <v>0</v>
      </c>
    </row>
    <row r="477" spans="11:13" hidden="1" x14ac:dyDescent="0.3">
      <c r="K477" s="7">
        <f t="shared" si="22"/>
        <v>0</v>
      </c>
      <c r="L477" s="5">
        <f t="shared" si="24"/>
        <v>0</v>
      </c>
      <c r="M477">
        <f t="shared" si="23"/>
        <v>0</v>
      </c>
    </row>
    <row r="478" spans="11:13" hidden="1" x14ac:dyDescent="0.3">
      <c r="K478" s="7">
        <f t="shared" si="22"/>
        <v>0</v>
      </c>
      <c r="L478" s="5">
        <f t="shared" si="24"/>
        <v>0</v>
      </c>
      <c r="M478">
        <f t="shared" si="23"/>
        <v>0</v>
      </c>
    </row>
    <row r="479" spans="11:13" hidden="1" x14ac:dyDescent="0.3">
      <c r="K479" s="7">
        <f t="shared" si="22"/>
        <v>0</v>
      </c>
      <c r="L479" s="5">
        <f t="shared" si="24"/>
        <v>0</v>
      </c>
      <c r="M479">
        <f t="shared" si="23"/>
        <v>0</v>
      </c>
    </row>
    <row r="480" spans="11:13" hidden="1" x14ac:dyDescent="0.3">
      <c r="K480" s="7">
        <f t="shared" si="22"/>
        <v>0</v>
      </c>
      <c r="L480" s="5">
        <f t="shared" si="24"/>
        <v>0</v>
      </c>
      <c r="M480">
        <f t="shared" si="23"/>
        <v>0</v>
      </c>
    </row>
    <row r="481" spans="11:13" hidden="1" x14ac:dyDescent="0.3">
      <c r="K481" s="7">
        <f t="shared" si="22"/>
        <v>0</v>
      </c>
      <c r="L481" s="5">
        <f t="shared" si="24"/>
        <v>0</v>
      </c>
      <c r="M481">
        <f t="shared" si="23"/>
        <v>0</v>
      </c>
    </row>
    <row r="482" spans="11:13" hidden="1" x14ac:dyDescent="0.3">
      <c r="K482" s="7">
        <f t="shared" si="22"/>
        <v>0</v>
      </c>
      <c r="L482" s="5">
        <f t="shared" si="24"/>
        <v>0</v>
      </c>
      <c r="M482">
        <f t="shared" si="23"/>
        <v>0</v>
      </c>
    </row>
    <row r="483" spans="11:13" hidden="1" x14ac:dyDescent="0.3">
      <c r="K483" s="7">
        <f t="shared" si="22"/>
        <v>0</v>
      </c>
      <c r="L483" s="5">
        <f t="shared" si="24"/>
        <v>0</v>
      </c>
      <c r="M483">
        <f t="shared" si="23"/>
        <v>0</v>
      </c>
    </row>
    <row r="484" spans="11:13" hidden="1" x14ac:dyDescent="0.3">
      <c r="K484" s="7">
        <f t="shared" si="22"/>
        <v>0</v>
      </c>
      <c r="L484" s="5">
        <f t="shared" si="24"/>
        <v>0</v>
      </c>
      <c r="M484">
        <f t="shared" si="23"/>
        <v>0</v>
      </c>
    </row>
    <row r="485" spans="11:13" hidden="1" x14ac:dyDescent="0.3">
      <c r="K485" s="7">
        <f t="shared" si="22"/>
        <v>0</v>
      </c>
      <c r="L485" s="5">
        <f t="shared" si="24"/>
        <v>0</v>
      </c>
      <c r="M485">
        <f t="shared" si="23"/>
        <v>0</v>
      </c>
    </row>
    <row r="486" spans="11:13" hidden="1" x14ac:dyDescent="0.3">
      <c r="K486" s="7">
        <f t="shared" si="22"/>
        <v>0</v>
      </c>
      <c r="L486" s="5">
        <f t="shared" si="24"/>
        <v>0</v>
      </c>
      <c r="M486">
        <f t="shared" si="23"/>
        <v>0</v>
      </c>
    </row>
    <row r="487" spans="11:13" hidden="1" x14ac:dyDescent="0.3">
      <c r="K487" s="7">
        <f t="shared" si="22"/>
        <v>0</v>
      </c>
      <c r="L487" s="5">
        <f t="shared" si="24"/>
        <v>0</v>
      </c>
      <c r="M487">
        <f t="shared" si="23"/>
        <v>0</v>
      </c>
    </row>
    <row r="488" spans="11:13" hidden="1" x14ac:dyDescent="0.3">
      <c r="K488" s="7">
        <f t="shared" si="22"/>
        <v>0</v>
      </c>
      <c r="L488" s="5">
        <f t="shared" si="24"/>
        <v>0</v>
      </c>
      <c r="M488">
        <f t="shared" si="23"/>
        <v>0</v>
      </c>
    </row>
    <row r="489" spans="11:13" hidden="1" x14ac:dyDescent="0.3">
      <c r="K489" s="7">
        <f t="shared" si="22"/>
        <v>0</v>
      </c>
      <c r="L489" s="5">
        <f t="shared" si="24"/>
        <v>0</v>
      </c>
      <c r="M489">
        <f t="shared" si="23"/>
        <v>0</v>
      </c>
    </row>
    <row r="490" spans="11:13" hidden="1" x14ac:dyDescent="0.3">
      <c r="K490" s="7">
        <f t="shared" si="22"/>
        <v>0</v>
      </c>
      <c r="L490" s="5">
        <f t="shared" si="24"/>
        <v>0</v>
      </c>
      <c r="M490">
        <f t="shared" si="23"/>
        <v>0</v>
      </c>
    </row>
    <row r="491" spans="11:13" hidden="1" x14ac:dyDescent="0.3">
      <c r="K491" s="7">
        <f t="shared" si="22"/>
        <v>0</v>
      </c>
      <c r="L491" s="5">
        <f t="shared" si="24"/>
        <v>0</v>
      </c>
      <c r="M491">
        <f t="shared" si="23"/>
        <v>0</v>
      </c>
    </row>
    <row r="492" spans="11:13" hidden="1" x14ac:dyDescent="0.3">
      <c r="K492" s="7">
        <f t="shared" si="22"/>
        <v>0</v>
      </c>
      <c r="L492" s="5">
        <f t="shared" si="24"/>
        <v>0</v>
      </c>
      <c r="M492">
        <f t="shared" si="23"/>
        <v>0</v>
      </c>
    </row>
    <row r="493" spans="11:13" hidden="1" x14ac:dyDescent="0.3">
      <c r="K493" s="7">
        <f t="shared" si="22"/>
        <v>0</v>
      </c>
      <c r="L493" s="5">
        <f t="shared" si="24"/>
        <v>0</v>
      </c>
      <c r="M493">
        <f t="shared" si="23"/>
        <v>0</v>
      </c>
    </row>
    <row r="494" spans="11:13" hidden="1" x14ac:dyDescent="0.3">
      <c r="K494" s="7">
        <f t="shared" ref="K494:K497" si="25">SUM(F494:J494)</f>
        <v>0</v>
      </c>
      <c r="L494" s="5">
        <f t="shared" si="24"/>
        <v>0</v>
      </c>
      <c r="M494">
        <f t="shared" ref="M494:M497" si="26">SUM(K494*L494)</f>
        <v>0</v>
      </c>
    </row>
    <row r="495" spans="11:13" hidden="1" x14ac:dyDescent="0.3">
      <c r="K495" s="7">
        <f t="shared" si="25"/>
        <v>0</v>
      </c>
      <c r="L495" s="5">
        <f t="shared" si="24"/>
        <v>0</v>
      </c>
      <c r="M495">
        <f t="shared" si="26"/>
        <v>0</v>
      </c>
    </row>
    <row r="496" spans="11:13" hidden="1" x14ac:dyDescent="0.3">
      <c r="K496" s="7">
        <f t="shared" si="25"/>
        <v>0</v>
      </c>
      <c r="L496" s="5">
        <f t="shared" si="24"/>
        <v>0</v>
      </c>
      <c r="M496">
        <f t="shared" si="26"/>
        <v>0</v>
      </c>
    </row>
    <row r="497" spans="3:13" hidden="1" x14ac:dyDescent="0.3">
      <c r="K497" s="7">
        <f t="shared" si="25"/>
        <v>0</v>
      </c>
      <c r="L497" s="5">
        <f t="shared" si="24"/>
        <v>0</v>
      </c>
      <c r="M497">
        <f t="shared" si="26"/>
        <v>0</v>
      </c>
    </row>
    <row r="498" spans="3:13" hidden="1" x14ac:dyDescent="0.3"/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7">SUMPRODUCT(--($E$5:$E$498=C500),--($D$5:$D$498=""),$F$5:$F$498)</f>
        <v>60.599999999999994</v>
      </c>
      <c r="G500" s="149">
        <f t="shared" ref="G500:G514" si="28">SUMPRODUCT(--($E$5:$E$498=C500),--($D$5:$D$498=""),$G$5:$G$498)</f>
        <v>661.69999999999993</v>
      </c>
      <c r="H500" s="149">
        <f t="shared" ref="H500:H514" si="29">SUMPRODUCT(--($E$5:$E$498=C500),--($D$5:$D$498=""),$H$5:$H$498)</f>
        <v>0</v>
      </c>
      <c r="I500" s="149">
        <f t="shared" ref="I500:I514" si="30">SUMPRODUCT(--($E$5:$E$498=C500),--($D$5:$D$498=""),$I$5:$I$498)</f>
        <v>0</v>
      </c>
      <c r="J500" s="149">
        <f t="shared" ref="J500:J514" si="31">SUMPRODUCT(--($E$5:$E$498=C500),--($D$5:$D$498=""),$J$5:$J$498)</f>
        <v>0</v>
      </c>
      <c r="K500" s="149">
        <f t="shared" ref="K500:K514" si="32">SUM(F500:J500)</f>
        <v>722.3</v>
      </c>
      <c r="L500" s="149"/>
      <c r="M500" s="149">
        <f t="shared" ref="M500:M514" si="33">SUMPRODUCT(--($E$5:$E$498=C500),--($D$5:$D$498=""),$M$5:$M$498)</f>
        <v>0</v>
      </c>
    </row>
    <row r="501" spans="3:13" hidden="1" x14ac:dyDescent="0.3">
      <c r="C501" s="149" t="str">
        <f t="shared" ref="C501:C514" si="34">IF(F540="","Vrije categorie",F540)</f>
        <v>A1</v>
      </c>
      <c r="D501" s="149"/>
      <c r="E501" s="149"/>
      <c r="F501" s="149">
        <f t="shared" si="27"/>
        <v>0</v>
      </c>
      <c r="G501" s="149">
        <f t="shared" si="28"/>
        <v>0</v>
      </c>
      <c r="H501" s="149">
        <f t="shared" si="29"/>
        <v>0</v>
      </c>
      <c r="I501" s="149">
        <f t="shared" si="30"/>
        <v>0</v>
      </c>
      <c r="J501" s="149">
        <f t="shared" si="31"/>
        <v>0</v>
      </c>
      <c r="K501" s="149">
        <f t="shared" si="32"/>
        <v>0</v>
      </c>
      <c r="L501" s="149"/>
      <c r="M501" s="149">
        <f t="shared" si="33"/>
        <v>0</v>
      </c>
    </row>
    <row r="502" spans="3:13" hidden="1" x14ac:dyDescent="0.3">
      <c r="C502" s="149" t="str">
        <f t="shared" si="34"/>
        <v>B</v>
      </c>
      <c r="D502" s="149"/>
      <c r="E502" s="149"/>
      <c r="F502" s="149">
        <f t="shared" si="27"/>
        <v>24.9</v>
      </c>
      <c r="G502" s="149">
        <f t="shared" si="28"/>
        <v>59.4</v>
      </c>
      <c r="H502" s="149">
        <f t="shared" si="29"/>
        <v>0</v>
      </c>
      <c r="I502" s="149">
        <f t="shared" si="30"/>
        <v>0</v>
      </c>
      <c r="J502" s="149">
        <f t="shared" si="31"/>
        <v>0</v>
      </c>
      <c r="K502" s="149">
        <f t="shared" si="32"/>
        <v>84.3</v>
      </c>
      <c r="L502" s="149"/>
      <c r="M502" s="149">
        <f t="shared" si="33"/>
        <v>0</v>
      </c>
    </row>
    <row r="503" spans="3:13" hidden="1" x14ac:dyDescent="0.3">
      <c r="C503" s="149" t="str">
        <f t="shared" si="34"/>
        <v>C</v>
      </c>
      <c r="D503" s="149"/>
      <c r="E503" s="149"/>
      <c r="F503" s="149">
        <f t="shared" si="27"/>
        <v>0</v>
      </c>
      <c r="G503" s="149">
        <f t="shared" si="28"/>
        <v>0</v>
      </c>
      <c r="H503" s="149">
        <f t="shared" si="29"/>
        <v>0</v>
      </c>
      <c r="I503" s="149">
        <f t="shared" si="30"/>
        <v>0</v>
      </c>
      <c r="J503" s="149">
        <f t="shared" si="31"/>
        <v>35.399999999999991</v>
      </c>
      <c r="K503" s="149">
        <f t="shared" si="32"/>
        <v>35.399999999999991</v>
      </c>
      <c r="L503" s="149"/>
      <c r="M503" s="149">
        <f t="shared" si="33"/>
        <v>0</v>
      </c>
    </row>
    <row r="504" spans="3:13" hidden="1" x14ac:dyDescent="0.3">
      <c r="C504" s="149" t="str">
        <f t="shared" si="34"/>
        <v>D</v>
      </c>
      <c r="D504" s="149"/>
      <c r="E504" s="149"/>
      <c r="F504" s="149">
        <f t="shared" si="27"/>
        <v>0</v>
      </c>
      <c r="G504" s="149">
        <f t="shared" si="28"/>
        <v>6.2</v>
      </c>
      <c r="H504" s="149">
        <f t="shared" si="29"/>
        <v>0</v>
      </c>
      <c r="I504" s="149">
        <f t="shared" si="30"/>
        <v>0</v>
      </c>
      <c r="J504" s="149">
        <f t="shared" si="31"/>
        <v>0</v>
      </c>
      <c r="K504" s="149">
        <f t="shared" si="32"/>
        <v>6.2</v>
      </c>
      <c r="L504" s="149"/>
      <c r="M504" s="149">
        <f t="shared" si="33"/>
        <v>0</v>
      </c>
    </row>
    <row r="505" spans="3:13" hidden="1" x14ac:dyDescent="0.3">
      <c r="C505" s="149" t="str">
        <f t="shared" si="34"/>
        <v>Vrije categorie</v>
      </c>
      <c r="D505" s="149"/>
      <c r="E505" s="149"/>
      <c r="F505" s="149">
        <f t="shared" si="27"/>
        <v>0</v>
      </c>
      <c r="G505" s="149">
        <f t="shared" si="28"/>
        <v>0</v>
      </c>
      <c r="H505" s="149">
        <f t="shared" si="29"/>
        <v>0</v>
      </c>
      <c r="I505" s="149">
        <f t="shared" si="30"/>
        <v>0</v>
      </c>
      <c r="J505" s="149">
        <f t="shared" si="31"/>
        <v>0</v>
      </c>
      <c r="K505" s="149">
        <f t="shared" si="32"/>
        <v>0</v>
      </c>
      <c r="L505" s="149"/>
      <c r="M505" s="149">
        <f t="shared" si="33"/>
        <v>0</v>
      </c>
    </row>
    <row r="506" spans="3:13" hidden="1" x14ac:dyDescent="0.3">
      <c r="C506" s="149" t="str">
        <f t="shared" si="34"/>
        <v>Vrije categorie</v>
      </c>
      <c r="D506" s="149"/>
      <c r="E506" s="149"/>
      <c r="F506" s="149">
        <f t="shared" si="27"/>
        <v>0</v>
      </c>
      <c r="G506" s="149">
        <f t="shared" si="28"/>
        <v>0</v>
      </c>
      <c r="H506" s="149">
        <f t="shared" si="29"/>
        <v>0</v>
      </c>
      <c r="I506" s="149">
        <f t="shared" si="30"/>
        <v>0</v>
      </c>
      <c r="J506" s="149">
        <f t="shared" si="31"/>
        <v>0</v>
      </c>
      <c r="K506" s="149">
        <f t="shared" si="32"/>
        <v>0</v>
      </c>
      <c r="L506" s="149"/>
      <c r="M506" s="149">
        <f t="shared" si="33"/>
        <v>0</v>
      </c>
    </row>
    <row r="507" spans="3:13" hidden="1" x14ac:dyDescent="0.3">
      <c r="C507" s="149" t="str">
        <f t="shared" si="34"/>
        <v>Vrije categorie</v>
      </c>
      <c r="D507" s="149"/>
      <c r="E507" s="149"/>
      <c r="F507" s="149">
        <f t="shared" si="27"/>
        <v>0</v>
      </c>
      <c r="G507" s="149">
        <f t="shared" si="28"/>
        <v>0</v>
      </c>
      <c r="H507" s="149">
        <f t="shared" si="29"/>
        <v>0</v>
      </c>
      <c r="I507" s="149">
        <f t="shared" si="30"/>
        <v>0</v>
      </c>
      <c r="J507" s="149">
        <f t="shared" si="31"/>
        <v>0</v>
      </c>
      <c r="K507" s="149">
        <f t="shared" si="32"/>
        <v>0</v>
      </c>
      <c r="L507" s="149"/>
      <c r="M507" s="149">
        <f t="shared" si="33"/>
        <v>0</v>
      </c>
    </row>
    <row r="508" spans="3:13" hidden="1" x14ac:dyDescent="0.3">
      <c r="C508" s="149" t="str">
        <f t="shared" si="34"/>
        <v>Vrije categorie</v>
      </c>
      <c r="D508" s="149"/>
      <c r="E508" s="149"/>
      <c r="F508" s="149">
        <f t="shared" si="27"/>
        <v>0</v>
      </c>
      <c r="G508" s="149">
        <f t="shared" si="28"/>
        <v>0</v>
      </c>
      <c r="H508" s="149">
        <f t="shared" si="29"/>
        <v>0</v>
      </c>
      <c r="I508" s="149">
        <f t="shared" si="30"/>
        <v>0</v>
      </c>
      <c r="J508" s="149">
        <f t="shared" si="31"/>
        <v>0</v>
      </c>
      <c r="K508" s="149">
        <f t="shared" si="32"/>
        <v>0</v>
      </c>
      <c r="L508" s="149"/>
      <c r="M508" s="149">
        <f t="shared" si="33"/>
        <v>0</v>
      </c>
    </row>
    <row r="509" spans="3:13" hidden="1" x14ac:dyDescent="0.3">
      <c r="C509" s="149" t="str">
        <f t="shared" si="34"/>
        <v>Vrije categorie</v>
      </c>
      <c r="D509" s="149"/>
      <c r="E509" s="149"/>
      <c r="F509" s="149">
        <f t="shared" si="27"/>
        <v>0</v>
      </c>
      <c r="G509" s="149">
        <f t="shared" si="28"/>
        <v>0</v>
      </c>
      <c r="H509" s="149">
        <f t="shared" si="29"/>
        <v>0</v>
      </c>
      <c r="I509" s="149">
        <f t="shared" si="30"/>
        <v>0</v>
      </c>
      <c r="J509" s="149">
        <f t="shared" si="31"/>
        <v>0</v>
      </c>
      <c r="K509" s="149">
        <f t="shared" si="32"/>
        <v>0</v>
      </c>
      <c r="L509" s="149"/>
      <c r="M509" s="149">
        <f t="shared" si="33"/>
        <v>0</v>
      </c>
    </row>
    <row r="510" spans="3:13" hidden="1" x14ac:dyDescent="0.3">
      <c r="C510" s="149" t="str">
        <f t="shared" si="34"/>
        <v>Vrije categorie</v>
      </c>
      <c r="D510" s="149"/>
      <c r="E510" s="149"/>
      <c r="F510" s="149">
        <f t="shared" si="27"/>
        <v>0</v>
      </c>
      <c r="G510" s="149">
        <f t="shared" si="28"/>
        <v>0</v>
      </c>
      <c r="H510" s="149">
        <f t="shared" si="29"/>
        <v>0</v>
      </c>
      <c r="I510" s="149">
        <f t="shared" si="30"/>
        <v>0</v>
      </c>
      <c r="J510" s="149">
        <f t="shared" si="31"/>
        <v>0</v>
      </c>
      <c r="K510" s="149">
        <f t="shared" si="32"/>
        <v>0</v>
      </c>
      <c r="L510" s="149"/>
      <c r="M510" s="149">
        <f t="shared" si="33"/>
        <v>0</v>
      </c>
    </row>
    <row r="511" spans="3:13" hidden="1" x14ac:dyDescent="0.3">
      <c r="C511" s="149" t="str">
        <f t="shared" si="34"/>
        <v>Vrije categorie</v>
      </c>
      <c r="D511" s="149"/>
      <c r="E511" s="149"/>
      <c r="F511" s="149">
        <f t="shared" si="27"/>
        <v>0</v>
      </c>
      <c r="G511" s="149">
        <f t="shared" si="28"/>
        <v>0</v>
      </c>
      <c r="H511" s="149">
        <f t="shared" si="29"/>
        <v>0</v>
      </c>
      <c r="I511" s="149">
        <f t="shared" si="30"/>
        <v>0</v>
      </c>
      <c r="J511" s="149">
        <f t="shared" si="31"/>
        <v>0</v>
      </c>
      <c r="K511" s="149">
        <f t="shared" si="32"/>
        <v>0</v>
      </c>
      <c r="L511" s="149"/>
      <c r="M511" s="149">
        <f t="shared" si="33"/>
        <v>0</v>
      </c>
    </row>
    <row r="512" spans="3:13" hidden="1" x14ac:dyDescent="0.3">
      <c r="C512" s="149" t="str">
        <f t="shared" si="34"/>
        <v>Vrije categorie</v>
      </c>
      <c r="D512" s="149"/>
      <c r="E512" s="149"/>
      <c r="F512" s="149">
        <f t="shared" si="27"/>
        <v>0</v>
      </c>
      <c r="G512" s="149">
        <f t="shared" si="28"/>
        <v>0</v>
      </c>
      <c r="H512" s="149">
        <f t="shared" si="29"/>
        <v>0</v>
      </c>
      <c r="I512" s="149">
        <f t="shared" si="30"/>
        <v>0</v>
      </c>
      <c r="J512" s="149">
        <f t="shared" si="31"/>
        <v>0</v>
      </c>
      <c r="K512" s="149">
        <f t="shared" si="32"/>
        <v>0</v>
      </c>
      <c r="L512" s="149"/>
      <c r="M512" s="149">
        <f t="shared" si="33"/>
        <v>0</v>
      </c>
    </row>
    <row r="513" spans="3:13" hidden="1" x14ac:dyDescent="0.3">
      <c r="C513" s="149" t="str">
        <f t="shared" si="34"/>
        <v>Vrije categorie</v>
      </c>
      <c r="D513" s="149"/>
      <c r="E513" s="149"/>
      <c r="F513" s="149">
        <f t="shared" si="27"/>
        <v>0</v>
      </c>
      <c r="G513" s="149">
        <f t="shared" si="28"/>
        <v>0</v>
      </c>
      <c r="H513" s="149">
        <f t="shared" si="29"/>
        <v>0</v>
      </c>
      <c r="I513" s="149">
        <f t="shared" si="30"/>
        <v>0</v>
      </c>
      <c r="J513" s="149">
        <f t="shared" si="31"/>
        <v>0</v>
      </c>
      <c r="K513" s="149">
        <f t="shared" si="32"/>
        <v>0</v>
      </c>
      <c r="L513" s="149"/>
      <c r="M513" s="149">
        <f t="shared" si="33"/>
        <v>0</v>
      </c>
    </row>
    <row r="514" spans="3:13" hidden="1" x14ac:dyDescent="0.3">
      <c r="C514" s="149" t="str">
        <f t="shared" si="34"/>
        <v>Vrije categorie</v>
      </c>
      <c r="D514" s="149"/>
      <c r="E514" s="149"/>
      <c r="F514" s="149">
        <f t="shared" si="27"/>
        <v>0</v>
      </c>
      <c r="G514" s="149">
        <f t="shared" si="28"/>
        <v>0</v>
      </c>
      <c r="H514" s="149">
        <f t="shared" si="29"/>
        <v>0</v>
      </c>
      <c r="I514" s="149">
        <f t="shared" si="30"/>
        <v>0</v>
      </c>
      <c r="J514" s="149">
        <f t="shared" si="31"/>
        <v>0</v>
      </c>
      <c r="K514" s="149">
        <f t="shared" si="32"/>
        <v>0</v>
      </c>
      <c r="L514" s="149"/>
      <c r="M514" s="149">
        <f t="shared" si="33"/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85.5</v>
      </c>
      <c r="G515" s="150">
        <f t="shared" ref="G515:K515" si="35">SUM(G500:G514)</f>
        <v>727.3</v>
      </c>
      <c r="H515" s="150">
        <f t="shared" si="35"/>
        <v>0</v>
      </c>
      <c r="I515" s="150">
        <f t="shared" si="35"/>
        <v>0</v>
      </c>
      <c r="J515" s="150">
        <f t="shared" si="35"/>
        <v>35.399999999999991</v>
      </c>
      <c r="K515" s="150">
        <f t="shared" si="35"/>
        <v>848.19999999999993</v>
      </c>
      <c r="L515" s="150"/>
      <c r="M515" s="150">
        <f>SUM(M499:M514)</f>
        <v>0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SUMPRODUCT(--($E$5:$E$498="H"),$F$5:$F$498)</f>
        <v>4.7</v>
      </c>
      <c r="G517" s="150">
        <f>SUMPRODUCT(--($E$5:$E$498="H"),G5:G498)</f>
        <v>26.200000000000003</v>
      </c>
      <c r="H517" s="150">
        <f>SUMPRODUCT(--($E$5:$E$498="H"),H5:H498)</f>
        <v>0</v>
      </c>
      <c r="I517" s="150">
        <f>SUMPRODUCT(--($E$5:$E$498="H"),I5:I498)</f>
        <v>0.5</v>
      </c>
      <c r="J517" s="150">
        <f>SUMPRODUCT(--($E$5:$E$498="H"),J5:J498)</f>
        <v>51</v>
      </c>
      <c r="K517" s="150">
        <f>SUM(F517:J517)</f>
        <v>82.4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6">C500</f>
        <v>A</v>
      </c>
      <c r="D520" s="9"/>
      <c r="E520" s="9"/>
      <c r="F520" s="9">
        <f t="shared" ref="F520:F534" si="37">SUMPRODUCT(--($E$5:$E$498=C520),--($D$5:$D$498="X"),$F$5:$F$498)</f>
        <v>0</v>
      </c>
      <c r="G520" s="9">
        <f t="shared" ref="G520:G534" si="38">SUMPRODUCT(--($E$5:$E$498=C520),--($D$5:$D$498="X"),$G$5:$G$498)</f>
        <v>0</v>
      </c>
      <c r="H520" s="9">
        <f t="shared" ref="H520:H534" si="39">SUMPRODUCT(--($E$5:$E$498=C520),--($D$5:$D$498="X"),$H$5:$H$498)</f>
        <v>0</v>
      </c>
      <c r="I520" s="9">
        <f t="shared" ref="I520:I534" si="40">SUMPRODUCT(--($E$5:$E$498=C520),--($D$5:$D$498="X"),$I$5:$I$498)</f>
        <v>0</v>
      </c>
      <c r="J520" s="9">
        <f t="shared" ref="J520:J534" si="41">SUMPRODUCT(--($E$5:$E$498=C520),--($D$5:$D$498="X"),$J$5:$J$498)</f>
        <v>0</v>
      </c>
      <c r="K520" s="9">
        <f t="shared" ref="K520:K534" si="42">SUM(F520:J520)</f>
        <v>0</v>
      </c>
    </row>
    <row r="521" spans="3:13" hidden="1" x14ac:dyDescent="0.3">
      <c r="C521" s="9" t="str">
        <f t="shared" si="36"/>
        <v>A1</v>
      </c>
      <c r="D521" s="9"/>
      <c r="E521" s="9"/>
      <c r="F521" s="9">
        <f t="shared" si="37"/>
        <v>0</v>
      </c>
      <c r="G521" s="9">
        <f t="shared" si="38"/>
        <v>0</v>
      </c>
      <c r="H521" s="9">
        <f t="shared" si="39"/>
        <v>0</v>
      </c>
      <c r="I521" s="9">
        <f t="shared" si="40"/>
        <v>0</v>
      </c>
      <c r="J521" s="9">
        <f t="shared" si="41"/>
        <v>0</v>
      </c>
      <c r="K521" s="9">
        <f t="shared" si="42"/>
        <v>0</v>
      </c>
    </row>
    <row r="522" spans="3:13" hidden="1" x14ac:dyDescent="0.3">
      <c r="C522" s="9" t="str">
        <f t="shared" si="36"/>
        <v>B</v>
      </c>
      <c r="D522" s="9"/>
      <c r="E522" s="9"/>
      <c r="F522" s="9">
        <f t="shared" si="37"/>
        <v>0</v>
      </c>
      <c r="G522" s="9">
        <f t="shared" si="38"/>
        <v>0</v>
      </c>
      <c r="H522" s="9">
        <f t="shared" si="39"/>
        <v>0</v>
      </c>
      <c r="I522" s="9">
        <f t="shared" si="40"/>
        <v>0</v>
      </c>
      <c r="J522" s="9">
        <f t="shared" si="41"/>
        <v>0</v>
      </c>
      <c r="K522" s="9">
        <f t="shared" si="42"/>
        <v>0</v>
      </c>
    </row>
    <row r="523" spans="3:13" hidden="1" x14ac:dyDescent="0.3">
      <c r="C523" s="9" t="str">
        <f t="shared" si="36"/>
        <v>C</v>
      </c>
      <c r="D523" s="9"/>
      <c r="E523" s="9"/>
      <c r="F523" s="9">
        <f t="shared" si="37"/>
        <v>0</v>
      </c>
      <c r="G523" s="9">
        <f t="shared" si="38"/>
        <v>0</v>
      </c>
      <c r="H523" s="9">
        <f t="shared" si="39"/>
        <v>0</v>
      </c>
      <c r="I523" s="9">
        <f t="shared" si="40"/>
        <v>0</v>
      </c>
      <c r="J523" s="9">
        <f t="shared" si="41"/>
        <v>0</v>
      </c>
      <c r="K523" s="9">
        <f t="shared" si="42"/>
        <v>0</v>
      </c>
    </row>
    <row r="524" spans="3:13" hidden="1" x14ac:dyDescent="0.3">
      <c r="C524" s="9" t="str">
        <f t="shared" si="36"/>
        <v>D</v>
      </c>
      <c r="D524" s="9"/>
      <c r="E524" s="9"/>
      <c r="F524" s="9">
        <f t="shared" si="37"/>
        <v>0</v>
      </c>
      <c r="G524" s="9">
        <f t="shared" si="38"/>
        <v>0</v>
      </c>
      <c r="H524" s="9">
        <f t="shared" si="39"/>
        <v>0</v>
      </c>
      <c r="I524" s="9">
        <f t="shared" si="40"/>
        <v>0</v>
      </c>
      <c r="J524" s="9">
        <f t="shared" si="41"/>
        <v>0</v>
      </c>
      <c r="K524" s="9">
        <f t="shared" si="42"/>
        <v>0</v>
      </c>
    </row>
    <row r="525" spans="3:13" hidden="1" x14ac:dyDescent="0.3">
      <c r="C525" s="9" t="str">
        <f t="shared" si="36"/>
        <v>Vrije categorie</v>
      </c>
      <c r="D525" s="9"/>
      <c r="E525" s="9"/>
      <c r="F525" s="9">
        <f t="shared" si="37"/>
        <v>0</v>
      </c>
      <c r="G525" s="9">
        <f t="shared" si="38"/>
        <v>0</v>
      </c>
      <c r="H525" s="9">
        <f t="shared" si="39"/>
        <v>0</v>
      </c>
      <c r="I525" s="9">
        <f t="shared" si="40"/>
        <v>0</v>
      </c>
      <c r="J525" s="9">
        <f t="shared" si="41"/>
        <v>0</v>
      </c>
      <c r="K525" s="9">
        <f t="shared" si="42"/>
        <v>0</v>
      </c>
    </row>
    <row r="526" spans="3:13" hidden="1" x14ac:dyDescent="0.3">
      <c r="C526" s="9" t="str">
        <f t="shared" si="36"/>
        <v>Vrije categorie</v>
      </c>
      <c r="D526" s="9"/>
      <c r="E526" s="9"/>
      <c r="F526" s="9">
        <f t="shared" si="37"/>
        <v>0</v>
      </c>
      <c r="G526" s="9">
        <f t="shared" si="38"/>
        <v>0</v>
      </c>
      <c r="H526" s="9">
        <f t="shared" si="39"/>
        <v>0</v>
      </c>
      <c r="I526" s="9">
        <f t="shared" si="40"/>
        <v>0</v>
      </c>
      <c r="J526" s="9">
        <f t="shared" si="41"/>
        <v>0</v>
      </c>
      <c r="K526" s="9">
        <f t="shared" si="42"/>
        <v>0</v>
      </c>
    </row>
    <row r="527" spans="3:13" hidden="1" x14ac:dyDescent="0.3">
      <c r="C527" s="9" t="str">
        <f t="shared" si="36"/>
        <v>Vrije categorie</v>
      </c>
      <c r="D527" s="9"/>
      <c r="E527" s="9"/>
      <c r="F527" s="9">
        <f t="shared" si="37"/>
        <v>0</v>
      </c>
      <c r="G527" s="9">
        <f t="shared" si="38"/>
        <v>0</v>
      </c>
      <c r="H527" s="9">
        <f t="shared" si="39"/>
        <v>0</v>
      </c>
      <c r="I527" s="9">
        <f t="shared" si="40"/>
        <v>0</v>
      </c>
      <c r="J527" s="9">
        <f t="shared" si="41"/>
        <v>0</v>
      </c>
      <c r="K527" s="9">
        <f t="shared" si="42"/>
        <v>0</v>
      </c>
    </row>
    <row r="528" spans="3:13" hidden="1" x14ac:dyDescent="0.3">
      <c r="C528" s="9" t="str">
        <f t="shared" si="36"/>
        <v>Vrije categorie</v>
      </c>
      <c r="D528" s="9"/>
      <c r="E528" s="9"/>
      <c r="F528" s="9">
        <f t="shared" si="37"/>
        <v>0</v>
      </c>
      <c r="G528" s="9">
        <f t="shared" si="38"/>
        <v>0</v>
      </c>
      <c r="H528" s="9">
        <f t="shared" si="39"/>
        <v>0</v>
      </c>
      <c r="I528" s="9">
        <f t="shared" si="40"/>
        <v>0</v>
      </c>
      <c r="J528" s="9">
        <f t="shared" si="41"/>
        <v>0</v>
      </c>
      <c r="K528" s="9">
        <f t="shared" si="42"/>
        <v>0</v>
      </c>
    </row>
    <row r="529" spans="3:12" hidden="1" x14ac:dyDescent="0.3">
      <c r="C529" s="9" t="str">
        <f t="shared" si="36"/>
        <v>Vrije categorie</v>
      </c>
      <c r="D529" s="9"/>
      <c r="E529" s="9"/>
      <c r="F529" s="9">
        <f t="shared" si="37"/>
        <v>0</v>
      </c>
      <c r="G529" s="9">
        <f t="shared" si="38"/>
        <v>0</v>
      </c>
      <c r="H529" s="9">
        <f t="shared" si="39"/>
        <v>0</v>
      </c>
      <c r="I529" s="9">
        <f t="shared" si="40"/>
        <v>0</v>
      </c>
      <c r="J529" s="9">
        <f t="shared" si="41"/>
        <v>0</v>
      </c>
      <c r="K529" s="9">
        <f t="shared" si="42"/>
        <v>0</v>
      </c>
    </row>
    <row r="530" spans="3:12" hidden="1" x14ac:dyDescent="0.3">
      <c r="C530" s="9" t="str">
        <f t="shared" si="36"/>
        <v>Vrije categorie</v>
      </c>
      <c r="D530" s="9"/>
      <c r="E530" s="9"/>
      <c r="F530" s="9">
        <f t="shared" si="37"/>
        <v>0</v>
      </c>
      <c r="G530" s="9">
        <f t="shared" si="38"/>
        <v>0</v>
      </c>
      <c r="H530" s="9">
        <f t="shared" si="39"/>
        <v>0</v>
      </c>
      <c r="I530" s="9">
        <f t="shared" si="40"/>
        <v>0</v>
      </c>
      <c r="J530" s="9">
        <f t="shared" si="41"/>
        <v>0</v>
      </c>
      <c r="K530" s="9">
        <f t="shared" si="42"/>
        <v>0</v>
      </c>
    </row>
    <row r="531" spans="3:12" hidden="1" x14ac:dyDescent="0.3">
      <c r="C531" s="9" t="str">
        <f t="shared" si="36"/>
        <v>Vrije categorie</v>
      </c>
      <c r="D531" s="9"/>
      <c r="E531" s="9"/>
      <c r="F531" s="9">
        <f t="shared" si="37"/>
        <v>0</v>
      </c>
      <c r="G531" s="9">
        <f t="shared" si="38"/>
        <v>0</v>
      </c>
      <c r="H531" s="9">
        <f t="shared" si="39"/>
        <v>0</v>
      </c>
      <c r="I531" s="9">
        <f t="shared" si="40"/>
        <v>0</v>
      </c>
      <c r="J531" s="9">
        <f t="shared" si="41"/>
        <v>0</v>
      </c>
      <c r="K531" s="9">
        <f t="shared" si="42"/>
        <v>0</v>
      </c>
    </row>
    <row r="532" spans="3:12" hidden="1" x14ac:dyDescent="0.3">
      <c r="C532" s="9" t="str">
        <f t="shared" si="36"/>
        <v>Vrije categorie</v>
      </c>
      <c r="D532" s="9"/>
      <c r="E532" s="9"/>
      <c r="F532" s="9">
        <f t="shared" si="37"/>
        <v>0</v>
      </c>
      <c r="G532" s="9">
        <f t="shared" si="38"/>
        <v>0</v>
      </c>
      <c r="H532" s="9">
        <f t="shared" si="39"/>
        <v>0</v>
      </c>
      <c r="I532" s="9">
        <f t="shared" si="40"/>
        <v>0</v>
      </c>
      <c r="J532" s="9">
        <f t="shared" si="41"/>
        <v>0</v>
      </c>
      <c r="K532" s="9">
        <f t="shared" si="42"/>
        <v>0</v>
      </c>
    </row>
    <row r="533" spans="3:12" hidden="1" x14ac:dyDescent="0.3">
      <c r="C533" s="9" t="str">
        <f t="shared" si="36"/>
        <v>Vrije categorie</v>
      </c>
      <c r="D533" s="9"/>
      <c r="E533" s="9"/>
      <c r="F533" s="9">
        <f t="shared" si="37"/>
        <v>0</v>
      </c>
      <c r="G533" s="9">
        <f t="shared" si="38"/>
        <v>0</v>
      </c>
      <c r="H533" s="9">
        <f t="shared" si="39"/>
        <v>0</v>
      </c>
      <c r="I533" s="9">
        <f t="shared" si="40"/>
        <v>0</v>
      </c>
      <c r="J533" s="9">
        <f t="shared" si="41"/>
        <v>0</v>
      </c>
      <c r="K533" s="9">
        <f t="shared" si="42"/>
        <v>0</v>
      </c>
    </row>
    <row r="534" spans="3:12" hidden="1" x14ac:dyDescent="0.3">
      <c r="C534" s="9" t="str">
        <f t="shared" si="36"/>
        <v>Vrije categorie</v>
      </c>
      <c r="D534" s="9"/>
      <c r="E534" s="9"/>
      <c r="F534" s="9">
        <f t="shared" si="37"/>
        <v>0</v>
      </c>
      <c r="G534" s="9">
        <f t="shared" si="38"/>
        <v>0</v>
      </c>
      <c r="H534" s="9">
        <f t="shared" si="39"/>
        <v>0</v>
      </c>
      <c r="I534" s="9">
        <f t="shared" si="40"/>
        <v>0</v>
      </c>
      <c r="J534" s="9">
        <f t="shared" si="41"/>
        <v>0</v>
      </c>
      <c r="K534" s="9">
        <f t="shared" si="42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3">SUM(F520:F534)</f>
        <v>0</v>
      </c>
      <c r="G535" s="10">
        <f t="shared" si="43"/>
        <v>0</v>
      </c>
      <c r="H535" s="10">
        <f t="shared" si="43"/>
        <v>0</v>
      </c>
      <c r="I535" s="10">
        <f t="shared" si="43"/>
        <v>0</v>
      </c>
      <c r="J535" s="10">
        <f t="shared" si="43"/>
        <v>0</v>
      </c>
      <c r="K535" s="10">
        <f t="shared" si="43"/>
        <v>0</v>
      </c>
    </row>
    <row r="536" spans="3:12" hidden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  <row r="564" hidden="1" x14ac:dyDescent="0.3"/>
    <row r="565" hidden="1" x14ac:dyDescent="0.3"/>
    <row r="566" hidden="1" x14ac:dyDescent="0.3"/>
    <row r="567" hidden="1" x14ac:dyDescent="0.3"/>
    <row r="568" hidden="1" x14ac:dyDescent="0.3"/>
    <row r="569" hidden="1" x14ac:dyDescent="0.3"/>
    <row r="570" hidden="1" x14ac:dyDescent="0.3"/>
    <row r="571" hidden="1" x14ac:dyDescent="0.3"/>
    <row r="572" hidden="1" x14ac:dyDescent="0.3"/>
    <row r="573" hidden="1" x14ac:dyDescent="0.3"/>
    <row r="574" hidden="1" x14ac:dyDescent="0.3"/>
    <row r="575" hidden="1" x14ac:dyDescent="0.3"/>
    <row r="576" hidden="1" x14ac:dyDescent="0.3"/>
    <row r="577" hidden="1" x14ac:dyDescent="0.3"/>
    <row r="578" hidden="1" x14ac:dyDescent="0.3"/>
    <row r="579" hidden="1" x14ac:dyDescent="0.3"/>
    <row r="580" hidden="1" x14ac:dyDescent="0.3"/>
    <row r="581" hidden="1" x14ac:dyDescent="0.3"/>
    <row r="582" hidden="1" x14ac:dyDescent="0.3"/>
    <row r="583" hidden="1" x14ac:dyDescent="0.3"/>
    <row r="584" hidden="1" x14ac:dyDescent="0.3"/>
    <row r="585" hidden="1" x14ac:dyDescent="0.3"/>
    <row r="586" hidden="1" x14ac:dyDescent="0.3"/>
    <row r="587" hidden="1" x14ac:dyDescent="0.3"/>
    <row r="588" hidden="1" x14ac:dyDescent="0.3"/>
    <row r="589" hidden="1" x14ac:dyDescent="0.3"/>
    <row r="590" hidden="1" x14ac:dyDescent="0.3"/>
    <row r="591" hidden="1" x14ac:dyDescent="0.3"/>
    <row r="592" hidden="1" x14ac:dyDescent="0.3"/>
    <row r="593" hidden="1" x14ac:dyDescent="0.3"/>
    <row r="594" hidden="1" x14ac:dyDescent="0.3"/>
    <row r="595" hidden="1" x14ac:dyDescent="0.3"/>
    <row r="596" hidden="1" x14ac:dyDescent="0.3"/>
    <row r="597" hidden="1" x14ac:dyDescent="0.3"/>
    <row r="598" hidden="1" x14ac:dyDescent="0.3"/>
    <row r="599" hidden="1" x14ac:dyDescent="0.3"/>
    <row r="600" hidden="1" x14ac:dyDescent="0.3"/>
    <row r="601" hidden="1" x14ac:dyDescent="0.3"/>
    <row r="602" hidden="1" x14ac:dyDescent="0.3"/>
    <row r="603" hidden="1" x14ac:dyDescent="0.3"/>
    <row r="604" hidden="1" x14ac:dyDescent="0.3"/>
    <row r="605" hidden="1" x14ac:dyDescent="0.3"/>
    <row r="606" hidden="1" x14ac:dyDescent="0.3"/>
    <row r="607" hidden="1" x14ac:dyDescent="0.3"/>
    <row r="608" hidden="1" x14ac:dyDescent="0.3"/>
    <row r="609" hidden="1" x14ac:dyDescent="0.3"/>
    <row r="610" hidden="1" x14ac:dyDescent="0.3"/>
    <row r="611" ht="15" thickTop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16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7,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De Rietstek</v>
      </c>
      <c r="C4" s="530"/>
      <c r="D4" s="530"/>
      <c r="E4" s="530"/>
      <c r="F4" s="548" t="s">
        <v>10</v>
      </c>
      <c r="G4" s="548"/>
      <c r="H4" s="306">
        <v>7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7a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0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270.60000000000002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270.60000000000002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270.60000000000002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87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270.60000000000002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270.60000000000002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270.60000000000002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270.60000000000002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0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110" priority="4" operator="equal">
      <formula>"Geen 100%"</formula>
    </cfRule>
  </conditionalFormatting>
  <conditionalFormatting sqref="G12">
    <cfRule type="containsText" dxfId="109" priority="2" operator="containsText" text="te laag">
      <formula>NOT(ISERROR(SEARCH("te laag",G12)))</formula>
    </cfRule>
  </conditionalFormatting>
  <conditionalFormatting sqref="G13">
    <cfRule type="containsText" dxfId="108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C5ECBBD1-53AD-4D05-B959-046B011EB688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17">
    <tabColor rgb="FF173583"/>
  </sheetPr>
  <dimension ref="A1:N563"/>
  <sheetViews>
    <sheetView topLeftCell="A3" zoomScaleNormal="100" workbookViewId="0">
      <selection activeCell="F44" sqref="F44"/>
    </sheetView>
  </sheetViews>
  <sheetFormatPr defaultRowHeight="14.4" x14ac:dyDescent="0.3"/>
  <cols>
    <col min="1" max="2" width="6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6640625" customWidth="1"/>
  </cols>
  <sheetData>
    <row r="1" spans="1:14" x14ac:dyDescent="0.3">
      <c r="A1" s="40">
        <f>'7'!H4</f>
        <v>7</v>
      </c>
      <c r="B1" s="38" t="s">
        <v>6</v>
      </c>
      <c r="C1" s="39"/>
      <c r="D1" s="51" t="str">
        <f>IF(VLOOKUP(A1,Verzamelblad!A5:E54,3)=0,"",VLOOKUP(A1,Verzamelblad!A5:E54,3))</f>
        <v>CBS De Rietstek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A4" s="328"/>
      <c r="B4" s="328"/>
      <c r="C4" s="329" t="s">
        <v>371</v>
      </c>
    </row>
    <row r="5" spans="1:14" x14ac:dyDescent="0.3">
      <c r="A5" s="444" t="s">
        <v>399</v>
      </c>
      <c r="B5" s="406" t="s">
        <v>554</v>
      </c>
      <c r="C5" s="159" t="s">
        <v>339</v>
      </c>
      <c r="D5" s="159"/>
      <c r="E5" s="159" t="s">
        <v>287</v>
      </c>
      <c r="F5" s="363">
        <v>12</v>
      </c>
      <c r="G5" s="363"/>
      <c r="H5" s="363"/>
      <c r="I5" s="363"/>
      <c r="J5" s="363"/>
      <c r="K5" s="7">
        <f>SUM(F5:J5)</f>
        <v>12</v>
      </c>
    </row>
    <row r="6" spans="1:14" x14ac:dyDescent="0.3">
      <c r="A6" s="444" t="s">
        <v>396</v>
      </c>
      <c r="B6" s="406"/>
      <c r="C6" s="159" t="s">
        <v>349</v>
      </c>
      <c r="D6" s="159"/>
      <c r="E6" s="159" t="s">
        <v>289</v>
      </c>
      <c r="F6" s="363">
        <v>12</v>
      </c>
      <c r="G6" s="363"/>
      <c r="H6" s="363"/>
      <c r="I6" s="363"/>
      <c r="J6" s="363"/>
      <c r="K6" s="7">
        <f>SUM(F6:J6)</f>
        <v>12</v>
      </c>
    </row>
    <row r="7" spans="1:14" x14ac:dyDescent="0.3">
      <c r="A7" s="444" t="s">
        <v>395</v>
      </c>
      <c r="B7" s="406"/>
      <c r="C7" s="159" t="s">
        <v>349</v>
      </c>
      <c r="D7" s="159"/>
      <c r="E7" s="159" t="s">
        <v>289</v>
      </c>
      <c r="F7" s="363">
        <v>10</v>
      </c>
      <c r="G7" s="363"/>
      <c r="H7" s="363"/>
      <c r="I7" s="363"/>
      <c r="J7" s="363"/>
      <c r="K7" s="7">
        <f>SUM(F7:J7)</f>
        <v>10</v>
      </c>
    </row>
    <row r="8" spans="1:14" x14ac:dyDescent="0.3">
      <c r="A8" s="444" t="s">
        <v>444</v>
      </c>
      <c r="B8" s="406"/>
      <c r="C8" s="159" t="s">
        <v>555</v>
      </c>
      <c r="D8" s="159"/>
      <c r="E8" s="159" t="s">
        <v>288</v>
      </c>
      <c r="F8" s="363">
        <v>18</v>
      </c>
      <c r="G8" s="363"/>
      <c r="H8" s="363"/>
      <c r="I8" s="363"/>
      <c r="J8" s="363"/>
      <c r="K8" s="7">
        <f t="shared" ref="K8:K27" si="0">SUM(F8:J8)</f>
        <v>18</v>
      </c>
    </row>
    <row r="9" spans="1:14" x14ac:dyDescent="0.3">
      <c r="A9" s="444" t="s">
        <v>444</v>
      </c>
      <c r="B9" s="406"/>
      <c r="C9" s="159" t="s">
        <v>556</v>
      </c>
      <c r="D9" s="159"/>
      <c r="E9" s="159" t="s">
        <v>288</v>
      </c>
      <c r="F9" s="363"/>
      <c r="G9" s="363">
        <v>3</v>
      </c>
      <c r="H9" s="363"/>
      <c r="I9" s="363"/>
      <c r="J9" s="363"/>
      <c r="K9" s="7">
        <f t="shared" si="0"/>
        <v>3</v>
      </c>
    </row>
    <row r="10" spans="1:14" x14ac:dyDescent="0.3">
      <c r="A10" s="444" t="s">
        <v>557</v>
      </c>
      <c r="B10" s="406" t="s">
        <v>558</v>
      </c>
      <c r="C10" s="159" t="s">
        <v>350</v>
      </c>
      <c r="D10" s="159"/>
      <c r="E10" s="159" t="s">
        <v>287</v>
      </c>
      <c r="F10" s="363"/>
      <c r="G10" s="363">
        <v>52</v>
      </c>
      <c r="H10" s="363"/>
      <c r="I10" s="363"/>
      <c r="J10" s="363"/>
      <c r="K10" s="7">
        <f t="shared" si="0"/>
        <v>52</v>
      </c>
    </row>
    <row r="11" spans="1:14" x14ac:dyDescent="0.3">
      <c r="A11" s="444" t="s">
        <v>441</v>
      </c>
      <c r="B11" s="406"/>
      <c r="C11" s="159" t="s">
        <v>382</v>
      </c>
      <c r="D11" s="159"/>
      <c r="E11" s="159" t="s">
        <v>276</v>
      </c>
      <c r="F11" s="363"/>
      <c r="G11" s="363"/>
      <c r="H11" s="363"/>
      <c r="I11" s="363"/>
      <c r="J11" s="363">
        <v>4</v>
      </c>
      <c r="K11" s="7">
        <f t="shared" si="0"/>
        <v>4</v>
      </c>
    </row>
    <row r="12" spans="1:14" x14ac:dyDescent="0.3">
      <c r="A12" s="444" t="s">
        <v>441</v>
      </c>
      <c r="B12" s="406" t="s">
        <v>559</v>
      </c>
      <c r="C12" s="159" t="s">
        <v>348</v>
      </c>
      <c r="D12" s="159"/>
      <c r="E12" s="159" t="s">
        <v>276</v>
      </c>
      <c r="F12" s="363"/>
      <c r="G12" s="363"/>
      <c r="H12" s="363"/>
      <c r="I12" s="363"/>
      <c r="J12" s="363">
        <v>2</v>
      </c>
      <c r="K12" s="7">
        <f t="shared" si="0"/>
        <v>2</v>
      </c>
    </row>
    <row r="13" spans="1:14" x14ac:dyDescent="0.3">
      <c r="A13" s="444" t="s">
        <v>440</v>
      </c>
      <c r="B13" s="406" t="s">
        <v>560</v>
      </c>
      <c r="C13" s="159" t="s">
        <v>349</v>
      </c>
      <c r="D13" s="159"/>
      <c r="E13" s="159" t="s">
        <v>289</v>
      </c>
      <c r="F13" s="363">
        <v>34</v>
      </c>
      <c r="G13" s="363"/>
      <c r="H13" s="363"/>
      <c r="I13" s="363"/>
      <c r="J13" s="363"/>
      <c r="K13" s="7">
        <f t="shared" si="0"/>
        <v>34</v>
      </c>
    </row>
    <row r="14" spans="1:14" x14ac:dyDescent="0.3">
      <c r="A14" s="444" t="s">
        <v>441</v>
      </c>
      <c r="B14" s="406" t="s">
        <v>561</v>
      </c>
      <c r="C14" s="159" t="s">
        <v>348</v>
      </c>
      <c r="D14" s="159"/>
      <c r="E14" s="159" t="s">
        <v>276</v>
      </c>
      <c r="F14" s="363"/>
      <c r="G14" s="363"/>
      <c r="H14" s="363"/>
      <c r="I14" s="363"/>
      <c r="J14" s="363">
        <v>4.2</v>
      </c>
      <c r="K14" s="7">
        <f t="shared" si="0"/>
        <v>4.2</v>
      </c>
    </row>
    <row r="15" spans="1:14" x14ac:dyDescent="0.3">
      <c r="A15" s="444" t="s">
        <v>435</v>
      </c>
      <c r="B15" s="406" t="s">
        <v>562</v>
      </c>
      <c r="C15" s="159" t="s">
        <v>379</v>
      </c>
      <c r="D15" s="159"/>
      <c r="E15" s="159" t="s">
        <v>343</v>
      </c>
      <c r="F15" s="363"/>
      <c r="G15" s="363">
        <v>6</v>
      </c>
      <c r="H15" s="363"/>
      <c r="I15" s="363"/>
      <c r="J15" s="363"/>
      <c r="K15" s="7">
        <f t="shared" si="0"/>
        <v>6</v>
      </c>
    </row>
    <row r="16" spans="1:14" x14ac:dyDescent="0.3">
      <c r="A16" s="444" t="s">
        <v>538</v>
      </c>
      <c r="B16" s="406" t="s">
        <v>563</v>
      </c>
      <c r="C16" s="159" t="s">
        <v>416</v>
      </c>
      <c r="D16" s="159"/>
      <c r="E16" s="159" t="s">
        <v>290</v>
      </c>
      <c r="F16" s="363"/>
      <c r="G16" s="363"/>
      <c r="H16" s="363">
        <v>64</v>
      </c>
      <c r="I16" s="363"/>
      <c r="J16" s="363"/>
      <c r="K16" s="7">
        <f t="shared" si="0"/>
        <v>64</v>
      </c>
    </row>
    <row r="17" spans="1:11" x14ac:dyDescent="0.3">
      <c r="A17" s="444" t="s">
        <v>432</v>
      </c>
      <c r="B17" s="406"/>
      <c r="C17" s="159" t="s">
        <v>379</v>
      </c>
      <c r="D17" s="159"/>
      <c r="E17" s="159" t="s">
        <v>343</v>
      </c>
      <c r="F17" s="363"/>
      <c r="G17" s="363"/>
      <c r="H17" s="363">
        <v>6</v>
      </c>
      <c r="I17" s="363"/>
      <c r="J17" s="363"/>
      <c r="K17" s="7">
        <f t="shared" si="0"/>
        <v>6</v>
      </c>
    </row>
    <row r="18" spans="1:11" x14ac:dyDescent="0.3">
      <c r="A18" s="444" t="s">
        <v>436</v>
      </c>
      <c r="B18" s="406" t="s">
        <v>564</v>
      </c>
      <c r="C18" s="159" t="s">
        <v>339</v>
      </c>
      <c r="D18" s="159"/>
      <c r="E18" s="159" t="s">
        <v>287</v>
      </c>
      <c r="F18" s="363">
        <v>1</v>
      </c>
      <c r="G18" s="363">
        <v>12.6</v>
      </c>
      <c r="H18" s="363"/>
      <c r="I18" s="363"/>
      <c r="J18" s="363"/>
      <c r="K18" s="7">
        <f t="shared" si="0"/>
        <v>13.6</v>
      </c>
    </row>
    <row r="19" spans="1:11" x14ac:dyDescent="0.3">
      <c r="A19" s="444" t="s">
        <v>437</v>
      </c>
      <c r="B19" s="406" t="s">
        <v>565</v>
      </c>
      <c r="C19" s="159" t="s">
        <v>348</v>
      </c>
      <c r="D19" s="159"/>
      <c r="E19" s="159" t="s">
        <v>276</v>
      </c>
      <c r="F19" s="363"/>
      <c r="G19" s="363"/>
      <c r="H19" s="363"/>
      <c r="I19" s="363"/>
      <c r="J19" s="363">
        <v>6</v>
      </c>
      <c r="K19" s="7">
        <f t="shared" si="0"/>
        <v>6</v>
      </c>
    </row>
    <row r="20" spans="1:11" x14ac:dyDescent="0.3">
      <c r="A20" s="444" t="s">
        <v>439</v>
      </c>
      <c r="B20" s="406" t="s">
        <v>566</v>
      </c>
      <c r="C20" s="159" t="s">
        <v>385</v>
      </c>
      <c r="D20" s="159"/>
      <c r="E20" s="159" t="s">
        <v>288</v>
      </c>
      <c r="F20" s="363"/>
      <c r="G20" s="363">
        <v>54</v>
      </c>
      <c r="H20" s="363"/>
      <c r="I20" s="363"/>
      <c r="J20" s="363"/>
      <c r="K20" s="7">
        <f t="shared" si="0"/>
        <v>54</v>
      </c>
    </row>
    <row r="21" spans="1:11" x14ac:dyDescent="0.3">
      <c r="A21" s="444" t="s">
        <v>402</v>
      </c>
      <c r="B21" s="406" t="s">
        <v>567</v>
      </c>
      <c r="C21" s="159" t="s">
        <v>568</v>
      </c>
      <c r="D21" s="159"/>
      <c r="E21" s="159" t="s">
        <v>288</v>
      </c>
      <c r="F21" s="363"/>
      <c r="G21" s="363">
        <v>32</v>
      </c>
      <c r="H21" s="363"/>
      <c r="I21" s="363"/>
      <c r="J21" s="363"/>
      <c r="K21" s="7">
        <f t="shared" si="0"/>
        <v>32</v>
      </c>
    </row>
    <row r="22" spans="1:11" x14ac:dyDescent="0.3">
      <c r="A22" s="444" t="s">
        <v>539</v>
      </c>
      <c r="B22" s="406" t="s">
        <v>569</v>
      </c>
      <c r="C22" s="159" t="s">
        <v>358</v>
      </c>
      <c r="D22" s="159"/>
      <c r="E22" s="159" t="s">
        <v>343</v>
      </c>
      <c r="F22" s="363"/>
      <c r="G22" s="363"/>
      <c r="H22" s="363"/>
      <c r="I22" s="363"/>
      <c r="J22" s="363">
        <v>2</v>
      </c>
      <c r="K22" s="7">
        <f t="shared" si="0"/>
        <v>2</v>
      </c>
    </row>
    <row r="23" spans="1:11" x14ac:dyDescent="0.3">
      <c r="A23" s="444" t="s">
        <v>446</v>
      </c>
      <c r="B23" s="406" t="s">
        <v>570</v>
      </c>
      <c r="C23" s="159" t="s">
        <v>385</v>
      </c>
      <c r="D23" s="159"/>
      <c r="E23" s="159" t="s">
        <v>288</v>
      </c>
      <c r="F23" s="363"/>
      <c r="G23" s="363">
        <v>54</v>
      </c>
      <c r="H23" s="363"/>
      <c r="I23" s="363"/>
      <c r="J23" s="363"/>
      <c r="K23" s="7">
        <f t="shared" si="0"/>
        <v>54</v>
      </c>
    </row>
    <row r="24" spans="1:11" x14ac:dyDescent="0.3">
      <c r="A24" s="444" t="s">
        <v>444</v>
      </c>
      <c r="B24" s="406" t="s">
        <v>571</v>
      </c>
      <c r="C24" s="159" t="s">
        <v>385</v>
      </c>
      <c r="D24" s="159"/>
      <c r="E24" s="159" t="s">
        <v>288</v>
      </c>
      <c r="F24" s="363"/>
      <c r="G24" s="363">
        <v>54</v>
      </c>
      <c r="H24" s="363"/>
      <c r="I24" s="363"/>
      <c r="J24" s="363"/>
      <c r="K24" s="7">
        <f t="shared" si="0"/>
        <v>54</v>
      </c>
    </row>
    <row r="25" spans="1:11" x14ac:dyDescent="0.3">
      <c r="A25" s="444" t="s">
        <v>445</v>
      </c>
      <c r="B25" s="406"/>
      <c r="C25" s="159" t="s">
        <v>344</v>
      </c>
      <c r="D25" s="159"/>
      <c r="E25" s="159" t="s">
        <v>287</v>
      </c>
      <c r="F25" s="363"/>
      <c r="G25" s="363">
        <v>9</v>
      </c>
      <c r="H25" s="363"/>
      <c r="I25" s="363"/>
      <c r="J25" s="363"/>
      <c r="K25" s="7">
        <f t="shared" si="0"/>
        <v>9</v>
      </c>
    </row>
    <row r="26" spans="1:11" x14ac:dyDescent="0.3">
      <c r="A26" s="444" t="s">
        <v>543</v>
      </c>
      <c r="B26" s="406" t="s">
        <v>572</v>
      </c>
      <c r="C26" s="159" t="s">
        <v>348</v>
      </c>
      <c r="D26" s="159"/>
      <c r="E26" s="159" t="s">
        <v>276</v>
      </c>
      <c r="F26" s="363"/>
      <c r="G26" s="363"/>
      <c r="H26" s="363"/>
      <c r="I26" s="363"/>
      <c r="J26" s="363">
        <v>5.4</v>
      </c>
      <c r="K26" s="7">
        <f t="shared" si="0"/>
        <v>5.4</v>
      </c>
    </row>
    <row r="27" spans="1:11" x14ac:dyDescent="0.3">
      <c r="A27" s="444" t="s">
        <v>445</v>
      </c>
      <c r="B27" s="406" t="s">
        <v>573</v>
      </c>
      <c r="C27" s="420" t="s">
        <v>347</v>
      </c>
      <c r="D27" s="420"/>
      <c r="E27" s="420" t="s">
        <v>343</v>
      </c>
      <c r="F27" s="421"/>
      <c r="G27" s="421">
        <v>2.7</v>
      </c>
      <c r="H27" s="421"/>
      <c r="I27" s="421"/>
      <c r="J27" s="421"/>
      <c r="K27" s="7">
        <f t="shared" si="0"/>
        <v>2.7</v>
      </c>
    </row>
    <row r="28" spans="1:11" ht="15" thickBot="1" x14ac:dyDescent="0.35">
      <c r="A28" s="444"/>
      <c r="B28" s="406"/>
      <c r="C28" s="422" t="s">
        <v>574</v>
      </c>
      <c r="D28" s="422"/>
      <c r="E28" s="422"/>
      <c r="F28" s="423">
        <f t="shared" ref="F28:K28" si="1">SUM(F5:F27)</f>
        <v>87</v>
      </c>
      <c r="G28" s="423">
        <f t="shared" si="1"/>
        <v>279.3</v>
      </c>
      <c r="H28" s="423">
        <f t="shared" si="1"/>
        <v>70</v>
      </c>
      <c r="I28" s="423">
        <f t="shared" si="1"/>
        <v>0</v>
      </c>
      <c r="J28" s="423">
        <f t="shared" si="1"/>
        <v>23.6</v>
      </c>
      <c r="K28" s="423">
        <f t="shared" si="1"/>
        <v>459.89999999999992</v>
      </c>
    </row>
    <row r="29" spans="1:11" ht="15" thickTop="1" x14ac:dyDescent="0.3"/>
    <row r="37" spans="1:13" ht="15" thickBot="1" x14ac:dyDescent="0.35">
      <c r="A37" s="404"/>
      <c r="B37" s="404"/>
      <c r="C37" s="259"/>
      <c r="D37" s="259"/>
      <c r="E37" s="259"/>
      <c r="F37" s="260"/>
      <c r="G37" s="260"/>
      <c r="H37" s="260"/>
      <c r="I37" s="260"/>
      <c r="J37" s="260"/>
      <c r="K37" s="260"/>
      <c r="L37" s="258"/>
      <c r="M37" s="260"/>
    </row>
    <row r="38" spans="1:13" ht="15" thickTop="1" x14ac:dyDescent="0.3"/>
    <row r="39" spans="1:13" x14ac:dyDescent="0.3">
      <c r="C39" s="372"/>
    </row>
    <row r="60" spans="1:13" ht="15" thickBot="1" x14ac:dyDescent="0.35">
      <c r="A60" s="258"/>
      <c r="B60" s="258"/>
      <c r="C60" s="259"/>
      <c r="D60" s="259"/>
      <c r="E60" s="259"/>
      <c r="F60" s="260"/>
      <c r="G60" s="260"/>
      <c r="H60" s="260"/>
      <c r="I60" s="260"/>
      <c r="J60" s="260"/>
      <c r="K60" s="260"/>
      <c r="L60" s="258"/>
      <c r="M60" s="260"/>
    </row>
    <row r="61" spans="1:13" ht="15" thickTop="1" x14ac:dyDescent="0.3"/>
    <row r="62" spans="1:13" x14ac:dyDescent="0.3">
      <c r="C62" s="372"/>
    </row>
    <row r="64" spans="1:13" ht="15" thickBot="1" x14ac:dyDescent="0.35">
      <c r="A64" s="404"/>
      <c r="B64" s="404"/>
      <c r="C64" s="259"/>
      <c r="D64" s="424"/>
      <c r="E64" s="259"/>
      <c r="F64" s="260"/>
      <c r="G64" s="260"/>
      <c r="H64" s="260"/>
      <c r="I64" s="260"/>
      <c r="J64" s="260"/>
      <c r="K64" s="260"/>
      <c r="L64" s="404"/>
      <c r="M64" s="4"/>
    </row>
    <row r="65" spans="11:13" ht="15" thickTop="1" x14ac:dyDescent="0.3"/>
    <row r="66" spans="11:13" hidden="1" x14ac:dyDescent="0.3">
      <c r="K66" s="7">
        <f t="shared" ref="K66:K67" si="2">SUM(F66:J66)</f>
        <v>0</v>
      </c>
      <c r="L66" s="5">
        <f t="shared" ref="L66:L79" si="3">IF(D66="X",0,IF(E66="",0,IF(E66="H",0,VLOOKUP(E66,$F$539:$G$553,2))))</f>
        <v>0</v>
      </c>
      <c r="M66">
        <f t="shared" ref="M66:M67" si="4">SUM(K66*L66)</f>
        <v>0</v>
      </c>
    </row>
    <row r="67" spans="11:13" hidden="1" x14ac:dyDescent="0.3">
      <c r="K67" s="7">
        <f t="shared" si="2"/>
        <v>0</v>
      </c>
      <c r="L67" s="5">
        <f t="shared" si="3"/>
        <v>0</v>
      </c>
      <c r="M67">
        <f t="shared" si="4"/>
        <v>0</v>
      </c>
    </row>
    <row r="68" spans="11:13" hidden="1" x14ac:dyDescent="0.3">
      <c r="K68" s="7">
        <f t="shared" ref="K68:K132" si="5">SUM(F68:J68)</f>
        <v>0</v>
      </c>
      <c r="L68" s="5">
        <f t="shared" si="3"/>
        <v>0</v>
      </c>
      <c r="M68">
        <f t="shared" ref="M68:M132" si="6">SUM(K68*L68)</f>
        <v>0</v>
      </c>
    </row>
    <row r="69" spans="11:13" hidden="1" x14ac:dyDescent="0.3">
      <c r="K69" s="7">
        <f t="shared" si="5"/>
        <v>0</v>
      </c>
      <c r="L69" s="5">
        <f t="shared" si="3"/>
        <v>0</v>
      </c>
      <c r="M69">
        <f t="shared" si="6"/>
        <v>0</v>
      </c>
    </row>
    <row r="70" spans="11:13" hidden="1" x14ac:dyDescent="0.3">
      <c r="K70" s="7">
        <f t="shared" si="5"/>
        <v>0</v>
      </c>
      <c r="L70" s="5">
        <f t="shared" si="3"/>
        <v>0</v>
      </c>
      <c r="M70">
        <f t="shared" si="6"/>
        <v>0</v>
      </c>
    </row>
    <row r="71" spans="11:13" hidden="1" x14ac:dyDescent="0.3">
      <c r="K71" s="7">
        <f t="shared" si="5"/>
        <v>0</v>
      </c>
      <c r="L71" s="5">
        <f t="shared" si="3"/>
        <v>0</v>
      </c>
      <c r="M71">
        <f t="shared" si="6"/>
        <v>0</v>
      </c>
    </row>
    <row r="72" spans="11:13" hidden="1" x14ac:dyDescent="0.3">
      <c r="K72" s="7">
        <f t="shared" si="5"/>
        <v>0</v>
      </c>
      <c r="L72" s="5">
        <f t="shared" si="3"/>
        <v>0</v>
      </c>
      <c r="M72">
        <f t="shared" si="6"/>
        <v>0</v>
      </c>
    </row>
    <row r="73" spans="11:13" hidden="1" x14ac:dyDescent="0.3">
      <c r="K73" s="7">
        <f t="shared" si="5"/>
        <v>0</v>
      </c>
      <c r="L73" s="5">
        <f t="shared" si="3"/>
        <v>0</v>
      </c>
      <c r="M73">
        <f t="shared" si="6"/>
        <v>0</v>
      </c>
    </row>
    <row r="74" spans="11:13" hidden="1" x14ac:dyDescent="0.3">
      <c r="K74" s="7">
        <f t="shared" si="5"/>
        <v>0</v>
      </c>
      <c r="L74" s="5">
        <f t="shared" si="3"/>
        <v>0</v>
      </c>
      <c r="M74">
        <f t="shared" si="6"/>
        <v>0</v>
      </c>
    </row>
    <row r="75" spans="11:13" hidden="1" x14ac:dyDescent="0.3">
      <c r="K75" s="7">
        <f t="shared" si="5"/>
        <v>0</v>
      </c>
      <c r="L75" s="5">
        <f t="shared" si="3"/>
        <v>0</v>
      </c>
      <c r="M75">
        <f t="shared" si="6"/>
        <v>0</v>
      </c>
    </row>
    <row r="76" spans="11:13" hidden="1" x14ac:dyDescent="0.3">
      <c r="K76" s="7">
        <f t="shared" si="5"/>
        <v>0</v>
      </c>
      <c r="L76" s="5">
        <f t="shared" si="3"/>
        <v>0</v>
      </c>
      <c r="M76">
        <f t="shared" si="6"/>
        <v>0</v>
      </c>
    </row>
    <row r="77" spans="11:13" hidden="1" x14ac:dyDescent="0.3">
      <c r="K77" s="7">
        <f t="shared" si="5"/>
        <v>0</v>
      </c>
      <c r="L77" s="5">
        <f t="shared" si="3"/>
        <v>0</v>
      </c>
      <c r="M77">
        <f t="shared" si="6"/>
        <v>0</v>
      </c>
    </row>
    <row r="78" spans="11:13" hidden="1" x14ac:dyDescent="0.3">
      <c r="K78" s="7">
        <f t="shared" si="5"/>
        <v>0</v>
      </c>
      <c r="L78" s="5">
        <f t="shared" si="3"/>
        <v>0</v>
      </c>
      <c r="M78">
        <f t="shared" si="6"/>
        <v>0</v>
      </c>
    </row>
    <row r="79" spans="11:13" hidden="1" x14ac:dyDescent="0.3">
      <c r="K79" s="7">
        <f t="shared" si="5"/>
        <v>0</v>
      </c>
      <c r="L79" s="5">
        <f t="shared" si="3"/>
        <v>0</v>
      </c>
      <c r="M79">
        <f t="shared" si="6"/>
        <v>0</v>
      </c>
    </row>
    <row r="80" spans="11:13" hidden="1" x14ac:dyDescent="0.3"/>
    <row r="81" spans="11:13" hidden="1" x14ac:dyDescent="0.3">
      <c r="K81" s="7">
        <f t="shared" si="5"/>
        <v>0</v>
      </c>
      <c r="L81" s="5">
        <f t="shared" ref="L81:L112" si="7">IF(D81="X",0,IF(E81="",0,IF(E81="H",0,VLOOKUP(E81,$F$539:$G$553,2))))</f>
        <v>0</v>
      </c>
      <c r="M81">
        <f t="shared" si="6"/>
        <v>0</v>
      </c>
    </row>
    <row r="82" spans="11:13" hidden="1" x14ac:dyDescent="0.3">
      <c r="K82" s="7">
        <f t="shared" si="5"/>
        <v>0</v>
      </c>
      <c r="L82" s="5">
        <f t="shared" si="7"/>
        <v>0</v>
      </c>
      <c r="M82">
        <f t="shared" si="6"/>
        <v>0</v>
      </c>
    </row>
    <row r="83" spans="11:13" hidden="1" x14ac:dyDescent="0.3">
      <c r="K83" s="7">
        <f t="shared" si="5"/>
        <v>0</v>
      </c>
      <c r="L83" s="5">
        <f t="shared" si="7"/>
        <v>0</v>
      </c>
      <c r="M83">
        <f t="shared" si="6"/>
        <v>0</v>
      </c>
    </row>
    <row r="84" spans="11:13" hidden="1" x14ac:dyDescent="0.3">
      <c r="K84" s="7">
        <f t="shared" si="5"/>
        <v>0</v>
      </c>
      <c r="L84" s="5">
        <f t="shared" si="7"/>
        <v>0</v>
      </c>
      <c r="M84">
        <f t="shared" si="6"/>
        <v>0</v>
      </c>
    </row>
    <row r="85" spans="11:13" hidden="1" x14ac:dyDescent="0.3">
      <c r="K85" s="7">
        <f t="shared" si="5"/>
        <v>0</v>
      </c>
      <c r="L85" s="5">
        <f t="shared" si="7"/>
        <v>0</v>
      </c>
      <c r="M85">
        <f t="shared" si="6"/>
        <v>0</v>
      </c>
    </row>
    <row r="86" spans="11:13" hidden="1" x14ac:dyDescent="0.3">
      <c r="K86" s="7">
        <f t="shared" si="5"/>
        <v>0</v>
      </c>
      <c r="L86" s="5">
        <f t="shared" si="7"/>
        <v>0</v>
      </c>
      <c r="M86">
        <f t="shared" si="6"/>
        <v>0</v>
      </c>
    </row>
    <row r="87" spans="11:13" hidden="1" x14ac:dyDescent="0.3">
      <c r="K87" s="7">
        <f t="shared" si="5"/>
        <v>0</v>
      </c>
      <c r="L87" s="5">
        <f t="shared" si="7"/>
        <v>0</v>
      </c>
      <c r="M87">
        <f t="shared" si="6"/>
        <v>0</v>
      </c>
    </row>
    <row r="88" spans="11:13" hidden="1" x14ac:dyDescent="0.3">
      <c r="K88" s="7">
        <f t="shared" si="5"/>
        <v>0</v>
      </c>
      <c r="L88" s="5">
        <f t="shared" si="7"/>
        <v>0</v>
      </c>
      <c r="M88">
        <f t="shared" si="6"/>
        <v>0</v>
      </c>
    </row>
    <row r="89" spans="11:13" hidden="1" x14ac:dyDescent="0.3">
      <c r="K89" s="7">
        <f t="shared" si="5"/>
        <v>0</v>
      </c>
      <c r="L89" s="5">
        <f t="shared" si="7"/>
        <v>0</v>
      </c>
      <c r="M89">
        <f t="shared" si="6"/>
        <v>0</v>
      </c>
    </row>
    <row r="90" spans="11:13" hidden="1" x14ac:dyDescent="0.3">
      <c r="K90" s="7">
        <f t="shared" si="5"/>
        <v>0</v>
      </c>
      <c r="L90" s="5">
        <f t="shared" si="7"/>
        <v>0</v>
      </c>
      <c r="M90">
        <f t="shared" si="6"/>
        <v>0</v>
      </c>
    </row>
    <row r="91" spans="11:13" hidden="1" x14ac:dyDescent="0.3">
      <c r="K91" s="7">
        <f t="shared" si="5"/>
        <v>0</v>
      </c>
      <c r="L91" s="5">
        <f t="shared" si="7"/>
        <v>0</v>
      </c>
      <c r="M91">
        <f t="shared" si="6"/>
        <v>0</v>
      </c>
    </row>
    <row r="92" spans="11:13" hidden="1" x14ac:dyDescent="0.3">
      <c r="K92" s="7">
        <f t="shared" si="5"/>
        <v>0</v>
      </c>
      <c r="L92" s="5">
        <f t="shared" si="7"/>
        <v>0</v>
      </c>
      <c r="M92">
        <f t="shared" si="6"/>
        <v>0</v>
      </c>
    </row>
    <row r="93" spans="11:13" hidden="1" x14ac:dyDescent="0.3">
      <c r="K93" s="7">
        <f t="shared" si="5"/>
        <v>0</v>
      </c>
      <c r="L93" s="5">
        <f t="shared" si="7"/>
        <v>0</v>
      </c>
      <c r="M93">
        <f t="shared" si="6"/>
        <v>0</v>
      </c>
    </row>
    <row r="94" spans="11:13" hidden="1" x14ac:dyDescent="0.3">
      <c r="K94" s="7">
        <f t="shared" si="5"/>
        <v>0</v>
      </c>
      <c r="L94" s="5">
        <f t="shared" si="7"/>
        <v>0</v>
      </c>
      <c r="M94">
        <f t="shared" si="6"/>
        <v>0</v>
      </c>
    </row>
    <row r="95" spans="11:13" hidden="1" x14ac:dyDescent="0.3">
      <c r="K95" s="7">
        <f t="shared" si="5"/>
        <v>0</v>
      </c>
      <c r="L95" s="5">
        <f t="shared" si="7"/>
        <v>0</v>
      </c>
      <c r="M95">
        <f t="shared" si="6"/>
        <v>0</v>
      </c>
    </row>
    <row r="96" spans="11:13" hidden="1" x14ac:dyDescent="0.3">
      <c r="K96" s="7">
        <f t="shared" si="5"/>
        <v>0</v>
      </c>
      <c r="L96" s="5">
        <f t="shared" si="7"/>
        <v>0</v>
      </c>
      <c r="M96">
        <f t="shared" si="6"/>
        <v>0</v>
      </c>
    </row>
    <row r="97" spans="11:13" hidden="1" x14ac:dyDescent="0.3">
      <c r="K97" s="7">
        <f t="shared" si="5"/>
        <v>0</v>
      </c>
      <c r="L97" s="5">
        <f t="shared" si="7"/>
        <v>0</v>
      </c>
      <c r="M97">
        <f t="shared" si="6"/>
        <v>0</v>
      </c>
    </row>
    <row r="98" spans="11:13" hidden="1" x14ac:dyDescent="0.3">
      <c r="K98" s="7">
        <f t="shared" si="5"/>
        <v>0</v>
      </c>
      <c r="L98" s="5">
        <f t="shared" si="7"/>
        <v>0</v>
      </c>
      <c r="M98">
        <f t="shared" si="6"/>
        <v>0</v>
      </c>
    </row>
    <row r="99" spans="11:13" hidden="1" x14ac:dyDescent="0.3">
      <c r="K99" s="7">
        <f t="shared" si="5"/>
        <v>0</v>
      </c>
      <c r="L99" s="5">
        <f t="shared" si="7"/>
        <v>0</v>
      </c>
      <c r="M99">
        <f t="shared" si="6"/>
        <v>0</v>
      </c>
    </row>
    <row r="100" spans="11:13" hidden="1" x14ac:dyDescent="0.3">
      <c r="K100" s="7">
        <f t="shared" si="5"/>
        <v>0</v>
      </c>
      <c r="L100" s="5">
        <f t="shared" si="7"/>
        <v>0</v>
      </c>
      <c r="M100">
        <f t="shared" si="6"/>
        <v>0</v>
      </c>
    </row>
    <row r="101" spans="11:13" hidden="1" x14ac:dyDescent="0.3">
      <c r="K101" s="7">
        <f t="shared" si="5"/>
        <v>0</v>
      </c>
      <c r="L101" s="5">
        <f t="shared" si="7"/>
        <v>0</v>
      </c>
      <c r="M101">
        <f t="shared" si="6"/>
        <v>0</v>
      </c>
    </row>
    <row r="102" spans="11:13" hidden="1" x14ac:dyDescent="0.3">
      <c r="K102" s="7">
        <f t="shared" si="5"/>
        <v>0</v>
      </c>
      <c r="L102" s="5">
        <f t="shared" si="7"/>
        <v>0</v>
      </c>
      <c r="M102">
        <f t="shared" si="6"/>
        <v>0</v>
      </c>
    </row>
    <row r="103" spans="11:13" hidden="1" x14ac:dyDescent="0.3">
      <c r="K103" s="7">
        <f t="shared" si="5"/>
        <v>0</v>
      </c>
      <c r="L103" s="5">
        <f t="shared" si="7"/>
        <v>0</v>
      </c>
      <c r="M103">
        <f t="shared" si="6"/>
        <v>0</v>
      </c>
    </row>
    <row r="104" spans="11:13" hidden="1" x14ac:dyDescent="0.3">
      <c r="K104" s="7">
        <f t="shared" si="5"/>
        <v>0</v>
      </c>
      <c r="L104" s="5">
        <f t="shared" si="7"/>
        <v>0</v>
      </c>
      <c r="M104">
        <f t="shared" si="6"/>
        <v>0</v>
      </c>
    </row>
    <row r="105" spans="11:13" hidden="1" x14ac:dyDescent="0.3">
      <c r="K105" s="7">
        <f t="shared" si="5"/>
        <v>0</v>
      </c>
      <c r="L105" s="5">
        <f t="shared" si="7"/>
        <v>0</v>
      </c>
      <c r="M105">
        <f t="shared" si="6"/>
        <v>0</v>
      </c>
    </row>
    <row r="106" spans="11:13" hidden="1" x14ac:dyDescent="0.3">
      <c r="K106" s="7">
        <f t="shared" si="5"/>
        <v>0</v>
      </c>
      <c r="L106" s="5">
        <f t="shared" si="7"/>
        <v>0</v>
      </c>
      <c r="M106">
        <f t="shared" si="6"/>
        <v>0</v>
      </c>
    </row>
    <row r="107" spans="11:13" hidden="1" x14ac:dyDescent="0.3">
      <c r="K107" s="7">
        <f t="shared" si="5"/>
        <v>0</v>
      </c>
      <c r="L107" s="5">
        <f t="shared" si="7"/>
        <v>0</v>
      </c>
      <c r="M107">
        <f t="shared" si="6"/>
        <v>0</v>
      </c>
    </row>
    <row r="108" spans="11:13" hidden="1" x14ac:dyDescent="0.3">
      <c r="K108" s="7">
        <f t="shared" si="5"/>
        <v>0</v>
      </c>
      <c r="L108" s="5">
        <f t="shared" si="7"/>
        <v>0</v>
      </c>
      <c r="M108">
        <f t="shared" si="6"/>
        <v>0</v>
      </c>
    </row>
    <row r="109" spans="11:13" hidden="1" x14ac:dyDescent="0.3">
      <c r="K109" s="7">
        <f t="shared" si="5"/>
        <v>0</v>
      </c>
      <c r="L109" s="5">
        <f t="shared" si="7"/>
        <v>0</v>
      </c>
      <c r="M109">
        <f t="shared" si="6"/>
        <v>0</v>
      </c>
    </row>
    <row r="110" spans="11:13" hidden="1" x14ac:dyDescent="0.3">
      <c r="K110" s="7">
        <f t="shared" si="5"/>
        <v>0</v>
      </c>
      <c r="L110" s="5">
        <f t="shared" si="7"/>
        <v>0</v>
      </c>
      <c r="M110">
        <f t="shared" si="6"/>
        <v>0</v>
      </c>
    </row>
    <row r="111" spans="11:13" hidden="1" x14ac:dyDescent="0.3">
      <c r="K111" s="7">
        <f t="shared" si="5"/>
        <v>0</v>
      </c>
      <c r="L111" s="5">
        <f t="shared" si="7"/>
        <v>0</v>
      </c>
      <c r="M111">
        <f t="shared" si="6"/>
        <v>0</v>
      </c>
    </row>
    <row r="112" spans="11:13" hidden="1" x14ac:dyDescent="0.3">
      <c r="K112" s="7">
        <f t="shared" si="5"/>
        <v>0</v>
      </c>
      <c r="L112" s="5">
        <f t="shared" si="7"/>
        <v>0</v>
      </c>
      <c r="M112">
        <f t="shared" si="6"/>
        <v>0</v>
      </c>
    </row>
    <row r="113" spans="11:13" hidden="1" x14ac:dyDescent="0.3">
      <c r="K113" s="7">
        <f t="shared" si="5"/>
        <v>0</v>
      </c>
      <c r="L113" s="5">
        <f t="shared" ref="L113:L133" si="8">IF(D113="X",0,IF(E113="",0,IF(E113="H",0,VLOOKUP(E113,$F$539:$G$553,2))))</f>
        <v>0</v>
      </c>
      <c r="M113">
        <f t="shared" si="6"/>
        <v>0</v>
      </c>
    </row>
    <row r="114" spans="11:13" hidden="1" x14ac:dyDescent="0.3">
      <c r="K114" s="7">
        <f t="shared" si="5"/>
        <v>0</v>
      </c>
      <c r="L114" s="5">
        <f t="shared" si="8"/>
        <v>0</v>
      </c>
      <c r="M114">
        <f t="shared" si="6"/>
        <v>0</v>
      </c>
    </row>
    <row r="115" spans="11:13" hidden="1" x14ac:dyDescent="0.3">
      <c r="K115" s="7">
        <f t="shared" si="5"/>
        <v>0</v>
      </c>
      <c r="L115" s="5">
        <f t="shared" si="8"/>
        <v>0</v>
      </c>
      <c r="M115">
        <f t="shared" si="6"/>
        <v>0</v>
      </c>
    </row>
    <row r="116" spans="11:13" hidden="1" x14ac:dyDescent="0.3">
      <c r="K116" s="7">
        <f t="shared" si="5"/>
        <v>0</v>
      </c>
      <c r="L116" s="5">
        <f t="shared" si="8"/>
        <v>0</v>
      </c>
      <c r="M116">
        <f t="shared" si="6"/>
        <v>0</v>
      </c>
    </row>
    <row r="117" spans="11:13" hidden="1" x14ac:dyDescent="0.3">
      <c r="K117" s="7">
        <f t="shared" si="5"/>
        <v>0</v>
      </c>
      <c r="L117" s="5">
        <f t="shared" si="8"/>
        <v>0</v>
      </c>
      <c r="M117">
        <f t="shared" si="6"/>
        <v>0</v>
      </c>
    </row>
    <row r="118" spans="11:13" hidden="1" x14ac:dyDescent="0.3">
      <c r="K118" s="7">
        <f t="shared" si="5"/>
        <v>0</v>
      </c>
      <c r="L118" s="5">
        <f t="shared" si="8"/>
        <v>0</v>
      </c>
      <c r="M118">
        <f t="shared" si="6"/>
        <v>0</v>
      </c>
    </row>
    <row r="119" spans="11:13" hidden="1" x14ac:dyDescent="0.3">
      <c r="K119" s="7">
        <f t="shared" si="5"/>
        <v>0</v>
      </c>
      <c r="L119" s="5">
        <f t="shared" si="8"/>
        <v>0</v>
      </c>
      <c r="M119">
        <f t="shared" si="6"/>
        <v>0</v>
      </c>
    </row>
    <row r="120" spans="11:13" hidden="1" x14ac:dyDescent="0.3">
      <c r="K120" s="7">
        <f t="shared" si="5"/>
        <v>0</v>
      </c>
      <c r="L120" s="5">
        <f t="shared" si="8"/>
        <v>0</v>
      </c>
      <c r="M120">
        <f t="shared" si="6"/>
        <v>0</v>
      </c>
    </row>
    <row r="121" spans="11:13" hidden="1" x14ac:dyDescent="0.3">
      <c r="K121" s="7">
        <f t="shared" si="5"/>
        <v>0</v>
      </c>
      <c r="L121" s="5">
        <f t="shared" si="8"/>
        <v>0</v>
      </c>
      <c r="M121">
        <f t="shared" si="6"/>
        <v>0</v>
      </c>
    </row>
    <row r="122" spans="11:13" hidden="1" x14ac:dyDescent="0.3">
      <c r="K122" s="7">
        <f t="shared" si="5"/>
        <v>0</v>
      </c>
      <c r="L122" s="5">
        <f t="shared" si="8"/>
        <v>0</v>
      </c>
      <c r="M122">
        <f t="shared" si="6"/>
        <v>0</v>
      </c>
    </row>
    <row r="123" spans="11:13" hidden="1" x14ac:dyDescent="0.3">
      <c r="K123" s="7">
        <f t="shared" si="5"/>
        <v>0</v>
      </c>
      <c r="L123" s="5">
        <f t="shared" si="8"/>
        <v>0</v>
      </c>
      <c r="M123">
        <f t="shared" si="6"/>
        <v>0</v>
      </c>
    </row>
    <row r="124" spans="11:13" hidden="1" x14ac:dyDescent="0.3">
      <c r="K124" s="7">
        <f t="shared" si="5"/>
        <v>0</v>
      </c>
      <c r="L124" s="5">
        <f t="shared" si="8"/>
        <v>0</v>
      </c>
      <c r="M124">
        <f t="shared" si="6"/>
        <v>0</v>
      </c>
    </row>
    <row r="125" spans="11:13" hidden="1" x14ac:dyDescent="0.3">
      <c r="K125" s="7">
        <f t="shared" si="5"/>
        <v>0</v>
      </c>
      <c r="L125" s="5">
        <f t="shared" si="8"/>
        <v>0</v>
      </c>
      <c r="M125">
        <f t="shared" si="6"/>
        <v>0</v>
      </c>
    </row>
    <row r="126" spans="11:13" hidden="1" x14ac:dyDescent="0.3">
      <c r="K126" s="7">
        <f t="shared" si="5"/>
        <v>0</v>
      </c>
      <c r="L126" s="5">
        <f t="shared" si="8"/>
        <v>0</v>
      </c>
      <c r="M126">
        <f t="shared" si="6"/>
        <v>0</v>
      </c>
    </row>
    <row r="127" spans="11:13" hidden="1" x14ac:dyDescent="0.3">
      <c r="K127" s="7">
        <f t="shared" si="5"/>
        <v>0</v>
      </c>
      <c r="L127" s="5">
        <f t="shared" si="8"/>
        <v>0</v>
      </c>
      <c r="M127">
        <f t="shared" si="6"/>
        <v>0</v>
      </c>
    </row>
    <row r="128" spans="11:13" hidden="1" x14ac:dyDescent="0.3">
      <c r="K128" s="7">
        <f t="shared" si="5"/>
        <v>0</v>
      </c>
      <c r="L128" s="5">
        <f t="shared" si="8"/>
        <v>0</v>
      </c>
      <c r="M128">
        <f t="shared" si="6"/>
        <v>0</v>
      </c>
    </row>
    <row r="129" spans="11:13" hidden="1" x14ac:dyDescent="0.3">
      <c r="K129" s="7">
        <f t="shared" si="5"/>
        <v>0</v>
      </c>
      <c r="L129" s="5">
        <f t="shared" si="8"/>
        <v>0</v>
      </c>
      <c r="M129">
        <f t="shared" si="6"/>
        <v>0</v>
      </c>
    </row>
    <row r="130" spans="11:13" hidden="1" x14ac:dyDescent="0.3">
      <c r="K130" s="7">
        <f t="shared" si="5"/>
        <v>0</v>
      </c>
      <c r="L130" s="5">
        <f t="shared" si="8"/>
        <v>0</v>
      </c>
      <c r="M130">
        <f t="shared" si="6"/>
        <v>0</v>
      </c>
    </row>
    <row r="131" spans="11:13" hidden="1" x14ac:dyDescent="0.3">
      <c r="K131" s="7">
        <f t="shared" si="5"/>
        <v>0</v>
      </c>
      <c r="L131" s="5">
        <f t="shared" si="8"/>
        <v>0</v>
      </c>
      <c r="M131">
        <f t="shared" si="6"/>
        <v>0</v>
      </c>
    </row>
    <row r="132" spans="11:13" hidden="1" x14ac:dyDescent="0.3">
      <c r="K132" s="7">
        <f t="shared" si="5"/>
        <v>0</v>
      </c>
      <c r="L132" s="5">
        <f t="shared" si="8"/>
        <v>0</v>
      </c>
      <c r="M132">
        <f t="shared" si="6"/>
        <v>0</v>
      </c>
    </row>
    <row r="133" spans="11:13" hidden="1" x14ac:dyDescent="0.3">
      <c r="K133" s="7">
        <f t="shared" ref="K133:K196" si="9">SUM(F133:J133)</f>
        <v>0</v>
      </c>
      <c r="L133" s="5">
        <f t="shared" si="8"/>
        <v>0</v>
      </c>
      <c r="M133">
        <f t="shared" ref="M133:M196" si="10">SUM(K133*L133)</f>
        <v>0</v>
      </c>
    </row>
    <row r="134" spans="11:13" hidden="1" x14ac:dyDescent="0.3">
      <c r="K134" s="7">
        <f t="shared" si="9"/>
        <v>0</v>
      </c>
      <c r="L134" s="5">
        <f t="shared" ref="L134:L197" si="11">IF(D134="X",0,IF(E134="",0,IF(E134="H",0,VLOOKUP(E134,$F$539:$G$553,2))))</f>
        <v>0</v>
      </c>
      <c r="M134">
        <f t="shared" si="10"/>
        <v>0</v>
      </c>
    </row>
    <row r="135" spans="11:13" hidden="1" x14ac:dyDescent="0.3">
      <c r="K135" s="7">
        <f t="shared" si="9"/>
        <v>0</v>
      </c>
      <c r="L135" s="5">
        <f t="shared" si="11"/>
        <v>0</v>
      </c>
      <c r="M135">
        <f t="shared" si="10"/>
        <v>0</v>
      </c>
    </row>
    <row r="136" spans="11:13" hidden="1" x14ac:dyDescent="0.3">
      <c r="K136" s="7">
        <f t="shared" si="9"/>
        <v>0</v>
      </c>
      <c r="L136" s="5">
        <f t="shared" si="11"/>
        <v>0</v>
      </c>
      <c r="M136">
        <f t="shared" si="10"/>
        <v>0</v>
      </c>
    </row>
    <row r="137" spans="11:13" hidden="1" x14ac:dyDescent="0.3">
      <c r="K137" s="7">
        <f t="shared" si="9"/>
        <v>0</v>
      </c>
      <c r="L137" s="5">
        <f t="shared" si="11"/>
        <v>0</v>
      </c>
      <c r="M137">
        <f t="shared" si="10"/>
        <v>0</v>
      </c>
    </row>
    <row r="138" spans="11:13" hidden="1" x14ac:dyDescent="0.3">
      <c r="K138" s="7">
        <f t="shared" si="9"/>
        <v>0</v>
      </c>
      <c r="L138" s="5">
        <f t="shared" si="11"/>
        <v>0</v>
      </c>
      <c r="M138">
        <f t="shared" si="10"/>
        <v>0</v>
      </c>
    </row>
    <row r="139" spans="11:13" hidden="1" x14ac:dyDescent="0.3">
      <c r="K139" s="7">
        <f t="shared" si="9"/>
        <v>0</v>
      </c>
      <c r="L139" s="5">
        <f t="shared" si="11"/>
        <v>0</v>
      </c>
      <c r="M139">
        <f t="shared" si="10"/>
        <v>0</v>
      </c>
    </row>
    <row r="140" spans="11:13" hidden="1" x14ac:dyDescent="0.3">
      <c r="K140" s="7">
        <f t="shared" si="9"/>
        <v>0</v>
      </c>
      <c r="L140" s="5">
        <f t="shared" si="11"/>
        <v>0</v>
      </c>
      <c r="M140">
        <f t="shared" si="10"/>
        <v>0</v>
      </c>
    </row>
    <row r="141" spans="11:13" hidden="1" x14ac:dyDescent="0.3">
      <c r="K141" s="7">
        <f t="shared" si="9"/>
        <v>0</v>
      </c>
      <c r="L141" s="5">
        <f t="shared" si="11"/>
        <v>0</v>
      </c>
      <c r="M141">
        <f t="shared" si="10"/>
        <v>0</v>
      </c>
    </row>
    <row r="142" spans="11:13" hidden="1" x14ac:dyDescent="0.3">
      <c r="K142" s="7">
        <f t="shared" si="9"/>
        <v>0</v>
      </c>
      <c r="L142" s="5">
        <f t="shared" si="11"/>
        <v>0</v>
      </c>
      <c r="M142">
        <f t="shared" si="10"/>
        <v>0</v>
      </c>
    </row>
    <row r="143" spans="11:13" hidden="1" x14ac:dyDescent="0.3">
      <c r="K143" s="7">
        <f t="shared" si="9"/>
        <v>0</v>
      </c>
      <c r="L143" s="5">
        <f t="shared" si="11"/>
        <v>0</v>
      </c>
      <c r="M143">
        <f t="shared" si="10"/>
        <v>0</v>
      </c>
    </row>
    <row r="144" spans="11:13" hidden="1" x14ac:dyDescent="0.3">
      <c r="K144" s="7">
        <f t="shared" si="9"/>
        <v>0</v>
      </c>
      <c r="L144" s="5">
        <f t="shared" si="11"/>
        <v>0</v>
      </c>
      <c r="M144">
        <f t="shared" si="10"/>
        <v>0</v>
      </c>
    </row>
    <row r="145" spans="11:13" hidden="1" x14ac:dyDescent="0.3">
      <c r="K145" s="7">
        <f t="shared" si="9"/>
        <v>0</v>
      </c>
      <c r="L145" s="5">
        <f t="shared" si="11"/>
        <v>0</v>
      </c>
      <c r="M145">
        <f t="shared" si="10"/>
        <v>0</v>
      </c>
    </row>
    <row r="146" spans="11:13" hidden="1" x14ac:dyDescent="0.3">
      <c r="K146" s="7">
        <f t="shared" si="9"/>
        <v>0</v>
      </c>
      <c r="L146" s="5">
        <f t="shared" si="11"/>
        <v>0</v>
      </c>
      <c r="M146">
        <f t="shared" si="10"/>
        <v>0</v>
      </c>
    </row>
    <row r="147" spans="11:13" hidden="1" x14ac:dyDescent="0.3">
      <c r="K147" s="7">
        <f t="shared" si="9"/>
        <v>0</v>
      </c>
      <c r="L147" s="5">
        <f t="shared" si="11"/>
        <v>0</v>
      </c>
      <c r="M147">
        <f t="shared" si="10"/>
        <v>0</v>
      </c>
    </row>
    <row r="148" spans="11:13" hidden="1" x14ac:dyDescent="0.3">
      <c r="K148" s="7">
        <f t="shared" si="9"/>
        <v>0</v>
      </c>
      <c r="L148" s="5">
        <f t="shared" si="11"/>
        <v>0</v>
      </c>
      <c r="M148">
        <f t="shared" si="10"/>
        <v>0</v>
      </c>
    </row>
    <row r="149" spans="11:13" hidden="1" x14ac:dyDescent="0.3">
      <c r="K149" s="7">
        <f t="shared" si="9"/>
        <v>0</v>
      </c>
      <c r="L149" s="5">
        <f t="shared" si="11"/>
        <v>0</v>
      </c>
      <c r="M149">
        <f t="shared" si="10"/>
        <v>0</v>
      </c>
    </row>
    <row r="150" spans="11:13" hidden="1" x14ac:dyDescent="0.3">
      <c r="K150" s="7">
        <f t="shared" si="9"/>
        <v>0</v>
      </c>
      <c r="L150" s="5">
        <f t="shared" si="11"/>
        <v>0</v>
      </c>
      <c r="M150">
        <f t="shared" si="10"/>
        <v>0</v>
      </c>
    </row>
    <row r="151" spans="11:13" hidden="1" x14ac:dyDescent="0.3">
      <c r="K151" s="7">
        <f t="shared" si="9"/>
        <v>0</v>
      </c>
      <c r="L151" s="5">
        <f t="shared" si="11"/>
        <v>0</v>
      </c>
      <c r="M151">
        <f t="shared" si="10"/>
        <v>0</v>
      </c>
    </row>
    <row r="152" spans="11:13" hidden="1" x14ac:dyDescent="0.3">
      <c r="K152" s="7">
        <f t="shared" si="9"/>
        <v>0</v>
      </c>
      <c r="L152" s="5">
        <f t="shared" si="11"/>
        <v>0</v>
      </c>
      <c r="M152">
        <f t="shared" si="10"/>
        <v>0</v>
      </c>
    </row>
    <row r="153" spans="11:13" hidden="1" x14ac:dyDescent="0.3">
      <c r="K153" s="7">
        <f t="shared" si="9"/>
        <v>0</v>
      </c>
      <c r="L153" s="5">
        <f t="shared" si="11"/>
        <v>0</v>
      </c>
      <c r="M153">
        <f t="shared" si="10"/>
        <v>0</v>
      </c>
    </row>
    <row r="154" spans="11:13" hidden="1" x14ac:dyDescent="0.3">
      <c r="K154" s="7">
        <f t="shared" si="9"/>
        <v>0</v>
      </c>
      <c r="L154" s="5">
        <f t="shared" si="11"/>
        <v>0</v>
      </c>
      <c r="M154">
        <f t="shared" si="10"/>
        <v>0</v>
      </c>
    </row>
    <row r="155" spans="11:13" hidden="1" x14ac:dyDescent="0.3">
      <c r="K155" s="7">
        <f t="shared" si="9"/>
        <v>0</v>
      </c>
      <c r="L155" s="5">
        <f t="shared" si="11"/>
        <v>0</v>
      </c>
      <c r="M155">
        <f t="shared" si="10"/>
        <v>0</v>
      </c>
    </row>
    <row r="156" spans="11:13" hidden="1" x14ac:dyDescent="0.3">
      <c r="K156" s="7">
        <f t="shared" si="9"/>
        <v>0</v>
      </c>
      <c r="L156" s="5">
        <f t="shared" si="11"/>
        <v>0</v>
      </c>
      <c r="M156">
        <f t="shared" si="10"/>
        <v>0</v>
      </c>
    </row>
    <row r="157" spans="11:13" hidden="1" x14ac:dyDescent="0.3">
      <c r="K157" s="7">
        <f t="shared" si="9"/>
        <v>0</v>
      </c>
      <c r="L157" s="5">
        <f t="shared" si="11"/>
        <v>0</v>
      </c>
      <c r="M157">
        <f t="shared" si="10"/>
        <v>0</v>
      </c>
    </row>
    <row r="158" spans="11:13" hidden="1" x14ac:dyDescent="0.3">
      <c r="K158" s="7">
        <f t="shared" si="9"/>
        <v>0</v>
      </c>
      <c r="L158" s="5">
        <f t="shared" si="11"/>
        <v>0</v>
      </c>
      <c r="M158">
        <f t="shared" si="10"/>
        <v>0</v>
      </c>
    </row>
    <row r="159" spans="11:13" hidden="1" x14ac:dyDescent="0.3">
      <c r="K159" s="7">
        <f t="shared" si="9"/>
        <v>0</v>
      </c>
      <c r="L159" s="5">
        <f t="shared" si="11"/>
        <v>0</v>
      </c>
      <c r="M159">
        <f t="shared" si="10"/>
        <v>0</v>
      </c>
    </row>
    <row r="160" spans="11:13" hidden="1" x14ac:dyDescent="0.3">
      <c r="K160" s="7">
        <f t="shared" si="9"/>
        <v>0</v>
      </c>
      <c r="L160" s="5">
        <f t="shared" si="11"/>
        <v>0</v>
      </c>
      <c r="M160">
        <f t="shared" si="10"/>
        <v>0</v>
      </c>
    </row>
    <row r="161" spans="11:13" hidden="1" x14ac:dyDescent="0.3">
      <c r="K161" s="7">
        <f t="shared" si="9"/>
        <v>0</v>
      </c>
      <c r="L161" s="5">
        <f t="shared" si="11"/>
        <v>0</v>
      </c>
      <c r="M161">
        <f t="shared" si="10"/>
        <v>0</v>
      </c>
    </row>
    <row r="162" spans="11:13" hidden="1" x14ac:dyDescent="0.3">
      <c r="K162" s="7">
        <f t="shared" si="9"/>
        <v>0</v>
      </c>
      <c r="L162" s="5">
        <f t="shared" si="11"/>
        <v>0</v>
      </c>
      <c r="M162">
        <f t="shared" si="10"/>
        <v>0</v>
      </c>
    </row>
    <row r="163" spans="11:13" hidden="1" x14ac:dyDescent="0.3">
      <c r="K163" s="7">
        <f t="shared" si="9"/>
        <v>0</v>
      </c>
      <c r="L163" s="5">
        <f t="shared" si="11"/>
        <v>0</v>
      </c>
      <c r="M163">
        <f t="shared" si="10"/>
        <v>0</v>
      </c>
    </row>
    <row r="164" spans="11:13" hidden="1" x14ac:dyDescent="0.3">
      <c r="K164" s="7">
        <f t="shared" si="9"/>
        <v>0</v>
      </c>
      <c r="L164" s="5">
        <f t="shared" si="11"/>
        <v>0</v>
      </c>
      <c r="M164">
        <f t="shared" si="10"/>
        <v>0</v>
      </c>
    </row>
    <row r="165" spans="11:13" hidden="1" x14ac:dyDescent="0.3">
      <c r="K165" s="7">
        <f t="shared" si="9"/>
        <v>0</v>
      </c>
      <c r="L165" s="5">
        <f t="shared" si="11"/>
        <v>0</v>
      </c>
      <c r="M165">
        <f t="shared" si="10"/>
        <v>0</v>
      </c>
    </row>
    <row r="166" spans="11:13" hidden="1" x14ac:dyDescent="0.3">
      <c r="K166" s="7">
        <f t="shared" si="9"/>
        <v>0</v>
      </c>
      <c r="L166" s="5">
        <f t="shared" si="11"/>
        <v>0</v>
      </c>
      <c r="M166">
        <f t="shared" si="10"/>
        <v>0</v>
      </c>
    </row>
    <row r="167" spans="11:13" hidden="1" x14ac:dyDescent="0.3">
      <c r="K167" s="7">
        <f t="shared" si="9"/>
        <v>0</v>
      </c>
      <c r="L167" s="5">
        <f t="shared" si="11"/>
        <v>0</v>
      </c>
      <c r="M167">
        <f t="shared" si="10"/>
        <v>0</v>
      </c>
    </row>
    <row r="168" spans="11:13" hidden="1" x14ac:dyDescent="0.3">
      <c r="K168" s="7">
        <f t="shared" si="9"/>
        <v>0</v>
      </c>
      <c r="L168" s="5">
        <f t="shared" si="11"/>
        <v>0</v>
      </c>
      <c r="M168">
        <f t="shared" si="10"/>
        <v>0</v>
      </c>
    </row>
    <row r="169" spans="11:13" hidden="1" x14ac:dyDescent="0.3">
      <c r="K169" s="7">
        <f t="shared" si="9"/>
        <v>0</v>
      </c>
      <c r="L169" s="5">
        <f t="shared" si="11"/>
        <v>0</v>
      </c>
      <c r="M169">
        <f t="shared" si="10"/>
        <v>0</v>
      </c>
    </row>
    <row r="170" spans="11:13" hidden="1" x14ac:dyDescent="0.3">
      <c r="K170" s="7">
        <f t="shared" si="9"/>
        <v>0</v>
      </c>
      <c r="L170" s="5">
        <f t="shared" si="11"/>
        <v>0</v>
      </c>
      <c r="M170">
        <f t="shared" si="10"/>
        <v>0</v>
      </c>
    </row>
    <row r="171" spans="11:13" hidden="1" x14ac:dyDescent="0.3">
      <c r="K171" s="7">
        <f t="shared" si="9"/>
        <v>0</v>
      </c>
      <c r="L171" s="5">
        <f t="shared" si="11"/>
        <v>0</v>
      </c>
      <c r="M171">
        <f t="shared" si="10"/>
        <v>0</v>
      </c>
    </row>
    <row r="172" spans="11:13" hidden="1" x14ac:dyDescent="0.3">
      <c r="K172" s="7">
        <f t="shared" si="9"/>
        <v>0</v>
      </c>
      <c r="L172" s="5">
        <f t="shared" si="11"/>
        <v>0</v>
      </c>
      <c r="M172">
        <f t="shared" si="10"/>
        <v>0</v>
      </c>
    </row>
    <row r="173" spans="11:13" hidden="1" x14ac:dyDescent="0.3">
      <c r="K173" s="7">
        <f t="shared" si="9"/>
        <v>0</v>
      </c>
      <c r="L173" s="5">
        <f t="shared" si="11"/>
        <v>0</v>
      </c>
      <c r="M173">
        <f t="shared" si="10"/>
        <v>0</v>
      </c>
    </row>
    <row r="174" spans="11:13" hidden="1" x14ac:dyDescent="0.3">
      <c r="K174" s="7">
        <f t="shared" si="9"/>
        <v>0</v>
      </c>
      <c r="L174" s="5">
        <f t="shared" si="11"/>
        <v>0</v>
      </c>
      <c r="M174">
        <f t="shared" si="10"/>
        <v>0</v>
      </c>
    </row>
    <row r="175" spans="11:13" hidden="1" x14ac:dyDescent="0.3">
      <c r="K175" s="7">
        <f t="shared" si="9"/>
        <v>0</v>
      </c>
      <c r="L175" s="5">
        <f t="shared" si="11"/>
        <v>0</v>
      </c>
      <c r="M175">
        <f t="shared" si="10"/>
        <v>0</v>
      </c>
    </row>
    <row r="176" spans="11:13" hidden="1" x14ac:dyDescent="0.3">
      <c r="K176" s="7">
        <f t="shared" si="9"/>
        <v>0</v>
      </c>
      <c r="L176" s="5">
        <f t="shared" si="11"/>
        <v>0</v>
      </c>
      <c r="M176">
        <f t="shared" si="10"/>
        <v>0</v>
      </c>
    </row>
    <row r="177" spans="11:13" hidden="1" x14ac:dyDescent="0.3">
      <c r="K177" s="7">
        <f t="shared" si="9"/>
        <v>0</v>
      </c>
      <c r="L177" s="5">
        <f t="shared" si="11"/>
        <v>0</v>
      </c>
      <c r="M177">
        <f t="shared" si="10"/>
        <v>0</v>
      </c>
    </row>
    <row r="178" spans="11:13" hidden="1" x14ac:dyDescent="0.3">
      <c r="K178" s="7">
        <f t="shared" si="9"/>
        <v>0</v>
      </c>
      <c r="L178" s="5">
        <f t="shared" si="11"/>
        <v>0</v>
      </c>
      <c r="M178">
        <f t="shared" si="10"/>
        <v>0</v>
      </c>
    </row>
    <row r="179" spans="11:13" hidden="1" x14ac:dyDescent="0.3">
      <c r="K179" s="7">
        <f t="shared" si="9"/>
        <v>0</v>
      </c>
      <c r="L179" s="5">
        <f t="shared" si="11"/>
        <v>0</v>
      </c>
      <c r="M179">
        <f t="shared" si="10"/>
        <v>0</v>
      </c>
    </row>
    <row r="180" spans="11:13" hidden="1" x14ac:dyDescent="0.3">
      <c r="K180" s="7">
        <f t="shared" si="9"/>
        <v>0</v>
      </c>
      <c r="L180" s="5">
        <f t="shared" si="11"/>
        <v>0</v>
      </c>
      <c r="M180">
        <f t="shared" si="10"/>
        <v>0</v>
      </c>
    </row>
    <row r="181" spans="11:13" hidden="1" x14ac:dyDescent="0.3">
      <c r="K181" s="7">
        <f t="shared" si="9"/>
        <v>0</v>
      </c>
      <c r="L181" s="5">
        <f t="shared" si="11"/>
        <v>0</v>
      </c>
      <c r="M181">
        <f t="shared" si="10"/>
        <v>0</v>
      </c>
    </row>
    <row r="182" spans="11:13" hidden="1" x14ac:dyDescent="0.3">
      <c r="K182" s="7">
        <f t="shared" si="9"/>
        <v>0</v>
      </c>
      <c r="L182" s="5">
        <f t="shared" si="11"/>
        <v>0</v>
      </c>
      <c r="M182">
        <f t="shared" si="10"/>
        <v>0</v>
      </c>
    </row>
    <row r="183" spans="11:13" hidden="1" x14ac:dyDescent="0.3">
      <c r="K183" s="7">
        <f t="shared" si="9"/>
        <v>0</v>
      </c>
      <c r="L183" s="5">
        <f t="shared" si="11"/>
        <v>0</v>
      </c>
      <c r="M183">
        <f t="shared" si="10"/>
        <v>0</v>
      </c>
    </row>
    <row r="184" spans="11:13" hidden="1" x14ac:dyDescent="0.3">
      <c r="K184" s="7">
        <f t="shared" si="9"/>
        <v>0</v>
      </c>
      <c r="L184" s="5">
        <f t="shared" si="11"/>
        <v>0</v>
      </c>
      <c r="M184">
        <f t="shared" si="10"/>
        <v>0</v>
      </c>
    </row>
    <row r="185" spans="11:13" hidden="1" x14ac:dyDescent="0.3">
      <c r="K185" s="7">
        <f t="shared" si="9"/>
        <v>0</v>
      </c>
      <c r="L185" s="5">
        <f t="shared" si="11"/>
        <v>0</v>
      </c>
      <c r="M185">
        <f t="shared" si="10"/>
        <v>0</v>
      </c>
    </row>
    <row r="186" spans="11:13" hidden="1" x14ac:dyDescent="0.3">
      <c r="K186" s="7">
        <f t="shared" si="9"/>
        <v>0</v>
      </c>
      <c r="L186" s="5">
        <f t="shared" si="11"/>
        <v>0</v>
      </c>
      <c r="M186">
        <f t="shared" si="10"/>
        <v>0</v>
      </c>
    </row>
    <row r="187" spans="11:13" hidden="1" x14ac:dyDescent="0.3">
      <c r="K187" s="7">
        <f t="shared" si="9"/>
        <v>0</v>
      </c>
      <c r="L187" s="5">
        <f t="shared" si="11"/>
        <v>0</v>
      </c>
      <c r="M187">
        <f t="shared" si="10"/>
        <v>0</v>
      </c>
    </row>
    <row r="188" spans="11:13" hidden="1" x14ac:dyDescent="0.3">
      <c r="K188" s="7">
        <f t="shared" si="9"/>
        <v>0</v>
      </c>
      <c r="L188" s="5">
        <f t="shared" si="11"/>
        <v>0</v>
      </c>
      <c r="M188">
        <f t="shared" si="10"/>
        <v>0</v>
      </c>
    </row>
    <row r="189" spans="11:13" hidden="1" x14ac:dyDescent="0.3">
      <c r="K189" s="7">
        <f t="shared" si="9"/>
        <v>0</v>
      </c>
      <c r="L189" s="5">
        <f t="shared" si="11"/>
        <v>0</v>
      </c>
      <c r="M189">
        <f t="shared" si="10"/>
        <v>0</v>
      </c>
    </row>
    <row r="190" spans="11:13" hidden="1" x14ac:dyDescent="0.3">
      <c r="K190" s="7">
        <f t="shared" si="9"/>
        <v>0</v>
      </c>
      <c r="L190" s="5">
        <f t="shared" si="11"/>
        <v>0</v>
      </c>
      <c r="M190">
        <f t="shared" si="10"/>
        <v>0</v>
      </c>
    </row>
    <row r="191" spans="11:13" hidden="1" x14ac:dyDescent="0.3">
      <c r="K191" s="7">
        <f t="shared" si="9"/>
        <v>0</v>
      </c>
      <c r="L191" s="5">
        <f t="shared" si="11"/>
        <v>0</v>
      </c>
      <c r="M191">
        <f t="shared" si="10"/>
        <v>0</v>
      </c>
    </row>
    <row r="192" spans="11:13" hidden="1" x14ac:dyDescent="0.3">
      <c r="K192" s="7">
        <f t="shared" si="9"/>
        <v>0</v>
      </c>
      <c r="L192" s="5">
        <f t="shared" si="11"/>
        <v>0</v>
      </c>
      <c r="M192">
        <f t="shared" si="10"/>
        <v>0</v>
      </c>
    </row>
    <row r="193" spans="11:13" hidden="1" x14ac:dyDescent="0.3">
      <c r="K193" s="7">
        <f t="shared" si="9"/>
        <v>0</v>
      </c>
      <c r="L193" s="5">
        <f t="shared" si="11"/>
        <v>0</v>
      </c>
      <c r="M193">
        <f t="shared" si="10"/>
        <v>0</v>
      </c>
    </row>
    <row r="194" spans="11:13" hidden="1" x14ac:dyDescent="0.3">
      <c r="K194" s="7">
        <f t="shared" si="9"/>
        <v>0</v>
      </c>
      <c r="L194" s="5">
        <f t="shared" si="11"/>
        <v>0</v>
      </c>
      <c r="M194">
        <f t="shared" si="10"/>
        <v>0</v>
      </c>
    </row>
    <row r="195" spans="11:13" hidden="1" x14ac:dyDescent="0.3">
      <c r="K195" s="7">
        <f t="shared" si="9"/>
        <v>0</v>
      </c>
      <c r="L195" s="5">
        <f t="shared" si="11"/>
        <v>0</v>
      </c>
      <c r="M195">
        <f t="shared" si="10"/>
        <v>0</v>
      </c>
    </row>
    <row r="196" spans="11:13" hidden="1" x14ac:dyDescent="0.3">
      <c r="K196" s="7">
        <f t="shared" si="9"/>
        <v>0</v>
      </c>
      <c r="L196" s="5">
        <f t="shared" si="11"/>
        <v>0</v>
      </c>
      <c r="M196">
        <f t="shared" si="10"/>
        <v>0</v>
      </c>
    </row>
    <row r="197" spans="11:13" hidden="1" x14ac:dyDescent="0.3">
      <c r="K197" s="7">
        <f t="shared" ref="K197:K260" si="12">SUM(F197:J197)</f>
        <v>0</v>
      </c>
      <c r="L197" s="5">
        <f t="shared" si="11"/>
        <v>0</v>
      </c>
      <c r="M197">
        <f t="shared" ref="M197:M260" si="13">SUM(K197*L197)</f>
        <v>0</v>
      </c>
    </row>
    <row r="198" spans="11:13" hidden="1" x14ac:dyDescent="0.3">
      <c r="K198" s="7">
        <f t="shared" si="12"/>
        <v>0</v>
      </c>
      <c r="L198" s="5">
        <f t="shared" ref="L198:L261" si="14">IF(D198="X",0,IF(E198="",0,IF(E198="H",0,VLOOKUP(E198,$F$539:$G$553,2))))</f>
        <v>0</v>
      </c>
      <c r="M198">
        <f t="shared" si="13"/>
        <v>0</v>
      </c>
    </row>
    <row r="199" spans="11:13" hidden="1" x14ac:dyDescent="0.3">
      <c r="K199" s="7">
        <f t="shared" si="12"/>
        <v>0</v>
      </c>
      <c r="L199" s="5">
        <f t="shared" si="14"/>
        <v>0</v>
      </c>
      <c r="M199">
        <f t="shared" si="13"/>
        <v>0</v>
      </c>
    </row>
    <row r="200" spans="11:13" hidden="1" x14ac:dyDescent="0.3">
      <c r="K200" s="7">
        <f t="shared" si="12"/>
        <v>0</v>
      </c>
      <c r="L200" s="5">
        <f t="shared" si="14"/>
        <v>0</v>
      </c>
      <c r="M200">
        <f t="shared" si="13"/>
        <v>0</v>
      </c>
    </row>
    <row r="201" spans="11:13" hidden="1" x14ac:dyDescent="0.3">
      <c r="K201" s="7">
        <f t="shared" si="12"/>
        <v>0</v>
      </c>
      <c r="L201" s="5">
        <f t="shared" si="14"/>
        <v>0</v>
      </c>
      <c r="M201">
        <f t="shared" si="13"/>
        <v>0</v>
      </c>
    </row>
    <row r="202" spans="11:13" hidden="1" x14ac:dyDescent="0.3">
      <c r="K202" s="7">
        <f t="shared" si="12"/>
        <v>0</v>
      </c>
      <c r="L202" s="5">
        <f t="shared" si="14"/>
        <v>0</v>
      </c>
      <c r="M202">
        <f t="shared" si="13"/>
        <v>0</v>
      </c>
    </row>
    <row r="203" spans="11:13" hidden="1" x14ac:dyDescent="0.3">
      <c r="K203" s="7">
        <f t="shared" si="12"/>
        <v>0</v>
      </c>
      <c r="L203" s="5">
        <f t="shared" si="14"/>
        <v>0</v>
      </c>
      <c r="M203">
        <f t="shared" si="13"/>
        <v>0</v>
      </c>
    </row>
    <row r="204" spans="11:13" hidden="1" x14ac:dyDescent="0.3">
      <c r="K204" s="7">
        <f t="shared" si="12"/>
        <v>0</v>
      </c>
      <c r="L204" s="5">
        <f t="shared" si="14"/>
        <v>0</v>
      </c>
      <c r="M204">
        <f t="shared" si="13"/>
        <v>0</v>
      </c>
    </row>
    <row r="205" spans="11:13" hidden="1" x14ac:dyDescent="0.3">
      <c r="K205" s="7">
        <f t="shared" si="12"/>
        <v>0</v>
      </c>
      <c r="L205" s="5">
        <f t="shared" si="14"/>
        <v>0</v>
      </c>
      <c r="M205">
        <f t="shared" si="13"/>
        <v>0</v>
      </c>
    </row>
    <row r="206" spans="11:13" hidden="1" x14ac:dyDescent="0.3">
      <c r="K206" s="7">
        <f t="shared" si="12"/>
        <v>0</v>
      </c>
      <c r="L206" s="5">
        <f t="shared" si="14"/>
        <v>0</v>
      </c>
      <c r="M206">
        <f t="shared" si="13"/>
        <v>0</v>
      </c>
    </row>
    <row r="207" spans="11:13" hidden="1" x14ac:dyDescent="0.3">
      <c r="K207" s="7">
        <f t="shared" si="12"/>
        <v>0</v>
      </c>
      <c r="L207" s="5">
        <f t="shared" si="14"/>
        <v>0</v>
      </c>
      <c r="M207">
        <f t="shared" si="13"/>
        <v>0</v>
      </c>
    </row>
    <row r="208" spans="11:13" hidden="1" x14ac:dyDescent="0.3">
      <c r="K208" s="7">
        <f t="shared" si="12"/>
        <v>0</v>
      </c>
      <c r="L208" s="5">
        <f t="shared" si="14"/>
        <v>0</v>
      </c>
      <c r="M208">
        <f t="shared" si="13"/>
        <v>0</v>
      </c>
    </row>
    <row r="209" spans="11:13" hidden="1" x14ac:dyDescent="0.3">
      <c r="K209" s="7">
        <f t="shared" si="12"/>
        <v>0</v>
      </c>
      <c r="L209" s="5">
        <f t="shared" si="14"/>
        <v>0</v>
      </c>
      <c r="M209">
        <f t="shared" si="13"/>
        <v>0</v>
      </c>
    </row>
    <row r="210" spans="11:13" hidden="1" x14ac:dyDescent="0.3">
      <c r="K210" s="7">
        <f t="shared" si="12"/>
        <v>0</v>
      </c>
      <c r="L210" s="5">
        <f t="shared" si="14"/>
        <v>0</v>
      </c>
      <c r="M210">
        <f t="shared" si="13"/>
        <v>0</v>
      </c>
    </row>
    <row r="211" spans="11:13" hidden="1" x14ac:dyDescent="0.3">
      <c r="K211" s="7">
        <f t="shared" si="12"/>
        <v>0</v>
      </c>
      <c r="L211" s="5">
        <f t="shared" si="14"/>
        <v>0</v>
      </c>
      <c r="M211">
        <f t="shared" si="13"/>
        <v>0</v>
      </c>
    </row>
    <row r="212" spans="11:13" hidden="1" x14ac:dyDescent="0.3">
      <c r="K212" s="7">
        <f t="shared" si="12"/>
        <v>0</v>
      </c>
      <c r="L212" s="5">
        <f t="shared" si="14"/>
        <v>0</v>
      </c>
      <c r="M212">
        <f t="shared" si="13"/>
        <v>0</v>
      </c>
    </row>
    <row r="213" spans="11:13" hidden="1" x14ac:dyDescent="0.3">
      <c r="K213" s="7">
        <f t="shared" si="12"/>
        <v>0</v>
      </c>
      <c r="L213" s="5">
        <f t="shared" si="14"/>
        <v>0</v>
      </c>
      <c r="M213">
        <f t="shared" si="13"/>
        <v>0</v>
      </c>
    </row>
    <row r="214" spans="11:13" hidden="1" x14ac:dyDescent="0.3">
      <c r="K214" s="7">
        <f t="shared" si="12"/>
        <v>0</v>
      </c>
      <c r="L214" s="5">
        <f t="shared" si="14"/>
        <v>0</v>
      </c>
      <c r="M214">
        <f t="shared" si="13"/>
        <v>0</v>
      </c>
    </row>
    <row r="215" spans="11:13" hidden="1" x14ac:dyDescent="0.3">
      <c r="K215" s="7">
        <f t="shared" si="12"/>
        <v>0</v>
      </c>
      <c r="L215" s="5">
        <f t="shared" si="14"/>
        <v>0</v>
      </c>
      <c r="M215">
        <f t="shared" si="13"/>
        <v>0</v>
      </c>
    </row>
    <row r="216" spans="11:13" hidden="1" x14ac:dyDescent="0.3">
      <c r="K216" s="7">
        <f t="shared" si="12"/>
        <v>0</v>
      </c>
      <c r="L216" s="5">
        <f t="shared" si="14"/>
        <v>0</v>
      </c>
      <c r="M216">
        <f t="shared" si="13"/>
        <v>0</v>
      </c>
    </row>
    <row r="217" spans="11:13" hidden="1" x14ac:dyDescent="0.3">
      <c r="K217" s="7">
        <f t="shared" si="12"/>
        <v>0</v>
      </c>
      <c r="L217" s="5">
        <f t="shared" si="14"/>
        <v>0</v>
      </c>
      <c r="M217">
        <f t="shared" si="13"/>
        <v>0</v>
      </c>
    </row>
    <row r="218" spans="11:13" hidden="1" x14ac:dyDescent="0.3">
      <c r="K218" s="7">
        <f t="shared" si="12"/>
        <v>0</v>
      </c>
      <c r="L218" s="5">
        <f t="shared" si="14"/>
        <v>0</v>
      </c>
      <c r="M218">
        <f t="shared" si="13"/>
        <v>0</v>
      </c>
    </row>
    <row r="219" spans="11:13" hidden="1" x14ac:dyDescent="0.3">
      <c r="K219" s="7">
        <f t="shared" si="12"/>
        <v>0</v>
      </c>
      <c r="L219" s="5">
        <f t="shared" si="14"/>
        <v>0</v>
      </c>
      <c r="M219">
        <f t="shared" si="13"/>
        <v>0</v>
      </c>
    </row>
    <row r="220" spans="11:13" hidden="1" x14ac:dyDescent="0.3">
      <c r="K220" s="7">
        <f t="shared" si="12"/>
        <v>0</v>
      </c>
      <c r="L220" s="5">
        <f t="shared" si="14"/>
        <v>0</v>
      </c>
      <c r="M220">
        <f t="shared" si="13"/>
        <v>0</v>
      </c>
    </row>
    <row r="221" spans="11:13" hidden="1" x14ac:dyDescent="0.3">
      <c r="K221" s="7">
        <f t="shared" si="12"/>
        <v>0</v>
      </c>
      <c r="L221" s="5">
        <f t="shared" si="14"/>
        <v>0</v>
      </c>
      <c r="M221">
        <f t="shared" si="13"/>
        <v>0</v>
      </c>
    </row>
    <row r="222" spans="11:13" hidden="1" x14ac:dyDescent="0.3">
      <c r="K222" s="7">
        <f t="shared" si="12"/>
        <v>0</v>
      </c>
      <c r="L222" s="5">
        <f t="shared" si="14"/>
        <v>0</v>
      </c>
      <c r="M222">
        <f t="shared" si="13"/>
        <v>0</v>
      </c>
    </row>
    <row r="223" spans="11:13" hidden="1" x14ac:dyDescent="0.3">
      <c r="K223" s="7">
        <f t="shared" si="12"/>
        <v>0</v>
      </c>
      <c r="L223" s="5">
        <f t="shared" si="14"/>
        <v>0</v>
      </c>
      <c r="M223">
        <f t="shared" si="13"/>
        <v>0</v>
      </c>
    </row>
    <row r="224" spans="11:13" hidden="1" x14ac:dyDescent="0.3">
      <c r="K224" s="7">
        <f t="shared" si="12"/>
        <v>0</v>
      </c>
      <c r="L224" s="5">
        <f t="shared" si="14"/>
        <v>0</v>
      </c>
      <c r="M224">
        <f t="shared" si="13"/>
        <v>0</v>
      </c>
    </row>
    <row r="225" spans="11:13" hidden="1" x14ac:dyDescent="0.3">
      <c r="K225" s="7">
        <f t="shared" si="12"/>
        <v>0</v>
      </c>
      <c r="L225" s="5">
        <f t="shared" si="14"/>
        <v>0</v>
      </c>
      <c r="M225">
        <f t="shared" si="13"/>
        <v>0</v>
      </c>
    </row>
    <row r="226" spans="11:13" hidden="1" x14ac:dyDescent="0.3">
      <c r="K226" s="7">
        <f t="shared" si="12"/>
        <v>0</v>
      </c>
      <c r="L226" s="5">
        <f t="shared" si="14"/>
        <v>0</v>
      </c>
      <c r="M226">
        <f t="shared" si="13"/>
        <v>0</v>
      </c>
    </row>
    <row r="227" spans="11:13" hidden="1" x14ac:dyDescent="0.3">
      <c r="K227" s="7">
        <f t="shared" si="12"/>
        <v>0</v>
      </c>
      <c r="L227" s="5">
        <f t="shared" si="14"/>
        <v>0</v>
      </c>
      <c r="M227">
        <f t="shared" si="13"/>
        <v>0</v>
      </c>
    </row>
    <row r="228" spans="11:13" hidden="1" x14ac:dyDescent="0.3">
      <c r="K228" s="7">
        <f t="shared" si="12"/>
        <v>0</v>
      </c>
      <c r="L228" s="5">
        <f t="shared" si="14"/>
        <v>0</v>
      </c>
      <c r="M228">
        <f t="shared" si="13"/>
        <v>0</v>
      </c>
    </row>
    <row r="229" spans="11:13" hidden="1" x14ac:dyDescent="0.3">
      <c r="K229" s="7">
        <f t="shared" si="12"/>
        <v>0</v>
      </c>
      <c r="L229" s="5">
        <f t="shared" si="14"/>
        <v>0</v>
      </c>
      <c r="M229">
        <f t="shared" si="13"/>
        <v>0</v>
      </c>
    </row>
    <row r="230" spans="11:13" hidden="1" x14ac:dyDescent="0.3">
      <c r="K230" s="7">
        <f t="shared" si="12"/>
        <v>0</v>
      </c>
      <c r="L230" s="5">
        <f t="shared" si="14"/>
        <v>0</v>
      </c>
      <c r="M230">
        <f t="shared" si="13"/>
        <v>0</v>
      </c>
    </row>
    <row r="231" spans="11:13" hidden="1" x14ac:dyDescent="0.3">
      <c r="K231" s="7">
        <f t="shared" si="12"/>
        <v>0</v>
      </c>
      <c r="L231" s="5">
        <f t="shared" si="14"/>
        <v>0</v>
      </c>
      <c r="M231">
        <f t="shared" si="13"/>
        <v>0</v>
      </c>
    </row>
    <row r="232" spans="11:13" hidden="1" x14ac:dyDescent="0.3">
      <c r="K232" s="7">
        <f t="shared" si="12"/>
        <v>0</v>
      </c>
      <c r="L232" s="5">
        <f t="shared" si="14"/>
        <v>0</v>
      </c>
      <c r="M232">
        <f t="shared" si="13"/>
        <v>0</v>
      </c>
    </row>
    <row r="233" spans="11:13" hidden="1" x14ac:dyDescent="0.3">
      <c r="K233" s="7">
        <f t="shared" si="12"/>
        <v>0</v>
      </c>
      <c r="L233" s="5">
        <f t="shared" si="14"/>
        <v>0</v>
      </c>
      <c r="M233">
        <f t="shared" si="13"/>
        <v>0</v>
      </c>
    </row>
    <row r="234" spans="11:13" hidden="1" x14ac:dyDescent="0.3">
      <c r="K234" s="7">
        <f t="shared" si="12"/>
        <v>0</v>
      </c>
      <c r="L234" s="5">
        <f t="shared" si="14"/>
        <v>0</v>
      </c>
      <c r="M234">
        <f t="shared" si="13"/>
        <v>0</v>
      </c>
    </row>
    <row r="235" spans="11:13" hidden="1" x14ac:dyDescent="0.3">
      <c r="K235" s="7">
        <f t="shared" si="12"/>
        <v>0</v>
      </c>
      <c r="L235" s="5">
        <f t="shared" si="14"/>
        <v>0</v>
      </c>
      <c r="M235">
        <f t="shared" si="13"/>
        <v>0</v>
      </c>
    </row>
    <row r="236" spans="11:13" hidden="1" x14ac:dyDescent="0.3">
      <c r="K236" s="7">
        <f t="shared" si="12"/>
        <v>0</v>
      </c>
      <c r="L236" s="5">
        <f t="shared" si="14"/>
        <v>0</v>
      </c>
      <c r="M236">
        <f t="shared" si="13"/>
        <v>0</v>
      </c>
    </row>
    <row r="237" spans="11:13" hidden="1" x14ac:dyDescent="0.3">
      <c r="K237" s="7">
        <f t="shared" si="12"/>
        <v>0</v>
      </c>
      <c r="L237" s="5">
        <f t="shared" si="14"/>
        <v>0</v>
      </c>
      <c r="M237">
        <f t="shared" si="13"/>
        <v>0</v>
      </c>
    </row>
    <row r="238" spans="11:13" hidden="1" x14ac:dyDescent="0.3">
      <c r="K238" s="7">
        <f t="shared" si="12"/>
        <v>0</v>
      </c>
      <c r="L238" s="5">
        <f t="shared" si="14"/>
        <v>0</v>
      </c>
      <c r="M238">
        <f t="shared" si="13"/>
        <v>0</v>
      </c>
    </row>
    <row r="239" spans="11:13" hidden="1" x14ac:dyDescent="0.3">
      <c r="K239" s="7">
        <f t="shared" si="12"/>
        <v>0</v>
      </c>
      <c r="L239" s="5">
        <f t="shared" si="14"/>
        <v>0</v>
      </c>
      <c r="M239">
        <f t="shared" si="13"/>
        <v>0</v>
      </c>
    </row>
    <row r="240" spans="11:13" hidden="1" x14ac:dyDescent="0.3">
      <c r="K240" s="7">
        <f t="shared" si="12"/>
        <v>0</v>
      </c>
      <c r="L240" s="5">
        <f t="shared" si="14"/>
        <v>0</v>
      </c>
      <c r="M240">
        <f t="shared" si="13"/>
        <v>0</v>
      </c>
    </row>
    <row r="241" spans="11:13" hidden="1" x14ac:dyDescent="0.3">
      <c r="K241" s="7">
        <f t="shared" si="12"/>
        <v>0</v>
      </c>
      <c r="L241" s="5">
        <f t="shared" si="14"/>
        <v>0</v>
      </c>
      <c r="M241">
        <f t="shared" si="13"/>
        <v>0</v>
      </c>
    </row>
    <row r="242" spans="11:13" hidden="1" x14ac:dyDescent="0.3">
      <c r="K242" s="7">
        <f t="shared" si="12"/>
        <v>0</v>
      </c>
      <c r="L242" s="5">
        <f t="shared" si="14"/>
        <v>0</v>
      </c>
      <c r="M242">
        <f t="shared" si="13"/>
        <v>0</v>
      </c>
    </row>
    <row r="243" spans="11:13" hidden="1" x14ac:dyDescent="0.3">
      <c r="K243" s="7">
        <f t="shared" si="12"/>
        <v>0</v>
      </c>
      <c r="L243" s="5">
        <f t="shared" si="14"/>
        <v>0</v>
      </c>
      <c r="M243">
        <f t="shared" si="13"/>
        <v>0</v>
      </c>
    </row>
    <row r="244" spans="11:13" hidden="1" x14ac:dyDescent="0.3">
      <c r="K244" s="7">
        <f t="shared" si="12"/>
        <v>0</v>
      </c>
      <c r="L244" s="5">
        <f t="shared" si="14"/>
        <v>0</v>
      </c>
      <c r="M244">
        <f t="shared" si="13"/>
        <v>0</v>
      </c>
    </row>
    <row r="245" spans="11:13" hidden="1" x14ac:dyDescent="0.3">
      <c r="K245" s="7">
        <f t="shared" si="12"/>
        <v>0</v>
      </c>
      <c r="L245" s="5">
        <f t="shared" si="14"/>
        <v>0</v>
      </c>
      <c r="M245">
        <f t="shared" si="13"/>
        <v>0</v>
      </c>
    </row>
    <row r="246" spans="11:13" hidden="1" x14ac:dyDescent="0.3">
      <c r="K246" s="7">
        <f t="shared" si="12"/>
        <v>0</v>
      </c>
      <c r="L246" s="5">
        <f t="shared" si="14"/>
        <v>0</v>
      </c>
      <c r="M246">
        <f t="shared" si="13"/>
        <v>0</v>
      </c>
    </row>
    <row r="247" spans="11:13" hidden="1" x14ac:dyDescent="0.3">
      <c r="K247" s="7">
        <f t="shared" si="12"/>
        <v>0</v>
      </c>
      <c r="L247" s="5">
        <f t="shared" si="14"/>
        <v>0</v>
      </c>
      <c r="M247">
        <f t="shared" si="13"/>
        <v>0</v>
      </c>
    </row>
    <row r="248" spans="11:13" hidden="1" x14ac:dyDescent="0.3">
      <c r="K248" s="7">
        <f t="shared" si="12"/>
        <v>0</v>
      </c>
      <c r="L248" s="5">
        <f t="shared" si="14"/>
        <v>0</v>
      </c>
      <c r="M248">
        <f t="shared" si="13"/>
        <v>0</v>
      </c>
    </row>
    <row r="249" spans="11:13" hidden="1" x14ac:dyDescent="0.3">
      <c r="K249" s="7">
        <f t="shared" si="12"/>
        <v>0</v>
      </c>
      <c r="L249" s="5">
        <f t="shared" si="14"/>
        <v>0</v>
      </c>
      <c r="M249">
        <f t="shared" si="13"/>
        <v>0</v>
      </c>
    </row>
    <row r="250" spans="11:13" hidden="1" x14ac:dyDescent="0.3">
      <c r="K250" s="7">
        <f t="shared" si="12"/>
        <v>0</v>
      </c>
      <c r="L250" s="5">
        <f t="shared" si="14"/>
        <v>0</v>
      </c>
      <c r="M250">
        <f t="shared" si="13"/>
        <v>0</v>
      </c>
    </row>
    <row r="251" spans="11:13" hidden="1" x14ac:dyDescent="0.3">
      <c r="K251" s="7">
        <f t="shared" si="12"/>
        <v>0</v>
      </c>
      <c r="L251" s="5">
        <f t="shared" si="14"/>
        <v>0</v>
      </c>
      <c r="M251">
        <f t="shared" si="13"/>
        <v>0</v>
      </c>
    </row>
    <row r="252" spans="11:13" hidden="1" x14ac:dyDescent="0.3">
      <c r="K252" s="7">
        <f t="shared" si="12"/>
        <v>0</v>
      </c>
      <c r="L252" s="5">
        <f t="shared" si="14"/>
        <v>0</v>
      </c>
      <c r="M252">
        <f t="shared" si="13"/>
        <v>0</v>
      </c>
    </row>
    <row r="253" spans="11:13" hidden="1" x14ac:dyDescent="0.3">
      <c r="K253" s="7">
        <f t="shared" si="12"/>
        <v>0</v>
      </c>
      <c r="L253" s="5">
        <f t="shared" si="14"/>
        <v>0</v>
      </c>
      <c r="M253">
        <f t="shared" si="13"/>
        <v>0</v>
      </c>
    </row>
    <row r="254" spans="11:13" hidden="1" x14ac:dyDescent="0.3">
      <c r="K254" s="7">
        <f t="shared" si="12"/>
        <v>0</v>
      </c>
      <c r="L254" s="5">
        <f t="shared" si="14"/>
        <v>0</v>
      </c>
      <c r="M254">
        <f t="shared" si="13"/>
        <v>0</v>
      </c>
    </row>
    <row r="255" spans="11:13" hidden="1" x14ac:dyDescent="0.3">
      <c r="K255" s="7">
        <f t="shared" si="12"/>
        <v>0</v>
      </c>
      <c r="L255" s="5">
        <f t="shared" si="14"/>
        <v>0</v>
      </c>
      <c r="M255">
        <f t="shared" si="13"/>
        <v>0</v>
      </c>
    </row>
    <row r="256" spans="11:13" hidden="1" x14ac:dyDescent="0.3">
      <c r="K256" s="7">
        <f t="shared" si="12"/>
        <v>0</v>
      </c>
      <c r="L256" s="5">
        <f t="shared" si="14"/>
        <v>0</v>
      </c>
      <c r="M256">
        <f t="shared" si="13"/>
        <v>0</v>
      </c>
    </row>
    <row r="257" spans="11:13" hidden="1" x14ac:dyDescent="0.3">
      <c r="K257" s="7">
        <f t="shared" si="12"/>
        <v>0</v>
      </c>
      <c r="L257" s="5">
        <f t="shared" si="14"/>
        <v>0</v>
      </c>
      <c r="M257">
        <f t="shared" si="13"/>
        <v>0</v>
      </c>
    </row>
    <row r="258" spans="11:13" hidden="1" x14ac:dyDescent="0.3">
      <c r="K258" s="7">
        <f t="shared" si="12"/>
        <v>0</v>
      </c>
      <c r="L258" s="5">
        <f t="shared" si="14"/>
        <v>0</v>
      </c>
      <c r="M258">
        <f t="shared" si="13"/>
        <v>0</v>
      </c>
    </row>
    <row r="259" spans="11:13" hidden="1" x14ac:dyDescent="0.3">
      <c r="K259" s="7">
        <f t="shared" si="12"/>
        <v>0</v>
      </c>
      <c r="L259" s="5">
        <f t="shared" si="14"/>
        <v>0</v>
      </c>
      <c r="M259">
        <f t="shared" si="13"/>
        <v>0</v>
      </c>
    </row>
    <row r="260" spans="11:13" hidden="1" x14ac:dyDescent="0.3">
      <c r="K260" s="7">
        <f t="shared" si="12"/>
        <v>0</v>
      </c>
      <c r="L260" s="5">
        <f t="shared" si="14"/>
        <v>0</v>
      </c>
      <c r="M260">
        <f t="shared" si="13"/>
        <v>0</v>
      </c>
    </row>
    <row r="261" spans="11:13" hidden="1" x14ac:dyDescent="0.3">
      <c r="K261" s="7">
        <f t="shared" ref="K261:K324" si="15">SUM(F261:J261)</f>
        <v>0</v>
      </c>
      <c r="L261" s="5">
        <f t="shared" si="14"/>
        <v>0</v>
      </c>
      <c r="M261">
        <f t="shared" ref="M261:M324" si="16">SUM(K261*L261)</f>
        <v>0</v>
      </c>
    </row>
    <row r="262" spans="11:13" hidden="1" x14ac:dyDescent="0.3">
      <c r="K262" s="7">
        <f t="shared" si="15"/>
        <v>0</v>
      </c>
      <c r="L262" s="5">
        <f t="shared" ref="L262:L325" si="17">IF(D262="X",0,IF(E262="",0,IF(E262="H",0,VLOOKUP(E262,$F$539:$G$553,2))))</f>
        <v>0</v>
      </c>
      <c r="M262">
        <f t="shared" si="16"/>
        <v>0</v>
      </c>
    </row>
    <row r="263" spans="11:13" hidden="1" x14ac:dyDescent="0.3">
      <c r="K263" s="7">
        <f t="shared" si="15"/>
        <v>0</v>
      </c>
      <c r="L263" s="5">
        <f t="shared" si="17"/>
        <v>0</v>
      </c>
      <c r="M263">
        <f t="shared" si="16"/>
        <v>0</v>
      </c>
    </row>
    <row r="264" spans="11:13" hidden="1" x14ac:dyDescent="0.3">
      <c r="K264" s="7">
        <f t="shared" si="15"/>
        <v>0</v>
      </c>
      <c r="L264" s="5">
        <f t="shared" si="17"/>
        <v>0</v>
      </c>
      <c r="M264">
        <f t="shared" si="16"/>
        <v>0</v>
      </c>
    </row>
    <row r="265" spans="11:13" hidden="1" x14ac:dyDescent="0.3">
      <c r="K265" s="7">
        <f t="shared" si="15"/>
        <v>0</v>
      </c>
      <c r="L265" s="5">
        <f t="shared" si="17"/>
        <v>0</v>
      </c>
      <c r="M265">
        <f t="shared" si="16"/>
        <v>0</v>
      </c>
    </row>
    <row r="266" spans="11:13" hidden="1" x14ac:dyDescent="0.3">
      <c r="K266" s="7">
        <f t="shared" si="15"/>
        <v>0</v>
      </c>
      <c r="L266" s="5">
        <f t="shared" si="17"/>
        <v>0</v>
      </c>
      <c r="M266">
        <f t="shared" si="16"/>
        <v>0</v>
      </c>
    </row>
    <row r="267" spans="11:13" hidden="1" x14ac:dyDescent="0.3">
      <c r="K267" s="7">
        <f t="shared" si="15"/>
        <v>0</v>
      </c>
      <c r="L267" s="5">
        <f t="shared" si="17"/>
        <v>0</v>
      </c>
      <c r="M267">
        <f t="shared" si="16"/>
        <v>0</v>
      </c>
    </row>
    <row r="268" spans="11:13" hidden="1" x14ac:dyDescent="0.3">
      <c r="K268" s="7">
        <f t="shared" si="15"/>
        <v>0</v>
      </c>
      <c r="L268" s="5">
        <f t="shared" si="17"/>
        <v>0</v>
      </c>
      <c r="M268">
        <f t="shared" si="16"/>
        <v>0</v>
      </c>
    </row>
    <row r="269" spans="11:13" hidden="1" x14ac:dyDescent="0.3">
      <c r="K269" s="7">
        <f t="shared" si="15"/>
        <v>0</v>
      </c>
      <c r="L269" s="5">
        <f t="shared" si="17"/>
        <v>0</v>
      </c>
      <c r="M269">
        <f t="shared" si="16"/>
        <v>0</v>
      </c>
    </row>
    <row r="270" spans="11:13" hidden="1" x14ac:dyDescent="0.3">
      <c r="K270" s="7">
        <f t="shared" si="15"/>
        <v>0</v>
      </c>
      <c r="L270" s="5">
        <f t="shared" si="17"/>
        <v>0</v>
      </c>
      <c r="M270">
        <f t="shared" si="16"/>
        <v>0</v>
      </c>
    </row>
    <row r="271" spans="11:13" hidden="1" x14ac:dyDescent="0.3">
      <c r="K271" s="7">
        <f t="shared" si="15"/>
        <v>0</v>
      </c>
      <c r="L271" s="5">
        <f t="shared" si="17"/>
        <v>0</v>
      </c>
      <c r="M271">
        <f t="shared" si="16"/>
        <v>0</v>
      </c>
    </row>
    <row r="272" spans="11:13" hidden="1" x14ac:dyDescent="0.3">
      <c r="K272" s="7">
        <f t="shared" si="15"/>
        <v>0</v>
      </c>
      <c r="L272" s="5">
        <f t="shared" si="17"/>
        <v>0</v>
      </c>
      <c r="M272">
        <f t="shared" si="16"/>
        <v>0</v>
      </c>
    </row>
    <row r="273" spans="11:13" hidden="1" x14ac:dyDescent="0.3">
      <c r="K273" s="7">
        <f t="shared" si="15"/>
        <v>0</v>
      </c>
      <c r="L273" s="5">
        <f t="shared" si="17"/>
        <v>0</v>
      </c>
      <c r="M273">
        <f t="shared" si="16"/>
        <v>0</v>
      </c>
    </row>
    <row r="274" spans="11:13" hidden="1" x14ac:dyDescent="0.3">
      <c r="K274" s="7">
        <f t="shared" si="15"/>
        <v>0</v>
      </c>
      <c r="L274" s="5">
        <f t="shared" si="17"/>
        <v>0</v>
      </c>
      <c r="M274">
        <f t="shared" si="16"/>
        <v>0</v>
      </c>
    </row>
    <row r="275" spans="11:13" hidden="1" x14ac:dyDescent="0.3">
      <c r="K275" s="7">
        <f t="shared" si="15"/>
        <v>0</v>
      </c>
      <c r="L275" s="5">
        <f t="shared" si="17"/>
        <v>0</v>
      </c>
      <c r="M275">
        <f t="shared" si="16"/>
        <v>0</v>
      </c>
    </row>
    <row r="276" spans="11:13" hidden="1" x14ac:dyDescent="0.3">
      <c r="K276" s="7">
        <f t="shared" si="15"/>
        <v>0</v>
      </c>
      <c r="L276" s="5">
        <f t="shared" si="17"/>
        <v>0</v>
      </c>
      <c r="M276">
        <f t="shared" si="16"/>
        <v>0</v>
      </c>
    </row>
    <row r="277" spans="11:13" hidden="1" x14ac:dyDescent="0.3">
      <c r="K277" s="7">
        <f t="shared" si="15"/>
        <v>0</v>
      </c>
      <c r="L277" s="5">
        <f t="shared" si="17"/>
        <v>0</v>
      </c>
      <c r="M277">
        <f t="shared" si="16"/>
        <v>0</v>
      </c>
    </row>
    <row r="278" spans="11:13" hidden="1" x14ac:dyDescent="0.3">
      <c r="K278" s="7">
        <f t="shared" si="15"/>
        <v>0</v>
      </c>
      <c r="L278" s="5">
        <f t="shared" si="17"/>
        <v>0</v>
      </c>
      <c r="M278">
        <f t="shared" si="16"/>
        <v>0</v>
      </c>
    </row>
    <row r="279" spans="11:13" hidden="1" x14ac:dyDescent="0.3">
      <c r="K279" s="7">
        <f t="shared" si="15"/>
        <v>0</v>
      </c>
      <c r="L279" s="5">
        <f t="shared" si="17"/>
        <v>0</v>
      </c>
      <c r="M279">
        <f t="shared" si="16"/>
        <v>0</v>
      </c>
    </row>
    <row r="280" spans="11:13" hidden="1" x14ac:dyDescent="0.3">
      <c r="K280" s="7">
        <f t="shared" si="15"/>
        <v>0</v>
      </c>
      <c r="L280" s="5">
        <f t="shared" si="17"/>
        <v>0</v>
      </c>
      <c r="M280">
        <f t="shared" si="16"/>
        <v>0</v>
      </c>
    </row>
    <row r="281" spans="11:13" hidden="1" x14ac:dyDescent="0.3">
      <c r="K281" s="7">
        <f t="shared" si="15"/>
        <v>0</v>
      </c>
      <c r="L281" s="5">
        <f t="shared" si="17"/>
        <v>0</v>
      </c>
      <c r="M281">
        <f t="shared" si="16"/>
        <v>0</v>
      </c>
    </row>
    <row r="282" spans="11:13" hidden="1" x14ac:dyDescent="0.3">
      <c r="K282" s="7">
        <f t="shared" si="15"/>
        <v>0</v>
      </c>
      <c r="L282" s="5">
        <f t="shared" si="17"/>
        <v>0</v>
      </c>
      <c r="M282">
        <f t="shared" si="16"/>
        <v>0</v>
      </c>
    </row>
    <row r="283" spans="11:13" hidden="1" x14ac:dyDescent="0.3">
      <c r="K283" s="7">
        <f t="shared" si="15"/>
        <v>0</v>
      </c>
      <c r="L283" s="5">
        <f t="shared" si="17"/>
        <v>0</v>
      </c>
      <c r="M283">
        <f t="shared" si="16"/>
        <v>0</v>
      </c>
    </row>
    <row r="284" spans="11:13" hidden="1" x14ac:dyDescent="0.3">
      <c r="K284" s="7">
        <f t="shared" si="15"/>
        <v>0</v>
      </c>
      <c r="L284" s="5">
        <f t="shared" si="17"/>
        <v>0</v>
      </c>
      <c r="M284">
        <f t="shared" si="16"/>
        <v>0</v>
      </c>
    </row>
    <row r="285" spans="11:13" hidden="1" x14ac:dyDescent="0.3">
      <c r="K285" s="7">
        <f t="shared" si="15"/>
        <v>0</v>
      </c>
      <c r="L285" s="5">
        <f t="shared" si="17"/>
        <v>0</v>
      </c>
      <c r="M285">
        <f t="shared" si="16"/>
        <v>0</v>
      </c>
    </row>
    <row r="286" spans="11:13" hidden="1" x14ac:dyDescent="0.3">
      <c r="K286" s="7">
        <f t="shared" si="15"/>
        <v>0</v>
      </c>
      <c r="L286" s="5">
        <f t="shared" si="17"/>
        <v>0</v>
      </c>
      <c r="M286">
        <f t="shared" si="16"/>
        <v>0</v>
      </c>
    </row>
    <row r="287" spans="11:13" hidden="1" x14ac:dyDescent="0.3">
      <c r="K287" s="7">
        <f t="shared" si="15"/>
        <v>0</v>
      </c>
      <c r="L287" s="5">
        <f t="shared" si="17"/>
        <v>0</v>
      </c>
      <c r="M287">
        <f t="shared" si="16"/>
        <v>0</v>
      </c>
    </row>
    <row r="288" spans="11:13" hidden="1" x14ac:dyDescent="0.3">
      <c r="K288" s="7">
        <f t="shared" si="15"/>
        <v>0</v>
      </c>
      <c r="L288" s="5">
        <f t="shared" si="17"/>
        <v>0</v>
      </c>
      <c r="M288">
        <f t="shared" si="16"/>
        <v>0</v>
      </c>
    </row>
    <row r="289" spans="11:13" hidden="1" x14ac:dyDescent="0.3">
      <c r="K289" s="7">
        <f t="shared" si="15"/>
        <v>0</v>
      </c>
      <c r="L289" s="5">
        <f t="shared" si="17"/>
        <v>0</v>
      </c>
      <c r="M289">
        <f t="shared" si="16"/>
        <v>0</v>
      </c>
    </row>
    <row r="290" spans="11:13" hidden="1" x14ac:dyDescent="0.3">
      <c r="K290" s="7">
        <f t="shared" si="15"/>
        <v>0</v>
      </c>
      <c r="L290" s="5">
        <f t="shared" si="17"/>
        <v>0</v>
      </c>
      <c r="M290">
        <f t="shared" si="16"/>
        <v>0</v>
      </c>
    </row>
    <row r="291" spans="11:13" hidden="1" x14ac:dyDescent="0.3">
      <c r="K291" s="7">
        <f t="shared" si="15"/>
        <v>0</v>
      </c>
      <c r="L291" s="5">
        <f t="shared" si="17"/>
        <v>0</v>
      </c>
      <c r="M291">
        <f t="shared" si="16"/>
        <v>0</v>
      </c>
    </row>
    <row r="292" spans="11:13" hidden="1" x14ac:dyDescent="0.3">
      <c r="K292" s="7">
        <f t="shared" si="15"/>
        <v>0</v>
      </c>
      <c r="L292" s="5">
        <f t="shared" si="17"/>
        <v>0</v>
      </c>
      <c r="M292">
        <f t="shared" si="16"/>
        <v>0</v>
      </c>
    </row>
    <row r="293" spans="11:13" hidden="1" x14ac:dyDescent="0.3">
      <c r="K293" s="7">
        <f t="shared" si="15"/>
        <v>0</v>
      </c>
      <c r="L293" s="5">
        <f t="shared" si="17"/>
        <v>0</v>
      </c>
      <c r="M293">
        <f t="shared" si="16"/>
        <v>0</v>
      </c>
    </row>
    <row r="294" spans="11:13" hidden="1" x14ac:dyDescent="0.3">
      <c r="K294" s="7">
        <f t="shared" si="15"/>
        <v>0</v>
      </c>
      <c r="L294" s="5">
        <f t="shared" si="17"/>
        <v>0</v>
      </c>
      <c r="M294">
        <f t="shared" si="16"/>
        <v>0</v>
      </c>
    </row>
    <row r="295" spans="11:13" hidden="1" x14ac:dyDescent="0.3">
      <c r="K295" s="7">
        <f t="shared" si="15"/>
        <v>0</v>
      </c>
      <c r="L295" s="5">
        <f t="shared" si="17"/>
        <v>0</v>
      </c>
      <c r="M295">
        <f t="shared" si="16"/>
        <v>0</v>
      </c>
    </row>
    <row r="296" spans="11:13" hidden="1" x14ac:dyDescent="0.3">
      <c r="K296" s="7">
        <f t="shared" si="15"/>
        <v>0</v>
      </c>
      <c r="L296" s="5">
        <f t="shared" si="17"/>
        <v>0</v>
      </c>
      <c r="M296">
        <f t="shared" si="16"/>
        <v>0</v>
      </c>
    </row>
    <row r="297" spans="11:13" hidden="1" x14ac:dyDescent="0.3">
      <c r="K297" s="7">
        <f t="shared" si="15"/>
        <v>0</v>
      </c>
      <c r="L297" s="5">
        <f t="shared" si="17"/>
        <v>0</v>
      </c>
      <c r="M297">
        <f t="shared" si="16"/>
        <v>0</v>
      </c>
    </row>
    <row r="298" spans="11:13" hidden="1" x14ac:dyDescent="0.3">
      <c r="K298" s="7">
        <f t="shared" si="15"/>
        <v>0</v>
      </c>
      <c r="L298" s="5">
        <f t="shared" si="17"/>
        <v>0</v>
      </c>
      <c r="M298">
        <f t="shared" si="16"/>
        <v>0</v>
      </c>
    </row>
    <row r="299" spans="11:13" hidden="1" x14ac:dyDescent="0.3">
      <c r="K299" s="7">
        <f t="shared" si="15"/>
        <v>0</v>
      </c>
      <c r="L299" s="5">
        <f t="shared" si="17"/>
        <v>0</v>
      </c>
      <c r="M299">
        <f t="shared" si="16"/>
        <v>0</v>
      </c>
    </row>
    <row r="300" spans="11:13" hidden="1" x14ac:dyDescent="0.3">
      <c r="K300" s="7">
        <f t="shared" si="15"/>
        <v>0</v>
      </c>
      <c r="L300" s="5">
        <f t="shared" si="17"/>
        <v>0</v>
      </c>
      <c r="M300">
        <f t="shared" si="16"/>
        <v>0</v>
      </c>
    </row>
    <row r="301" spans="11:13" hidden="1" x14ac:dyDescent="0.3">
      <c r="K301" s="7">
        <f t="shared" si="15"/>
        <v>0</v>
      </c>
      <c r="L301" s="5">
        <f t="shared" si="17"/>
        <v>0</v>
      </c>
      <c r="M301">
        <f t="shared" si="16"/>
        <v>0</v>
      </c>
    </row>
    <row r="302" spans="11:13" hidden="1" x14ac:dyDescent="0.3">
      <c r="K302" s="7">
        <f t="shared" si="15"/>
        <v>0</v>
      </c>
      <c r="L302" s="5">
        <f t="shared" si="17"/>
        <v>0</v>
      </c>
      <c r="M302">
        <f t="shared" si="16"/>
        <v>0</v>
      </c>
    </row>
    <row r="303" spans="11:13" hidden="1" x14ac:dyDescent="0.3">
      <c r="K303" s="7">
        <f t="shared" si="15"/>
        <v>0</v>
      </c>
      <c r="L303" s="5">
        <f t="shared" si="17"/>
        <v>0</v>
      </c>
      <c r="M303">
        <f t="shared" si="16"/>
        <v>0</v>
      </c>
    </row>
    <row r="304" spans="11:13" hidden="1" x14ac:dyDescent="0.3">
      <c r="K304" s="7">
        <f t="shared" si="15"/>
        <v>0</v>
      </c>
      <c r="L304" s="5">
        <f t="shared" si="17"/>
        <v>0</v>
      </c>
      <c r="M304">
        <f t="shared" si="16"/>
        <v>0</v>
      </c>
    </row>
    <row r="305" spans="11:13" hidden="1" x14ac:dyDescent="0.3">
      <c r="K305" s="7">
        <f t="shared" si="15"/>
        <v>0</v>
      </c>
      <c r="L305" s="5">
        <f t="shared" si="17"/>
        <v>0</v>
      </c>
      <c r="M305">
        <f t="shared" si="16"/>
        <v>0</v>
      </c>
    </row>
    <row r="306" spans="11:13" hidden="1" x14ac:dyDescent="0.3">
      <c r="K306" s="7">
        <f t="shared" si="15"/>
        <v>0</v>
      </c>
      <c r="L306" s="5">
        <f t="shared" si="17"/>
        <v>0</v>
      </c>
      <c r="M306">
        <f t="shared" si="16"/>
        <v>0</v>
      </c>
    </row>
    <row r="307" spans="11:13" hidden="1" x14ac:dyDescent="0.3">
      <c r="K307" s="7">
        <f t="shared" si="15"/>
        <v>0</v>
      </c>
      <c r="L307" s="5">
        <f t="shared" si="17"/>
        <v>0</v>
      </c>
      <c r="M307">
        <f t="shared" si="16"/>
        <v>0</v>
      </c>
    </row>
    <row r="308" spans="11:13" hidden="1" x14ac:dyDescent="0.3">
      <c r="K308" s="7">
        <f t="shared" si="15"/>
        <v>0</v>
      </c>
      <c r="L308" s="5">
        <f t="shared" si="17"/>
        <v>0</v>
      </c>
      <c r="M308">
        <f t="shared" si="16"/>
        <v>0</v>
      </c>
    </row>
    <row r="309" spans="11:13" hidden="1" x14ac:dyDescent="0.3">
      <c r="K309" s="7">
        <f t="shared" si="15"/>
        <v>0</v>
      </c>
      <c r="L309" s="5">
        <f t="shared" si="17"/>
        <v>0</v>
      </c>
      <c r="M309">
        <f t="shared" si="16"/>
        <v>0</v>
      </c>
    </row>
    <row r="310" spans="11:13" hidden="1" x14ac:dyDescent="0.3">
      <c r="K310" s="7">
        <f t="shared" si="15"/>
        <v>0</v>
      </c>
      <c r="L310" s="5">
        <f t="shared" si="17"/>
        <v>0</v>
      </c>
      <c r="M310">
        <f t="shared" si="16"/>
        <v>0</v>
      </c>
    </row>
    <row r="311" spans="11:13" hidden="1" x14ac:dyDescent="0.3">
      <c r="K311" s="7">
        <f t="shared" si="15"/>
        <v>0</v>
      </c>
      <c r="L311" s="5">
        <f t="shared" si="17"/>
        <v>0</v>
      </c>
      <c r="M311">
        <f t="shared" si="16"/>
        <v>0</v>
      </c>
    </row>
    <row r="312" spans="11:13" hidden="1" x14ac:dyDescent="0.3">
      <c r="K312" s="7">
        <f t="shared" si="15"/>
        <v>0</v>
      </c>
      <c r="L312" s="5">
        <f t="shared" si="17"/>
        <v>0</v>
      </c>
      <c r="M312">
        <f t="shared" si="16"/>
        <v>0</v>
      </c>
    </row>
    <row r="313" spans="11:13" hidden="1" x14ac:dyDescent="0.3">
      <c r="K313" s="7">
        <f t="shared" si="15"/>
        <v>0</v>
      </c>
      <c r="L313" s="5">
        <f t="shared" si="17"/>
        <v>0</v>
      </c>
      <c r="M313">
        <f t="shared" si="16"/>
        <v>0</v>
      </c>
    </row>
    <row r="314" spans="11:13" hidden="1" x14ac:dyDescent="0.3">
      <c r="K314" s="7">
        <f t="shared" si="15"/>
        <v>0</v>
      </c>
      <c r="L314" s="5">
        <f t="shared" si="17"/>
        <v>0</v>
      </c>
      <c r="M314">
        <f t="shared" si="16"/>
        <v>0</v>
      </c>
    </row>
    <row r="315" spans="11:13" hidden="1" x14ac:dyDescent="0.3">
      <c r="K315" s="7">
        <f t="shared" si="15"/>
        <v>0</v>
      </c>
      <c r="L315" s="5">
        <f t="shared" si="17"/>
        <v>0</v>
      </c>
      <c r="M315">
        <f t="shared" si="16"/>
        <v>0</v>
      </c>
    </row>
    <row r="316" spans="11:13" hidden="1" x14ac:dyDescent="0.3">
      <c r="K316" s="7">
        <f t="shared" si="15"/>
        <v>0</v>
      </c>
      <c r="L316" s="5">
        <f t="shared" si="17"/>
        <v>0</v>
      </c>
      <c r="M316">
        <f t="shared" si="16"/>
        <v>0</v>
      </c>
    </row>
    <row r="317" spans="11:13" hidden="1" x14ac:dyDescent="0.3">
      <c r="K317" s="7">
        <f t="shared" si="15"/>
        <v>0</v>
      </c>
      <c r="L317" s="5">
        <f t="shared" si="17"/>
        <v>0</v>
      </c>
      <c r="M317">
        <f t="shared" si="16"/>
        <v>0</v>
      </c>
    </row>
    <row r="318" spans="11:13" hidden="1" x14ac:dyDescent="0.3">
      <c r="K318" s="7">
        <f t="shared" si="15"/>
        <v>0</v>
      </c>
      <c r="L318" s="5">
        <f t="shared" si="17"/>
        <v>0</v>
      </c>
      <c r="M318">
        <f t="shared" si="16"/>
        <v>0</v>
      </c>
    </row>
    <row r="319" spans="11:13" hidden="1" x14ac:dyDescent="0.3">
      <c r="K319" s="7">
        <f t="shared" si="15"/>
        <v>0</v>
      </c>
      <c r="L319" s="5">
        <f t="shared" si="17"/>
        <v>0</v>
      </c>
      <c r="M319">
        <f t="shared" si="16"/>
        <v>0</v>
      </c>
    </row>
    <row r="320" spans="11:13" hidden="1" x14ac:dyDescent="0.3">
      <c r="K320" s="7">
        <f t="shared" si="15"/>
        <v>0</v>
      </c>
      <c r="L320" s="5">
        <f t="shared" si="17"/>
        <v>0</v>
      </c>
      <c r="M320">
        <f t="shared" si="16"/>
        <v>0</v>
      </c>
    </row>
    <row r="321" spans="11:13" hidden="1" x14ac:dyDescent="0.3">
      <c r="K321" s="7">
        <f t="shared" si="15"/>
        <v>0</v>
      </c>
      <c r="L321" s="5">
        <f t="shared" si="17"/>
        <v>0</v>
      </c>
      <c r="M321">
        <f t="shared" si="16"/>
        <v>0</v>
      </c>
    </row>
    <row r="322" spans="11:13" hidden="1" x14ac:dyDescent="0.3">
      <c r="K322" s="7">
        <f t="shared" si="15"/>
        <v>0</v>
      </c>
      <c r="L322" s="5">
        <f t="shared" si="17"/>
        <v>0</v>
      </c>
      <c r="M322">
        <f t="shared" si="16"/>
        <v>0</v>
      </c>
    </row>
    <row r="323" spans="11:13" hidden="1" x14ac:dyDescent="0.3">
      <c r="K323" s="7">
        <f t="shared" si="15"/>
        <v>0</v>
      </c>
      <c r="L323" s="5">
        <f t="shared" si="17"/>
        <v>0</v>
      </c>
      <c r="M323">
        <f t="shared" si="16"/>
        <v>0</v>
      </c>
    </row>
    <row r="324" spans="11:13" hidden="1" x14ac:dyDescent="0.3">
      <c r="K324" s="7">
        <f t="shared" si="15"/>
        <v>0</v>
      </c>
      <c r="L324" s="5">
        <f t="shared" si="17"/>
        <v>0</v>
      </c>
      <c r="M324">
        <f t="shared" si="16"/>
        <v>0</v>
      </c>
    </row>
    <row r="325" spans="11:13" hidden="1" x14ac:dyDescent="0.3">
      <c r="K325" s="7">
        <f t="shared" ref="K325:K388" si="18">SUM(F325:J325)</f>
        <v>0</v>
      </c>
      <c r="L325" s="5">
        <f t="shared" si="17"/>
        <v>0</v>
      </c>
      <c r="M325">
        <f t="shared" ref="M325:M388" si="19">SUM(K325*L325)</f>
        <v>0</v>
      </c>
    </row>
    <row r="326" spans="11:13" hidden="1" x14ac:dyDescent="0.3">
      <c r="K326" s="7">
        <f t="shared" si="18"/>
        <v>0</v>
      </c>
      <c r="L326" s="5">
        <f t="shared" ref="L326:L389" si="20">IF(D326="X",0,IF(E326="",0,IF(E326="H",0,VLOOKUP(E326,$F$539:$G$553,2))))</f>
        <v>0</v>
      </c>
      <c r="M326">
        <f t="shared" si="19"/>
        <v>0</v>
      </c>
    </row>
    <row r="327" spans="11:13" hidden="1" x14ac:dyDescent="0.3">
      <c r="K327" s="7">
        <f t="shared" si="18"/>
        <v>0</v>
      </c>
      <c r="L327" s="5">
        <f t="shared" si="20"/>
        <v>0</v>
      </c>
      <c r="M327">
        <f t="shared" si="19"/>
        <v>0</v>
      </c>
    </row>
    <row r="328" spans="11:13" hidden="1" x14ac:dyDescent="0.3">
      <c r="K328" s="7">
        <f t="shared" si="18"/>
        <v>0</v>
      </c>
      <c r="L328" s="5">
        <f t="shared" si="20"/>
        <v>0</v>
      </c>
      <c r="M328">
        <f t="shared" si="19"/>
        <v>0</v>
      </c>
    </row>
    <row r="329" spans="11:13" hidden="1" x14ac:dyDescent="0.3">
      <c r="K329" s="7">
        <f t="shared" si="18"/>
        <v>0</v>
      </c>
      <c r="L329" s="5">
        <f t="shared" si="20"/>
        <v>0</v>
      </c>
      <c r="M329">
        <f t="shared" si="19"/>
        <v>0</v>
      </c>
    </row>
    <row r="330" spans="11:13" hidden="1" x14ac:dyDescent="0.3">
      <c r="K330" s="7">
        <f t="shared" si="18"/>
        <v>0</v>
      </c>
      <c r="L330" s="5">
        <f t="shared" si="20"/>
        <v>0</v>
      </c>
      <c r="M330">
        <f t="shared" si="19"/>
        <v>0</v>
      </c>
    </row>
    <row r="331" spans="11:13" hidden="1" x14ac:dyDescent="0.3">
      <c r="K331" s="7">
        <f t="shared" si="18"/>
        <v>0</v>
      </c>
      <c r="L331" s="5">
        <f t="shared" si="20"/>
        <v>0</v>
      </c>
      <c r="M331">
        <f t="shared" si="19"/>
        <v>0</v>
      </c>
    </row>
    <row r="332" spans="11:13" hidden="1" x14ac:dyDescent="0.3">
      <c r="K332" s="7">
        <f t="shared" si="18"/>
        <v>0</v>
      </c>
      <c r="L332" s="5">
        <f t="shared" si="20"/>
        <v>0</v>
      </c>
      <c r="M332">
        <f t="shared" si="19"/>
        <v>0</v>
      </c>
    </row>
    <row r="333" spans="11:13" hidden="1" x14ac:dyDescent="0.3">
      <c r="K333" s="7">
        <f t="shared" si="18"/>
        <v>0</v>
      </c>
      <c r="L333" s="5">
        <f t="shared" si="20"/>
        <v>0</v>
      </c>
      <c r="M333">
        <f t="shared" si="19"/>
        <v>0</v>
      </c>
    </row>
    <row r="334" spans="11:13" hidden="1" x14ac:dyDescent="0.3">
      <c r="K334" s="7">
        <f t="shared" si="18"/>
        <v>0</v>
      </c>
      <c r="L334" s="5">
        <f t="shared" si="20"/>
        <v>0</v>
      </c>
      <c r="M334">
        <f t="shared" si="19"/>
        <v>0</v>
      </c>
    </row>
    <row r="335" spans="11:13" hidden="1" x14ac:dyDescent="0.3">
      <c r="K335" s="7">
        <f t="shared" si="18"/>
        <v>0</v>
      </c>
      <c r="L335" s="5">
        <f t="shared" si="20"/>
        <v>0</v>
      </c>
      <c r="M335">
        <f t="shared" si="19"/>
        <v>0</v>
      </c>
    </row>
    <row r="336" spans="11:13" hidden="1" x14ac:dyDescent="0.3">
      <c r="K336" s="7">
        <f t="shared" si="18"/>
        <v>0</v>
      </c>
      <c r="L336" s="5">
        <f t="shared" si="20"/>
        <v>0</v>
      </c>
      <c r="M336">
        <f t="shared" si="19"/>
        <v>0</v>
      </c>
    </row>
    <row r="337" spans="11:13" hidden="1" x14ac:dyDescent="0.3">
      <c r="K337" s="7">
        <f t="shared" si="18"/>
        <v>0</v>
      </c>
      <c r="L337" s="5">
        <f t="shared" si="20"/>
        <v>0</v>
      </c>
      <c r="M337">
        <f t="shared" si="19"/>
        <v>0</v>
      </c>
    </row>
    <row r="338" spans="11:13" hidden="1" x14ac:dyDescent="0.3">
      <c r="K338" s="7">
        <f t="shared" si="18"/>
        <v>0</v>
      </c>
      <c r="L338" s="5">
        <f t="shared" si="20"/>
        <v>0</v>
      </c>
      <c r="M338">
        <f t="shared" si="19"/>
        <v>0</v>
      </c>
    </row>
    <row r="339" spans="11:13" hidden="1" x14ac:dyDescent="0.3">
      <c r="K339" s="7">
        <f t="shared" si="18"/>
        <v>0</v>
      </c>
      <c r="L339" s="5">
        <f t="shared" si="20"/>
        <v>0</v>
      </c>
      <c r="M339">
        <f t="shared" si="19"/>
        <v>0</v>
      </c>
    </row>
    <row r="340" spans="11:13" hidden="1" x14ac:dyDescent="0.3">
      <c r="K340" s="7">
        <f t="shared" si="18"/>
        <v>0</v>
      </c>
      <c r="L340" s="5">
        <f t="shared" si="20"/>
        <v>0</v>
      </c>
      <c r="M340">
        <f t="shared" si="19"/>
        <v>0</v>
      </c>
    </row>
    <row r="341" spans="11:13" hidden="1" x14ac:dyDescent="0.3">
      <c r="K341" s="7">
        <f t="shared" si="18"/>
        <v>0</v>
      </c>
      <c r="L341" s="5">
        <f t="shared" si="20"/>
        <v>0</v>
      </c>
      <c r="M341">
        <f t="shared" si="19"/>
        <v>0</v>
      </c>
    </row>
    <row r="342" spans="11:13" hidden="1" x14ac:dyDescent="0.3">
      <c r="K342" s="7">
        <f t="shared" si="18"/>
        <v>0</v>
      </c>
      <c r="L342" s="5">
        <f t="shared" si="20"/>
        <v>0</v>
      </c>
      <c r="M342">
        <f t="shared" si="19"/>
        <v>0</v>
      </c>
    </row>
    <row r="343" spans="11:13" hidden="1" x14ac:dyDescent="0.3">
      <c r="K343" s="7">
        <f t="shared" si="18"/>
        <v>0</v>
      </c>
      <c r="L343" s="5">
        <f t="shared" si="20"/>
        <v>0</v>
      </c>
      <c r="M343">
        <f t="shared" si="19"/>
        <v>0</v>
      </c>
    </row>
    <row r="344" spans="11:13" hidden="1" x14ac:dyDescent="0.3">
      <c r="K344" s="7">
        <f t="shared" si="18"/>
        <v>0</v>
      </c>
      <c r="L344" s="5">
        <f t="shared" si="20"/>
        <v>0</v>
      </c>
      <c r="M344">
        <f t="shared" si="19"/>
        <v>0</v>
      </c>
    </row>
    <row r="345" spans="11:13" hidden="1" x14ac:dyDescent="0.3">
      <c r="K345" s="7">
        <f t="shared" si="18"/>
        <v>0</v>
      </c>
      <c r="L345" s="5">
        <f t="shared" si="20"/>
        <v>0</v>
      </c>
      <c r="M345">
        <f t="shared" si="19"/>
        <v>0</v>
      </c>
    </row>
    <row r="346" spans="11:13" hidden="1" x14ac:dyDescent="0.3">
      <c r="K346" s="7">
        <f t="shared" si="18"/>
        <v>0</v>
      </c>
      <c r="L346" s="5">
        <f t="shared" si="20"/>
        <v>0</v>
      </c>
      <c r="M346">
        <f t="shared" si="19"/>
        <v>0</v>
      </c>
    </row>
    <row r="347" spans="11:13" hidden="1" x14ac:dyDescent="0.3">
      <c r="K347" s="7">
        <f t="shared" si="18"/>
        <v>0</v>
      </c>
      <c r="L347" s="5">
        <f t="shared" si="20"/>
        <v>0</v>
      </c>
      <c r="M347">
        <f t="shared" si="19"/>
        <v>0</v>
      </c>
    </row>
    <row r="348" spans="11:13" hidden="1" x14ac:dyDescent="0.3">
      <c r="K348" s="7">
        <f t="shared" si="18"/>
        <v>0</v>
      </c>
      <c r="L348" s="5">
        <f t="shared" si="20"/>
        <v>0</v>
      </c>
      <c r="M348">
        <f t="shared" si="19"/>
        <v>0</v>
      </c>
    </row>
    <row r="349" spans="11:13" hidden="1" x14ac:dyDescent="0.3">
      <c r="K349" s="7">
        <f t="shared" si="18"/>
        <v>0</v>
      </c>
      <c r="L349" s="5">
        <f t="shared" si="20"/>
        <v>0</v>
      </c>
      <c r="M349">
        <f t="shared" si="19"/>
        <v>0</v>
      </c>
    </row>
    <row r="350" spans="11:13" hidden="1" x14ac:dyDescent="0.3">
      <c r="K350" s="7">
        <f t="shared" si="18"/>
        <v>0</v>
      </c>
      <c r="L350" s="5">
        <f t="shared" si="20"/>
        <v>0</v>
      </c>
      <c r="M350">
        <f t="shared" si="19"/>
        <v>0</v>
      </c>
    </row>
    <row r="351" spans="11:13" hidden="1" x14ac:dyDescent="0.3">
      <c r="K351" s="7">
        <f t="shared" si="18"/>
        <v>0</v>
      </c>
      <c r="L351" s="5">
        <f t="shared" si="20"/>
        <v>0</v>
      </c>
      <c r="M351">
        <f t="shared" si="19"/>
        <v>0</v>
      </c>
    </row>
    <row r="352" spans="11:13" hidden="1" x14ac:dyDescent="0.3">
      <c r="K352" s="7">
        <f t="shared" si="18"/>
        <v>0</v>
      </c>
      <c r="L352" s="5">
        <f t="shared" si="20"/>
        <v>0</v>
      </c>
      <c r="M352">
        <f t="shared" si="19"/>
        <v>0</v>
      </c>
    </row>
    <row r="353" spans="11:13" hidden="1" x14ac:dyDescent="0.3">
      <c r="K353" s="7">
        <f t="shared" si="18"/>
        <v>0</v>
      </c>
      <c r="L353" s="5">
        <f t="shared" si="20"/>
        <v>0</v>
      </c>
      <c r="M353">
        <f t="shared" si="19"/>
        <v>0</v>
      </c>
    </row>
    <row r="354" spans="11:13" hidden="1" x14ac:dyDescent="0.3">
      <c r="K354" s="7">
        <f t="shared" si="18"/>
        <v>0</v>
      </c>
      <c r="L354" s="5">
        <f t="shared" si="20"/>
        <v>0</v>
      </c>
      <c r="M354">
        <f t="shared" si="19"/>
        <v>0</v>
      </c>
    </row>
    <row r="355" spans="11:13" hidden="1" x14ac:dyDescent="0.3">
      <c r="K355" s="7">
        <f t="shared" si="18"/>
        <v>0</v>
      </c>
      <c r="L355" s="5">
        <f t="shared" si="20"/>
        <v>0</v>
      </c>
      <c r="M355">
        <f t="shared" si="19"/>
        <v>0</v>
      </c>
    </row>
    <row r="356" spans="11:13" hidden="1" x14ac:dyDescent="0.3">
      <c r="K356" s="7">
        <f t="shared" si="18"/>
        <v>0</v>
      </c>
      <c r="L356" s="5">
        <f t="shared" si="20"/>
        <v>0</v>
      </c>
      <c r="M356">
        <f t="shared" si="19"/>
        <v>0</v>
      </c>
    </row>
    <row r="357" spans="11:13" hidden="1" x14ac:dyDescent="0.3">
      <c r="K357" s="7">
        <f t="shared" si="18"/>
        <v>0</v>
      </c>
      <c r="L357" s="5">
        <f t="shared" si="20"/>
        <v>0</v>
      </c>
      <c r="M357">
        <f t="shared" si="19"/>
        <v>0</v>
      </c>
    </row>
    <row r="358" spans="11:13" hidden="1" x14ac:dyDescent="0.3">
      <c r="K358" s="7">
        <f t="shared" si="18"/>
        <v>0</v>
      </c>
      <c r="L358" s="5">
        <f t="shared" si="20"/>
        <v>0</v>
      </c>
      <c r="M358">
        <f t="shared" si="19"/>
        <v>0</v>
      </c>
    </row>
    <row r="359" spans="11:13" hidden="1" x14ac:dyDescent="0.3">
      <c r="K359" s="7">
        <f t="shared" si="18"/>
        <v>0</v>
      </c>
      <c r="L359" s="5">
        <f t="shared" si="20"/>
        <v>0</v>
      </c>
      <c r="M359">
        <f t="shared" si="19"/>
        <v>0</v>
      </c>
    </row>
    <row r="360" spans="11:13" hidden="1" x14ac:dyDescent="0.3">
      <c r="K360" s="7">
        <f t="shared" si="18"/>
        <v>0</v>
      </c>
      <c r="L360" s="5">
        <f t="shared" si="20"/>
        <v>0</v>
      </c>
      <c r="M360">
        <f t="shared" si="19"/>
        <v>0</v>
      </c>
    </row>
    <row r="361" spans="11:13" hidden="1" x14ac:dyDescent="0.3">
      <c r="K361" s="7">
        <f t="shared" si="18"/>
        <v>0</v>
      </c>
      <c r="L361" s="5">
        <f t="shared" si="20"/>
        <v>0</v>
      </c>
      <c r="M361">
        <f t="shared" si="19"/>
        <v>0</v>
      </c>
    </row>
    <row r="362" spans="11:13" hidden="1" x14ac:dyDescent="0.3">
      <c r="K362" s="7">
        <f t="shared" si="18"/>
        <v>0</v>
      </c>
      <c r="L362" s="5">
        <f t="shared" si="20"/>
        <v>0</v>
      </c>
      <c r="M362">
        <f t="shared" si="19"/>
        <v>0</v>
      </c>
    </row>
    <row r="363" spans="11:13" hidden="1" x14ac:dyDescent="0.3">
      <c r="K363" s="7">
        <f t="shared" si="18"/>
        <v>0</v>
      </c>
      <c r="L363" s="5">
        <f t="shared" si="20"/>
        <v>0</v>
      </c>
      <c r="M363">
        <f t="shared" si="19"/>
        <v>0</v>
      </c>
    </row>
    <row r="364" spans="11:13" hidden="1" x14ac:dyDescent="0.3">
      <c r="K364" s="7">
        <f t="shared" si="18"/>
        <v>0</v>
      </c>
      <c r="L364" s="5">
        <f t="shared" si="20"/>
        <v>0</v>
      </c>
      <c r="M364">
        <f t="shared" si="19"/>
        <v>0</v>
      </c>
    </row>
    <row r="365" spans="11:13" hidden="1" x14ac:dyDescent="0.3">
      <c r="K365" s="7">
        <f t="shared" si="18"/>
        <v>0</v>
      </c>
      <c r="L365" s="5">
        <f t="shared" si="20"/>
        <v>0</v>
      </c>
      <c r="M365">
        <f t="shared" si="19"/>
        <v>0</v>
      </c>
    </row>
    <row r="366" spans="11:13" hidden="1" x14ac:dyDescent="0.3">
      <c r="K366" s="7">
        <f t="shared" si="18"/>
        <v>0</v>
      </c>
      <c r="L366" s="5">
        <f t="shared" si="20"/>
        <v>0</v>
      </c>
      <c r="M366">
        <f t="shared" si="19"/>
        <v>0</v>
      </c>
    </row>
    <row r="367" spans="11:13" hidden="1" x14ac:dyDescent="0.3">
      <c r="K367" s="7">
        <f t="shared" si="18"/>
        <v>0</v>
      </c>
      <c r="L367" s="5">
        <f t="shared" si="20"/>
        <v>0</v>
      </c>
      <c r="M367">
        <f t="shared" si="19"/>
        <v>0</v>
      </c>
    </row>
    <row r="368" spans="11:13" hidden="1" x14ac:dyDescent="0.3">
      <c r="K368" s="7">
        <f t="shared" si="18"/>
        <v>0</v>
      </c>
      <c r="L368" s="5">
        <f t="shared" si="20"/>
        <v>0</v>
      </c>
      <c r="M368">
        <f t="shared" si="19"/>
        <v>0</v>
      </c>
    </row>
    <row r="369" spans="11:13" hidden="1" x14ac:dyDescent="0.3">
      <c r="K369" s="7">
        <f t="shared" si="18"/>
        <v>0</v>
      </c>
      <c r="L369" s="5">
        <f t="shared" si="20"/>
        <v>0</v>
      </c>
      <c r="M369">
        <f t="shared" si="19"/>
        <v>0</v>
      </c>
    </row>
    <row r="370" spans="11:13" hidden="1" x14ac:dyDescent="0.3">
      <c r="K370" s="7">
        <f t="shared" si="18"/>
        <v>0</v>
      </c>
      <c r="L370" s="5">
        <f t="shared" si="20"/>
        <v>0</v>
      </c>
      <c r="M370">
        <f t="shared" si="19"/>
        <v>0</v>
      </c>
    </row>
    <row r="371" spans="11:13" hidden="1" x14ac:dyDescent="0.3">
      <c r="K371" s="7">
        <f t="shared" si="18"/>
        <v>0</v>
      </c>
      <c r="L371" s="5">
        <f t="shared" si="20"/>
        <v>0</v>
      </c>
      <c r="M371">
        <f t="shared" si="19"/>
        <v>0</v>
      </c>
    </row>
    <row r="372" spans="11:13" hidden="1" x14ac:dyDescent="0.3">
      <c r="K372" s="7">
        <f t="shared" si="18"/>
        <v>0</v>
      </c>
      <c r="L372" s="5">
        <f t="shared" si="20"/>
        <v>0</v>
      </c>
      <c r="M372">
        <f t="shared" si="19"/>
        <v>0</v>
      </c>
    </row>
    <row r="373" spans="11:13" hidden="1" x14ac:dyDescent="0.3">
      <c r="K373" s="7">
        <f t="shared" si="18"/>
        <v>0</v>
      </c>
      <c r="L373" s="5">
        <f t="shared" si="20"/>
        <v>0</v>
      </c>
      <c r="M373">
        <f t="shared" si="19"/>
        <v>0</v>
      </c>
    </row>
    <row r="374" spans="11:13" hidden="1" x14ac:dyDescent="0.3">
      <c r="K374" s="7">
        <f t="shared" si="18"/>
        <v>0</v>
      </c>
      <c r="L374" s="5">
        <f t="shared" si="20"/>
        <v>0</v>
      </c>
      <c r="M374">
        <f t="shared" si="19"/>
        <v>0</v>
      </c>
    </row>
    <row r="375" spans="11:13" hidden="1" x14ac:dyDescent="0.3">
      <c r="K375" s="7">
        <f t="shared" si="18"/>
        <v>0</v>
      </c>
      <c r="L375" s="5">
        <f t="shared" si="20"/>
        <v>0</v>
      </c>
      <c r="M375">
        <f t="shared" si="19"/>
        <v>0</v>
      </c>
    </row>
    <row r="376" spans="11:13" hidden="1" x14ac:dyDescent="0.3">
      <c r="K376" s="7">
        <f t="shared" si="18"/>
        <v>0</v>
      </c>
      <c r="L376" s="5">
        <f t="shared" si="20"/>
        <v>0</v>
      </c>
      <c r="M376">
        <f t="shared" si="19"/>
        <v>0</v>
      </c>
    </row>
    <row r="377" spans="11:13" hidden="1" x14ac:dyDescent="0.3">
      <c r="K377" s="7">
        <f t="shared" si="18"/>
        <v>0</v>
      </c>
      <c r="L377" s="5">
        <f t="shared" si="20"/>
        <v>0</v>
      </c>
      <c r="M377">
        <f t="shared" si="19"/>
        <v>0</v>
      </c>
    </row>
    <row r="378" spans="11:13" hidden="1" x14ac:dyDescent="0.3">
      <c r="K378" s="7">
        <f t="shared" si="18"/>
        <v>0</v>
      </c>
      <c r="L378" s="5">
        <f t="shared" si="20"/>
        <v>0</v>
      </c>
      <c r="M378">
        <f t="shared" si="19"/>
        <v>0</v>
      </c>
    </row>
    <row r="379" spans="11:13" hidden="1" x14ac:dyDescent="0.3">
      <c r="K379" s="7">
        <f t="shared" si="18"/>
        <v>0</v>
      </c>
      <c r="L379" s="5">
        <f t="shared" si="20"/>
        <v>0</v>
      </c>
      <c r="M379">
        <f t="shared" si="19"/>
        <v>0</v>
      </c>
    </row>
    <row r="380" spans="11:13" hidden="1" x14ac:dyDescent="0.3">
      <c r="K380" s="7">
        <f t="shared" si="18"/>
        <v>0</v>
      </c>
      <c r="L380" s="5">
        <f t="shared" si="20"/>
        <v>0</v>
      </c>
      <c r="M380">
        <f t="shared" si="19"/>
        <v>0</v>
      </c>
    </row>
    <row r="381" spans="11:13" hidden="1" x14ac:dyDescent="0.3">
      <c r="K381" s="7">
        <f t="shared" si="18"/>
        <v>0</v>
      </c>
      <c r="L381" s="5">
        <f t="shared" si="20"/>
        <v>0</v>
      </c>
      <c r="M381">
        <f t="shared" si="19"/>
        <v>0</v>
      </c>
    </row>
    <row r="382" spans="11:13" hidden="1" x14ac:dyDescent="0.3">
      <c r="K382" s="7">
        <f t="shared" si="18"/>
        <v>0</v>
      </c>
      <c r="L382" s="5">
        <f t="shared" si="20"/>
        <v>0</v>
      </c>
      <c r="M382">
        <f t="shared" si="19"/>
        <v>0</v>
      </c>
    </row>
    <row r="383" spans="11:13" hidden="1" x14ac:dyDescent="0.3">
      <c r="K383" s="7">
        <f t="shared" si="18"/>
        <v>0</v>
      </c>
      <c r="L383" s="5">
        <f t="shared" si="20"/>
        <v>0</v>
      </c>
      <c r="M383">
        <f t="shared" si="19"/>
        <v>0</v>
      </c>
    </row>
    <row r="384" spans="11:13" hidden="1" x14ac:dyDescent="0.3">
      <c r="K384" s="7">
        <f t="shared" si="18"/>
        <v>0</v>
      </c>
      <c r="L384" s="5">
        <f t="shared" si="20"/>
        <v>0</v>
      </c>
      <c r="M384">
        <f t="shared" si="19"/>
        <v>0</v>
      </c>
    </row>
    <row r="385" spans="11:13" hidden="1" x14ac:dyDescent="0.3">
      <c r="K385" s="7">
        <f t="shared" si="18"/>
        <v>0</v>
      </c>
      <c r="L385" s="5">
        <f t="shared" si="20"/>
        <v>0</v>
      </c>
      <c r="M385">
        <f t="shared" si="19"/>
        <v>0</v>
      </c>
    </row>
    <row r="386" spans="11:13" hidden="1" x14ac:dyDescent="0.3">
      <c r="K386" s="7">
        <f t="shared" si="18"/>
        <v>0</v>
      </c>
      <c r="L386" s="5">
        <f t="shared" si="20"/>
        <v>0</v>
      </c>
      <c r="M386">
        <f t="shared" si="19"/>
        <v>0</v>
      </c>
    </row>
    <row r="387" spans="11:13" hidden="1" x14ac:dyDescent="0.3">
      <c r="K387" s="7">
        <f t="shared" si="18"/>
        <v>0</v>
      </c>
      <c r="L387" s="5">
        <f t="shared" si="20"/>
        <v>0</v>
      </c>
      <c r="M387">
        <f t="shared" si="19"/>
        <v>0</v>
      </c>
    </row>
    <row r="388" spans="11:13" hidden="1" x14ac:dyDescent="0.3">
      <c r="K388" s="7">
        <f t="shared" si="18"/>
        <v>0</v>
      </c>
      <c r="L388" s="5">
        <f t="shared" si="20"/>
        <v>0</v>
      </c>
      <c r="M388">
        <f t="shared" si="19"/>
        <v>0</v>
      </c>
    </row>
    <row r="389" spans="11:13" hidden="1" x14ac:dyDescent="0.3">
      <c r="K389" s="7">
        <f t="shared" ref="K389:K452" si="21">SUM(F389:J389)</f>
        <v>0</v>
      </c>
      <c r="L389" s="5">
        <f t="shared" si="20"/>
        <v>0</v>
      </c>
      <c r="M389">
        <f t="shared" ref="M389:M452" si="22">SUM(K389*L389)</f>
        <v>0</v>
      </c>
    </row>
    <row r="390" spans="11:13" hidden="1" x14ac:dyDescent="0.3">
      <c r="K390" s="7">
        <f t="shared" si="21"/>
        <v>0</v>
      </c>
      <c r="L390" s="5">
        <f t="shared" ref="L390:L453" si="23">IF(D390="X",0,IF(E390="",0,IF(E390="H",0,VLOOKUP(E390,$F$539:$G$553,2))))</f>
        <v>0</v>
      </c>
      <c r="M390">
        <f t="shared" si="22"/>
        <v>0</v>
      </c>
    </row>
    <row r="391" spans="11:13" hidden="1" x14ac:dyDescent="0.3">
      <c r="K391" s="7">
        <f t="shared" si="21"/>
        <v>0</v>
      </c>
      <c r="L391" s="5">
        <f t="shared" si="23"/>
        <v>0</v>
      </c>
      <c r="M391">
        <f t="shared" si="22"/>
        <v>0</v>
      </c>
    </row>
    <row r="392" spans="11:13" hidden="1" x14ac:dyDescent="0.3">
      <c r="K392" s="7">
        <f t="shared" si="21"/>
        <v>0</v>
      </c>
      <c r="L392" s="5">
        <f t="shared" si="23"/>
        <v>0</v>
      </c>
      <c r="M392">
        <f t="shared" si="22"/>
        <v>0</v>
      </c>
    </row>
    <row r="393" spans="11:13" hidden="1" x14ac:dyDescent="0.3">
      <c r="K393" s="7">
        <f t="shared" si="21"/>
        <v>0</v>
      </c>
      <c r="L393" s="5">
        <f t="shared" si="23"/>
        <v>0</v>
      </c>
      <c r="M393">
        <f t="shared" si="22"/>
        <v>0</v>
      </c>
    </row>
    <row r="394" spans="11:13" hidden="1" x14ac:dyDescent="0.3">
      <c r="K394" s="7">
        <f t="shared" si="21"/>
        <v>0</v>
      </c>
      <c r="L394" s="5">
        <f t="shared" si="23"/>
        <v>0</v>
      </c>
      <c r="M394">
        <f t="shared" si="22"/>
        <v>0</v>
      </c>
    </row>
    <row r="395" spans="11:13" hidden="1" x14ac:dyDescent="0.3">
      <c r="K395" s="7">
        <f t="shared" si="21"/>
        <v>0</v>
      </c>
      <c r="L395" s="5">
        <f t="shared" si="23"/>
        <v>0</v>
      </c>
      <c r="M395">
        <f t="shared" si="22"/>
        <v>0</v>
      </c>
    </row>
    <row r="396" spans="11:13" hidden="1" x14ac:dyDescent="0.3">
      <c r="K396" s="7">
        <f t="shared" si="21"/>
        <v>0</v>
      </c>
      <c r="L396" s="5">
        <f t="shared" si="23"/>
        <v>0</v>
      </c>
      <c r="M396">
        <f t="shared" si="22"/>
        <v>0</v>
      </c>
    </row>
    <row r="397" spans="11:13" hidden="1" x14ac:dyDescent="0.3">
      <c r="K397" s="7">
        <f t="shared" si="21"/>
        <v>0</v>
      </c>
      <c r="L397" s="5">
        <f t="shared" si="23"/>
        <v>0</v>
      </c>
      <c r="M397">
        <f t="shared" si="22"/>
        <v>0</v>
      </c>
    </row>
    <row r="398" spans="11:13" hidden="1" x14ac:dyDescent="0.3">
      <c r="K398" s="7">
        <f t="shared" si="21"/>
        <v>0</v>
      </c>
      <c r="L398" s="5">
        <f t="shared" si="23"/>
        <v>0</v>
      </c>
      <c r="M398">
        <f t="shared" si="22"/>
        <v>0</v>
      </c>
    </row>
    <row r="399" spans="11:13" hidden="1" x14ac:dyDescent="0.3">
      <c r="K399" s="7">
        <f t="shared" si="21"/>
        <v>0</v>
      </c>
      <c r="L399" s="5">
        <f t="shared" si="23"/>
        <v>0</v>
      </c>
      <c r="M399">
        <f t="shared" si="22"/>
        <v>0</v>
      </c>
    </row>
    <row r="400" spans="11:13" hidden="1" x14ac:dyDescent="0.3">
      <c r="K400" s="7">
        <f t="shared" si="21"/>
        <v>0</v>
      </c>
      <c r="L400" s="5">
        <f t="shared" si="23"/>
        <v>0</v>
      </c>
      <c r="M400">
        <f t="shared" si="22"/>
        <v>0</v>
      </c>
    </row>
    <row r="401" spans="11:13" hidden="1" x14ac:dyDescent="0.3">
      <c r="K401" s="7">
        <f t="shared" si="21"/>
        <v>0</v>
      </c>
      <c r="L401" s="5">
        <f t="shared" si="23"/>
        <v>0</v>
      </c>
      <c r="M401">
        <f t="shared" si="22"/>
        <v>0</v>
      </c>
    </row>
    <row r="402" spans="11:13" hidden="1" x14ac:dyDescent="0.3">
      <c r="K402" s="7">
        <f t="shared" si="21"/>
        <v>0</v>
      </c>
      <c r="L402" s="5">
        <f t="shared" si="23"/>
        <v>0</v>
      </c>
      <c r="M402">
        <f t="shared" si="22"/>
        <v>0</v>
      </c>
    </row>
    <row r="403" spans="11:13" hidden="1" x14ac:dyDescent="0.3">
      <c r="K403" s="7">
        <f t="shared" si="21"/>
        <v>0</v>
      </c>
      <c r="L403" s="5">
        <f t="shared" si="23"/>
        <v>0</v>
      </c>
      <c r="M403">
        <f t="shared" si="22"/>
        <v>0</v>
      </c>
    </row>
    <row r="404" spans="11:13" hidden="1" x14ac:dyDescent="0.3">
      <c r="K404" s="7">
        <f t="shared" si="21"/>
        <v>0</v>
      </c>
      <c r="L404" s="5">
        <f t="shared" si="23"/>
        <v>0</v>
      </c>
      <c r="M404">
        <f t="shared" si="22"/>
        <v>0</v>
      </c>
    </row>
    <row r="405" spans="11:13" hidden="1" x14ac:dyDescent="0.3">
      <c r="K405" s="7">
        <f t="shared" si="21"/>
        <v>0</v>
      </c>
      <c r="L405" s="5">
        <f t="shared" si="23"/>
        <v>0</v>
      </c>
      <c r="M405">
        <f t="shared" si="22"/>
        <v>0</v>
      </c>
    </row>
    <row r="406" spans="11:13" hidden="1" x14ac:dyDescent="0.3">
      <c r="K406" s="7">
        <f t="shared" si="21"/>
        <v>0</v>
      </c>
      <c r="L406" s="5">
        <f t="shared" si="23"/>
        <v>0</v>
      </c>
      <c r="M406">
        <f t="shared" si="22"/>
        <v>0</v>
      </c>
    </row>
    <row r="407" spans="11:13" hidden="1" x14ac:dyDescent="0.3">
      <c r="K407" s="7">
        <f t="shared" si="21"/>
        <v>0</v>
      </c>
      <c r="L407" s="5">
        <f t="shared" si="23"/>
        <v>0</v>
      </c>
      <c r="M407">
        <f t="shared" si="22"/>
        <v>0</v>
      </c>
    </row>
    <row r="408" spans="11:13" hidden="1" x14ac:dyDescent="0.3">
      <c r="K408" s="7">
        <f t="shared" si="21"/>
        <v>0</v>
      </c>
      <c r="L408" s="5">
        <f t="shared" si="23"/>
        <v>0</v>
      </c>
      <c r="M408">
        <f t="shared" si="22"/>
        <v>0</v>
      </c>
    </row>
    <row r="409" spans="11:13" hidden="1" x14ac:dyDescent="0.3">
      <c r="K409" s="7">
        <f t="shared" si="21"/>
        <v>0</v>
      </c>
      <c r="L409" s="5">
        <f t="shared" si="23"/>
        <v>0</v>
      </c>
      <c r="M409">
        <f t="shared" si="22"/>
        <v>0</v>
      </c>
    </row>
    <row r="410" spans="11:13" hidden="1" x14ac:dyDescent="0.3">
      <c r="K410" s="7">
        <f t="shared" si="21"/>
        <v>0</v>
      </c>
      <c r="L410" s="5">
        <f t="shared" si="23"/>
        <v>0</v>
      </c>
      <c r="M410">
        <f t="shared" si="22"/>
        <v>0</v>
      </c>
    </row>
    <row r="411" spans="11:13" hidden="1" x14ac:dyDescent="0.3">
      <c r="K411" s="7">
        <f t="shared" si="21"/>
        <v>0</v>
      </c>
      <c r="L411" s="5">
        <f t="shared" si="23"/>
        <v>0</v>
      </c>
      <c r="M411">
        <f t="shared" si="22"/>
        <v>0</v>
      </c>
    </row>
    <row r="412" spans="11:13" hidden="1" x14ac:dyDescent="0.3">
      <c r="K412" s="7">
        <f t="shared" si="21"/>
        <v>0</v>
      </c>
      <c r="L412" s="5">
        <f t="shared" si="23"/>
        <v>0</v>
      </c>
      <c r="M412">
        <f t="shared" si="22"/>
        <v>0</v>
      </c>
    </row>
    <row r="413" spans="11:13" hidden="1" x14ac:dyDescent="0.3">
      <c r="K413" s="7">
        <f t="shared" si="21"/>
        <v>0</v>
      </c>
      <c r="L413" s="5">
        <f t="shared" si="23"/>
        <v>0</v>
      </c>
      <c r="M413">
        <f t="shared" si="22"/>
        <v>0</v>
      </c>
    </row>
    <row r="414" spans="11:13" hidden="1" x14ac:dyDescent="0.3">
      <c r="K414" s="7">
        <f t="shared" si="21"/>
        <v>0</v>
      </c>
      <c r="L414" s="5">
        <f t="shared" si="23"/>
        <v>0</v>
      </c>
      <c r="M414">
        <f t="shared" si="22"/>
        <v>0</v>
      </c>
    </row>
    <row r="415" spans="11:13" hidden="1" x14ac:dyDescent="0.3">
      <c r="K415" s="7">
        <f t="shared" si="21"/>
        <v>0</v>
      </c>
      <c r="L415" s="5">
        <f t="shared" si="23"/>
        <v>0</v>
      </c>
      <c r="M415">
        <f t="shared" si="22"/>
        <v>0</v>
      </c>
    </row>
    <row r="416" spans="11:13" hidden="1" x14ac:dyDescent="0.3">
      <c r="K416" s="7">
        <f t="shared" si="21"/>
        <v>0</v>
      </c>
      <c r="L416" s="5">
        <f t="shared" si="23"/>
        <v>0</v>
      </c>
      <c r="M416">
        <f t="shared" si="22"/>
        <v>0</v>
      </c>
    </row>
    <row r="417" spans="11:13" hidden="1" x14ac:dyDescent="0.3">
      <c r="K417" s="7">
        <f t="shared" si="21"/>
        <v>0</v>
      </c>
      <c r="L417" s="5">
        <f t="shared" si="23"/>
        <v>0</v>
      </c>
      <c r="M417">
        <f t="shared" si="22"/>
        <v>0</v>
      </c>
    </row>
    <row r="418" spans="11:13" hidden="1" x14ac:dyDescent="0.3">
      <c r="K418" s="7">
        <f t="shared" si="21"/>
        <v>0</v>
      </c>
      <c r="L418" s="5">
        <f t="shared" si="23"/>
        <v>0</v>
      </c>
      <c r="M418">
        <f t="shared" si="22"/>
        <v>0</v>
      </c>
    </row>
    <row r="419" spans="11:13" hidden="1" x14ac:dyDescent="0.3">
      <c r="K419" s="7">
        <f t="shared" si="21"/>
        <v>0</v>
      </c>
      <c r="L419" s="5">
        <f t="shared" si="23"/>
        <v>0</v>
      </c>
      <c r="M419">
        <f t="shared" si="22"/>
        <v>0</v>
      </c>
    </row>
    <row r="420" spans="11:13" hidden="1" x14ac:dyDescent="0.3">
      <c r="K420" s="7">
        <f t="shared" si="21"/>
        <v>0</v>
      </c>
      <c r="L420" s="5">
        <f t="shared" si="23"/>
        <v>0</v>
      </c>
      <c r="M420">
        <f t="shared" si="22"/>
        <v>0</v>
      </c>
    </row>
    <row r="421" spans="11:13" hidden="1" x14ac:dyDescent="0.3">
      <c r="K421" s="7">
        <f t="shared" si="21"/>
        <v>0</v>
      </c>
      <c r="L421" s="5">
        <f t="shared" si="23"/>
        <v>0</v>
      </c>
      <c r="M421">
        <f t="shared" si="22"/>
        <v>0</v>
      </c>
    </row>
    <row r="422" spans="11:13" hidden="1" x14ac:dyDescent="0.3">
      <c r="K422" s="7">
        <f t="shared" si="21"/>
        <v>0</v>
      </c>
      <c r="L422" s="5">
        <f t="shared" si="23"/>
        <v>0</v>
      </c>
      <c r="M422">
        <f t="shared" si="22"/>
        <v>0</v>
      </c>
    </row>
    <row r="423" spans="11:13" hidden="1" x14ac:dyDescent="0.3">
      <c r="K423" s="7">
        <f t="shared" si="21"/>
        <v>0</v>
      </c>
      <c r="L423" s="5">
        <f t="shared" si="23"/>
        <v>0</v>
      </c>
      <c r="M423">
        <f t="shared" si="22"/>
        <v>0</v>
      </c>
    </row>
    <row r="424" spans="11:13" hidden="1" x14ac:dyDescent="0.3">
      <c r="K424" s="7">
        <f t="shared" si="21"/>
        <v>0</v>
      </c>
      <c r="L424" s="5">
        <f t="shared" si="23"/>
        <v>0</v>
      </c>
      <c r="M424">
        <f t="shared" si="22"/>
        <v>0</v>
      </c>
    </row>
    <row r="425" spans="11:13" hidden="1" x14ac:dyDescent="0.3">
      <c r="K425" s="7">
        <f t="shared" si="21"/>
        <v>0</v>
      </c>
      <c r="L425" s="5">
        <f t="shared" si="23"/>
        <v>0</v>
      </c>
      <c r="M425">
        <f t="shared" si="22"/>
        <v>0</v>
      </c>
    </row>
    <row r="426" spans="11:13" hidden="1" x14ac:dyDescent="0.3">
      <c r="K426" s="7">
        <f t="shared" si="21"/>
        <v>0</v>
      </c>
      <c r="L426" s="5">
        <f t="shared" si="23"/>
        <v>0</v>
      </c>
      <c r="M426">
        <f t="shared" si="22"/>
        <v>0</v>
      </c>
    </row>
    <row r="427" spans="11:13" hidden="1" x14ac:dyDescent="0.3">
      <c r="K427" s="7">
        <f t="shared" si="21"/>
        <v>0</v>
      </c>
      <c r="L427" s="5">
        <f t="shared" si="23"/>
        <v>0</v>
      </c>
      <c r="M427">
        <f t="shared" si="22"/>
        <v>0</v>
      </c>
    </row>
    <row r="428" spans="11:13" hidden="1" x14ac:dyDescent="0.3">
      <c r="K428" s="7">
        <f t="shared" si="21"/>
        <v>0</v>
      </c>
      <c r="L428" s="5">
        <f t="shared" si="23"/>
        <v>0</v>
      </c>
      <c r="M428">
        <f t="shared" si="22"/>
        <v>0</v>
      </c>
    </row>
    <row r="429" spans="11:13" hidden="1" x14ac:dyDescent="0.3">
      <c r="K429" s="7">
        <f t="shared" si="21"/>
        <v>0</v>
      </c>
      <c r="L429" s="5">
        <f t="shared" si="23"/>
        <v>0</v>
      </c>
      <c r="M429">
        <f t="shared" si="22"/>
        <v>0</v>
      </c>
    </row>
    <row r="430" spans="11:13" hidden="1" x14ac:dyDescent="0.3">
      <c r="K430" s="7">
        <f t="shared" si="21"/>
        <v>0</v>
      </c>
      <c r="L430" s="5">
        <f t="shared" si="23"/>
        <v>0</v>
      </c>
      <c r="M430">
        <f t="shared" si="22"/>
        <v>0</v>
      </c>
    </row>
    <row r="431" spans="11:13" hidden="1" x14ac:dyDescent="0.3">
      <c r="K431" s="7">
        <f t="shared" si="21"/>
        <v>0</v>
      </c>
      <c r="L431" s="5">
        <f t="shared" si="23"/>
        <v>0</v>
      </c>
      <c r="M431">
        <f t="shared" si="22"/>
        <v>0</v>
      </c>
    </row>
    <row r="432" spans="11:13" hidden="1" x14ac:dyDescent="0.3">
      <c r="K432" s="7">
        <f t="shared" si="21"/>
        <v>0</v>
      </c>
      <c r="L432" s="5">
        <f t="shared" si="23"/>
        <v>0</v>
      </c>
      <c r="M432">
        <f t="shared" si="22"/>
        <v>0</v>
      </c>
    </row>
    <row r="433" spans="11:13" hidden="1" x14ac:dyDescent="0.3">
      <c r="K433" s="7">
        <f t="shared" si="21"/>
        <v>0</v>
      </c>
      <c r="L433" s="5">
        <f t="shared" si="23"/>
        <v>0</v>
      </c>
      <c r="M433">
        <f t="shared" si="22"/>
        <v>0</v>
      </c>
    </row>
    <row r="434" spans="11:13" hidden="1" x14ac:dyDescent="0.3">
      <c r="K434" s="7">
        <f t="shared" si="21"/>
        <v>0</v>
      </c>
      <c r="L434" s="5">
        <f t="shared" si="23"/>
        <v>0</v>
      </c>
      <c r="M434">
        <f t="shared" si="22"/>
        <v>0</v>
      </c>
    </row>
    <row r="435" spans="11:13" hidden="1" x14ac:dyDescent="0.3">
      <c r="K435" s="7">
        <f t="shared" si="21"/>
        <v>0</v>
      </c>
      <c r="L435" s="5">
        <f t="shared" si="23"/>
        <v>0</v>
      </c>
      <c r="M435">
        <f t="shared" si="22"/>
        <v>0</v>
      </c>
    </row>
    <row r="436" spans="11:13" hidden="1" x14ac:dyDescent="0.3">
      <c r="K436" s="7">
        <f t="shared" si="21"/>
        <v>0</v>
      </c>
      <c r="L436" s="5">
        <f t="shared" si="23"/>
        <v>0</v>
      </c>
      <c r="M436">
        <f t="shared" si="22"/>
        <v>0</v>
      </c>
    </row>
    <row r="437" spans="11:13" hidden="1" x14ac:dyDescent="0.3">
      <c r="K437" s="7">
        <f t="shared" si="21"/>
        <v>0</v>
      </c>
      <c r="L437" s="5">
        <f t="shared" si="23"/>
        <v>0</v>
      </c>
      <c r="M437">
        <f t="shared" si="22"/>
        <v>0</v>
      </c>
    </row>
    <row r="438" spans="11:13" hidden="1" x14ac:dyDescent="0.3">
      <c r="K438" s="7">
        <f t="shared" si="21"/>
        <v>0</v>
      </c>
      <c r="L438" s="5">
        <f t="shared" si="23"/>
        <v>0</v>
      </c>
      <c r="M438">
        <f t="shared" si="22"/>
        <v>0</v>
      </c>
    </row>
    <row r="439" spans="11:13" hidden="1" x14ac:dyDescent="0.3">
      <c r="K439" s="7">
        <f t="shared" si="21"/>
        <v>0</v>
      </c>
      <c r="L439" s="5">
        <f t="shared" si="23"/>
        <v>0</v>
      </c>
      <c r="M439">
        <f t="shared" si="22"/>
        <v>0</v>
      </c>
    </row>
    <row r="440" spans="11:13" hidden="1" x14ac:dyDescent="0.3">
      <c r="K440" s="7">
        <f t="shared" si="21"/>
        <v>0</v>
      </c>
      <c r="L440" s="5">
        <f t="shared" si="23"/>
        <v>0</v>
      </c>
      <c r="M440">
        <f t="shared" si="22"/>
        <v>0</v>
      </c>
    </row>
    <row r="441" spans="11:13" hidden="1" x14ac:dyDescent="0.3">
      <c r="K441" s="7">
        <f t="shared" si="21"/>
        <v>0</v>
      </c>
      <c r="L441" s="5">
        <f t="shared" si="23"/>
        <v>0</v>
      </c>
      <c r="M441">
        <f t="shared" si="22"/>
        <v>0</v>
      </c>
    </row>
    <row r="442" spans="11:13" hidden="1" x14ac:dyDescent="0.3">
      <c r="K442" s="7">
        <f t="shared" si="21"/>
        <v>0</v>
      </c>
      <c r="L442" s="5">
        <f t="shared" si="23"/>
        <v>0</v>
      </c>
      <c r="M442">
        <f t="shared" si="22"/>
        <v>0</v>
      </c>
    </row>
    <row r="443" spans="11:13" hidden="1" x14ac:dyDescent="0.3">
      <c r="K443" s="7">
        <f t="shared" si="21"/>
        <v>0</v>
      </c>
      <c r="L443" s="5">
        <f t="shared" si="23"/>
        <v>0</v>
      </c>
      <c r="M443">
        <f t="shared" si="22"/>
        <v>0</v>
      </c>
    </row>
    <row r="444" spans="11:13" hidden="1" x14ac:dyDescent="0.3">
      <c r="K444" s="7">
        <f t="shared" si="21"/>
        <v>0</v>
      </c>
      <c r="L444" s="5">
        <f t="shared" si="23"/>
        <v>0</v>
      </c>
      <c r="M444">
        <f t="shared" si="22"/>
        <v>0</v>
      </c>
    </row>
    <row r="445" spans="11:13" hidden="1" x14ac:dyDescent="0.3">
      <c r="K445" s="7">
        <f t="shared" si="21"/>
        <v>0</v>
      </c>
      <c r="L445" s="5">
        <f t="shared" si="23"/>
        <v>0</v>
      </c>
      <c r="M445">
        <f t="shared" si="22"/>
        <v>0</v>
      </c>
    </row>
    <row r="446" spans="11:13" hidden="1" x14ac:dyDescent="0.3">
      <c r="K446" s="7">
        <f t="shared" si="21"/>
        <v>0</v>
      </c>
      <c r="L446" s="5">
        <f t="shared" si="23"/>
        <v>0</v>
      </c>
      <c r="M446">
        <f t="shared" si="22"/>
        <v>0</v>
      </c>
    </row>
    <row r="447" spans="11:13" hidden="1" x14ac:dyDescent="0.3">
      <c r="K447" s="7">
        <f t="shared" si="21"/>
        <v>0</v>
      </c>
      <c r="L447" s="5">
        <f t="shared" si="23"/>
        <v>0</v>
      </c>
      <c r="M447">
        <f t="shared" si="22"/>
        <v>0</v>
      </c>
    </row>
    <row r="448" spans="11:13" hidden="1" x14ac:dyDescent="0.3">
      <c r="K448" s="7">
        <f t="shared" si="21"/>
        <v>0</v>
      </c>
      <c r="L448" s="5">
        <f t="shared" si="23"/>
        <v>0</v>
      </c>
      <c r="M448">
        <f t="shared" si="22"/>
        <v>0</v>
      </c>
    </row>
    <row r="449" spans="11:13" hidden="1" x14ac:dyDescent="0.3">
      <c r="K449" s="7">
        <f t="shared" si="21"/>
        <v>0</v>
      </c>
      <c r="L449" s="5">
        <f t="shared" si="23"/>
        <v>0</v>
      </c>
      <c r="M449">
        <f t="shared" si="22"/>
        <v>0</v>
      </c>
    </row>
    <row r="450" spans="11:13" hidden="1" x14ac:dyDescent="0.3">
      <c r="K450" s="7">
        <f t="shared" si="21"/>
        <v>0</v>
      </c>
      <c r="L450" s="5">
        <f t="shared" si="23"/>
        <v>0</v>
      </c>
      <c r="M450">
        <f t="shared" si="22"/>
        <v>0</v>
      </c>
    </row>
    <row r="451" spans="11:13" hidden="1" x14ac:dyDescent="0.3">
      <c r="K451" s="7">
        <f t="shared" si="21"/>
        <v>0</v>
      </c>
      <c r="L451" s="5">
        <f t="shared" si="23"/>
        <v>0</v>
      </c>
      <c r="M451">
        <f t="shared" si="22"/>
        <v>0</v>
      </c>
    </row>
    <row r="452" spans="11:13" hidden="1" x14ac:dyDescent="0.3">
      <c r="K452" s="7">
        <f t="shared" si="21"/>
        <v>0</v>
      </c>
      <c r="L452" s="5">
        <f t="shared" si="23"/>
        <v>0</v>
      </c>
      <c r="M452">
        <f t="shared" si="22"/>
        <v>0</v>
      </c>
    </row>
    <row r="453" spans="11:13" hidden="1" x14ac:dyDescent="0.3">
      <c r="K453" s="7">
        <f t="shared" ref="K453:K498" si="24">SUM(F453:J453)</f>
        <v>0</v>
      </c>
      <c r="L453" s="5">
        <f t="shared" si="23"/>
        <v>0</v>
      </c>
      <c r="M453">
        <f t="shared" ref="M453:M498" si="25">SUM(K453*L453)</f>
        <v>0</v>
      </c>
    </row>
    <row r="454" spans="11:13" hidden="1" x14ac:dyDescent="0.3">
      <c r="K454" s="7">
        <f t="shared" si="24"/>
        <v>0</v>
      </c>
      <c r="L454" s="5">
        <f t="shared" ref="L454:L498" si="26">IF(D454="X",0,IF(E454="",0,IF(E454="H",0,VLOOKUP(E454,$F$539:$G$553,2))))</f>
        <v>0</v>
      </c>
      <c r="M454">
        <f t="shared" si="25"/>
        <v>0</v>
      </c>
    </row>
    <row r="455" spans="11:13" hidden="1" x14ac:dyDescent="0.3">
      <c r="K455" s="7">
        <f t="shared" si="24"/>
        <v>0</v>
      </c>
      <c r="L455" s="5">
        <f t="shared" si="26"/>
        <v>0</v>
      </c>
      <c r="M455">
        <f t="shared" si="25"/>
        <v>0</v>
      </c>
    </row>
    <row r="456" spans="11:13" hidden="1" x14ac:dyDescent="0.3">
      <c r="K456" s="7">
        <f t="shared" si="24"/>
        <v>0</v>
      </c>
      <c r="L456" s="5">
        <f t="shared" si="26"/>
        <v>0</v>
      </c>
      <c r="M456">
        <f t="shared" si="25"/>
        <v>0</v>
      </c>
    </row>
    <row r="457" spans="11:13" hidden="1" x14ac:dyDescent="0.3">
      <c r="K457" s="7">
        <f t="shared" si="24"/>
        <v>0</v>
      </c>
      <c r="L457" s="5">
        <f t="shared" si="26"/>
        <v>0</v>
      </c>
      <c r="M457">
        <f t="shared" si="25"/>
        <v>0</v>
      </c>
    </row>
    <row r="458" spans="11:13" hidden="1" x14ac:dyDescent="0.3">
      <c r="K458" s="7">
        <f t="shared" si="24"/>
        <v>0</v>
      </c>
      <c r="L458" s="5">
        <f t="shared" si="26"/>
        <v>0</v>
      </c>
      <c r="M458">
        <f t="shared" si="25"/>
        <v>0</v>
      </c>
    </row>
    <row r="459" spans="11:13" hidden="1" x14ac:dyDescent="0.3">
      <c r="K459" s="7">
        <f t="shared" si="24"/>
        <v>0</v>
      </c>
      <c r="L459" s="5">
        <f t="shared" si="26"/>
        <v>0</v>
      </c>
      <c r="M459">
        <f t="shared" si="25"/>
        <v>0</v>
      </c>
    </row>
    <row r="460" spans="11:13" hidden="1" x14ac:dyDescent="0.3">
      <c r="K460" s="7">
        <f t="shared" si="24"/>
        <v>0</v>
      </c>
      <c r="L460" s="5">
        <f t="shared" si="26"/>
        <v>0</v>
      </c>
      <c r="M460">
        <f t="shared" si="25"/>
        <v>0</v>
      </c>
    </row>
    <row r="461" spans="11:13" hidden="1" x14ac:dyDescent="0.3">
      <c r="K461" s="7">
        <f t="shared" si="24"/>
        <v>0</v>
      </c>
      <c r="L461" s="5">
        <f t="shared" si="26"/>
        <v>0</v>
      </c>
      <c r="M461">
        <f t="shared" si="25"/>
        <v>0</v>
      </c>
    </row>
    <row r="462" spans="11:13" hidden="1" x14ac:dyDescent="0.3">
      <c r="K462" s="7">
        <f t="shared" si="24"/>
        <v>0</v>
      </c>
      <c r="L462" s="5">
        <f t="shared" si="26"/>
        <v>0</v>
      </c>
      <c r="M462">
        <f t="shared" si="25"/>
        <v>0</v>
      </c>
    </row>
    <row r="463" spans="11:13" hidden="1" x14ac:dyDescent="0.3">
      <c r="K463" s="7">
        <f t="shared" si="24"/>
        <v>0</v>
      </c>
      <c r="L463" s="5">
        <f t="shared" si="26"/>
        <v>0</v>
      </c>
      <c r="M463">
        <f t="shared" si="25"/>
        <v>0</v>
      </c>
    </row>
    <row r="464" spans="11:13" hidden="1" x14ac:dyDescent="0.3">
      <c r="K464" s="7">
        <f t="shared" si="24"/>
        <v>0</v>
      </c>
      <c r="L464" s="5">
        <f t="shared" si="26"/>
        <v>0</v>
      </c>
      <c r="M464">
        <f t="shared" si="25"/>
        <v>0</v>
      </c>
    </row>
    <row r="465" spans="11:13" hidden="1" x14ac:dyDescent="0.3">
      <c r="K465" s="7">
        <f t="shared" si="24"/>
        <v>0</v>
      </c>
      <c r="L465" s="5">
        <f t="shared" si="26"/>
        <v>0</v>
      </c>
      <c r="M465">
        <f t="shared" si="25"/>
        <v>0</v>
      </c>
    </row>
    <row r="466" spans="11:13" hidden="1" x14ac:dyDescent="0.3">
      <c r="K466" s="7">
        <f t="shared" si="24"/>
        <v>0</v>
      </c>
      <c r="L466" s="5">
        <f t="shared" si="26"/>
        <v>0</v>
      </c>
      <c r="M466">
        <f t="shared" si="25"/>
        <v>0</v>
      </c>
    </row>
    <row r="467" spans="11:13" hidden="1" x14ac:dyDescent="0.3">
      <c r="K467" s="7">
        <f t="shared" si="24"/>
        <v>0</v>
      </c>
      <c r="L467" s="5">
        <f t="shared" si="26"/>
        <v>0</v>
      </c>
      <c r="M467">
        <f t="shared" si="25"/>
        <v>0</v>
      </c>
    </row>
    <row r="468" spans="11:13" hidden="1" x14ac:dyDescent="0.3">
      <c r="K468" s="7">
        <f t="shared" si="24"/>
        <v>0</v>
      </c>
      <c r="L468" s="5">
        <f t="shared" si="26"/>
        <v>0</v>
      </c>
      <c r="M468">
        <f t="shared" si="25"/>
        <v>0</v>
      </c>
    </row>
    <row r="469" spans="11:13" hidden="1" x14ac:dyDescent="0.3">
      <c r="K469" s="7">
        <f t="shared" si="24"/>
        <v>0</v>
      </c>
      <c r="L469" s="5">
        <f t="shared" si="26"/>
        <v>0</v>
      </c>
      <c r="M469">
        <f t="shared" si="25"/>
        <v>0</v>
      </c>
    </row>
    <row r="470" spans="11:13" hidden="1" x14ac:dyDescent="0.3">
      <c r="K470" s="7">
        <f t="shared" si="24"/>
        <v>0</v>
      </c>
      <c r="L470" s="5">
        <f t="shared" si="26"/>
        <v>0</v>
      </c>
      <c r="M470">
        <f t="shared" si="25"/>
        <v>0</v>
      </c>
    </row>
    <row r="471" spans="11:13" hidden="1" x14ac:dyDescent="0.3">
      <c r="K471" s="7">
        <f t="shared" si="24"/>
        <v>0</v>
      </c>
      <c r="L471" s="5">
        <f t="shared" si="26"/>
        <v>0</v>
      </c>
      <c r="M471">
        <f t="shared" si="25"/>
        <v>0</v>
      </c>
    </row>
    <row r="472" spans="11:13" hidden="1" x14ac:dyDescent="0.3">
      <c r="K472" s="7">
        <f t="shared" si="24"/>
        <v>0</v>
      </c>
      <c r="L472" s="5">
        <f t="shared" si="26"/>
        <v>0</v>
      </c>
      <c r="M472">
        <f t="shared" si="25"/>
        <v>0</v>
      </c>
    </row>
    <row r="473" spans="11:13" hidden="1" x14ac:dyDescent="0.3">
      <c r="K473" s="7">
        <f t="shared" si="24"/>
        <v>0</v>
      </c>
      <c r="L473" s="5">
        <f t="shared" si="26"/>
        <v>0</v>
      </c>
      <c r="M473">
        <f t="shared" si="25"/>
        <v>0</v>
      </c>
    </row>
    <row r="474" spans="11:13" hidden="1" x14ac:dyDescent="0.3">
      <c r="K474" s="7">
        <f t="shared" si="24"/>
        <v>0</v>
      </c>
      <c r="L474" s="5">
        <f t="shared" si="26"/>
        <v>0</v>
      </c>
      <c r="M474">
        <f t="shared" si="25"/>
        <v>0</v>
      </c>
    </row>
    <row r="475" spans="11:13" hidden="1" x14ac:dyDescent="0.3">
      <c r="K475" s="7">
        <f t="shared" si="24"/>
        <v>0</v>
      </c>
      <c r="L475" s="5">
        <f t="shared" si="26"/>
        <v>0</v>
      </c>
      <c r="M475">
        <f t="shared" si="25"/>
        <v>0</v>
      </c>
    </row>
    <row r="476" spans="11:13" hidden="1" x14ac:dyDescent="0.3">
      <c r="K476" s="7">
        <f t="shared" si="24"/>
        <v>0</v>
      </c>
      <c r="L476" s="5">
        <f t="shared" si="26"/>
        <v>0</v>
      </c>
      <c r="M476">
        <f t="shared" si="25"/>
        <v>0</v>
      </c>
    </row>
    <row r="477" spans="11:13" hidden="1" x14ac:dyDescent="0.3">
      <c r="K477" s="7">
        <f t="shared" si="24"/>
        <v>0</v>
      </c>
      <c r="L477" s="5">
        <f t="shared" si="26"/>
        <v>0</v>
      </c>
      <c r="M477">
        <f t="shared" si="25"/>
        <v>0</v>
      </c>
    </row>
    <row r="478" spans="11:13" hidden="1" x14ac:dyDescent="0.3">
      <c r="K478" s="7">
        <f t="shared" si="24"/>
        <v>0</v>
      </c>
      <c r="L478" s="5">
        <f t="shared" si="26"/>
        <v>0</v>
      </c>
      <c r="M478">
        <f t="shared" si="25"/>
        <v>0</v>
      </c>
    </row>
    <row r="479" spans="11:13" hidden="1" x14ac:dyDescent="0.3">
      <c r="K479" s="7">
        <f t="shared" si="24"/>
        <v>0</v>
      </c>
      <c r="L479" s="5">
        <f t="shared" si="26"/>
        <v>0</v>
      </c>
      <c r="M479">
        <f t="shared" si="25"/>
        <v>0</v>
      </c>
    </row>
    <row r="480" spans="11:13" hidden="1" x14ac:dyDescent="0.3">
      <c r="K480" s="7">
        <f t="shared" si="24"/>
        <v>0</v>
      </c>
      <c r="L480" s="5">
        <f t="shared" si="26"/>
        <v>0</v>
      </c>
      <c r="M480">
        <f t="shared" si="25"/>
        <v>0</v>
      </c>
    </row>
    <row r="481" spans="11:13" hidden="1" x14ac:dyDescent="0.3">
      <c r="K481" s="7">
        <f t="shared" si="24"/>
        <v>0</v>
      </c>
      <c r="L481" s="5">
        <f t="shared" si="26"/>
        <v>0</v>
      </c>
      <c r="M481">
        <f t="shared" si="25"/>
        <v>0</v>
      </c>
    </row>
    <row r="482" spans="11:13" hidden="1" x14ac:dyDescent="0.3">
      <c r="K482" s="7">
        <f t="shared" si="24"/>
        <v>0</v>
      </c>
      <c r="L482" s="5">
        <f t="shared" si="26"/>
        <v>0</v>
      </c>
      <c r="M482">
        <f t="shared" si="25"/>
        <v>0</v>
      </c>
    </row>
    <row r="483" spans="11:13" hidden="1" x14ac:dyDescent="0.3">
      <c r="K483" s="7">
        <f t="shared" si="24"/>
        <v>0</v>
      </c>
      <c r="L483" s="5">
        <f t="shared" si="26"/>
        <v>0</v>
      </c>
      <c r="M483">
        <f t="shared" si="25"/>
        <v>0</v>
      </c>
    </row>
    <row r="484" spans="11:13" hidden="1" x14ac:dyDescent="0.3">
      <c r="K484" s="7">
        <f t="shared" si="24"/>
        <v>0</v>
      </c>
      <c r="L484" s="5">
        <f t="shared" si="26"/>
        <v>0</v>
      </c>
      <c r="M484">
        <f t="shared" si="25"/>
        <v>0</v>
      </c>
    </row>
    <row r="485" spans="11:13" hidden="1" x14ac:dyDescent="0.3">
      <c r="K485" s="7">
        <f t="shared" si="24"/>
        <v>0</v>
      </c>
      <c r="L485" s="5">
        <f t="shared" si="26"/>
        <v>0</v>
      </c>
      <c r="M485">
        <f t="shared" si="25"/>
        <v>0</v>
      </c>
    </row>
    <row r="486" spans="11:13" hidden="1" x14ac:dyDescent="0.3">
      <c r="K486" s="7">
        <f t="shared" si="24"/>
        <v>0</v>
      </c>
      <c r="L486" s="5">
        <f t="shared" si="26"/>
        <v>0</v>
      </c>
      <c r="M486">
        <f t="shared" si="25"/>
        <v>0</v>
      </c>
    </row>
    <row r="487" spans="11:13" hidden="1" x14ac:dyDescent="0.3">
      <c r="K487" s="7">
        <f t="shared" si="24"/>
        <v>0</v>
      </c>
      <c r="L487" s="5">
        <f t="shared" si="26"/>
        <v>0</v>
      </c>
      <c r="M487">
        <f t="shared" si="25"/>
        <v>0</v>
      </c>
    </row>
    <row r="488" spans="11:13" hidden="1" x14ac:dyDescent="0.3">
      <c r="K488" s="7">
        <f t="shared" si="24"/>
        <v>0</v>
      </c>
      <c r="L488" s="5">
        <f t="shared" si="26"/>
        <v>0</v>
      </c>
      <c r="M488">
        <f t="shared" si="25"/>
        <v>0</v>
      </c>
    </row>
    <row r="489" spans="11:13" hidden="1" x14ac:dyDescent="0.3">
      <c r="K489" s="7">
        <f t="shared" si="24"/>
        <v>0</v>
      </c>
      <c r="L489" s="5">
        <f t="shared" si="26"/>
        <v>0</v>
      </c>
      <c r="M489">
        <f t="shared" si="25"/>
        <v>0</v>
      </c>
    </row>
    <row r="490" spans="11:13" hidden="1" x14ac:dyDescent="0.3">
      <c r="K490" s="7">
        <f t="shared" si="24"/>
        <v>0</v>
      </c>
      <c r="L490" s="5">
        <f t="shared" si="26"/>
        <v>0</v>
      </c>
      <c r="M490">
        <f t="shared" si="25"/>
        <v>0</v>
      </c>
    </row>
    <row r="491" spans="11:13" hidden="1" x14ac:dyDescent="0.3">
      <c r="K491" s="7">
        <f t="shared" ref="K491:K494" si="27">SUM(F491:J491)</f>
        <v>0</v>
      </c>
      <c r="L491" s="5">
        <f t="shared" si="26"/>
        <v>0</v>
      </c>
      <c r="M491">
        <f t="shared" ref="M491:M494" si="28">SUM(K491*L491)</f>
        <v>0</v>
      </c>
    </row>
    <row r="492" spans="11:13" hidden="1" x14ac:dyDescent="0.3">
      <c r="K492" s="7">
        <f t="shared" si="27"/>
        <v>0</v>
      </c>
      <c r="L492" s="5">
        <f t="shared" si="26"/>
        <v>0</v>
      </c>
      <c r="M492">
        <f t="shared" si="28"/>
        <v>0</v>
      </c>
    </row>
    <row r="493" spans="11:13" hidden="1" x14ac:dyDescent="0.3">
      <c r="K493" s="7">
        <f t="shared" si="27"/>
        <v>0</v>
      </c>
      <c r="L493" s="5">
        <f t="shared" si="26"/>
        <v>0</v>
      </c>
      <c r="M493">
        <f t="shared" si="28"/>
        <v>0</v>
      </c>
    </row>
    <row r="494" spans="11:13" hidden="1" x14ac:dyDescent="0.3">
      <c r="K494" s="7">
        <f t="shared" si="27"/>
        <v>0</v>
      </c>
      <c r="L494" s="5">
        <f t="shared" si="26"/>
        <v>0</v>
      </c>
      <c r="M494">
        <f t="shared" si="28"/>
        <v>0</v>
      </c>
    </row>
    <row r="495" spans="11:13" hidden="1" x14ac:dyDescent="0.3">
      <c r="K495" s="7">
        <f t="shared" si="24"/>
        <v>0</v>
      </c>
      <c r="L495" s="5">
        <f t="shared" si="26"/>
        <v>0</v>
      </c>
      <c r="M495">
        <f t="shared" si="25"/>
        <v>0</v>
      </c>
    </row>
    <row r="496" spans="11:13" hidden="1" x14ac:dyDescent="0.3">
      <c r="K496" s="7">
        <f t="shared" si="24"/>
        <v>0</v>
      </c>
      <c r="L496" s="5">
        <f t="shared" si="26"/>
        <v>0</v>
      </c>
      <c r="M496">
        <f t="shared" si="25"/>
        <v>0</v>
      </c>
    </row>
    <row r="497" spans="3:13" hidden="1" x14ac:dyDescent="0.3">
      <c r="K497" s="7">
        <f t="shared" si="24"/>
        <v>0</v>
      </c>
      <c r="L497" s="5">
        <f t="shared" si="26"/>
        <v>0</v>
      </c>
      <c r="M497">
        <f t="shared" si="25"/>
        <v>0</v>
      </c>
    </row>
    <row r="498" spans="3:13" hidden="1" x14ac:dyDescent="0.3">
      <c r="K498" s="7">
        <f t="shared" si="24"/>
        <v>0</v>
      </c>
      <c r="L498" s="5">
        <f t="shared" si="26"/>
        <v>0</v>
      </c>
      <c r="M498">
        <f t="shared" si="25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9">SUMPRODUCT(--($E$4:$E$498=C500),--($D$4:$D$498=""),$F$4:$F$498)</f>
        <v>18</v>
      </c>
      <c r="G500" s="149">
        <f t="shared" ref="G500:G514" si="30">SUMPRODUCT(--($E$4:$E$498=C500),--($D$4:$D$498=""),$G$4:$G$498)</f>
        <v>197</v>
      </c>
      <c r="H500" s="149">
        <f t="shared" ref="H500:H514" si="31">SUMPRODUCT(--($E$4:$E$498=C500),--($D$4:$D$498=""),$H$4:$H$498)</f>
        <v>0</v>
      </c>
      <c r="I500" s="149">
        <f t="shared" ref="I500:I514" si="32">SUMPRODUCT(--($E$4:$E$498=C500),--($D$4:$D$498=""),$I$4:$I$498)</f>
        <v>0</v>
      </c>
      <c r="J500" s="149">
        <f t="shared" ref="J500:J514" si="33">SUMPRODUCT(--($E$4:$E$498=C500),--($D$4:$D$498=""),$J$4:$J$498)</f>
        <v>0</v>
      </c>
      <c r="K500" s="149">
        <f t="shared" ref="K500:K514" si="34">SUM(F500:J500)</f>
        <v>215</v>
      </c>
      <c r="L500" s="149"/>
      <c r="M500" s="149">
        <f t="shared" ref="M500:M514" si="35">SUMPRODUCT(--($E$4:$E$498=C500),--($D$4:$D$498=""),$M$4:$M$498)</f>
        <v>0</v>
      </c>
    </row>
    <row r="501" spans="3:13" hidden="1" x14ac:dyDescent="0.3">
      <c r="C501" s="149" t="str">
        <f t="shared" ref="C501:C514" si="36">IF(F540="","Vrije categorie",F540)</f>
        <v>A1</v>
      </c>
      <c r="D501" s="149"/>
      <c r="E501" s="149"/>
      <c r="F501" s="149">
        <f t="shared" si="29"/>
        <v>56</v>
      </c>
      <c r="G501" s="149">
        <f t="shared" si="30"/>
        <v>0</v>
      </c>
      <c r="H501" s="149">
        <f t="shared" si="31"/>
        <v>0</v>
      </c>
      <c r="I501" s="149">
        <f t="shared" si="32"/>
        <v>0</v>
      </c>
      <c r="J501" s="149">
        <f t="shared" si="33"/>
        <v>0</v>
      </c>
      <c r="K501" s="149">
        <f t="shared" si="34"/>
        <v>56</v>
      </c>
      <c r="L501" s="149"/>
      <c r="M501" s="149">
        <f t="shared" si="35"/>
        <v>0</v>
      </c>
    </row>
    <row r="502" spans="3:13" hidden="1" x14ac:dyDescent="0.3">
      <c r="C502" s="149" t="str">
        <f t="shared" si="36"/>
        <v>B</v>
      </c>
      <c r="D502" s="149"/>
      <c r="E502" s="149"/>
      <c r="F502" s="149">
        <f t="shared" si="29"/>
        <v>13</v>
      </c>
      <c r="G502" s="149">
        <f t="shared" si="30"/>
        <v>73.599999999999994</v>
      </c>
      <c r="H502" s="149">
        <f t="shared" si="31"/>
        <v>0</v>
      </c>
      <c r="I502" s="149">
        <f t="shared" si="32"/>
        <v>0</v>
      </c>
      <c r="J502" s="149">
        <f t="shared" si="33"/>
        <v>0</v>
      </c>
      <c r="K502" s="149">
        <f t="shared" si="34"/>
        <v>86.6</v>
      </c>
      <c r="L502" s="149"/>
      <c r="M502" s="149">
        <f t="shared" si="35"/>
        <v>0</v>
      </c>
    </row>
    <row r="503" spans="3:13" hidden="1" x14ac:dyDescent="0.3">
      <c r="C503" s="149" t="str">
        <f t="shared" si="36"/>
        <v>C</v>
      </c>
      <c r="D503" s="149"/>
      <c r="E503" s="149"/>
      <c r="F503" s="149">
        <f t="shared" si="29"/>
        <v>0</v>
      </c>
      <c r="G503" s="149">
        <f t="shared" si="30"/>
        <v>0</v>
      </c>
      <c r="H503" s="149">
        <f t="shared" si="31"/>
        <v>0</v>
      </c>
      <c r="I503" s="149">
        <f t="shared" si="32"/>
        <v>0</v>
      </c>
      <c r="J503" s="149">
        <f t="shared" si="33"/>
        <v>21.6</v>
      </c>
      <c r="K503" s="149">
        <f t="shared" si="34"/>
        <v>21.6</v>
      </c>
      <c r="L503" s="149"/>
      <c r="M503" s="149">
        <f t="shared" si="35"/>
        <v>0</v>
      </c>
    </row>
    <row r="504" spans="3:13" hidden="1" x14ac:dyDescent="0.3">
      <c r="C504" s="149" t="str">
        <f t="shared" si="36"/>
        <v>D</v>
      </c>
      <c r="D504" s="149"/>
      <c r="E504" s="149"/>
      <c r="F504" s="149">
        <f t="shared" si="29"/>
        <v>0</v>
      </c>
      <c r="G504" s="149">
        <f t="shared" si="30"/>
        <v>0</v>
      </c>
      <c r="H504" s="149">
        <f t="shared" si="31"/>
        <v>64</v>
      </c>
      <c r="I504" s="149">
        <f t="shared" si="32"/>
        <v>0</v>
      </c>
      <c r="J504" s="149">
        <f t="shared" si="33"/>
        <v>0</v>
      </c>
      <c r="K504" s="149">
        <f t="shared" si="34"/>
        <v>64</v>
      </c>
      <c r="L504" s="149"/>
      <c r="M504" s="149">
        <f t="shared" si="35"/>
        <v>0</v>
      </c>
    </row>
    <row r="505" spans="3:13" hidden="1" x14ac:dyDescent="0.3">
      <c r="C505" s="149" t="str">
        <f t="shared" si="36"/>
        <v>Vrije categorie</v>
      </c>
      <c r="D505" s="149"/>
      <c r="E505" s="149"/>
      <c r="F505" s="149">
        <f t="shared" si="29"/>
        <v>0</v>
      </c>
      <c r="G505" s="149">
        <f t="shared" si="30"/>
        <v>0</v>
      </c>
      <c r="H505" s="149">
        <f t="shared" si="31"/>
        <v>0</v>
      </c>
      <c r="I505" s="149">
        <f t="shared" si="32"/>
        <v>0</v>
      </c>
      <c r="J505" s="149">
        <f t="shared" si="33"/>
        <v>0</v>
      </c>
      <c r="K505" s="149">
        <f t="shared" si="34"/>
        <v>0</v>
      </c>
      <c r="L505" s="149"/>
      <c r="M505" s="149">
        <f t="shared" si="35"/>
        <v>0</v>
      </c>
    </row>
    <row r="506" spans="3:13" hidden="1" x14ac:dyDescent="0.3">
      <c r="C506" s="149" t="str">
        <f t="shared" si="36"/>
        <v>Vrije categorie</v>
      </c>
      <c r="D506" s="149"/>
      <c r="E506" s="149"/>
      <c r="F506" s="149">
        <f t="shared" si="29"/>
        <v>0</v>
      </c>
      <c r="G506" s="149">
        <f t="shared" si="30"/>
        <v>0</v>
      </c>
      <c r="H506" s="149">
        <f t="shared" si="31"/>
        <v>0</v>
      </c>
      <c r="I506" s="149">
        <f t="shared" si="32"/>
        <v>0</v>
      </c>
      <c r="J506" s="149">
        <f t="shared" si="33"/>
        <v>0</v>
      </c>
      <c r="K506" s="149">
        <f t="shared" si="34"/>
        <v>0</v>
      </c>
      <c r="L506" s="149"/>
      <c r="M506" s="149">
        <f t="shared" si="35"/>
        <v>0</v>
      </c>
    </row>
    <row r="507" spans="3:13" hidden="1" x14ac:dyDescent="0.3">
      <c r="C507" s="149" t="str">
        <f t="shared" si="36"/>
        <v>Vrije categorie</v>
      </c>
      <c r="D507" s="149"/>
      <c r="E507" s="149"/>
      <c r="F507" s="149">
        <f t="shared" si="29"/>
        <v>0</v>
      </c>
      <c r="G507" s="149">
        <f t="shared" si="30"/>
        <v>0</v>
      </c>
      <c r="H507" s="149">
        <f t="shared" si="31"/>
        <v>0</v>
      </c>
      <c r="I507" s="149">
        <f t="shared" si="32"/>
        <v>0</v>
      </c>
      <c r="J507" s="149">
        <f t="shared" si="33"/>
        <v>0</v>
      </c>
      <c r="K507" s="149">
        <f t="shared" si="34"/>
        <v>0</v>
      </c>
      <c r="L507" s="149"/>
      <c r="M507" s="149">
        <f t="shared" si="35"/>
        <v>0</v>
      </c>
    </row>
    <row r="508" spans="3:13" hidden="1" x14ac:dyDescent="0.3">
      <c r="C508" s="149" t="str">
        <f t="shared" si="36"/>
        <v>Vrije categorie</v>
      </c>
      <c r="D508" s="149"/>
      <c r="E508" s="149"/>
      <c r="F508" s="149">
        <f t="shared" si="29"/>
        <v>0</v>
      </c>
      <c r="G508" s="149">
        <f t="shared" si="30"/>
        <v>0</v>
      </c>
      <c r="H508" s="149">
        <f t="shared" si="31"/>
        <v>0</v>
      </c>
      <c r="I508" s="149">
        <f t="shared" si="32"/>
        <v>0</v>
      </c>
      <c r="J508" s="149">
        <f t="shared" si="33"/>
        <v>0</v>
      </c>
      <c r="K508" s="149">
        <f t="shared" si="34"/>
        <v>0</v>
      </c>
      <c r="L508" s="149"/>
      <c r="M508" s="149">
        <f t="shared" si="35"/>
        <v>0</v>
      </c>
    </row>
    <row r="509" spans="3:13" hidden="1" x14ac:dyDescent="0.3">
      <c r="C509" s="149" t="str">
        <f t="shared" si="36"/>
        <v>Vrije categorie</v>
      </c>
      <c r="D509" s="149"/>
      <c r="E509" s="149"/>
      <c r="F509" s="149">
        <f t="shared" si="29"/>
        <v>0</v>
      </c>
      <c r="G509" s="149">
        <f t="shared" si="30"/>
        <v>0</v>
      </c>
      <c r="H509" s="149">
        <f t="shared" si="31"/>
        <v>0</v>
      </c>
      <c r="I509" s="149">
        <f t="shared" si="32"/>
        <v>0</v>
      </c>
      <c r="J509" s="149">
        <f t="shared" si="33"/>
        <v>0</v>
      </c>
      <c r="K509" s="149">
        <f t="shared" si="34"/>
        <v>0</v>
      </c>
      <c r="L509" s="149"/>
      <c r="M509" s="149">
        <f t="shared" si="35"/>
        <v>0</v>
      </c>
    </row>
    <row r="510" spans="3:13" hidden="1" x14ac:dyDescent="0.3">
      <c r="C510" s="149" t="str">
        <f t="shared" si="36"/>
        <v>Vrije categorie</v>
      </c>
      <c r="D510" s="149"/>
      <c r="E510" s="149"/>
      <c r="F510" s="149">
        <f t="shared" si="29"/>
        <v>0</v>
      </c>
      <c r="G510" s="149">
        <f t="shared" si="30"/>
        <v>0</v>
      </c>
      <c r="H510" s="149">
        <f t="shared" si="31"/>
        <v>0</v>
      </c>
      <c r="I510" s="149">
        <f t="shared" si="32"/>
        <v>0</v>
      </c>
      <c r="J510" s="149">
        <f t="shared" si="33"/>
        <v>0</v>
      </c>
      <c r="K510" s="149">
        <f t="shared" si="34"/>
        <v>0</v>
      </c>
      <c r="L510" s="149"/>
      <c r="M510" s="149">
        <f t="shared" si="35"/>
        <v>0</v>
      </c>
    </row>
    <row r="511" spans="3:13" hidden="1" x14ac:dyDescent="0.3">
      <c r="C511" s="149" t="str">
        <f t="shared" si="36"/>
        <v>Vrije categorie</v>
      </c>
      <c r="D511" s="149"/>
      <c r="E511" s="149"/>
      <c r="F511" s="149">
        <f t="shared" si="29"/>
        <v>0</v>
      </c>
      <c r="G511" s="149">
        <f t="shared" si="30"/>
        <v>0</v>
      </c>
      <c r="H511" s="149">
        <f t="shared" si="31"/>
        <v>0</v>
      </c>
      <c r="I511" s="149">
        <f t="shared" si="32"/>
        <v>0</v>
      </c>
      <c r="J511" s="149">
        <f t="shared" si="33"/>
        <v>0</v>
      </c>
      <c r="K511" s="149">
        <f t="shared" si="34"/>
        <v>0</v>
      </c>
      <c r="L511" s="149"/>
      <c r="M511" s="149">
        <f t="shared" si="35"/>
        <v>0</v>
      </c>
    </row>
    <row r="512" spans="3:13" hidden="1" x14ac:dyDescent="0.3">
      <c r="C512" s="149" t="str">
        <f t="shared" si="36"/>
        <v>Vrije categorie</v>
      </c>
      <c r="D512" s="149"/>
      <c r="E512" s="149"/>
      <c r="F512" s="149">
        <f t="shared" si="29"/>
        <v>0</v>
      </c>
      <c r="G512" s="149">
        <f t="shared" si="30"/>
        <v>0</v>
      </c>
      <c r="H512" s="149">
        <f t="shared" si="31"/>
        <v>0</v>
      </c>
      <c r="I512" s="149">
        <f t="shared" si="32"/>
        <v>0</v>
      </c>
      <c r="J512" s="149">
        <f t="shared" si="33"/>
        <v>0</v>
      </c>
      <c r="K512" s="149">
        <f t="shared" si="34"/>
        <v>0</v>
      </c>
      <c r="L512" s="149"/>
      <c r="M512" s="149">
        <f t="shared" si="35"/>
        <v>0</v>
      </c>
    </row>
    <row r="513" spans="3:13" hidden="1" x14ac:dyDescent="0.3">
      <c r="C513" s="149" t="str">
        <f t="shared" si="36"/>
        <v>Vrije categorie</v>
      </c>
      <c r="D513" s="149"/>
      <c r="E513" s="149"/>
      <c r="F513" s="149">
        <f t="shared" si="29"/>
        <v>0</v>
      </c>
      <c r="G513" s="149">
        <f t="shared" si="30"/>
        <v>0</v>
      </c>
      <c r="H513" s="149">
        <f t="shared" si="31"/>
        <v>0</v>
      </c>
      <c r="I513" s="149">
        <f t="shared" si="32"/>
        <v>0</v>
      </c>
      <c r="J513" s="149">
        <f t="shared" si="33"/>
        <v>0</v>
      </c>
      <c r="K513" s="149">
        <f t="shared" si="34"/>
        <v>0</v>
      </c>
      <c r="L513" s="149"/>
      <c r="M513" s="149">
        <f t="shared" si="35"/>
        <v>0</v>
      </c>
    </row>
    <row r="514" spans="3:13" hidden="1" x14ac:dyDescent="0.3">
      <c r="C514" s="149" t="str">
        <f t="shared" si="36"/>
        <v>Vrije categorie</v>
      </c>
      <c r="D514" s="149"/>
      <c r="E514" s="149"/>
      <c r="F514" s="149">
        <f t="shared" si="29"/>
        <v>0</v>
      </c>
      <c r="G514" s="149">
        <f t="shared" si="30"/>
        <v>0</v>
      </c>
      <c r="H514" s="149">
        <f t="shared" si="31"/>
        <v>0</v>
      </c>
      <c r="I514" s="149">
        <f t="shared" si="32"/>
        <v>0</v>
      </c>
      <c r="J514" s="149">
        <f t="shared" si="33"/>
        <v>0</v>
      </c>
      <c r="K514" s="149">
        <f t="shared" si="34"/>
        <v>0</v>
      </c>
      <c r="L514" s="149"/>
      <c r="M514" s="149">
        <f t="shared" si="35"/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87</v>
      </c>
      <c r="G515" s="150">
        <f t="shared" ref="G515:K515" si="37">SUM(G500:G514)</f>
        <v>270.60000000000002</v>
      </c>
      <c r="H515" s="150">
        <f t="shared" si="37"/>
        <v>64</v>
      </c>
      <c r="I515" s="150">
        <f t="shared" si="37"/>
        <v>0</v>
      </c>
      <c r="J515" s="150">
        <f t="shared" si="37"/>
        <v>21.6</v>
      </c>
      <c r="K515" s="150">
        <f t="shared" si="37"/>
        <v>443.20000000000005</v>
      </c>
      <c r="L515" s="150"/>
      <c r="M515" s="150">
        <f>SUM(M499:M514)</f>
        <v>0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8.6999999999999993</v>
      </c>
      <c r="H517" s="150">
        <f>SUMPRODUCT(--($E$4:$E$498="H"),H4:H498)</f>
        <v>6</v>
      </c>
      <c r="I517" s="150">
        <f>SUMPRODUCT(--($E$4:$E$498="H"),I4:I498)</f>
        <v>0</v>
      </c>
      <c r="J517" s="150">
        <f>SUMPRODUCT(--($E$4:$E$498="H"),J4:J498)</f>
        <v>2</v>
      </c>
      <c r="K517" s="150">
        <f>SUM(F517:J517)</f>
        <v>16.7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8">C500</f>
        <v>A</v>
      </c>
      <c r="D520" s="9"/>
      <c r="E520" s="9"/>
      <c r="F520" s="9">
        <f t="shared" ref="F520:F534" si="39">SUMPRODUCT(--($E$4:$E$498=C520),--($D$4:$D$498="X"),$F$4:$F$498)</f>
        <v>0</v>
      </c>
      <c r="G520" s="9">
        <f t="shared" ref="G520:G534" si="40">SUMPRODUCT(--($E$4:$E$498=C520),--($D$4:$D$498="X"),$G$4:$G$498)</f>
        <v>0</v>
      </c>
      <c r="H520" s="9">
        <f t="shared" ref="H520:H534" si="41">SUMPRODUCT(--($E$4:$E$498=C520),--($D$4:$D$498="X"),$H$4:$H$498)</f>
        <v>0</v>
      </c>
      <c r="I520" s="9">
        <f t="shared" ref="I520:I534" si="42">SUMPRODUCT(--($E$4:$E$498=C520),--($D$4:$D$498="X"),$I$4:$I$498)</f>
        <v>0</v>
      </c>
      <c r="J520" s="9">
        <f t="shared" ref="J520:J534" si="43">SUMPRODUCT(--($E$4:$E$498=C520),--($D$4:$D$498="X"),$J$4:$J$498)</f>
        <v>0</v>
      </c>
      <c r="K520" s="9">
        <f t="shared" ref="K520:K534" si="44">SUM(F520:J520)</f>
        <v>0</v>
      </c>
    </row>
    <row r="521" spans="3:13" hidden="1" x14ac:dyDescent="0.3">
      <c r="C521" s="9" t="str">
        <f t="shared" si="38"/>
        <v>A1</v>
      </c>
      <c r="D521" s="9"/>
      <c r="E521" s="9"/>
      <c r="F521" s="9">
        <f t="shared" si="39"/>
        <v>0</v>
      </c>
      <c r="G521" s="9">
        <f t="shared" si="40"/>
        <v>0</v>
      </c>
      <c r="H521" s="9">
        <f t="shared" si="41"/>
        <v>0</v>
      </c>
      <c r="I521" s="9">
        <f t="shared" si="42"/>
        <v>0</v>
      </c>
      <c r="J521" s="9">
        <f t="shared" si="43"/>
        <v>0</v>
      </c>
      <c r="K521" s="9">
        <f t="shared" si="44"/>
        <v>0</v>
      </c>
    </row>
    <row r="522" spans="3:13" hidden="1" x14ac:dyDescent="0.3">
      <c r="C522" s="9" t="str">
        <f t="shared" si="38"/>
        <v>B</v>
      </c>
      <c r="D522" s="9"/>
      <c r="E522" s="9"/>
      <c r="F522" s="9">
        <f t="shared" si="39"/>
        <v>0</v>
      </c>
      <c r="G522" s="9">
        <f t="shared" si="40"/>
        <v>0</v>
      </c>
      <c r="H522" s="9">
        <f t="shared" si="41"/>
        <v>0</v>
      </c>
      <c r="I522" s="9">
        <f t="shared" si="42"/>
        <v>0</v>
      </c>
      <c r="J522" s="9">
        <f t="shared" si="43"/>
        <v>0</v>
      </c>
      <c r="K522" s="9">
        <f t="shared" si="44"/>
        <v>0</v>
      </c>
    </row>
    <row r="523" spans="3:13" hidden="1" x14ac:dyDescent="0.3">
      <c r="C523" s="9" t="str">
        <f t="shared" si="38"/>
        <v>C</v>
      </c>
      <c r="D523" s="9"/>
      <c r="E523" s="9"/>
      <c r="F523" s="9">
        <f t="shared" si="39"/>
        <v>0</v>
      </c>
      <c r="G523" s="9">
        <f t="shared" si="40"/>
        <v>0</v>
      </c>
      <c r="H523" s="9">
        <f t="shared" si="41"/>
        <v>0</v>
      </c>
      <c r="I523" s="9">
        <f t="shared" si="42"/>
        <v>0</v>
      </c>
      <c r="J523" s="9">
        <f t="shared" si="43"/>
        <v>0</v>
      </c>
      <c r="K523" s="9">
        <f t="shared" si="44"/>
        <v>0</v>
      </c>
    </row>
    <row r="524" spans="3:13" hidden="1" x14ac:dyDescent="0.3">
      <c r="C524" s="9" t="str">
        <f t="shared" si="38"/>
        <v>D</v>
      </c>
      <c r="D524" s="9"/>
      <c r="E524" s="9"/>
      <c r="F524" s="9">
        <f t="shared" si="39"/>
        <v>0</v>
      </c>
      <c r="G524" s="9">
        <f t="shared" si="40"/>
        <v>0</v>
      </c>
      <c r="H524" s="9">
        <f t="shared" si="41"/>
        <v>0</v>
      </c>
      <c r="I524" s="9">
        <f t="shared" si="42"/>
        <v>0</v>
      </c>
      <c r="J524" s="9">
        <f t="shared" si="43"/>
        <v>0</v>
      </c>
      <c r="K524" s="9">
        <f t="shared" si="44"/>
        <v>0</v>
      </c>
    </row>
    <row r="525" spans="3:13" hidden="1" x14ac:dyDescent="0.3">
      <c r="C525" s="9" t="str">
        <f t="shared" si="38"/>
        <v>Vrije categorie</v>
      </c>
      <c r="D525" s="9"/>
      <c r="E525" s="9"/>
      <c r="F525" s="9">
        <f t="shared" si="39"/>
        <v>0</v>
      </c>
      <c r="G525" s="9">
        <f t="shared" si="40"/>
        <v>0</v>
      </c>
      <c r="H525" s="9">
        <f t="shared" si="41"/>
        <v>0</v>
      </c>
      <c r="I525" s="9">
        <f t="shared" si="42"/>
        <v>0</v>
      </c>
      <c r="J525" s="9">
        <f t="shared" si="43"/>
        <v>0</v>
      </c>
      <c r="K525" s="9">
        <f t="shared" si="44"/>
        <v>0</v>
      </c>
    </row>
    <row r="526" spans="3:13" hidden="1" x14ac:dyDescent="0.3">
      <c r="C526" s="9" t="str">
        <f t="shared" si="38"/>
        <v>Vrije categorie</v>
      </c>
      <c r="D526" s="9"/>
      <c r="E526" s="9"/>
      <c r="F526" s="9">
        <f t="shared" si="39"/>
        <v>0</v>
      </c>
      <c r="G526" s="9">
        <f t="shared" si="40"/>
        <v>0</v>
      </c>
      <c r="H526" s="9">
        <f t="shared" si="41"/>
        <v>0</v>
      </c>
      <c r="I526" s="9">
        <f t="shared" si="42"/>
        <v>0</v>
      </c>
      <c r="J526" s="9">
        <f t="shared" si="43"/>
        <v>0</v>
      </c>
      <c r="K526" s="9">
        <f t="shared" si="44"/>
        <v>0</v>
      </c>
    </row>
    <row r="527" spans="3:13" hidden="1" x14ac:dyDescent="0.3">
      <c r="C527" s="9" t="str">
        <f t="shared" si="38"/>
        <v>Vrije categorie</v>
      </c>
      <c r="D527" s="9"/>
      <c r="E527" s="9"/>
      <c r="F527" s="9">
        <f t="shared" si="39"/>
        <v>0</v>
      </c>
      <c r="G527" s="9">
        <f t="shared" si="40"/>
        <v>0</v>
      </c>
      <c r="H527" s="9">
        <f t="shared" si="41"/>
        <v>0</v>
      </c>
      <c r="I527" s="9">
        <f t="shared" si="42"/>
        <v>0</v>
      </c>
      <c r="J527" s="9">
        <f t="shared" si="43"/>
        <v>0</v>
      </c>
      <c r="K527" s="9">
        <f t="shared" si="44"/>
        <v>0</v>
      </c>
    </row>
    <row r="528" spans="3:13" hidden="1" x14ac:dyDescent="0.3">
      <c r="C528" s="9" t="str">
        <f t="shared" si="38"/>
        <v>Vrije categorie</v>
      </c>
      <c r="D528" s="9"/>
      <c r="E528" s="9"/>
      <c r="F528" s="9">
        <f t="shared" si="39"/>
        <v>0</v>
      </c>
      <c r="G528" s="9">
        <f t="shared" si="40"/>
        <v>0</v>
      </c>
      <c r="H528" s="9">
        <f t="shared" si="41"/>
        <v>0</v>
      </c>
      <c r="I528" s="9">
        <f t="shared" si="42"/>
        <v>0</v>
      </c>
      <c r="J528" s="9">
        <f t="shared" si="43"/>
        <v>0</v>
      </c>
      <c r="K528" s="9">
        <f t="shared" si="44"/>
        <v>0</v>
      </c>
    </row>
    <row r="529" spans="3:12" hidden="1" x14ac:dyDescent="0.3">
      <c r="C529" s="9" t="str">
        <f t="shared" si="38"/>
        <v>Vrije categorie</v>
      </c>
      <c r="D529" s="9"/>
      <c r="E529" s="9"/>
      <c r="F529" s="9">
        <f t="shared" si="39"/>
        <v>0</v>
      </c>
      <c r="G529" s="9">
        <f t="shared" si="40"/>
        <v>0</v>
      </c>
      <c r="H529" s="9">
        <f t="shared" si="41"/>
        <v>0</v>
      </c>
      <c r="I529" s="9">
        <f t="shared" si="42"/>
        <v>0</v>
      </c>
      <c r="J529" s="9">
        <f t="shared" si="43"/>
        <v>0</v>
      </c>
      <c r="K529" s="9">
        <f t="shared" si="44"/>
        <v>0</v>
      </c>
    </row>
    <row r="530" spans="3:12" hidden="1" x14ac:dyDescent="0.3">
      <c r="C530" s="9" t="str">
        <f t="shared" si="38"/>
        <v>Vrije categorie</v>
      </c>
      <c r="D530" s="9"/>
      <c r="E530" s="9"/>
      <c r="F530" s="9">
        <f t="shared" si="39"/>
        <v>0</v>
      </c>
      <c r="G530" s="9">
        <f t="shared" si="40"/>
        <v>0</v>
      </c>
      <c r="H530" s="9">
        <f t="shared" si="41"/>
        <v>0</v>
      </c>
      <c r="I530" s="9">
        <f t="shared" si="42"/>
        <v>0</v>
      </c>
      <c r="J530" s="9">
        <f t="shared" si="43"/>
        <v>0</v>
      </c>
      <c r="K530" s="9">
        <f t="shared" si="44"/>
        <v>0</v>
      </c>
    </row>
    <row r="531" spans="3:12" hidden="1" x14ac:dyDescent="0.3">
      <c r="C531" s="9" t="str">
        <f t="shared" si="38"/>
        <v>Vrije categorie</v>
      </c>
      <c r="D531" s="9"/>
      <c r="E531" s="9"/>
      <c r="F531" s="9">
        <f t="shared" si="39"/>
        <v>0</v>
      </c>
      <c r="G531" s="9">
        <f t="shared" si="40"/>
        <v>0</v>
      </c>
      <c r="H531" s="9">
        <f t="shared" si="41"/>
        <v>0</v>
      </c>
      <c r="I531" s="9">
        <f t="shared" si="42"/>
        <v>0</v>
      </c>
      <c r="J531" s="9">
        <f t="shared" si="43"/>
        <v>0</v>
      </c>
      <c r="K531" s="9">
        <f t="shared" si="44"/>
        <v>0</v>
      </c>
    </row>
    <row r="532" spans="3:12" hidden="1" x14ac:dyDescent="0.3">
      <c r="C532" s="9" t="str">
        <f t="shared" si="38"/>
        <v>Vrije categorie</v>
      </c>
      <c r="D532" s="9"/>
      <c r="E532" s="9"/>
      <c r="F532" s="9">
        <f t="shared" si="39"/>
        <v>0</v>
      </c>
      <c r="G532" s="9">
        <f t="shared" si="40"/>
        <v>0</v>
      </c>
      <c r="H532" s="9">
        <f t="shared" si="41"/>
        <v>0</v>
      </c>
      <c r="I532" s="9">
        <f t="shared" si="42"/>
        <v>0</v>
      </c>
      <c r="J532" s="9">
        <f t="shared" si="43"/>
        <v>0</v>
      </c>
      <c r="K532" s="9">
        <f t="shared" si="44"/>
        <v>0</v>
      </c>
    </row>
    <row r="533" spans="3:12" hidden="1" x14ac:dyDescent="0.3">
      <c r="C533" s="9" t="str">
        <f t="shared" si="38"/>
        <v>Vrije categorie</v>
      </c>
      <c r="D533" s="9"/>
      <c r="E533" s="9"/>
      <c r="F533" s="9">
        <f t="shared" si="39"/>
        <v>0</v>
      </c>
      <c r="G533" s="9">
        <f t="shared" si="40"/>
        <v>0</v>
      </c>
      <c r="H533" s="9">
        <f t="shared" si="41"/>
        <v>0</v>
      </c>
      <c r="I533" s="9">
        <f t="shared" si="42"/>
        <v>0</v>
      </c>
      <c r="J533" s="9">
        <f t="shared" si="43"/>
        <v>0</v>
      </c>
      <c r="K533" s="9">
        <f t="shared" si="44"/>
        <v>0</v>
      </c>
    </row>
    <row r="534" spans="3:12" hidden="1" x14ac:dyDescent="0.3">
      <c r="C534" s="9" t="str">
        <f t="shared" si="38"/>
        <v>Vrije categorie</v>
      </c>
      <c r="D534" s="9"/>
      <c r="E534" s="9"/>
      <c r="F534" s="9">
        <f t="shared" si="39"/>
        <v>0</v>
      </c>
      <c r="G534" s="9">
        <f t="shared" si="40"/>
        <v>0</v>
      </c>
      <c r="H534" s="9">
        <f t="shared" si="41"/>
        <v>0</v>
      </c>
      <c r="I534" s="9">
        <f t="shared" si="42"/>
        <v>0</v>
      </c>
      <c r="J534" s="9">
        <f t="shared" si="43"/>
        <v>0</v>
      </c>
      <c r="K534" s="9">
        <f t="shared" si="44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5">SUM(F520:F534)</f>
        <v>0</v>
      </c>
      <c r="G535" s="10">
        <f t="shared" si="45"/>
        <v>0</v>
      </c>
      <c r="H535" s="10">
        <f t="shared" si="45"/>
        <v>0</v>
      </c>
      <c r="I535" s="10">
        <f t="shared" si="45"/>
        <v>0</v>
      </c>
      <c r="J535" s="10">
        <f t="shared" si="45"/>
        <v>0</v>
      </c>
      <c r="K535" s="10">
        <f t="shared" si="45"/>
        <v>0</v>
      </c>
    </row>
    <row r="536" spans="3:12" hidden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Blad18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8,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De Steltloper (voorheen de Wegwijzer)</v>
      </c>
      <c r="C4" s="530"/>
      <c r="D4" s="530"/>
      <c r="E4" s="530"/>
      <c r="F4" s="548" t="s">
        <v>10</v>
      </c>
      <c r="G4" s="548"/>
      <c r="H4" s="306">
        <v>8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8a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0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697.82517700000005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697.82517700000005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697.82517700000005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248.39999999999998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697.82517700000005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697.82517700000005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697.82517700000005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697.82517700000005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0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106" priority="4" operator="equal">
      <formula>"Geen 100%"</formula>
    </cfRule>
  </conditionalFormatting>
  <conditionalFormatting sqref="G12">
    <cfRule type="containsText" dxfId="105" priority="2" operator="containsText" text="te laag">
      <formula>NOT(ISERROR(SEARCH("te laag",G12)))</formula>
    </cfRule>
  </conditionalFormatting>
  <conditionalFormatting sqref="G13">
    <cfRule type="containsText" dxfId="104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EBA73F40-E9A8-4100-9030-49CCD0863C10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Blad19">
    <tabColor rgb="FF173583"/>
  </sheetPr>
  <dimension ref="A1:M563"/>
  <sheetViews>
    <sheetView topLeftCell="A50" zoomScaleNormal="100" workbookViewId="0">
      <selection activeCell="I89" sqref="I89"/>
    </sheetView>
  </sheetViews>
  <sheetFormatPr defaultRowHeight="14.4" x14ac:dyDescent="0.3"/>
  <cols>
    <col min="1" max="2" width="6" style="5" customWidth="1"/>
    <col min="3" max="3" width="26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33203125" customWidth="1"/>
  </cols>
  <sheetData>
    <row r="1" spans="1:13" x14ac:dyDescent="0.3">
      <c r="A1" s="40">
        <f>'8'!H4</f>
        <v>8</v>
      </c>
      <c r="B1" s="38" t="s">
        <v>6</v>
      </c>
      <c r="C1" s="39"/>
      <c r="D1" s="51" t="str">
        <f>IF(VLOOKUP(A1,Verzamelblad!A5:E54,3)=0,"",VLOOKUP(A1,Verzamelblad!A5:E54,3))</f>
        <v>CBS De Steltloper (voorheen de Wegwijzer)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28"/>
      <c r="B4" s="328"/>
      <c r="C4" s="329" t="s">
        <v>371</v>
      </c>
      <c r="G4" s="439"/>
      <c r="L4" s="6"/>
      <c r="M4" s="3"/>
    </row>
    <row r="5" spans="1:13" x14ac:dyDescent="0.3">
      <c r="A5" s="363" t="s">
        <v>487</v>
      </c>
      <c r="B5" s="162"/>
      <c r="C5" s="162" t="s">
        <v>575</v>
      </c>
      <c r="D5" s="162"/>
      <c r="E5" s="162" t="s">
        <v>287</v>
      </c>
      <c r="F5" s="331">
        <v>6.2</v>
      </c>
      <c r="G5" s="440"/>
      <c r="H5" s="331"/>
      <c r="I5" s="331"/>
      <c r="J5" s="331"/>
      <c r="K5" s="7">
        <f>SUM(F5:J5)</f>
        <v>6.2</v>
      </c>
    </row>
    <row r="6" spans="1:13" x14ac:dyDescent="0.3">
      <c r="A6" s="363" t="s">
        <v>467</v>
      </c>
      <c r="B6" s="162"/>
      <c r="C6" s="162" t="s">
        <v>350</v>
      </c>
      <c r="D6" s="162"/>
      <c r="E6" s="162" t="s">
        <v>287</v>
      </c>
      <c r="F6" s="331">
        <v>43.5</v>
      </c>
      <c r="G6" s="440"/>
      <c r="H6" s="331"/>
      <c r="I6" s="331"/>
      <c r="J6" s="331"/>
      <c r="K6" s="7">
        <f>SUM(F6:J6)</f>
        <v>43.5</v>
      </c>
    </row>
    <row r="7" spans="1:13" x14ac:dyDescent="0.3">
      <c r="A7" s="363" t="s">
        <v>476</v>
      </c>
      <c r="B7" s="162"/>
      <c r="C7" s="162" t="s">
        <v>504</v>
      </c>
      <c r="D7" s="162"/>
      <c r="E7" s="162" t="s">
        <v>288</v>
      </c>
      <c r="F7" s="331">
        <v>22.4</v>
      </c>
      <c r="G7" s="440"/>
      <c r="H7" s="331"/>
      <c r="I7" s="331"/>
      <c r="J7" s="331"/>
      <c r="K7" s="7">
        <f>SUM(F7:J7)</f>
        <v>22.4</v>
      </c>
    </row>
    <row r="8" spans="1:13" x14ac:dyDescent="0.3">
      <c r="A8" s="363" t="s">
        <v>452</v>
      </c>
      <c r="B8" s="162"/>
      <c r="C8" s="162" t="s">
        <v>576</v>
      </c>
      <c r="D8" s="162"/>
      <c r="E8" s="162" t="s">
        <v>289</v>
      </c>
      <c r="F8" s="331">
        <v>18.7</v>
      </c>
      <c r="G8" s="440"/>
      <c r="H8" s="331"/>
      <c r="I8" s="331"/>
      <c r="J8" s="331"/>
      <c r="K8" s="7">
        <f t="shared" ref="K8:K31" si="0">SUM(F8:J8)</f>
        <v>18.7</v>
      </c>
    </row>
    <row r="9" spans="1:13" x14ac:dyDescent="0.3">
      <c r="A9" s="363" t="s">
        <v>577</v>
      </c>
      <c r="B9" s="162"/>
      <c r="C9" s="162" t="s">
        <v>508</v>
      </c>
      <c r="D9" s="162"/>
      <c r="E9" s="162" t="s">
        <v>276</v>
      </c>
      <c r="F9" s="331"/>
      <c r="G9" s="440"/>
      <c r="H9" s="331"/>
      <c r="I9" s="331"/>
      <c r="J9" s="331">
        <v>5.0999999999999996</v>
      </c>
      <c r="K9" s="7">
        <f t="shared" si="0"/>
        <v>5.0999999999999996</v>
      </c>
    </row>
    <row r="10" spans="1:13" x14ac:dyDescent="0.3">
      <c r="A10" s="363" t="s">
        <v>578</v>
      </c>
      <c r="B10" s="162"/>
      <c r="C10" s="162" t="s">
        <v>347</v>
      </c>
      <c r="D10" s="162"/>
      <c r="E10" s="162" t="s">
        <v>343</v>
      </c>
      <c r="F10" s="331"/>
      <c r="G10" s="440"/>
      <c r="H10" s="331"/>
      <c r="I10" s="331"/>
      <c r="J10" s="331">
        <v>2</v>
      </c>
      <c r="K10" s="7">
        <f t="shared" si="0"/>
        <v>2</v>
      </c>
    </row>
    <row r="11" spans="1:13" x14ac:dyDescent="0.3">
      <c r="A11" s="363" t="s">
        <v>579</v>
      </c>
      <c r="B11" s="162"/>
      <c r="C11" s="162" t="s">
        <v>580</v>
      </c>
      <c r="D11" s="162"/>
      <c r="E11" s="162" t="s">
        <v>288</v>
      </c>
      <c r="F11" s="331"/>
      <c r="G11" s="440">
        <v>43.4</v>
      </c>
      <c r="H11" s="331"/>
      <c r="I11" s="331"/>
      <c r="J11" s="331"/>
      <c r="K11" s="7">
        <f t="shared" si="0"/>
        <v>43.4</v>
      </c>
    </row>
    <row r="12" spans="1:13" x14ac:dyDescent="0.3">
      <c r="A12" s="363" t="s">
        <v>459</v>
      </c>
      <c r="B12" s="162"/>
      <c r="C12" s="162" t="s">
        <v>498</v>
      </c>
      <c r="D12" s="162"/>
      <c r="E12" s="162" t="s">
        <v>288</v>
      </c>
      <c r="F12" s="331"/>
      <c r="G12" s="440">
        <v>73.400000000000006</v>
      </c>
      <c r="H12" s="331"/>
      <c r="I12" s="331"/>
      <c r="J12" s="331"/>
      <c r="K12" s="7">
        <f t="shared" si="0"/>
        <v>73.400000000000006</v>
      </c>
    </row>
    <row r="13" spans="1:13" x14ac:dyDescent="0.3">
      <c r="A13" s="363" t="s">
        <v>581</v>
      </c>
      <c r="B13" s="162"/>
      <c r="C13" s="162" t="s">
        <v>416</v>
      </c>
      <c r="D13" s="162"/>
      <c r="E13" s="162" t="s">
        <v>290</v>
      </c>
      <c r="F13" s="331"/>
      <c r="G13" s="440">
        <v>88</v>
      </c>
      <c r="H13" s="331"/>
      <c r="I13" s="331"/>
      <c r="J13" s="331"/>
      <c r="K13" s="7">
        <f t="shared" si="0"/>
        <v>88</v>
      </c>
    </row>
    <row r="14" spans="1:13" x14ac:dyDescent="0.3">
      <c r="A14" s="363" t="s">
        <v>582</v>
      </c>
      <c r="B14" s="162"/>
      <c r="C14" s="162" t="s">
        <v>524</v>
      </c>
      <c r="D14" s="162"/>
      <c r="E14" s="162" t="s">
        <v>343</v>
      </c>
      <c r="F14" s="331"/>
      <c r="G14" s="440">
        <v>5.6</v>
      </c>
      <c r="H14" s="331"/>
      <c r="I14" s="331"/>
      <c r="J14" s="331"/>
      <c r="K14" s="7">
        <f t="shared" si="0"/>
        <v>5.6</v>
      </c>
    </row>
    <row r="15" spans="1:13" x14ac:dyDescent="0.3">
      <c r="A15" s="363" t="s">
        <v>583</v>
      </c>
      <c r="B15" s="162"/>
      <c r="C15" s="162" t="s">
        <v>379</v>
      </c>
      <c r="D15" s="162"/>
      <c r="E15" s="162" t="s">
        <v>343</v>
      </c>
      <c r="F15" s="331"/>
      <c r="G15" s="440">
        <v>4.5</v>
      </c>
      <c r="H15" s="331"/>
      <c r="I15" s="331"/>
      <c r="J15" s="331"/>
      <c r="K15" s="7">
        <f t="shared" si="0"/>
        <v>4.5</v>
      </c>
    </row>
    <row r="16" spans="1:13" x14ac:dyDescent="0.3">
      <c r="A16" s="363" t="s">
        <v>584</v>
      </c>
      <c r="B16" s="162"/>
      <c r="C16" s="162" t="s">
        <v>350</v>
      </c>
      <c r="D16" s="162"/>
      <c r="E16" s="162" t="s">
        <v>287</v>
      </c>
      <c r="F16" s="331"/>
      <c r="G16" s="440">
        <v>32.5</v>
      </c>
      <c r="H16" s="331"/>
      <c r="I16" s="331"/>
      <c r="J16" s="331"/>
      <c r="K16" s="7">
        <f t="shared" si="0"/>
        <v>32.5</v>
      </c>
    </row>
    <row r="17" spans="1:11" x14ac:dyDescent="0.3">
      <c r="A17" s="363" t="s">
        <v>488</v>
      </c>
      <c r="B17" s="162"/>
      <c r="C17" s="162" t="s">
        <v>507</v>
      </c>
      <c r="D17" s="162"/>
      <c r="E17" s="162" t="s">
        <v>288</v>
      </c>
      <c r="F17" s="331"/>
      <c r="G17" s="440">
        <v>4.5</v>
      </c>
      <c r="H17" s="331"/>
      <c r="I17" s="331"/>
      <c r="J17" s="331"/>
      <c r="K17" s="7">
        <f t="shared" si="0"/>
        <v>4.5</v>
      </c>
    </row>
    <row r="18" spans="1:11" x14ac:dyDescent="0.3">
      <c r="A18" s="363" t="s">
        <v>487</v>
      </c>
      <c r="B18" s="162"/>
      <c r="C18" s="162" t="s">
        <v>349</v>
      </c>
      <c r="D18" s="162"/>
      <c r="E18" s="162" t="s">
        <v>289</v>
      </c>
      <c r="F18" s="331"/>
      <c r="G18" s="440">
        <v>8</v>
      </c>
      <c r="H18" s="331"/>
      <c r="I18" s="331"/>
      <c r="J18" s="331"/>
      <c r="K18" s="7">
        <f t="shared" si="0"/>
        <v>8</v>
      </c>
    </row>
    <row r="19" spans="1:11" x14ac:dyDescent="0.3">
      <c r="A19" s="363" t="s">
        <v>486</v>
      </c>
      <c r="B19" s="162"/>
      <c r="C19" s="162" t="s">
        <v>404</v>
      </c>
      <c r="D19" s="162"/>
      <c r="E19" s="162" t="s">
        <v>276</v>
      </c>
      <c r="F19" s="331"/>
      <c r="G19" s="440"/>
      <c r="H19" s="331"/>
      <c r="I19" s="331"/>
      <c r="J19" s="331">
        <v>3.1</v>
      </c>
      <c r="K19" s="7">
        <f t="shared" si="0"/>
        <v>3.1</v>
      </c>
    </row>
    <row r="20" spans="1:11" x14ac:dyDescent="0.3">
      <c r="A20" s="363" t="s">
        <v>486</v>
      </c>
      <c r="B20" s="162"/>
      <c r="C20" s="162" t="s">
        <v>346</v>
      </c>
      <c r="D20" s="162"/>
      <c r="E20" s="162" t="s">
        <v>276</v>
      </c>
      <c r="F20" s="331"/>
      <c r="G20" s="440"/>
      <c r="H20" s="331"/>
      <c r="I20" s="331"/>
      <c r="J20" s="331">
        <v>0.9</v>
      </c>
      <c r="K20" s="7">
        <f t="shared" si="0"/>
        <v>0.9</v>
      </c>
    </row>
    <row r="21" spans="1:11" x14ac:dyDescent="0.3">
      <c r="A21" s="363" t="s">
        <v>486</v>
      </c>
      <c r="B21" s="162"/>
      <c r="C21" s="162" t="s">
        <v>346</v>
      </c>
      <c r="D21" s="162"/>
      <c r="E21" s="162" t="s">
        <v>276</v>
      </c>
      <c r="F21" s="331"/>
      <c r="G21" s="440"/>
      <c r="H21" s="331"/>
      <c r="I21" s="331"/>
      <c r="J21" s="331">
        <v>0.9</v>
      </c>
      <c r="K21" s="7">
        <f t="shared" si="0"/>
        <v>0.9</v>
      </c>
    </row>
    <row r="22" spans="1:11" x14ac:dyDescent="0.3">
      <c r="A22" s="363" t="s">
        <v>484</v>
      </c>
      <c r="B22" s="162" t="s">
        <v>548</v>
      </c>
      <c r="C22" s="162" t="s">
        <v>585</v>
      </c>
      <c r="D22" s="162"/>
      <c r="E22" s="162" t="s">
        <v>288</v>
      </c>
      <c r="F22" s="331"/>
      <c r="G22" s="440"/>
      <c r="H22" s="331">
        <v>54.9</v>
      </c>
      <c r="I22" s="331"/>
      <c r="J22" s="331"/>
      <c r="K22" s="7">
        <f t="shared" si="0"/>
        <v>54.9</v>
      </c>
    </row>
    <row r="23" spans="1:11" x14ac:dyDescent="0.3">
      <c r="A23" s="363" t="s">
        <v>481</v>
      </c>
      <c r="B23" s="162"/>
      <c r="C23" s="162" t="s">
        <v>540</v>
      </c>
      <c r="D23" s="162"/>
      <c r="E23" s="162" t="s">
        <v>343</v>
      </c>
      <c r="F23" s="331"/>
      <c r="G23" s="440"/>
      <c r="H23" s="331"/>
      <c r="I23" s="331"/>
      <c r="J23" s="331">
        <v>5.7</v>
      </c>
      <c r="K23" s="7">
        <f t="shared" si="0"/>
        <v>5.7</v>
      </c>
    </row>
    <row r="24" spans="1:11" x14ac:dyDescent="0.3">
      <c r="A24" s="363" t="s">
        <v>480</v>
      </c>
      <c r="B24" s="162"/>
      <c r="C24" s="162" t="s">
        <v>586</v>
      </c>
      <c r="D24" s="162"/>
      <c r="E24" s="162" t="s">
        <v>287</v>
      </c>
      <c r="F24" s="331">
        <v>6</v>
      </c>
      <c r="G24" s="440"/>
      <c r="H24" s="331"/>
      <c r="I24" s="331"/>
      <c r="J24" s="331"/>
      <c r="K24" s="7">
        <f t="shared" si="0"/>
        <v>6</v>
      </c>
    </row>
    <row r="25" spans="1:11" x14ac:dyDescent="0.3">
      <c r="A25" s="363" t="s">
        <v>480</v>
      </c>
      <c r="B25" s="162"/>
      <c r="C25" s="162" t="s">
        <v>503</v>
      </c>
      <c r="D25" s="162"/>
      <c r="E25" s="162" t="s">
        <v>287</v>
      </c>
      <c r="F25" s="331">
        <v>4.8</v>
      </c>
      <c r="G25" s="440"/>
      <c r="H25" s="331"/>
      <c r="I25" s="331"/>
      <c r="J25" s="331"/>
      <c r="K25" s="7">
        <f t="shared" si="0"/>
        <v>4.8</v>
      </c>
    </row>
    <row r="26" spans="1:11" x14ac:dyDescent="0.3">
      <c r="A26" s="363" t="s">
        <v>479</v>
      </c>
      <c r="B26" s="162"/>
      <c r="C26" s="162" t="s">
        <v>404</v>
      </c>
      <c r="D26" s="162"/>
      <c r="E26" s="162" t="s">
        <v>276</v>
      </c>
      <c r="F26" s="331"/>
      <c r="G26" s="440"/>
      <c r="H26" s="331"/>
      <c r="I26" s="331"/>
      <c r="J26" s="331">
        <v>6.2</v>
      </c>
      <c r="K26" s="7">
        <f t="shared" si="0"/>
        <v>6.2</v>
      </c>
    </row>
    <row r="27" spans="1:11" x14ac:dyDescent="0.3">
      <c r="A27" s="363" t="s">
        <v>479</v>
      </c>
      <c r="B27" s="162"/>
      <c r="C27" s="162" t="s">
        <v>346</v>
      </c>
      <c r="D27" s="162"/>
      <c r="E27" s="162" t="s">
        <v>276</v>
      </c>
      <c r="F27" s="331"/>
      <c r="G27" s="440"/>
      <c r="H27" s="331"/>
      <c r="I27" s="331"/>
      <c r="J27" s="331">
        <v>1</v>
      </c>
      <c r="K27" s="7">
        <f t="shared" si="0"/>
        <v>1</v>
      </c>
    </row>
    <row r="28" spans="1:11" x14ac:dyDescent="0.3">
      <c r="A28" s="363" t="s">
        <v>479</v>
      </c>
      <c r="B28" s="162"/>
      <c r="C28" s="162" t="s">
        <v>346</v>
      </c>
      <c r="D28" s="162"/>
      <c r="E28" s="162" t="s">
        <v>276</v>
      </c>
      <c r="F28" s="331"/>
      <c r="G28" s="440"/>
      <c r="H28" s="331"/>
      <c r="I28" s="331"/>
      <c r="J28" s="331">
        <v>1</v>
      </c>
      <c r="K28" s="7">
        <f t="shared" si="0"/>
        <v>1</v>
      </c>
    </row>
    <row r="29" spans="1:11" x14ac:dyDescent="0.3">
      <c r="A29" s="363" t="s">
        <v>477</v>
      </c>
      <c r="B29" s="162" t="s">
        <v>548</v>
      </c>
      <c r="C29" s="162" t="s">
        <v>385</v>
      </c>
      <c r="D29" s="162"/>
      <c r="E29" s="162" t="s">
        <v>288</v>
      </c>
      <c r="F29" s="331"/>
      <c r="G29" s="440">
        <v>78.599999999999994</v>
      </c>
      <c r="H29" s="331"/>
      <c r="I29" s="331"/>
      <c r="J29" s="331"/>
      <c r="K29" s="7">
        <f t="shared" si="0"/>
        <v>78.599999999999994</v>
      </c>
    </row>
    <row r="30" spans="1:11" x14ac:dyDescent="0.3">
      <c r="A30" s="363" t="s">
        <v>477</v>
      </c>
      <c r="B30" s="162"/>
      <c r="C30" s="162" t="s">
        <v>509</v>
      </c>
      <c r="D30" s="162"/>
      <c r="E30" s="162" t="s">
        <v>287</v>
      </c>
      <c r="F30" s="331">
        <v>2.7</v>
      </c>
      <c r="G30" s="440"/>
      <c r="H30" s="331"/>
      <c r="I30" s="331"/>
      <c r="J30" s="331"/>
      <c r="K30" s="7">
        <f t="shared" si="0"/>
        <v>2.7</v>
      </c>
    </row>
    <row r="31" spans="1:11" x14ac:dyDescent="0.3">
      <c r="A31" s="363" t="s">
        <v>477</v>
      </c>
      <c r="B31" s="162"/>
      <c r="C31" s="162" t="s">
        <v>587</v>
      </c>
      <c r="D31" s="162"/>
      <c r="E31" s="162" t="s">
        <v>288</v>
      </c>
      <c r="F31" s="331">
        <v>11.3</v>
      </c>
      <c r="G31" s="440"/>
      <c r="H31" s="331"/>
      <c r="I31" s="331"/>
      <c r="J31" s="331"/>
      <c r="K31" s="7">
        <f t="shared" si="0"/>
        <v>11.3</v>
      </c>
    </row>
    <row r="32" spans="1:11" x14ac:dyDescent="0.3">
      <c r="A32" s="363" t="s">
        <v>478</v>
      </c>
      <c r="B32" s="162"/>
      <c r="C32" s="162" t="s">
        <v>588</v>
      </c>
      <c r="D32" s="162"/>
      <c r="E32" s="162" t="s">
        <v>288</v>
      </c>
      <c r="F32" s="331">
        <v>26.5</v>
      </c>
      <c r="G32" s="440"/>
      <c r="H32" s="331"/>
      <c r="I32" s="331"/>
      <c r="J32" s="331"/>
      <c r="K32" s="7">
        <f>SUM(F32:J32)</f>
        <v>26.5</v>
      </c>
    </row>
    <row r="33" spans="1:11" x14ac:dyDescent="0.3">
      <c r="A33" s="363" t="s">
        <v>475</v>
      </c>
      <c r="B33" s="162"/>
      <c r="C33" s="162" t="s">
        <v>379</v>
      </c>
      <c r="D33" s="162"/>
      <c r="E33" s="162" t="s">
        <v>343</v>
      </c>
      <c r="F33" s="331"/>
      <c r="G33" s="440">
        <v>1.1000000000000001</v>
      </c>
      <c r="H33" s="331"/>
      <c r="I33" s="331"/>
      <c r="J33" s="331"/>
      <c r="K33" s="7">
        <f t="shared" ref="K33:K43" si="1">SUM(F33:J33)</f>
        <v>1.1000000000000001</v>
      </c>
    </row>
    <row r="34" spans="1:11" x14ac:dyDescent="0.3">
      <c r="A34" s="363" t="s">
        <v>476</v>
      </c>
      <c r="B34" s="162" t="s">
        <v>589</v>
      </c>
      <c r="C34" s="162" t="s">
        <v>385</v>
      </c>
      <c r="D34" s="162"/>
      <c r="E34" s="162" t="s">
        <v>288</v>
      </c>
      <c r="F34" s="331">
        <v>53.7</v>
      </c>
      <c r="G34" s="440"/>
      <c r="H34" s="331"/>
      <c r="I34" s="331"/>
      <c r="J34" s="331"/>
      <c r="K34" s="7">
        <f t="shared" si="1"/>
        <v>53.7</v>
      </c>
    </row>
    <row r="35" spans="1:11" x14ac:dyDescent="0.3">
      <c r="A35" s="363" t="s">
        <v>474</v>
      </c>
      <c r="B35" s="162" t="s">
        <v>589</v>
      </c>
      <c r="C35" s="162" t="s">
        <v>385</v>
      </c>
      <c r="D35" s="162"/>
      <c r="E35" s="162" t="s">
        <v>288</v>
      </c>
      <c r="F35" s="331">
        <v>52.6</v>
      </c>
      <c r="G35" s="440"/>
      <c r="H35" s="331"/>
      <c r="I35" s="331"/>
      <c r="J35" s="331"/>
      <c r="K35" s="7">
        <f t="shared" si="1"/>
        <v>52.6</v>
      </c>
    </row>
    <row r="36" spans="1:11" x14ac:dyDescent="0.3">
      <c r="A36" s="363"/>
      <c r="B36" s="162"/>
      <c r="C36" s="441" t="s">
        <v>590</v>
      </c>
      <c r="D36" s="162"/>
      <c r="E36" s="162"/>
      <c r="F36" s="331"/>
      <c r="G36" s="440"/>
      <c r="H36" s="331"/>
      <c r="I36" s="331"/>
      <c r="J36" s="331"/>
    </row>
    <row r="37" spans="1:11" x14ac:dyDescent="0.3">
      <c r="A37" s="363" t="s">
        <v>469</v>
      </c>
      <c r="B37" s="162"/>
      <c r="C37" s="162" t="s">
        <v>502</v>
      </c>
      <c r="D37" s="162"/>
      <c r="E37" s="162" t="s">
        <v>288</v>
      </c>
      <c r="F37" s="331"/>
      <c r="G37" s="440">
        <v>4</v>
      </c>
      <c r="H37" s="331"/>
      <c r="I37" s="331"/>
      <c r="J37" s="331"/>
      <c r="K37" s="7">
        <f t="shared" si="1"/>
        <v>4</v>
      </c>
    </row>
    <row r="38" spans="1:11" x14ac:dyDescent="0.3">
      <c r="A38" s="363" t="s">
        <v>471</v>
      </c>
      <c r="B38" s="162"/>
      <c r="C38" s="162" t="s">
        <v>345</v>
      </c>
      <c r="D38" s="162"/>
      <c r="E38" s="162" t="s">
        <v>276</v>
      </c>
      <c r="F38" s="331"/>
      <c r="G38" s="440"/>
      <c r="H38" s="331"/>
      <c r="I38" s="331"/>
      <c r="J38" s="331">
        <v>3.3</v>
      </c>
      <c r="K38" s="7">
        <f t="shared" si="1"/>
        <v>3.3</v>
      </c>
    </row>
    <row r="39" spans="1:11" x14ac:dyDescent="0.3">
      <c r="A39" s="363" t="s">
        <v>471</v>
      </c>
      <c r="B39" s="162"/>
      <c r="C39" s="162" t="s">
        <v>346</v>
      </c>
      <c r="D39" s="162"/>
      <c r="E39" s="162" t="s">
        <v>276</v>
      </c>
      <c r="F39" s="331"/>
      <c r="G39" s="440"/>
      <c r="H39" s="331"/>
      <c r="I39" s="331"/>
      <c r="J39" s="331">
        <v>0.9</v>
      </c>
      <c r="K39" s="7">
        <f t="shared" si="1"/>
        <v>0.9</v>
      </c>
    </row>
    <row r="40" spans="1:11" x14ac:dyDescent="0.3">
      <c r="A40" s="363" t="s">
        <v>471</v>
      </c>
      <c r="B40" s="162"/>
      <c r="C40" s="162" t="s">
        <v>346</v>
      </c>
      <c r="D40" s="162"/>
      <c r="E40" s="162" t="s">
        <v>276</v>
      </c>
      <c r="F40" s="331"/>
      <c r="G40" s="440"/>
      <c r="H40" s="331"/>
      <c r="I40" s="331"/>
      <c r="J40" s="331">
        <v>0.9</v>
      </c>
      <c r="K40" s="7">
        <f t="shared" si="1"/>
        <v>0.9</v>
      </c>
    </row>
    <row r="41" spans="1:11" x14ac:dyDescent="0.3">
      <c r="A41" s="363" t="s">
        <v>471</v>
      </c>
      <c r="B41" s="162"/>
      <c r="C41" s="162" t="s">
        <v>345</v>
      </c>
      <c r="D41" s="162"/>
      <c r="E41" s="162" t="s">
        <v>276</v>
      </c>
      <c r="F41" s="331"/>
      <c r="G41" s="440"/>
      <c r="H41" s="331"/>
      <c r="I41" s="331"/>
      <c r="J41" s="331">
        <v>3.2</v>
      </c>
      <c r="K41" s="7">
        <f t="shared" si="1"/>
        <v>3.2</v>
      </c>
    </row>
    <row r="42" spans="1:11" x14ac:dyDescent="0.3">
      <c r="A42" s="363" t="s">
        <v>471</v>
      </c>
      <c r="B42" s="162"/>
      <c r="C42" s="162" t="s">
        <v>346</v>
      </c>
      <c r="D42" s="162"/>
      <c r="E42" s="162" t="s">
        <v>276</v>
      </c>
      <c r="F42" s="331"/>
      <c r="G42" s="440"/>
      <c r="H42" s="331"/>
      <c r="I42" s="331"/>
      <c r="J42" s="331">
        <v>0.9</v>
      </c>
      <c r="K42" s="7">
        <f t="shared" si="1"/>
        <v>0.9</v>
      </c>
    </row>
    <row r="43" spans="1:11" x14ac:dyDescent="0.3">
      <c r="A43" s="363" t="s">
        <v>471</v>
      </c>
      <c r="B43" s="162"/>
      <c r="C43" s="162" t="s">
        <v>346</v>
      </c>
      <c r="D43" s="162"/>
      <c r="E43" s="162" t="s">
        <v>276</v>
      </c>
      <c r="F43" s="331"/>
      <c r="G43" s="440"/>
      <c r="H43" s="331"/>
      <c r="I43" s="331"/>
      <c r="J43" s="331">
        <v>0.9</v>
      </c>
      <c r="K43" s="7">
        <f t="shared" si="1"/>
        <v>0.9</v>
      </c>
    </row>
    <row r="44" spans="1:11" ht="15" thickBot="1" x14ac:dyDescent="0.35">
      <c r="A44" s="363"/>
      <c r="B44" s="162"/>
      <c r="C44" s="332" t="s">
        <v>285</v>
      </c>
      <c r="D44" s="332"/>
      <c r="E44" s="332"/>
      <c r="F44" s="333">
        <f>SUM(F5:F43)</f>
        <v>248.4</v>
      </c>
      <c r="G44" s="442">
        <f t="shared" ref="G44:K44" si="2">SUM(G5:G43)</f>
        <v>343.6</v>
      </c>
      <c r="H44" s="333">
        <f t="shared" si="2"/>
        <v>54.9</v>
      </c>
      <c r="I44" s="333">
        <f t="shared" si="2"/>
        <v>0</v>
      </c>
      <c r="J44" s="333">
        <f t="shared" si="2"/>
        <v>35.999999999999993</v>
      </c>
      <c r="K44" s="333">
        <f t="shared" si="2"/>
        <v>682.9</v>
      </c>
    </row>
    <row r="45" spans="1:11" ht="15" thickTop="1" x14ac:dyDescent="0.3">
      <c r="G45" s="439"/>
    </row>
    <row r="46" spans="1:11" x14ac:dyDescent="0.3">
      <c r="B46" s="5" t="s">
        <v>591</v>
      </c>
      <c r="G46" s="439"/>
    </row>
    <row r="47" spans="1:11" x14ac:dyDescent="0.3">
      <c r="A47" s="5">
        <v>1</v>
      </c>
      <c r="B47" s="5" t="s">
        <v>592</v>
      </c>
      <c r="C47" s="3" t="s">
        <v>593</v>
      </c>
      <c r="E47" s="3" t="s">
        <v>276</v>
      </c>
      <c r="G47" s="439">
        <f>3.071*3.071</f>
        <v>9.4310410000000005</v>
      </c>
      <c r="K47" s="7">
        <f t="shared" ref="K47:K56" si="3">SUM(F47:J47)</f>
        <v>9.4310410000000005</v>
      </c>
    </row>
    <row r="48" spans="1:11" x14ac:dyDescent="0.3">
      <c r="A48" s="5">
        <v>2</v>
      </c>
      <c r="B48" s="5" t="s">
        <v>592</v>
      </c>
      <c r="C48" s="3" t="s">
        <v>594</v>
      </c>
      <c r="E48" s="3" t="s">
        <v>276</v>
      </c>
      <c r="G48" s="439">
        <f>+G47/3*2</f>
        <v>6.2873606666666673</v>
      </c>
      <c r="K48" s="7">
        <f t="shared" si="3"/>
        <v>6.2873606666666673</v>
      </c>
    </row>
    <row r="49" spans="1:11" x14ac:dyDescent="0.3">
      <c r="A49" s="5">
        <v>3</v>
      </c>
      <c r="C49" s="3" t="s">
        <v>349</v>
      </c>
      <c r="E49" s="3" t="s">
        <v>289</v>
      </c>
      <c r="G49" s="439">
        <f>3.071*6.124</f>
        <v>18.806804</v>
      </c>
      <c r="K49" s="7">
        <f t="shared" si="3"/>
        <v>18.806804</v>
      </c>
    </row>
    <row r="50" spans="1:11" x14ac:dyDescent="0.3">
      <c r="A50" s="5">
        <v>4</v>
      </c>
      <c r="B50" s="5" t="s">
        <v>595</v>
      </c>
      <c r="C50" s="3" t="s">
        <v>385</v>
      </c>
      <c r="E50" s="3" t="s">
        <v>288</v>
      </c>
      <c r="G50" s="439">
        <f>6.124*9.16</f>
        <v>56.095839999999995</v>
      </c>
      <c r="K50" s="7">
        <f t="shared" si="3"/>
        <v>56.095839999999995</v>
      </c>
    </row>
    <row r="51" spans="1:11" x14ac:dyDescent="0.3">
      <c r="A51" s="5">
        <v>5</v>
      </c>
      <c r="B51" s="5" t="s">
        <v>595</v>
      </c>
      <c r="C51" s="3" t="s">
        <v>385</v>
      </c>
      <c r="E51" s="3" t="s">
        <v>288</v>
      </c>
      <c r="G51" s="439">
        <f>+G50</f>
        <v>56.095839999999995</v>
      </c>
      <c r="K51" s="7">
        <f t="shared" ref="K51:K53" si="4">SUM(F51:J51)</f>
        <v>56.095839999999995</v>
      </c>
    </row>
    <row r="52" spans="1:11" x14ac:dyDescent="0.3">
      <c r="A52" s="5">
        <v>6</v>
      </c>
      <c r="B52" s="5" t="s">
        <v>595</v>
      </c>
      <c r="C52" s="3" t="s">
        <v>385</v>
      </c>
      <c r="E52" s="3" t="s">
        <v>288</v>
      </c>
      <c r="G52" s="439">
        <f>+G51</f>
        <v>56.095839999999995</v>
      </c>
      <c r="K52" s="7">
        <f t="shared" si="4"/>
        <v>56.095839999999995</v>
      </c>
    </row>
    <row r="53" spans="1:11" x14ac:dyDescent="0.3">
      <c r="A53" s="5">
        <v>7</v>
      </c>
      <c r="B53" s="5" t="s">
        <v>592</v>
      </c>
      <c r="C53" s="3" t="s">
        <v>385</v>
      </c>
      <c r="E53" s="3" t="s">
        <v>288</v>
      </c>
      <c r="G53" s="439">
        <f>+G52</f>
        <v>56.095839999999995</v>
      </c>
      <c r="K53" s="7">
        <f t="shared" si="4"/>
        <v>56.095839999999995</v>
      </c>
    </row>
    <row r="54" spans="1:11" x14ac:dyDescent="0.3">
      <c r="A54" s="5">
        <v>8</v>
      </c>
      <c r="B54" s="5" t="s">
        <v>596</v>
      </c>
      <c r="C54" s="3" t="s">
        <v>379</v>
      </c>
      <c r="E54" s="3" t="s">
        <v>343</v>
      </c>
      <c r="G54" s="439">
        <f>+G47</f>
        <v>9.4310410000000005</v>
      </c>
      <c r="K54" s="7">
        <f t="shared" si="3"/>
        <v>9.4310410000000005</v>
      </c>
    </row>
    <row r="55" spans="1:11" x14ac:dyDescent="0.3">
      <c r="A55" s="5">
        <v>9</v>
      </c>
      <c r="B55" s="5" t="s">
        <v>592</v>
      </c>
      <c r="C55" s="3" t="s">
        <v>350</v>
      </c>
      <c r="E55" s="3" t="s">
        <v>287</v>
      </c>
      <c r="G55" s="439">
        <f>30.71*3.061-G54+(1/2*G48)</f>
        <v>87.715949333333342</v>
      </c>
      <c r="K55" s="7">
        <f t="shared" si="3"/>
        <v>87.715949333333342</v>
      </c>
    </row>
    <row r="56" spans="1:11" x14ac:dyDescent="0.3">
      <c r="A56" s="5">
        <v>10</v>
      </c>
      <c r="C56" s="3" t="s">
        <v>597</v>
      </c>
      <c r="E56" s="3" t="s">
        <v>287</v>
      </c>
      <c r="G56" s="439">
        <f>3.061*6.142</f>
        <v>18.800661999999999</v>
      </c>
      <c r="K56" s="7">
        <f t="shared" si="3"/>
        <v>18.800661999999999</v>
      </c>
    </row>
    <row r="57" spans="1:11" ht="15" thickBot="1" x14ac:dyDescent="0.35">
      <c r="A57" s="363"/>
      <c r="B57" s="162"/>
      <c r="C57" s="332" t="s">
        <v>598</v>
      </c>
      <c r="D57" s="332"/>
      <c r="E57" s="332"/>
      <c r="F57" s="333">
        <f>SUM(F47:F56)</f>
        <v>0</v>
      </c>
      <c r="G57" s="442">
        <f>SUM(G47:G56)</f>
        <v>374.85621800000001</v>
      </c>
      <c r="H57" s="333">
        <f t="shared" ref="H57:K57" si="5">SUM(H47:H56)</f>
        <v>0</v>
      </c>
      <c r="I57" s="333">
        <f t="shared" si="5"/>
        <v>0</v>
      </c>
      <c r="J57" s="333">
        <f t="shared" si="5"/>
        <v>0</v>
      </c>
      <c r="K57" s="333">
        <f t="shared" si="5"/>
        <v>374.85621800000001</v>
      </c>
    </row>
    <row r="58" spans="1:11" ht="15" thickTop="1" x14ac:dyDescent="0.3">
      <c r="A58" s="443"/>
    </row>
    <row r="59" spans="1:11" x14ac:dyDescent="0.3">
      <c r="A59" s="443"/>
    </row>
    <row r="60" spans="1:11" x14ac:dyDescent="0.3">
      <c r="A60" s="443"/>
    </row>
    <row r="61" spans="1:11" x14ac:dyDescent="0.3">
      <c r="A61" s="443"/>
    </row>
    <row r="62" spans="1:11" x14ac:dyDescent="0.3">
      <c r="A62" s="443"/>
    </row>
    <row r="63" spans="1:11" x14ac:dyDescent="0.3">
      <c r="A63" s="443"/>
    </row>
    <row r="64" spans="1:11" x14ac:dyDescent="0.3">
      <c r="A64" s="443"/>
    </row>
    <row r="65" spans="1:1" x14ac:dyDescent="0.3">
      <c r="A65" s="443"/>
    </row>
    <row r="66" spans="1:1" x14ac:dyDescent="0.3">
      <c r="A66" s="443"/>
    </row>
    <row r="67" spans="1:1" x14ac:dyDescent="0.3">
      <c r="A67" s="443"/>
    </row>
    <row r="68" spans="1:1" x14ac:dyDescent="0.3">
      <c r="A68" s="443"/>
    </row>
    <row r="69" spans="1:1" x14ac:dyDescent="0.3">
      <c r="A69" s="443"/>
    </row>
    <row r="70" spans="1:1" x14ac:dyDescent="0.3">
      <c r="A70" s="443"/>
    </row>
    <row r="71" spans="1:1" x14ac:dyDescent="0.3">
      <c r="A71" s="443"/>
    </row>
    <row r="72" spans="1:1" x14ac:dyDescent="0.3">
      <c r="A72" s="443"/>
    </row>
    <row r="73" spans="1:1" x14ac:dyDescent="0.3">
      <c r="A73" s="443"/>
    </row>
    <row r="74" spans="1:1" x14ac:dyDescent="0.3">
      <c r="A74" s="443"/>
    </row>
    <row r="75" spans="1:1" x14ac:dyDescent="0.3">
      <c r="A75" s="443"/>
    </row>
    <row r="76" spans="1:1" x14ac:dyDescent="0.3">
      <c r="A76" s="443"/>
    </row>
    <row r="77" spans="1:1" x14ac:dyDescent="0.3">
      <c r="A77" s="443"/>
    </row>
    <row r="78" spans="1:1" x14ac:dyDescent="0.3">
      <c r="A78" s="443"/>
    </row>
    <row r="79" spans="1:1" x14ac:dyDescent="0.3">
      <c r="A79" s="443"/>
    </row>
    <row r="80" spans="1:1" x14ac:dyDescent="0.3">
      <c r="A80" s="443"/>
    </row>
    <row r="81" spans="1:13" x14ac:dyDescent="0.3">
      <c r="A81" s="443"/>
    </row>
    <row r="82" spans="1:13" ht="15" thickBot="1" x14ac:dyDescent="0.35">
      <c r="A82" s="429"/>
      <c r="B82" s="258"/>
      <c r="C82" s="259"/>
      <c r="D82" s="259"/>
      <c r="E82" s="259"/>
      <c r="F82" s="335"/>
      <c r="G82" s="335"/>
      <c r="H82" s="335"/>
      <c r="I82" s="335"/>
      <c r="J82" s="335"/>
      <c r="K82" s="335"/>
      <c r="L82" s="258"/>
      <c r="M82" s="260"/>
    </row>
    <row r="83" spans="1:13" ht="15" thickTop="1" x14ac:dyDescent="0.3">
      <c r="A83" s="443"/>
    </row>
    <row r="84" spans="1:13" x14ac:dyDescent="0.3">
      <c r="A84" s="443"/>
      <c r="C84" s="372"/>
    </row>
    <row r="85" spans="1:13" x14ac:dyDescent="0.3">
      <c r="A85" s="443"/>
      <c r="C85" s="159"/>
    </row>
    <row r="86" spans="1:13" x14ac:dyDescent="0.3">
      <c r="A86" s="443"/>
    </row>
    <row r="87" spans="1:13" x14ac:dyDescent="0.3">
      <c r="A87" s="443"/>
    </row>
    <row r="88" spans="1:13" x14ac:dyDescent="0.3">
      <c r="A88" s="443"/>
    </row>
    <row r="89" spans="1:13" x14ac:dyDescent="0.3">
      <c r="A89" s="443"/>
    </row>
    <row r="90" spans="1:13" x14ac:dyDescent="0.3">
      <c r="A90" s="443"/>
    </row>
    <row r="91" spans="1:13" x14ac:dyDescent="0.3">
      <c r="A91" s="443"/>
    </row>
    <row r="92" spans="1:13" x14ac:dyDescent="0.3">
      <c r="A92" s="443"/>
    </row>
    <row r="93" spans="1:13" x14ac:dyDescent="0.3">
      <c r="A93" s="443"/>
    </row>
    <row r="94" spans="1:13" x14ac:dyDescent="0.3">
      <c r="A94" s="443"/>
    </row>
    <row r="95" spans="1:13" x14ac:dyDescent="0.3">
      <c r="A95" s="443"/>
    </row>
    <row r="96" spans="1:13" x14ac:dyDescent="0.3">
      <c r="A96" s="443"/>
    </row>
    <row r="97" spans="1:13" x14ac:dyDescent="0.3">
      <c r="A97" s="443"/>
    </row>
    <row r="98" spans="1:13" x14ac:dyDescent="0.3">
      <c r="A98" s="443"/>
    </row>
    <row r="99" spans="1:13" x14ac:dyDescent="0.3">
      <c r="A99" s="443"/>
    </row>
    <row r="100" spans="1:13" x14ac:dyDescent="0.3">
      <c r="A100" s="443"/>
    </row>
    <row r="101" spans="1:13" x14ac:dyDescent="0.3">
      <c r="A101" s="443"/>
    </row>
    <row r="102" spans="1:13" x14ac:dyDescent="0.3">
      <c r="A102" s="443"/>
    </row>
    <row r="103" spans="1:13" x14ac:dyDescent="0.3">
      <c r="A103" s="443"/>
    </row>
    <row r="104" spans="1:13" x14ac:dyDescent="0.3">
      <c r="A104" s="443"/>
    </row>
    <row r="105" spans="1:13" x14ac:dyDescent="0.3">
      <c r="A105" s="443"/>
    </row>
    <row r="106" spans="1:13" ht="15" thickBot="1" x14ac:dyDescent="0.35">
      <c r="A106" s="429"/>
      <c r="B106" s="258"/>
      <c r="C106" s="259"/>
      <c r="D106" s="259"/>
      <c r="E106" s="259"/>
      <c r="F106" s="260"/>
      <c r="G106" s="260"/>
      <c r="H106" s="260"/>
      <c r="I106" s="260"/>
      <c r="J106" s="260"/>
      <c r="K106" s="260"/>
      <c r="L106" s="258"/>
      <c r="M106" s="260"/>
    </row>
    <row r="107" spans="1:13" ht="15" thickTop="1" x14ac:dyDescent="0.3"/>
    <row r="109" spans="1:13" hidden="1" x14ac:dyDescent="0.3">
      <c r="K109" s="7">
        <f t="shared" ref="K109:K132" si="6">SUM(F109:J109)</f>
        <v>0</v>
      </c>
      <c r="L109" s="5">
        <f t="shared" ref="L109:L133" si="7">IF(D109="X",0,IF(E109="",0,IF(E109="H",0,VLOOKUP(E109,$F$539:$G$553,2))))</f>
        <v>0</v>
      </c>
      <c r="M109">
        <f t="shared" ref="M109:M132" si="8">SUM(K109*L109)</f>
        <v>0</v>
      </c>
    </row>
    <row r="110" spans="1:13" hidden="1" x14ac:dyDescent="0.3">
      <c r="K110" s="7">
        <f t="shared" si="6"/>
        <v>0</v>
      </c>
      <c r="L110" s="5">
        <f t="shared" si="7"/>
        <v>0</v>
      </c>
      <c r="M110">
        <f t="shared" si="8"/>
        <v>0</v>
      </c>
    </row>
    <row r="111" spans="1:13" hidden="1" x14ac:dyDescent="0.3">
      <c r="K111" s="7">
        <f t="shared" si="6"/>
        <v>0</v>
      </c>
      <c r="L111" s="5">
        <f t="shared" si="7"/>
        <v>0</v>
      </c>
      <c r="M111">
        <f t="shared" si="8"/>
        <v>0</v>
      </c>
    </row>
    <row r="112" spans="1:13" hidden="1" x14ac:dyDescent="0.3">
      <c r="K112" s="7">
        <f t="shared" si="6"/>
        <v>0</v>
      </c>
      <c r="L112" s="5">
        <f t="shared" si="7"/>
        <v>0</v>
      </c>
      <c r="M112">
        <f t="shared" si="8"/>
        <v>0</v>
      </c>
    </row>
    <row r="113" spans="11:13" hidden="1" x14ac:dyDescent="0.3">
      <c r="K113" s="7">
        <f t="shared" si="6"/>
        <v>0</v>
      </c>
      <c r="L113" s="5">
        <f t="shared" si="7"/>
        <v>0</v>
      </c>
      <c r="M113">
        <f t="shared" si="8"/>
        <v>0</v>
      </c>
    </row>
    <row r="114" spans="11:13" hidden="1" x14ac:dyDescent="0.3">
      <c r="K114" s="7">
        <f t="shared" si="6"/>
        <v>0</v>
      </c>
      <c r="L114" s="5">
        <f t="shared" si="7"/>
        <v>0</v>
      </c>
      <c r="M114">
        <f t="shared" si="8"/>
        <v>0</v>
      </c>
    </row>
    <row r="115" spans="11:13" hidden="1" x14ac:dyDescent="0.3">
      <c r="K115" s="7">
        <f t="shared" si="6"/>
        <v>0</v>
      </c>
      <c r="L115" s="5">
        <f t="shared" si="7"/>
        <v>0</v>
      </c>
      <c r="M115">
        <f t="shared" si="8"/>
        <v>0</v>
      </c>
    </row>
    <row r="116" spans="11:13" hidden="1" x14ac:dyDescent="0.3">
      <c r="K116" s="7">
        <f t="shared" si="6"/>
        <v>0</v>
      </c>
      <c r="L116" s="5">
        <f t="shared" si="7"/>
        <v>0</v>
      </c>
      <c r="M116">
        <f t="shared" si="8"/>
        <v>0</v>
      </c>
    </row>
    <row r="117" spans="11:13" hidden="1" x14ac:dyDescent="0.3">
      <c r="K117" s="7">
        <f t="shared" si="6"/>
        <v>0</v>
      </c>
      <c r="L117" s="5">
        <f t="shared" si="7"/>
        <v>0</v>
      </c>
      <c r="M117">
        <f t="shared" si="8"/>
        <v>0</v>
      </c>
    </row>
    <row r="118" spans="11:13" hidden="1" x14ac:dyDescent="0.3">
      <c r="K118" s="7">
        <f t="shared" si="6"/>
        <v>0</v>
      </c>
      <c r="L118" s="5">
        <f t="shared" si="7"/>
        <v>0</v>
      </c>
      <c r="M118">
        <f t="shared" si="8"/>
        <v>0</v>
      </c>
    </row>
    <row r="119" spans="11:13" hidden="1" x14ac:dyDescent="0.3">
      <c r="K119" s="7">
        <f t="shared" si="6"/>
        <v>0</v>
      </c>
      <c r="L119" s="5">
        <f t="shared" si="7"/>
        <v>0</v>
      </c>
      <c r="M119">
        <f t="shared" si="8"/>
        <v>0</v>
      </c>
    </row>
    <row r="120" spans="11:13" hidden="1" x14ac:dyDescent="0.3">
      <c r="K120" s="7">
        <f t="shared" si="6"/>
        <v>0</v>
      </c>
      <c r="L120" s="5">
        <f t="shared" si="7"/>
        <v>0</v>
      </c>
      <c r="M120">
        <f t="shared" si="8"/>
        <v>0</v>
      </c>
    </row>
    <row r="121" spans="11:13" hidden="1" x14ac:dyDescent="0.3">
      <c r="K121" s="7">
        <f t="shared" si="6"/>
        <v>0</v>
      </c>
      <c r="L121" s="5">
        <f t="shared" si="7"/>
        <v>0</v>
      </c>
      <c r="M121">
        <f t="shared" si="8"/>
        <v>0</v>
      </c>
    </row>
    <row r="122" spans="11:13" hidden="1" x14ac:dyDescent="0.3">
      <c r="K122" s="7">
        <f t="shared" si="6"/>
        <v>0</v>
      </c>
      <c r="L122" s="5">
        <f t="shared" si="7"/>
        <v>0</v>
      </c>
      <c r="M122">
        <f t="shared" si="8"/>
        <v>0</v>
      </c>
    </row>
    <row r="123" spans="11:13" hidden="1" x14ac:dyDescent="0.3">
      <c r="K123" s="7">
        <f t="shared" si="6"/>
        <v>0</v>
      </c>
      <c r="L123" s="5">
        <f t="shared" si="7"/>
        <v>0</v>
      </c>
      <c r="M123">
        <f t="shared" si="8"/>
        <v>0</v>
      </c>
    </row>
    <row r="124" spans="11:13" hidden="1" x14ac:dyDescent="0.3">
      <c r="K124" s="7">
        <f t="shared" si="6"/>
        <v>0</v>
      </c>
      <c r="L124" s="5">
        <f t="shared" si="7"/>
        <v>0</v>
      </c>
      <c r="M124">
        <f t="shared" si="8"/>
        <v>0</v>
      </c>
    </row>
    <row r="125" spans="11:13" hidden="1" x14ac:dyDescent="0.3">
      <c r="K125" s="7">
        <f t="shared" si="6"/>
        <v>0</v>
      </c>
      <c r="L125" s="5">
        <f t="shared" si="7"/>
        <v>0</v>
      </c>
      <c r="M125">
        <f t="shared" si="8"/>
        <v>0</v>
      </c>
    </row>
    <row r="126" spans="11:13" hidden="1" x14ac:dyDescent="0.3">
      <c r="K126" s="7">
        <f t="shared" si="6"/>
        <v>0</v>
      </c>
      <c r="L126" s="5">
        <f t="shared" si="7"/>
        <v>0</v>
      </c>
      <c r="M126">
        <f t="shared" si="8"/>
        <v>0</v>
      </c>
    </row>
    <row r="127" spans="11:13" hidden="1" x14ac:dyDescent="0.3">
      <c r="K127" s="7">
        <f t="shared" si="6"/>
        <v>0</v>
      </c>
      <c r="L127" s="5">
        <f t="shared" si="7"/>
        <v>0</v>
      </c>
      <c r="M127">
        <f t="shared" si="8"/>
        <v>0</v>
      </c>
    </row>
    <row r="128" spans="11:13" hidden="1" x14ac:dyDescent="0.3">
      <c r="K128" s="7">
        <f t="shared" si="6"/>
        <v>0</v>
      </c>
      <c r="L128" s="5">
        <f t="shared" si="7"/>
        <v>0</v>
      </c>
      <c r="M128">
        <f t="shared" si="8"/>
        <v>0</v>
      </c>
    </row>
    <row r="129" spans="11:13" hidden="1" x14ac:dyDescent="0.3">
      <c r="K129" s="7">
        <f t="shared" si="6"/>
        <v>0</v>
      </c>
      <c r="L129" s="5">
        <f t="shared" si="7"/>
        <v>0</v>
      </c>
      <c r="M129">
        <f t="shared" si="8"/>
        <v>0</v>
      </c>
    </row>
    <row r="130" spans="11:13" hidden="1" x14ac:dyDescent="0.3">
      <c r="K130" s="7">
        <f t="shared" si="6"/>
        <v>0</v>
      </c>
      <c r="L130" s="5">
        <f t="shared" si="7"/>
        <v>0</v>
      </c>
      <c r="M130">
        <f t="shared" si="8"/>
        <v>0</v>
      </c>
    </row>
    <row r="131" spans="11:13" hidden="1" x14ac:dyDescent="0.3">
      <c r="K131" s="7">
        <f t="shared" si="6"/>
        <v>0</v>
      </c>
      <c r="L131" s="5">
        <f t="shared" si="7"/>
        <v>0</v>
      </c>
      <c r="M131">
        <f t="shared" si="8"/>
        <v>0</v>
      </c>
    </row>
    <row r="132" spans="11:13" hidden="1" x14ac:dyDescent="0.3">
      <c r="K132" s="7">
        <f t="shared" si="6"/>
        <v>0</v>
      </c>
      <c r="L132" s="5">
        <f t="shared" si="7"/>
        <v>0</v>
      </c>
      <c r="M132">
        <f t="shared" si="8"/>
        <v>0</v>
      </c>
    </row>
    <row r="133" spans="11:13" hidden="1" x14ac:dyDescent="0.3">
      <c r="K133" s="7">
        <f t="shared" ref="K133:K196" si="9">SUM(F133:J133)</f>
        <v>0</v>
      </c>
      <c r="L133" s="5">
        <f t="shared" si="7"/>
        <v>0</v>
      </c>
      <c r="M133">
        <f t="shared" ref="M133:M196" si="10">SUM(K133*L133)</f>
        <v>0</v>
      </c>
    </row>
    <row r="134" spans="11:13" hidden="1" x14ac:dyDescent="0.3">
      <c r="K134" s="7">
        <f t="shared" si="9"/>
        <v>0</v>
      </c>
      <c r="L134" s="5">
        <f t="shared" ref="L134:L197" si="11">IF(D134="X",0,IF(E134="",0,IF(E134="H",0,VLOOKUP(E134,$F$539:$G$553,2))))</f>
        <v>0</v>
      </c>
      <c r="M134">
        <f t="shared" si="10"/>
        <v>0</v>
      </c>
    </row>
    <row r="135" spans="11:13" hidden="1" x14ac:dyDescent="0.3">
      <c r="K135" s="7">
        <f t="shared" si="9"/>
        <v>0</v>
      </c>
      <c r="L135" s="5">
        <f t="shared" si="11"/>
        <v>0</v>
      </c>
      <c r="M135">
        <f t="shared" si="10"/>
        <v>0</v>
      </c>
    </row>
    <row r="136" spans="11:13" hidden="1" x14ac:dyDescent="0.3">
      <c r="K136" s="7">
        <f t="shared" si="9"/>
        <v>0</v>
      </c>
      <c r="L136" s="5">
        <f t="shared" si="11"/>
        <v>0</v>
      </c>
      <c r="M136">
        <f t="shared" si="10"/>
        <v>0</v>
      </c>
    </row>
    <row r="137" spans="11:13" hidden="1" x14ac:dyDescent="0.3">
      <c r="K137" s="7">
        <f t="shared" si="9"/>
        <v>0</v>
      </c>
      <c r="L137" s="5">
        <f t="shared" si="11"/>
        <v>0</v>
      </c>
      <c r="M137">
        <f t="shared" si="10"/>
        <v>0</v>
      </c>
    </row>
    <row r="138" spans="11:13" hidden="1" x14ac:dyDescent="0.3">
      <c r="K138" s="7">
        <f t="shared" si="9"/>
        <v>0</v>
      </c>
      <c r="L138" s="5">
        <f t="shared" si="11"/>
        <v>0</v>
      </c>
      <c r="M138">
        <f t="shared" si="10"/>
        <v>0</v>
      </c>
    </row>
    <row r="139" spans="11:13" hidden="1" x14ac:dyDescent="0.3">
      <c r="K139" s="7">
        <f t="shared" si="9"/>
        <v>0</v>
      </c>
      <c r="L139" s="5">
        <f t="shared" si="11"/>
        <v>0</v>
      </c>
      <c r="M139">
        <f t="shared" si="10"/>
        <v>0</v>
      </c>
    </row>
    <row r="140" spans="11:13" hidden="1" x14ac:dyDescent="0.3">
      <c r="K140" s="7">
        <f t="shared" si="9"/>
        <v>0</v>
      </c>
      <c r="L140" s="5">
        <f t="shared" si="11"/>
        <v>0</v>
      </c>
      <c r="M140">
        <f t="shared" si="10"/>
        <v>0</v>
      </c>
    </row>
    <row r="141" spans="11:13" hidden="1" x14ac:dyDescent="0.3">
      <c r="K141" s="7">
        <f t="shared" si="9"/>
        <v>0</v>
      </c>
      <c r="L141" s="5">
        <f t="shared" si="11"/>
        <v>0</v>
      </c>
      <c r="M141">
        <f t="shared" si="10"/>
        <v>0</v>
      </c>
    </row>
    <row r="142" spans="11:13" hidden="1" x14ac:dyDescent="0.3">
      <c r="K142" s="7">
        <f t="shared" si="9"/>
        <v>0</v>
      </c>
      <c r="L142" s="5">
        <f t="shared" si="11"/>
        <v>0</v>
      </c>
      <c r="M142">
        <f t="shared" si="10"/>
        <v>0</v>
      </c>
    </row>
    <row r="143" spans="11:13" hidden="1" x14ac:dyDescent="0.3">
      <c r="K143" s="7">
        <f t="shared" si="9"/>
        <v>0</v>
      </c>
      <c r="L143" s="5">
        <f t="shared" si="11"/>
        <v>0</v>
      </c>
      <c r="M143">
        <f t="shared" si="10"/>
        <v>0</v>
      </c>
    </row>
    <row r="144" spans="11:13" hidden="1" x14ac:dyDescent="0.3">
      <c r="K144" s="7">
        <f t="shared" si="9"/>
        <v>0</v>
      </c>
      <c r="L144" s="5">
        <f t="shared" si="11"/>
        <v>0</v>
      </c>
      <c r="M144">
        <f t="shared" si="10"/>
        <v>0</v>
      </c>
    </row>
    <row r="145" spans="11:13" hidden="1" x14ac:dyDescent="0.3">
      <c r="K145" s="7">
        <f t="shared" si="9"/>
        <v>0</v>
      </c>
      <c r="L145" s="5">
        <f t="shared" si="11"/>
        <v>0</v>
      </c>
      <c r="M145">
        <f t="shared" si="10"/>
        <v>0</v>
      </c>
    </row>
    <row r="146" spans="11:13" hidden="1" x14ac:dyDescent="0.3">
      <c r="K146" s="7">
        <f t="shared" si="9"/>
        <v>0</v>
      </c>
      <c r="L146" s="5">
        <f t="shared" si="11"/>
        <v>0</v>
      </c>
      <c r="M146">
        <f t="shared" si="10"/>
        <v>0</v>
      </c>
    </row>
    <row r="147" spans="11:13" hidden="1" x14ac:dyDescent="0.3">
      <c r="K147" s="7">
        <f t="shared" si="9"/>
        <v>0</v>
      </c>
      <c r="L147" s="5">
        <f t="shared" si="11"/>
        <v>0</v>
      </c>
      <c r="M147">
        <f t="shared" si="10"/>
        <v>0</v>
      </c>
    </row>
    <row r="148" spans="11:13" hidden="1" x14ac:dyDescent="0.3">
      <c r="K148" s="7">
        <f t="shared" si="9"/>
        <v>0</v>
      </c>
      <c r="L148" s="5">
        <f t="shared" si="11"/>
        <v>0</v>
      </c>
      <c r="M148">
        <f t="shared" si="10"/>
        <v>0</v>
      </c>
    </row>
    <row r="149" spans="11:13" hidden="1" x14ac:dyDescent="0.3">
      <c r="K149" s="7">
        <f t="shared" si="9"/>
        <v>0</v>
      </c>
      <c r="L149" s="5">
        <f t="shared" si="11"/>
        <v>0</v>
      </c>
      <c r="M149">
        <f t="shared" si="10"/>
        <v>0</v>
      </c>
    </row>
    <row r="150" spans="11:13" hidden="1" x14ac:dyDescent="0.3">
      <c r="K150" s="7">
        <f t="shared" si="9"/>
        <v>0</v>
      </c>
      <c r="L150" s="5">
        <f t="shared" si="11"/>
        <v>0</v>
      </c>
      <c r="M150">
        <f t="shared" si="10"/>
        <v>0</v>
      </c>
    </row>
    <row r="151" spans="11:13" hidden="1" x14ac:dyDescent="0.3">
      <c r="K151" s="7">
        <f t="shared" si="9"/>
        <v>0</v>
      </c>
      <c r="L151" s="5">
        <f t="shared" si="11"/>
        <v>0</v>
      </c>
      <c r="M151">
        <f t="shared" si="10"/>
        <v>0</v>
      </c>
    </row>
    <row r="152" spans="11:13" hidden="1" x14ac:dyDescent="0.3">
      <c r="K152" s="7">
        <f t="shared" si="9"/>
        <v>0</v>
      </c>
      <c r="L152" s="5">
        <f t="shared" si="11"/>
        <v>0</v>
      </c>
      <c r="M152">
        <f t="shared" si="10"/>
        <v>0</v>
      </c>
    </row>
    <row r="153" spans="11:13" hidden="1" x14ac:dyDescent="0.3">
      <c r="K153" s="7">
        <f t="shared" si="9"/>
        <v>0</v>
      </c>
      <c r="L153" s="5">
        <f t="shared" si="11"/>
        <v>0</v>
      </c>
      <c r="M153">
        <f t="shared" si="10"/>
        <v>0</v>
      </c>
    </row>
    <row r="154" spans="11:13" hidden="1" x14ac:dyDescent="0.3">
      <c r="K154" s="7">
        <f t="shared" si="9"/>
        <v>0</v>
      </c>
      <c r="L154" s="5">
        <f t="shared" si="11"/>
        <v>0</v>
      </c>
      <c r="M154">
        <f t="shared" si="10"/>
        <v>0</v>
      </c>
    </row>
    <row r="155" spans="11:13" hidden="1" x14ac:dyDescent="0.3">
      <c r="K155" s="7">
        <f t="shared" si="9"/>
        <v>0</v>
      </c>
      <c r="L155" s="5">
        <f t="shared" si="11"/>
        <v>0</v>
      </c>
      <c r="M155">
        <f t="shared" si="10"/>
        <v>0</v>
      </c>
    </row>
    <row r="156" spans="11:13" hidden="1" x14ac:dyDescent="0.3">
      <c r="K156" s="7">
        <f t="shared" si="9"/>
        <v>0</v>
      </c>
      <c r="L156" s="5">
        <f t="shared" si="11"/>
        <v>0</v>
      </c>
      <c r="M156">
        <f t="shared" si="10"/>
        <v>0</v>
      </c>
    </row>
    <row r="157" spans="11:13" hidden="1" x14ac:dyDescent="0.3">
      <c r="K157" s="7">
        <f t="shared" si="9"/>
        <v>0</v>
      </c>
      <c r="L157" s="5">
        <f t="shared" si="11"/>
        <v>0</v>
      </c>
      <c r="M157">
        <f t="shared" si="10"/>
        <v>0</v>
      </c>
    </row>
    <row r="158" spans="11:13" hidden="1" x14ac:dyDescent="0.3">
      <c r="K158" s="7">
        <f t="shared" si="9"/>
        <v>0</v>
      </c>
      <c r="L158" s="5">
        <f t="shared" si="11"/>
        <v>0</v>
      </c>
      <c r="M158">
        <f t="shared" si="10"/>
        <v>0</v>
      </c>
    </row>
    <row r="159" spans="11:13" hidden="1" x14ac:dyDescent="0.3">
      <c r="K159" s="7">
        <f t="shared" si="9"/>
        <v>0</v>
      </c>
      <c r="L159" s="5">
        <f t="shared" si="11"/>
        <v>0</v>
      </c>
      <c r="M159">
        <f t="shared" si="10"/>
        <v>0</v>
      </c>
    </row>
    <row r="160" spans="11:13" hidden="1" x14ac:dyDescent="0.3">
      <c r="K160" s="7">
        <f t="shared" si="9"/>
        <v>0</v>
      </c>
      <c r="L160" s="5">
        <f t="shared" si="11"/>
        <v>0</v>
      </c>
      <c r="M160">
        <f t="shared" si="10"/>
        <v>0</v>
      </c>
    </row>
    <row r="161" spans="11:13" hidden="1" x14ac:dyDescent="0.3">
      <c r="K161" s="7">
        <f t="shared" si="9"/>
        <v>0</v>
      </c>
      <c r="L161" s="5">
        <f t="shared" si="11"/>
        <v>0</v>
      </c>
      <c r="M161">
        <f t="shared" si="10"/>
        <v>0</v>
      </c>
    </row>
    <row r="162" spans="11:13" hidden="1" x14ac:dyDescent="0.3">
      <c r="K162" s="7">
        <f t="shared" si="9"/>
        <v>0</v>
      </c>
      <c r="L162" s="5">
        <f t="shared" si="11"/>
        <v>0</v>
      </c>
      <c r="M162">
        <f t="shared" si="10"/>
        <v>0</v>
      </c>
    </row>
    <row r="163" spans="11:13" hidden="1" x14ac:dyDescent="0.3">
      <c r="K163" s="7">
        <f t="shared" si="9"/>
        <v>0</v>
      </c>
      <c r="L163" s="5">
        <f t="shared" si="11"/>
        <v>0</v>
      </c>
      <c r="M163">
        <f t="shared" si="10"/>
        <v>0</v>
      </c>
    </row>
    <row r="164" spans="11:13" hidden="1" x14ac:dyDescent="0.3">
      <c r="K164" s="7">
        <f t="shared" si="9"/>
        <v>0</v>
      </c>
      <c r="L164" s="5">
        <f t="shared" si="11"/>
        <v>0</v>
      </c>
      <c r="M164">
        <f t="shared" si="10"/>
        <v>0</v>
      </c>
    </row>
    <row r="165" spans="11:13" hidden="1" x14ac:dyDescent="0.3">
      <c r="K165" s="7">
        <f t="shared" si="9"/>
        <v>0</v>
      </c>
      <c r="L165" s="5">
        <f t="shared" si="11"/>
        <v>0</v>
      </c>
      <c r="M165">
        <f t="shared" si="10"/>
        <v>0</v>
      </c>
    </row>
    <row r="166" spans="11:13" hidden="1" x14ac:dyDescent="0.3">
      <c r="K166" s="7">
        <f t="shared" si="9"/>
        <v>0</v>
      </c>
      <c r="L166" s="5">
        <f t="shared" si="11"/>
        <v>0</v>
      </c>
      <c r="M166">
        <f t="shared" si="10"/>
        <v>0</v>
      </c>
    </row>
    <row r="167" spans="11:13" hidden="1" x14ac:dyDescent="0.3">
      <c r="K167" s="7">
        <f t="shared" si="9"/>
        <v>0</v>
      </c>
      <c r="L167" s="5">
        <f t="shared" si="11"/>
        <v>0</v>
      </c>
      <c r="M167">
        <f t="shared" si="10"/>
        <v>0</v>
      </c>
    </row>
    <row r="168" spans="11:13" hidden="1" x14ac:dyDescent="0.3">
      <c r="K168" s="7">
        <f t="shared" si="9"/>
        <v>0</v>
      </c>
      <c r="L168" s="5">
        <f t="shared" si="11"/>
        <v>0</v>
      </c>
      <c r="M168">
        <f t="shared" si="10"/>
        <v>0</v>
      </c>
    </row>
    <row r="169" spans="11:13" hidden="1" x14ac:dyDescent="0.3">
      <c r="K169" s="7">
        <f t="shared" si="9"/>
        <v>0</v>
      </c>
      <c r="L169" s="5">
        <f t="shared" si="11"/>
        <v>0</v>
      </c>
      <c r="M169">
        <f t="shared" si="10"/>
        <v>0</v>
      </c>
    </row>
    <row r="170" spans="11:13" hidden="1" x14ac:dyDescent="0.3">
      <c r="K170" s="7">
        <f t="shared" si="9"/>
        <v>0</v>
      </c>
      <c r="L170" s="5">
        <f t="shared" si="11"/>
        <v>0</v>
      </c>
      <c r="M170">
        <f t="shared" si="10"/>
        <v>0</v>
      </c>
    </row>
    <row r="171" spans="11:13" hidden="1" x14ac:dyDescent="0.3">
      <c r="K171" s="7">
        <f t="shared" si="9"/>
        <v>0</v>
      </c>
      <c r="L171" s="5">
        <f t="shared" si="11"/>
        <v>0</v>
      </c>
      <c r="M171">
        <f t="shared" si="10"/>
        <v>0</v>
      </c>
    </row>
    <row r="172" spans="11:13" hidden="1" x14ac:dyDescent="0.3">
      <c r="K172" s="7">
        <f t="shared" si="9"/>
        <v>0</v>
      </c>
      <c r="L172" s="5">
        <f t="shared" si="11"/>
        <v>0</v>
      </c>
      <c r="M172">
        <f t="shared" si="10"/>
        <v>0</v>
      </c>
    </row>
    <row r="173" spans="11:13" hidden="1" x14ac:dyDescent="0.3">
      <c r="K173" s="7">
        <f t="shared" si="9"/>
        <v>0</v>
      </c>
      <c r="L173" s="5">
        <f t="shared" si="11"/>
        <v>0</v>
      </c>
      <c r="M173">
        <f t="shared" si="10"/>
        <v>0</v>
      </c>
    </row>
    <row r="174" spans="11:13" hidden="1" x14ac:dyDescent="0.3">
      <c r="K174" s="7">
        <f t="shared" si="9"/>
        <v>0</v>
      </c>
      <c r="L174" s="5">
        <f t="shared" si="11"/>
        <v>0</v>
      </c>
      <c r="M174">
        <f t="shared" si="10"/>
        <v>0</v>
      </c>
    </row>
    <row r="175" spans="11:13" hidden="1" x14ac:dyDescent="0.3">
      <c r="K175" s="7">
        <f t="shared" si="9"/>
        <v>0</v>
      </c>
      <c r="L175" s="5">
        <f t="shared" si="11"/>
        <v>0</v>
      </c>
      <c r="M175">
        <f t="shared" si="10"/>
        <v>0</v>
      </c>
    </row>
    <row r="176" spans="11:13" hidden="1" x14ac:dyDescent="0.3">
      <c r="K176" s="7">
        <f t="shared" si="9"/>
        <v>0</v>
      </c>
      <c r="L176" s="5">
        <f t="shared" si="11"/>
        <v>0</v>
      </c>
      <c r="M176">
        <f t="shared" si="10"/>
        <v>0</v>
      </c>
    </row>
    <row r="177" spans="11:13" hidden="1" x14ac:dyDescent="0.3">
      <c r="K177" s="7">
        <f t="shared" si="9"/>
        <v>0</v>
      </c>
      <c r="L177" s="5">
        <f t="shared" si="11"/>
        <v>0</v>
      </c>
      <c r="M177">
        <f t="shared" si="10"/>
        <v>0</v>
      </c>
    </row>
    <row r="178" spans="11:13" hidden="1" x14ac:dyDescent="0.3">
      <c r="K178" s="7">
        <f t="shared" si="9"/>
        <v>0</v>
      </c>
      <c r="L178" s="5">
        <f t="shared" si="11"/>
        <v>0</v>
      </c>
      <c r="M178">
        <f t="shared" si="10"/>
        <v>0</v>
      </c>
    </row>
    <row r="179" spans="11:13" hidden="1" x14ac:dyDescent="0.3">
      <c r="K179" s="7">
        <f t="shared" si="9"/>
        <v>0</v>
      </c>
      <c r="L179" s="5">
        <f t="shared" si="11"/>
        <v>0</v>
      </c>
      <c r="M179">
        <f t="shared" si="10"/>
        <v>0</v>
      </c>
    </row>
    <row r="180" spans="11:13" hidden="1" x14ac:dyDescent="0.3">
      <c r="K180" s="7">
        <f t="shared" si="9"/>
        <v>0</v>
      </c>
      <c r="L180" s="5">
        <f t="shared" si="11"/>
        <v>0</v>
      </c>
      <c r="M180">
        <f t="shared" si="10"/>
        <v>0</v>
      </c>
    </row>
    <row r="181" spans="11:13" hidden="1" x14ac:dyDescent="0.3">
      <c r="K181" s="7">
        <f t="shared" si="9"/>
        <v>0</v>
      </c>
      <c r="L181" s="5">
        <f t="shared" si="11"/>
        <v>0</v>
      </c>
      <c r="M181">
        <f t="shared" si="10"/>
        <v>0</v>
      </c>
    </row>
    <row r="182" spans="11:13" hidden="1" x14ac:dyDescent="0.3">
      <c r="K182" s="7">
        <f t="shared" si="9"/>
        <v>0</v>
      </c>
      <c r="L182" s="5">
        <f t="shared" si="11"/>
        <v>0</v>
      </c>
      <c r="M182">
        <f t="shared" si="10"/>
        <v>0</v>
      </c>
    </row>
    <row r="183" spans="11:13" hidden="1" x14ac:dyDescent="0.3">
      <c r="K183" s="7">
        <f t="shared" si="9"/>
        <v>0</v>
      </c>
      <c r="L183" s="5">
        <f t="shared" si="11"/>
        <v>0</v>
      </c>
      <c r="M183">
        <f t="shared" si="10"/>
        <v>0</v>
      </c>
    </row>
    <row r="184" spans="11:13" hidden="1" x14ac:dyDescent="0.3">
      <c r="K184" s="7">
        <f t="shared" si="9"/>
        <v>0</v>
      </c>
      <c r="L184" s="5">
        <f t="shared" si="11"/>
        <v>0</v>
      </c>
      <c r="M184">
        <f t="shared" si="10"/>
        <v>0</v>
      </c>
    </row>
    <row r="185" spans="11:13" hidden="1" x14ac:dyDescent="0.3">
      <c r="K185" s="7">
        <f t="shared" si="9"/>
        <v>0</v>
      </c>
      <c r="L185" s="5">
        <f t="shared" si="11"/>
        <v>0</v>
      </c>
      <c r="M185">
        <f t="shared" si="10"/>
        <v>0</v>
      </c>
    </row>
    <row r="186" spans="11:13" hidden="1" x14ac:dyDescent="0.3">
      <c r="K186" s="7">
        <f t="shared" si="9"/>
        <v>0</v>
      </c>
      <c r="L186" s="5">
        <f t="shared" si="11"/>
        <v>0</v>
      </c>
      <c r="M186">
        <f t="shared" si="10"/>
        <v>0</v>
      </c>
    </row>
    <row r="187" spans="11:13" hidden="1" x14ac:dyDescent="0.3">
      <c r="K187" s="7">
        <f t="shared" si="9"/>
        <v>0</v>
      </c>
      <c r="L187" s="5">
        <f t="shared" si="11"/>
        <v>0</v>
      </c>
      <c r="M187">
        <f t="shared" si="10"/>
        <v>0</v>
      </c>
    </row>
    <row r="188" spans="11:13" hidden="1" x14ac:dyDescent="0.3">
      <c r="K188" s="7">
        <f t="shared" si="9"/>
        <v>0</v>
      </c>
      <c r="L188" s="5">
        <f t="shared" si="11"/>
        <v>0</v>
      </c>
      <c r="M188">
        <f t="shared" si="10"/>
        <v>0</v>
      </c>
    </row>
    <row r="189" spans="11:13" hidden="1" x14ac:dyDescent="0.3">
      <c r="K189" s="7">
        <f t="shared" si="9"/>
        <v>0</v>
      </c>
      <c r="L189" s="5">
        <f t="shared" si="11"/>
        <v>0</v>
      </c>
      <c r="M189">
        <f t="shared" si="10"/>
        <v>0</v>
      </c>
    </row>
    <row r="190" spans="11:13" hidden="1" x14ac:dyDescent="0.3">
      <c r="K190" s="7">
        <f t="shared" si="9"/>
        <v>0</v>
      </c>
      <c r="L190" s="5">
        <f t="shared" si="11"/>
        <v>0</v>
      </c>
      <c r="M190">
        <f t="shared" si="10"/>
        <v>0</v>
      </c>
    </row>
    <row r="191" spans="11:13" hidden="1" x14ac:dyDescent="0.3">
      <c r="K191" s="7">
        <f t="shared" si="9"/>
        <v>0</v>
      </c>
      <c r="L191" s="5">
        <f t="shared" si="11"/>
        <v>0</v>
      </c>
      <c r="M191">
        <f t="shared" si="10"/>
        <v>0</v>
      </c>
    </row>
    <row r="192" spans="11:13" hidden="1" x14ac:dyDescent="0.3">
      <c r="K192" s="7">
        <f t="shared" si="9"/>
        <v>0</v>
      </c>
      <c r="L192" s="5">
        <f t="shared" si="11"/>
        <v>0</v>
      </c>
      <c r="M192">
        <f t="shared" si="10"/>
        <v>0</v>
      </c>
    </row>
    <row r="193" spans="11:13" hidden="1" x14ac:dyDescent="0.3">
      <c r="K193" s="7">
        <f t="shared" si="9"/>
        <v>0</v>
      </c>
      <c r="L193" s="5">
        <f t="shared" si="11"/>
        <v>0</v>
      </c>
      <c r="M193">
        <f t="shared" si="10"/>
        <v>0</v>
      </c>
    </row>
    <row r="194" spans="11:13" hidden="1" x14ac:dyDescent="0.3">
      <c r="K194" s="7">
        <f t="shared" si="9"/>
        <v>0</v>
      </c>
      <c r="L194" s="5">
        <f t="shared" si="11"/>
        <v>0</v>
      </c>
      <c r="M194">
        <f t="shared" si="10"/>
        <v>0</v>
      </c>
    </row>
    <row r="195" spans="11:13" hidden="1" x14ac:dyDescent="0.3">
      <c r="K195" s="7">
        <f t="shared" si="9"/>
        <v>0</v>
      </c>
      <c r="L195" s="5">
        <f t="shared" si="11"/>
        <v>0</v>
      </c>
      <c r="M195">
        <f t="shared" si="10"/>
        <v>0</v>
      </c>
    </row>
    <row r="196" spans="11:13" hidden="1" x14ac:dyDescent="0.3">
      <c r="K196" s="7">
        <f t="shared" si="9"/>
        <v>0</v>
      </c>
      <c r="L196" s="5">
        <f t="shared" si="11"/>
        <v>0</v>
      </c>
      <c r="M196">
        <f t="shared" si="10"/>
        <v>0</v>
      </c>
    </row>
    <row r="197" spans="11:13" hidden="1" x14ac:dyDescent="0.3">
      <c r="K197" s="7">
        <f t="shared" ref="K197:K260" si="12">SUM(F197:J197)</f>
        <v>0</v>
      </c>
      <c r="L197" s="5">
        <f t="shared" si="11"/>
        <v>0</v>
      </c>
      <c r="M197">
        <f t="shared" ref="M197:M260" si="13">SUM(K197*L197)</f>
        <v>0</v>
      </c>
    </row>
    <row r="198" spans="11:13" hidden="1" x14ac:dyDescent="0.3">
      <c r="K198" s="7">
        <f t="shared" si="12"/>
        <v>0</v>
      </c>
      <c r="L198" s="5">
        <f t="shared" ref="L198:L261" si="14">IF(D198="X",0,IF(E198="",0,IF(E198="H",0,VLOOKUP(E198,$F$539:$G$553,2))))</f>
        <v>0</v>
      </c>
      <c r="M198">
        <f t="shared" si="13"/>
        <v>0</v>
      </c>
    </row>
    <row r="199" spans="11:13" hidden="1" x14ac:dyDescent="0.3">
      <c r="K199" s="7">
        <f t="shared" si="12"/>
        <v>0</v>
      </c>
      <c r="L199" s="5">
        <f t="shared" si="14"/>
        <v>0</v>
      </c>
      <c r="M199">
        <f t="shared" si="13"/>
        <v>0</v>
      </c>
    </row>
    <row r="200" spans="11:13" hidden="1" x14ac:dyDescent="0.3">
      <c r="K200" s="7">
        <f t="shared" si="12"/>
        <v>0</v>
      </c>
      <c r="L200" s="5">
        <f t="shared" si="14"/>
        <v>0</v>
      </c>
      <c r="M200">
        <f t="shared" si="13"/>
        <v>0</v>
      </c>
    </row>
    <row r="201" spans="11:13" hidden="1" x14ac:dyDescent="0.3">
      <c r="K201" s="7">
        <f t="shared" si="12"/>
        <v>0</v>
      </c>
      <c r="L201" s="5">
        <f t="shared" si="14"/>
        <v>0</v>
      </c>
      <c r="M201">
        <f t="shared" si="13"/>
        <v>0</v>
      </c>
    </row>
    <row r="202" spans="11:13" hidden="1" x14ac:dyDescent="0.3">
      <c r="K202" s="7">
        <f t="shared" si="12"/>
        <v>0</v>
      </c>
      <c r="L202" s="5">
        <f t="shared" si="14"/>
        <v>0</v>
      </c>
      <c r="M202">
        <f t="shared" si="13"/>
        <v>0</v>
      </c>
    </row>
    <row r="203" spans="11:13" hidden="1" x14ac:dyDescent="0.3">
      <c r="K203" s="7">
        <f t="shared" si="12"/>
        <v>0</v>
      </c>
      <c r="L203" s="5">
        <f t="shared" si="14"/>
        <v>0</v>
      </c>
      <c r="M203">
        <f t="shared" si="13"/>
        <v>0</v>
      </c>
    </row>
    <row r="204" spans="11:13" hidden="1" x14ac:dyDescent="0.3">
      <c r="K204" s="7">
        <f t="shared" si="12"/>
        <v>0</v>
      </c>
      <c r="L204" s="5">
        <f t="shared" si="14"/>
        <v>0</v>
      </c>
      <c r="M204">
        <f t="shared" si="13"/>
        <v>0</v>
      </c>
    </row>
    <row r="205" spans="11:13" hidden="1" x14ac:dyDescent="0.3">
      <c r="K205" s="7">
        <f t="shared" si="12"/>
        <v>0</v>
      </c>
      <c r="L205" s="5">
        <f t="shared" si="14"/>
        <v>0</v>
      </c>
      <c r="M205">
        <f t="shared" si="13"/>
        <v>0</v>
      </c>
    </row>
    <row r="206" spans="11:13" hidden="1" x14ac:dyDescent="0.3">
      <c r="K206" s="7">
        <f t="shared" si="12"/>
        <v>0</v>
      </c>
      <c r="L206" s="5">
        <f t="shared" si="14"/>
        <v>0</v>
      </c>
      <c r="M206">
        <f t="shared" si="13"/>
        <v>0</v>
      </c>
    </row>
    <row r="207" spans="11:13" hidden="1" x14ac:dyDescent="0.3">
      <c r="K207" s="7">
        <f t="shared" si="12"/>
        <v>0</v>
      </c>
      <c r="L207" s="5">
        <f t="shared" si="14"/>
        <v>0</v>
      </c>
      <c r="M207">
        <f t="shared" si="13"/>
        <v>0</v>
      </c>
    </row>
    <row r="208" spans="11:13" hidden="1" x14ac:dyDescent="0.3">
      <c r="K208" s="7">
        <f t="shared" si="12"/>
        <v>0</v>
      </c>
      <c r="L208" s="5">
        <f t="shared" si="14"/>
        <v>0</v>
      </c>
      <c r="M208">
        <f t="shared" si="13"/>
        <v>0</v>
      </c>
    </row>
    <row r="209" spans="11:13" hidden="1" x14ac:dyDescent="0.3">
      <c r="K209" s="7">
        <f t="shared" si="12"/>
        <v>0</v>
      </c>
      <c r="L209" s="5">
        <f t="shared" si="14"/>
        <v>0</v>
      </c>
      <c r="M209">
        <f t="shared" si="13"/>
        <v>0</v>
      </c>
    </row>
    <row r="210" spans="11:13" hidden="1" x14ac:dyDescent="0.3">
      <c r="K210" s="7">
        <f t="shared" si="12"/>
        <v>0</v>
      </c>
      <c r="L210" s="5">
        <f t="shared" si="14"/>
        <v>0</v>
      </c>
      <c r="M210">
        <f t="shared" si="13"/>
        <v>0</v>
      </c>
    </row>
    <row r="211" spans="11:13" hidden="1" x14ac:dyDescent="0.3">
      <c r="K211" s="7">
        <f t="shared" si="12"/>
        <v>0</v>
      </c>
      <c r="L211" s="5">
        <f t="shared" si="14"/>
        <v>0</v>
      </c>
      <c r="M211">
        <f t="shared" si="13"/>
        <v>0</v>
      </c>
    </row>
    <row r="212" spans="11:13" hidden="1" x14ac:dyDescent="0.3">
      <c r="K212" s="7">
        <f t="shared" si="12"/>
        <v>0</v>
      </c>
      <c r="L212" s="5">
        <f t="shared" si="14"/>
        <v>0</v>
      </c>
      <c r="M212">
        <f t="shared" si="13"/>
        <v>0</v>
      </c>
    </row>
    <row r="213" spans="11:13" hidden="1" x14ac:dyDescent="0.3">
      <c r="K213" s="7">
        <f t="shared" si="12"/>
        <v>0</v>
      </c>
      <c r="L213" s="5">
        <f t="shared" si="14"/>
        <v>0</v>
      </c>
      <c r="M213">
        <f t="shared" si="13"/>
        <v>0</v>
      </c>
    </row>
    <row r="214" spans="11:13" hidden="1" x14ac:dyDescent="0.3">
      <c r="K214" s="7">
        <f t="shared" si="12"/>
        <v>0</v>
      </c>
      <c r="L214" s="5">
        <f t="shared" si="14"/>
        <v>0</v>
      </c>
      <c r="M214">
        <f t="shared" si="13"/>
        <v>0</v>
      </c>
    </row>
    <row r="215" spans="11:13" hidden="1" x14ac:dyDescent="0.3">
      <c r="K215" s="7">
        <f t="shared" si="12"/>
        <v>0</v>
      </c>
      <c r="L215" s="5">
        <f t="shared" si="14"/>
        <v>0</v>
      </c>
      <c r="M215">
        <f t="shared" si="13"/>
        <v>0</v>
      </c>
    </row>
    <row r="216" spans="11:13" hidden="1" x14ac:dyDescent="0.3">
      <c r="K216" s="7">
        <f t="shared" si="12"/>
        <v>0</v>
      </c>
      <c r="L216" s="5">
        <f t="shared" si="14"/>
        <v>0</v>
      </c>
      <c r="M216">
        <f t="shared" si="13"/>
        <v>0</v>
      </c>
    </row>
    <row r="217" spans="11:13" hidden="1" x14ac:dyDescent="0.3">
      <c r="K217" s="7">
        <f t="shared" si="12"/>
        <v>0</v>
      </c>
      <c r="L217" s="5">
        <f t="shared" si="14"/>
        <v>0</v>
      </c>
      <c r="M217">
        <f t="shared" si="13"/>
        <v>0</v>
      </c>
    </row>
    <row r="218" spans="11:13" hidden="1" x14ac:dyDescent="0.3">
      <c r="K218" s="7">
        <f t="shared" si="12"/>
        <v>0</v>
      </c>
      <c r="L218" s="5">
        <f t="shared" si="14"/>
        <v>0</v>
      </c>
      <c r="M218">
        <f t="shared" si="13"/>
        <v>0</v>
      </c>
    </row>
    <row r="219" spans="11:13" hidden="1" x14ac:dyDescent="0.3">
      <c r="K219" s="7">
        <f t="shared" si="12"/>
        <v>0</v>
      </c>
      <c r="L219" s="5">
        <f t="shared" si="14"/>
        <v>0</v>
      </c>
      <c r="M219">
        <f t="shared" si="13"/>
        <v>0</v>
      </c>
    </row>
    <row r="220" spans="11:13" hidden="1" x14ac:dyDescent="0.3">
      <c r="K220" s="7">
        <f t="shared" si="12"/>
        <v>0</v>
      </c>
      <c r="L220" s="5">
        <f t="shared" si="14"/>
        <v>0</v>
      </c>
      <c r="M220">
        <f t="shared" si="13"/>
        <v>0</v>
      </c>
    </row>
    <row r="221" spans="11:13" hidden="1" x14ac:dyDescent="0.3">
      <c r="K221" s="7">
        <f t="shared" si="12"/>
        <v>0</v>
      </c>
      <c r="L221" s="5">
        <f t="shared" si="14"/>
        <v>0</v>
      </c>
      <c r="M221">
        <f t="shared" si="13"/>
        <v>0</v>
      </c>
    </row>
    <row r="222" spans="11:13" hidden="1" x14ac:dyDescent="0.3">
      <c r="K222" s="7">
        <f t="shared" si="12"/>
        <v>0</v>
      </c>
      <c r="L222" s="5">
        <f t="shared" si="14"/>
        <v>0</v>
      </c>
      <c r="M222">
        <f t="shared" si="13"/>
        <v>0</v>
      </c>
    </row>
    <row r="223" spans="11:13" hidden="1" x14ac:dyDescent="0.3">
      <c r="K223" s="7">
        <f t="shared" si="12"/>
        <v>0</v>
      </c>
      <c r="L223" s="5">
        <f t="shared" si="14"/>
        <v>0</v>
      </c>
      <c r="M223">
        <f t="shared" si="13"/>
        <v>0</v>
      </c>
    </row>
    <row r="224" spans="11:13" hidden="1" x14ac:dyDescent="0.3">
      <c r="K224" s="7">
        <f t="shared" si="12"/>
        <v>0</v>
      </c>
      <c r="L224" s="5">
        <f t="shared" si="14"/>
        <v>0</v>
      </c>
      <c r="M224">
        <f t="shared" si="13"/>
        <v>0</v>
      </c>
    </row>
    <row r="225" spans="11:13" hidden="1" x14ac:dyDescent="0.3">
      <c r="K225" s="7">
        <f t="shared" si="12"/>
        <v>0</v>
      </c>
      <c r="L225" s="5">
        <f t="shared" si="14"/>
        <v>0</v>
      </c>
      <c r="M225">
        <f t="shared" si="13"/>
        <v>0</v>
      </c>
    </row>
    <row r="226" spans="11:13" hidden="1" x14ac:dyDescent="0.3">
      <c r="K226" s="7">
        <f t="shared" si="12"/>
        <v>0</v>
      </c>
      <c r="L226" s="5">
        <f t="shared" si="14"/>
        <v>0</v>
      </c>
      <c r="M226">
        <f t="shared" si="13"/>
        <v>0</v>
      </c>
    </row>
    <row r="227" spans="11:13" hidden="1" x14ac:dyDescent="0.3">
      <c r="K227" s="7">
        <f t="shared" si="12"/>
        <v>0</v>
      </c>
      <c r="L227" s="5">
        <f t="shared" si="14"/>
        <v>0</v>
      </c>
      <c r="M227">
        <f t="shared" si="13"/>
        <v>0</v>
      </c>
    </row>
    <row r="228" spans="11:13" hidden="1" x14ac:dyDescent="0.3">
      <c r="K228" s="7">
        <f t="shared" si="12"/>
        <v>0</v>
      </c>
      <c r="L228" s="5">
        <f t="shared" si="14"/>
        <v>0</v>
      </c>
      <c r="M228">
        <f t="shared" si="13"/>
        <v>0</v>
      </c>
    </row>
    <row r="229" spans="11:13" hidden="1" x14ac:dyDescent="0.3">
      <c r="K229" s="7">
        <f t="shared" si="12"/>
        <v>0</v>
      </c>
      <c r="L229" s="5">
        <f t="shared" si="14"/>
        <v>0</v>
      </c>
      <c r="M229">
        <f t="shared" si="13"/>
        <v>0</v>
      </c>
    </row>
    <row r="230" spans="11:13" hidden="1" x14ac:dyDescent="0.3">
      <c r="K230" s="7">
        <f t="shared" si="12"/>
        <v>0</v>
      </c>
      <c r="L230" s="5">
        <f t="shared" si="14"/>
        <v>0</v>
      </c>
      <c r="M230">
        <f t="shared" si="13"/>
        <v>0</v>
      </c>
    </row>
    <row r="231" spans="11:13" hidden="1" x14ac:dyDescent="0.3">
      <c r="K231" s="7">
        <f t="shared" si="12"/>
        <v>0</v>
      </c>
      <c r="L231" s="5">
        <f t="shared" si="14"/>
        <v>0</v>
      </c>
      <c r="M231">
        <f t="shared" si="13"/>
        <v>0</v>
      </c>
    </row>
    <row r="232" spans="11:13" hidden="1" x14ac:dyDescent="0.3">
      <c r="K232" s="7">
        <f t="shared" si="12"/>
        <v>0</v>
      </c>
      <c r="L232" s="5">
        <f t="shared" si="14"/>
        <v>0</v>
      </c>
      <c r="M232">
        <f t="shared" si="13"/>
        <v>0</v>
      </c>
    </row>
    <row r="233" spans="11:13" hidden="1" x14ac:dyDescent="0.3">
      <c r="K233" s="7">
        <f t="shared" si="12"/>
        <v>0</v>
      </c>
      <c r="L233" s="5">
        <f t="shared" si="14"/>
        <v>0</v>
      </c>
      <c r="M233">
        <f t="shared" si="13"/>
        <v>0</v>
      </c>
    </row>
    <row r="234" spans="11:13" hidden="1" x14ac:dyDescent="0.3">
      <c r="K234" s="7">
        <f t="shared" si="12"/>
        <v>0</v>
      </c>
      <c r="L234" s="5">
        <f t="shared" si="14"/>
        <v>0</v>
      </c>
      <c r="M234">
        <f t="shared" si="13"/>
        <v>0</v>
      </c>
    </row>
    <row r="235" spans="11:13" hidden="1" x14ac:dyDescent="0.3">
      <c r="K235" s="7">
        <f t="shared" si="12"/>
        <v>0</v>
      </c>
      <c r="L235" s="5">
        <f t="shared" si="14"/>
        <v>0</v>
      </c>
      <c r="M235">
        <f t="shared" si="13"/>
        <v>0</v>
      </c>
    </row>
    <row r="236" spans="11:13" hidden="1" x14ac:dyDescent="0.3">
      <c r="K236" s="7">
        <f t="shared" si="12"/>
        <v>0</v>
      </c>
      <c r="L236" s="5">
        <f t="shared" si="14"/>
        <v>0</v>
      </c>
      <c r="M236">
        <f t="shared" si="13"/>
        <v>0</v>
      </c>
    </row>
    <row r="237" spans="11:13" hidden="1" x14ac:dyDescent="0.3">
      <c r="K237" s="7">
        <f t="shared" si="12"/>
        <v>0</v>
      </c>
      <c r="L237" s="5">
        <f t="shared" si="14"/>
        <v>0</v>
      </c>
      <c r="M237">
        <f t="shared" si="13"/>
        <v>0</v>
      </c>
    </row>
    <row r="238" spans="11:13" hidden="1" x14ac:dyDescent="0.3">
      <c r="K238" s="7">
        <f t="shared" si="12"/>
        <v>0</v>
      </c>
      <c r="L238" s="5">
        <f t="shared" si="14"/>
        <v>0</v>
      </c>
      <c r="M238">
        <f t="shared" si="13"/>
        <v>0</v>
      </c>
    </row>
    <row r="239" spans="11:13" hidden="1" x14ac:dyDescent="0.3">
      <c r="K239" s="7">
        <f t="shared" si="12"/>
        <v>0</v>
      </c>
      <c r="L239" s="5">
        <f t="shared" si="14"/>
        <v>0</v>
      </c>
      <c r="M239">
        <f t="shared" si="13"/>
        <v>0</v>
      </c>
    </row>
    <row r="240" spans="11:13" hidden="1" x14ac:dyDescent="0.3">
      <c r="K240" s="7">
        <f t="shared" si="12"/>
        <v>0</v>
      </c>
      <c r="L240" s="5">
        <f t="shared" si="14"/>
        <v>0</v>
      </c>
      <c r="M240">
        <f t="shared" si="13"/>
        <v>0</v>
      </c>
    </row>
    <row r="241" spans="11:13" hidden="1" x14ac:dyDescent="0.3">
      <c r="K241" s="7">
        <f t="shared" si="12"/>
        <v>0</v>
      </c>
      <c r="L241" s="5">
        <f t="shared" si="14"/>
        <v>0</v>
      </c>
      <c r="M241">
        <f t="shared" si="13"/>
        <v>0</v>
      </c>
    </row>
    <row r="242" spans="11:13" hidden="1" x14ac:dyDescent="0.3">
      <c r="K242" s="7">
        <f t="shared" si="12"/>
        <v>0</v>
      </c>
      <c r="L242" s="5">
        <f t="shared" si="14"/>
        <v>0</v>
      </c>
      <c r="M242">
        <f t="shared" si="13"/>
        <v>0</v>
      </c>
    </row>
    <row r="243" spans="11:13" hidden="1" x14ac:dyDescent="0.3">
      <c r="K243" s="7">
        <f t="shared" si="12"/>
        <v>0</v>
      </c>
      <c r="L243" s="5">
        <f t="shared" si="14"/>
        <v>0</v>
      </c>
      <c r="M243">
        <f t="shared" si="13"/>
        <v>0</v>
      </c>
    </row>
    <row r="244" spans="11:13" hidden="1" x14ac:dyDescent="0.3">
      <c r="K244" s="7">
        <f t="shared" si="12"/>
        <v>0</v>
      </c>
      <c r="L244" s="5">
        <f t="shared" si="14"/>
        <v>0</v>
      </c>
      <c r="M244">
        <f t="shared" si="13"/>
        <v>0</v>
      </c>
    </row>
    <row r="245" spans="11:13" hidden="1" x14ac:dyDescent="0.3">
      <c r="K245" s="7">
        <f t="shared" si="12"/>
        <v>0</v>
      </c>
      <c r="L245" s="5">
        <f t="shared" si="14"/>
        <v>0</v>
      </c>
      <c r="M245">
        <f t="shared" si="13"/>
        <v>0</v>
      </c>
    </row>
    <row r="246" spans="11:13" hidden="1" x14ac:dyDescent="0.3">
      <c r="K246" s="7">
        <f t="shared" si="12"/>
        <v>0</v>
      </c>
      <c r="L246" s="5">
        <f t="shared" si="14"/>
        <v>0</v>
      </c>
      <c r="M246">
        <f t="shared" si="13"/>
        <v>0</v>
      </c>
    </row>
    <row r="247" spans="11:13" hidden="1" x14ac:dyDescent="0.3">
      <c r="K247" s="7">
        <f t="shared" si="12"/>
        <v>0</v>
      </c>
      <c r="L247" s="5">
        <f t="shared" si="14"/>
        <v>0</v>
      </c>
      <c r="M247">
        <f t="shared" si="13"/>
        <v>0</v>
      </c>
    </row>
    <row r="248" spans="11:13" hidden="1" x14ac:dyDescent="0.3">
      <c r="K248" s="7">
        <f t="shared" si="12"/>
        <v>0</v>
      </c>
      <c r="L248" s="5">
        <f t="shared" si="14"/>
        <v>0</v>
      </c>
      <c r="M248">
        <f t="shared" si="13"/>
        <v>0</v>
      </c>
    </row>
    <row r="249" spans="11:13" hidden="1" x14ac:dyDescent="0.3">
      <c r="K249" s="7">
        <f t="shared" si="12"/>
        <v>0</v>
      </c>
      <c r="L249" s="5">
        <f t="shared" si="14"/>
        <v>0</v>
      </c>
      <c r="M249">
        <f t="shared" si="13"/>
        <v>0</v>
      </c>
    </row>
    <row r="250" spans="11:13" hidden="1" x14ac:dyDescent="0.3">
      <c r="K250" s="7">
        <f t="shared" si="12"/>
        <v>0</v>
      </c>
      <c r="L250" s="5">
        <f t="shared" si="14"/>
        <v>0</v>
      </c>
      <c r="M250">
        <f t="shared" si="13"/>
        <v>0</v>
      </c>
    </row>
    <row r="251" spans="11:13" hidden="1" x14ac:dyDescent="0.3">
      <c r="K251" s="7">
        <f t="shared" si="12"/>
        <v>0</v>
      </c>
      <c r="L251" s="5">
        <f t="shared" si="14"/>
        <v>0</v>
      </c>
      <c r="M251">
        <f t="shared" si="13"/>
        <v>0</v>
      </c>
    </row>
    <row r="252" spans="11:13" hidden="1" x14ac:dyDescent="0.3">
      <c r="K252" s="7">
        <f t="shared" si="12"/>
        <v>0</v>
      </c>
      <c r="L252" s="5">
        <f t="shared" si="14"/>
        <v>0</v>
      </c>
      <c r="M252">
        <f t="shared" si="13"/>
        <v>0</v>
      </c>
    </row>
    <row r="253" spans="11:13" hidden="1" x14ac:dyDescent="0.3">
      <c r="K253" s="7">
        <f t="shared" si="12"/>
        <v>0</v>
      </c>
      <c r="L253" s="5">
        <f t="shared" si="14"/>
        <v>0</v>
      </c>
      <c r="M253">
        <f t="shared" si="13"/>
        <v>0</v>
      </c>
    </row>
    <row r="254" spans="11:13" hidden="1" x14ac:dyDescent="0.3">
      <c r="K254" s="7">
        <f t="shared" si="12"/>
        <v>0</v>
      </c>
      <c r="L254" s="5">
        <f t="shared" si="14"/>
        <v>0</v>
      </c>
      <c r="M254">
        <f t="shared" si="13"/>
        <v>0</v>
      </c>
    </row>
    <row r="255" spans="11:13" hidden="1" x14ac:dyDescent="0.3">
      <c r="K255" s="7">
        <f t="shared" si="12"/>
        <v>0</v>
      </c>
      <c r="L255" s="5">
        <f t="shared" si="14"/>
        <v>0</v>
      </c>
      <c r="M255">
        <f t="shared" si="13"/>
        <v>0</v>
      </c>
    </row>
    <row r="256" spans="11:13" hidden="1" x14ac:dyDescent="0.3">
      <c r="K256" s="7">
        <f t="shared" si="12"/>
        <v>0</v>
      </c>
      <c r="L256" s="5">
        <f t="shared" si="14"/>
        <v>0</v>
      </c>
      <c r="M256">
        <f t="shared" si="13"/>
        <v>0</v>
      </c>
    </row>
    <row r="257" spans="11:13" hidden="1" x14ac:dyDescent="0.3">
      <c r="K257" s="7">
        <f t="shared" si="12"/>
        <v>0</v>
      </c>
      <c r="L257" s="5">
        <f t="shared" si="14"/>
        <v>0</v>
      </c>
      <c r="M257">
        <f t="shared" si="13"/>
        <v>0</v>
      </c>
    </row>
    <row r="258" spans="11:13" hidden="1" x14ac:dyDescent="0.3">
      <c r="K258" s="7">
        <f t="shared" si="12"/>
        <v>0</v>
      </c>
      <c r="L258" s="5">
        <f t="shared" si="14"/>
        <v>0</v>
      </c>
      <c r="M258">
        <f t="shared" si="13"/>
        <v>0</v>
      </c>
    </row>
    <row r="259" spans="11:13" hidden="1" x14ac:dyDescent="0.3">
      <c r="K259" s="7">
        <f t="shared" si="12"/>
        <v>0</v>
      </c>
      <c r="L259" s="5">
        <f t="shared" si="14"/>
        <v>0</v>
      </c>
      <c r="M259">
        <f t="shared" si="13"/>
        <v>0</v>
      </c>
    </row>
    <row r="260" spans="11:13" hidden="1" x14ac:dyDescent="0.3">
      <c r="K260" s="7">
        <f t="shared" si="12"/>
        <v>0</v>
      </c>
      <c r="L260" s="5">
        <f t="shared" si="14"/>
        <v>0</v>
      </c>
      <c r="M260">
        <f t="shared" si="13"/>
        <v>0</v>
      </c>
    </row>
    <row r="261" spans="11:13" hidden="1" x14ac:dyDescent="0.3">
      <c r="K261" s="7">
        <f t="shared" ref="K261:K324" si="15">SUM(F261:J261)</f>
        <v>0</v>
      </c>
      <c r="L261" s="5">
        <f t="shared" si="14"/>
        <v>0</v>
      </c>
      <c r="M261">
        <f t="shared" ref="M261:M324" si="16">SUM(K261*L261)</f>
        <v>0</v>
      </c>
    </row>
    <row r="262" spans="11:13" hidden="1" x14ac:dyDescent="0.3">
      <c r="K262" s="7">
        <f t="shared" si="15"/>
        <v>0</v>
      </c>
      <c r="L262" s="5">
        <f t="shared" ref="L262:L325" si="17">IF(D262="X",0,IF(E262="",0,IF(E262="H",0,VLOOKUP(E262,$F$539:$G$553,2))))</f>
        <v>0</v>
      </c>
      <c r="M262">
        <f t="shared" si="16"/>
        <v>0</v>
      </c>
    </row>
    <row r="263" spans="11:13" hidden="1" x14ac:dyDescent="0.3">
      <c r="K263" s="7">
        <f t="shared" si="15"/>
        <v>0</v>
      </c>
      <c r="L263" s="5">
        <f t="shared" si="17"/>
        <v>0</v>
      </c>
      <c r="M263">
        <f t="shared" si="16"/>
        <v>0</v>
      </c>
    </row>
    <row r="264" spans="11:13" hidden="1" x14ac:dyDescent="0.3">
      <c r="K264" s="7">
        <f t="shared" si="15"/>
        <v>0</v>
      </c>
      <c r="L264" s="5">
        <f t="shared" si="17"/>
        <v>0</v>
      </c>
      <c r="M264">
        <f t="shared" si="16"/>
        <v>0</v>
      </c>
    </row>
    <row r="265" spans="11:13" hidden="1" x14ac:dyDescent="0.3">
      <c r="K265" s="7">
        <f t="shared" si="15"/>
        <v>0</v>
      </c>
      <c r="L265" s="5">
        <f t="shared" si="17"/>
        <v>0</v>
      </c>
      <c r="M265">
        <f t="shared" si="16"/>
        <v>0</v>
      </c>
    </row>
    <row r="266" spans="11:13" hidden="1" x14ac:dyDescent="0.3">
      <c r="K266" s="7">
        <f t="shared" si="15"/>
        <v>0</v>
      </c>
      <c r="L266" s="5">
        <f t="shared" si="17"/>
        <v>0</v>
      </c>
      <c r="M266">
        <f t="shared" si="16"/>
        <v>0</v>
      </c>
    </row>
    <row r="267" spans="11:13" hidden="1" x14ac:dyDescent="0.3">
      <c r="K267" s="7">
        <f t="shared" si="15"/>
        <v>0</v>
      </c>
      <c r="L267" s="5">
        <f t="shared" si="17"/>
        <v>0</v>
      </c>
      <c r="M267">
        <f t="shared" si="16"/>
        <v>0</v>
      </c>
    </row>
    <row r="268" spans="11:13" hidden="1" x14ac:dyDescent="0.3">
      <c r="K268" s="7">
        <f t="shared" si="15"/>
        <v>0</v>
      </c>
      <c r="L268" s="5">
        <f t="shared" si="17"/>
        <v>0</v>
      </c>
      <c r="M268">
        <f t="shared" si="16"/>
        <v>0</v>
      </c>
    </row>
    <row r="269" spans="11:13" hidden="1" x14ac:dyDescent="0.3">
      <c r="K269" s="7">
        <f t="shared" si="15"/>
        <v>0</v>
      </c>
      <c r="L269" s="5">
        <f t="shared" si="17"/>
        <v>0</v>
      </c>
      <c r="M269">
        <f t="shared" si="16"/>
        <v>0</v>
      </c>
    </row>
    <row r="270" spans="11:13" hidden="1" x14ac:dyDescent="0.3">
      <c r="K270" s="7">
        <f t="shared" si="15"/>
        <v>0</v>
      </c>
      <c r="L270" s="5">
        <f t="shared" si="17"/>
        <v>0</v>
      </c>
      <c r="M270">
        <f t="shared" si="16"/>
        <v>0</v>
      </c>
    </row>
    <row r="271" spans="11:13" hidden="1" x14ac:dyDescent="0.3">
      <c r="K271" s="7">
        <f t="shared" si="15"/>
        <v>0</v>
      </c>
      <c r="L271" s="5">
        <f t="shared" si="17"/>
        <v>0</v>
      </c>
      <c r="M271">
        <f t="shared" si="16"/>
        <v>0</v>
      </c>
    </row>
    <row r="272" spans="11:13" hidden="1" x14ac:dyDescent="0.3">
      <c r="K272" s="7">
        <f t="shared" si="15"/>
        <v>0</v>
      </c>
      <c r="L272" s="5">
        <f t="shared" si="17"/>
        <v>0</v>
      </c>
      <c r="M272">
        <f t="shared" si="16"/>
        <v>0</v>
      </c>
    </row>
    <row r="273" spans="11:13" hidden="1" x14ac:dyDescent="0.3">
      <c r="K273" s="7">
        <f t="shared" si="15"/>
        <v>0</v>
      </c>
      <c r="L273" s="5">
        <f t="shared" si="17"/>
        <v>0</v>
      </c>
      <c r="M273">
        <f t="shared" si="16"/>
        <v>0</v>
      </c>
    </row>
    <row r="274" spans="11:13" hidden="1" x14ac:dyDescent="0.3">
      <c r="K274" s="7">
        <f t="shared" si="15"/>
        <v>0</v>
      </c>
      <c r="L274" s="5">
        <f t="shared" si="17"/>
        <v>0</v>
      </c>
      <c r="M274">
        <f t="shared" si="16"/>
        <v>0</v>
      </c>
    </row>
    <row r="275" spans="11:13" hidden="1" x14ac:dyDescent="0.3">
      <c r="K275" s="7">
        <f t="shared" si="15"/>
        <v>0</v>
      </c>
      <c r="L275" s="5">
        <f t="shared" si="17"/>
        <v>0</v>
      </c>
      <c r="M275">
        <f t="shared" si="16"/>
        <v>0</v>
      </c>
    </row>
    <row r="276" spans="11:13" hidden="1" x14ac:dyDescent="0.3">
      <c r="K276" s="7">
        <f t="shared" si="15"/>
        <v>0</v>
      </c>
      <c r="L276" s="5">
        <f t="shared" si="17"/>
        <v>0</v>
      </c>
      <c r="M276">
        <f t="shared" si="16"/>
        <v>0</v>
      </c>
    </row>
    <row r="277" spans="11:13" hidden="1" x14ac:dyDescent="0.3">
      <c r="K277" s="7">
        <f t="shared" si="15"/>
        <v>0</v>
      </c>
      <c r="L277" s="5">
        <f t="shared" si="17"/>
        <v>0</v>
      </c>
      <c r="M277">
        <f t="shared" si="16"/>
        <v>0</v>
      </c>
    </row>
    <row r="278" spans="11:13" hidden="1" x14ac:dyDescent="0.3">
      <c r="K278" s="7">
        <f t="shared" si="15"/>
        <v>0</v>
      </c>
      <c r="L278" s="5">
        <f t="shared" si="17"/>
        <v>0</v>
      </c>
      <c r="M278">
        <f t="shared" si="16"/>
        <v>0</v>
      </c>
    </row>
    <row r="279" spans="11:13" hidden="1" x14ac:dyDescent="0.3">
      <c r="K279" s="7">
        <f t="shared" si="15"/>
        <v>0</v>
      </c>
      <c r="L279" s="5">
        <f t="shared" si="17"/>
        <v>0</v>
      </c>
      <c r="M279">
        <f t="shared" si="16"/>
        <v>0</v>
      </c>
    </row>
    <row r="280" spans="11:13" hidden="1" x14ac:dyDescent="0.3">
      <c r="K280" s="7">
        <f t="shared" si="15"/>
        <v>0</v>
      </c>
      <c r="L280" s="5">
        <f t="shared" si="17"/>
        <v>0</v>
      </c>
      <c r="M280">
        <f t="shared" si="16"/>
        <v>0</v>
      </c>
    </row>
    <row r="281" spans="11:13" hidden="1" x14ac:dyDescent="0.3">
      <c r="K281" s="7">
        <f t="shared" si="15"/>
        <v>0</v>
      </c>
      <c r="L281" s="5">
        <f t="shared" si="17"/>
        <v>0</v>
      </c>
      <c r="M281">
        <f t="shared" si="16"/>
        <v>0</v>
      </c>
    </row>
    <row r="282" spans="11:13" hidden="1" x14ac:dyDescent="0.3">
      <c r="K282" s="7">
        <f t="shared" si="15"/>
        <v>0</v>
      </c>
      <c r="L282" s="5">
        <f t="shared" si="17"/>
        <v>0</v>
      </c>
      <c r="M282">
        <f t="shared" si="16"/>
        <v>0</v>
      </c>
    </row>
    <row r="283" spans="11:13" hidden="1" x14ac:dyDescent="0.3">
      <c r="K283" s="7">
        <f t="shared" si="15"/>
        <v>0</v>
      </c>
      <c r="L283" s="5">
        <f t="shared" si="17"/>
        <v>0</v>
      </c>
      <c r="M283">
        <f t="shared" si="16"/>
        <v>0</v>
      </c>
    </row>
    <row r="284" spans="11:13" hidden="1" x14ac:dyDescent="0.3">
      <c r="K284" s="7">
        <f t="shared" si="15"/>
        <v>0</v>
      </c>
      <c r="L284" s="5">
        <f t="shared" si="17"/>
        <v>0</v>
      </c>
      <c r="M284">
        <f t="shared" si="16"/>
        <v>0</v>
      </c>
    </row>
    <row r="285" spans="11:13" hidden="1" x14ac:dyDescent="0.3">
      <c r="K285" s="7">
        <f t="shared" si="15"/>
        <v>0</v>
      </c>
      <c r="L285" s="5">
        <f t="shared" si="17"/>
        <v>0</v>
      </c>
      <c r="M285">
        <f t="shared" si="16"/>
        <v>0</v>
      </c>
    </row>
    <row r="286" spans="11:13" hidden="1" x14ac:dyDescent="0.3">
      <c r="K286" s="7">
        <f t="shared" si="15"/>
        <v>0</v>
      </c>
      <c r="L286" s="5">
        <f t="shared" si="17"/>
        <v>0</v>
      </c>
      <c r="M286">
        <f t="shared" si="16"/>
        <v>0</v>
      </c>
    </row>
    <row r="287" spans="11:13" hidden="1" x14ac:dyDescent="0.3">
      <c r="K287" s="7">
        <f t="shared" si="15"/>
        <v>0</v>
      </c>
      <c r="L287" s="5">
        <f t="shared" si="17"/>
        <v>0</v>
      </c>
      <c r="M287">
        <f t="shared" si="16"/>
        <v>0</v>
      </c>
    </row>
    <row r="288" spans="11:13" hidden="1" x14ac:dyDescent="0.3">
      <c r="K288" s="7">
        <f t="shared" si="15"/>
        <v>0</v>
      </c>
      <c r="L288" s="5">
        <f t="shared" si="17"/>
        <v>0</v>
      </c>
      <c r="M288">
        <f t="shared" si="16"/>
        <v>0</v>
      </c>
    </row>
    <row r="289" spans="11:13" hidden="1" x14ac:dyDescent="0.3">
      <c r="K289" s="7">
        <f t="shared" si="15"/>
        <v>0</v>
      </c>
      <c r="L289" s="5">
        <f t="shared" si="17"/>
        <v>0</v>
      </c>
      <c r="M289">
        <f t="shared" si="16"/>
        <v>0</v>
      </c>
    </row>
    <row r="290" spans="11:13" hidden="1" x14ac:dyDescent="0.3">
      <c r="K290" s="7">
        <f t="shared" si="15"/>
        <v>0</v>
      </c>
      <c r="L290" s="5">
        <f t="shared" si="17"/>
        <v>0</v>
      </c>
      <c r="M290">
        <f t="shared" si="16"/>
        <v>0</v>
      </c>
    </row>
    <row r="291" spans="11:13" hidden="1" x14ac:dyDescent="0.3">
      <c r="K291" s="7">
        <f t="shared" si="15"/>
        <v>0</v>
      </c>
      <c r="L291" s="5">
        <f t="shared" si="17"/>
        <v>0</v>
      </c>
      <c r="M291">
        <f t="shared" si="16"/>
        <v>0</v>
      </c>
    </row>
    <row r="292" spans="11:13" hidden="1" x14ac:dyDescent="0.3">
      <c r="K292" s="7">
        <f t="shared" si="15"/>
        <v>0</v>
      </c>
      <c r="L292" s="5">
        <f t="shared" si="17"/>
        <v>0</v>
      </c>
      <c r="M292">
        <f t="shared" si="16"/>
        <v>0</v>
      </c>
    </row>
    <row r="293" spans="11:13" hidden="1" x14ac:dyDescent="0.3">
      <c r="K293" s="7">
        <f t="shared" si="15"/>
        <v>0</v>
      </c>
      <c r="L293" s="5">
        <f t="shared" si="17"/>
        <v>0</v>
      </c>
      <c r="M293">
        <f t="shared" si="16"/>
        <v>0</v>
      </c>
    </row>
    <row r="294" spans="11:13" hidden="1" x14ac:dyDescent="0.3">
      <c r="K294" s="7">
        <f t="shared" si="15"/>
        <v>0</v>
      </c>
      <c r="L294" s="5">
        <f t="shared" si="17"/>
        <v>0</v>
      </c>
      <c r="M294">
        <f t="shared" si="16"/>
        <v>0</v>
      </c>
    </row>
    <row r="295" spans="11:13" hidden="1" x14ac:dyDescent="0.3">
      <c r="K295" s="7">
        <f t="shared" si="15"/>
        <v>0</v>
      </c>
      <c r="L295" s="5">
        <f t="shared" si="17"/>
        <v>0</v>
      </c>
      <c r="M295">
        <f t="shared" si="16"/>
        <v>0</v>
      </c>
    </row>
    <row r="296" spans="11:13" hidden="1" x14ac:dyDescent="0.3">
      <c r="K296" s="7">
        <f t="shared" si="15"/>
        <v>0</v>
      </c>
      <c r="L296" s="5">
        <f t="shared" si="17"/>
        <v>0</v>
      </c>
      <c r="M296">
        <f t="shared" si="16"/>
        <v>0</v>
      </c>
    </row>
    <row r="297" spans="11:13" hidden="1" x14ac:dyDescent="0.3">
      <c r="K297" s="7">
        <f t="shared" si="15"/>
        <v>0</v>
      </c>
      <c r="L297" s="5">
        <f t="shared" si="17"/>
        <v>0</v>
      </c>
      <c r="M297">
        <f t="shared" si="16"/>
        <v>0</v>
      </c>
    </row>
    <row r="298" spans="11:13" hidden="1" x14ac:dyDescent="0.3">
      <c r="K298" s="7">
        <f t="shared" si="15"/>
        <v>0</v>
      </c>
      <c r="L298" s="5">
        <f t="shared" si="17"/>
        <v>0</v>
      </c>
      <c r="M298">
        <f t="shared" si="16"/>
        <v>0</v>
      </c>
    </row>
    <row r="299" spans="11:13" hidden="1" x14ac:dyDescent="0.3">
      <c r="K299" s="7">
        <f t="shared" si="15"/>
        <v>0</v>
      </c>
      <c r="L299" s="5">
        <f t="shared" si="17"/>
        <v>0</v>
      </c>
      <c r="M299">
        <f t="shared" si="16"/>
        <v>0</v>
      </c>
    </row>
    <row r="300" spans="11:13" hidden="1" x14ac:dyDescent="0.3">
      <c r="K300" s="7">
        <f t="shared" si="15"/>
        <v>0</v>
      </c>
      <c r="L300" s="5">
        <f t="shared" si="17"/>
        <v>0</v>
      </c>
      <c r="M300">
        <f t="shared" si="16"/>
        <v>0</v>
      </c>
    </row>
    <row r="301" spans="11:13" hidden="1" x14ac:dyDescent="0.3">
      <c r="K301" s="7">
        <f t="shared" si="15"/>
        <v>0</v>
      </c>
      <c r="L301" s="5">
        <f t="shared" si="17"/>
        <v>0</v>
      </c>
      <c r="M301">
        <f t="shared" si="16"/>
        <v>0</v>
      </c>
    </row>
    <row r="302" spans="11:13" hidden="1" x14ac:dyDescent="0.3">
      <c r="K302" s="7">
        <f t="shared" si="15"/>
        <v>0</v>
      </c>
      <c r="L302" s="5">
        <f t="shared" si="17"/>
        <v>0</v>
      </c>
      <c r="M302">
        <f t="shared" si="16"/>
        <v>0</v>
      </c>
    </row>
    <row r="303" spans="11:13" hidden="1" x14ac:dyDescent="0.3">
      <c r="K303" s="7">
        <f t="shared" si="15"/>
        <v>0</v>
      </c>
      <c r="L303" s="5">
        <f t="shared" si="17"/>
        <v>0</v>
      </c>
      <c r="M303">
        <f t="shared" si="16"/>
        <v>0</v>
      </c>
    </row>
    <row r="304" spans="11:13" hidden="1" x14ac:dyDescent="0.3">
      <c r="K304" s="7">
        <f t="shared" si="15"/>
        <v>0</v>
      </c>
      <c r="L304" s="5">
        <f t="shared" si="17"/>
        <v>0</v>
      </c>
      <c r="M304">
        <f t="shared" si="16"/>
        <v>0</v>
      </c>
    </row>
    <row r="305" spans="11:13" hidden="1" x14ac:dyDescent="0.3">
      <c r="K305" s="7">
        <f t="shared" si="15"/>
        <v>0</v>
      </c>
      <c r="L305" s="5">
        <f t="shared" si="17"/>
        <v>0</v>
      </c>
      <c r="M305">
        <f t="shared" si="16"/>
        <v>0</v>
      </c>
    </row>
    <row r="306" spans="11:13" hidden="1" x14ac:dyDescent="0.3">
      <c r="K306" s="7">
        <f t="shared" si="15"/>
        <v>0</v>
      </c>
      <c r="L306" s="5">
        <f t="shared" si="17"/>
        <v>0</v>
      </c>
      <c r="M306">
        <f t="shared" si="16"/>
        <v>0</v>
      </c>
    </row>
    <row r="307" spans="11:13" hidden="1" x14ac:dyDescent="0.3">
      <c r="K307" s="7">
        <f t="shared" si="15"/>
        <v>0</v>
      </c>
      <c r="L307" s="5">
        <f t="shared" si="17"/>
        <v>0</v>
      </c>
      <c r="M307">
        <f t="shared" si="16"/>
        <v>0</v>
      </c>
    </row>
    <row r="308" spans="11:13" hidden="1" x14ac:dyDescent="0.3">
      <c r="K308" s="7">
        <f t="shared" si="15"/>
        <v>0</v>
      </c>
      <c r="L308" s="5">
        <f t="shared" si="17"/>
        <v>0</v>
      </c>
      <c r="M308">
        <f t="shared" si="16"/>
        <v>0</v>
      </c>
    </row>
    <row r="309" spans="11:13" hidden="1" x14ac:dyDescent="0.3">
      <c r="K309" s="7">
        <f t="shared" si="15"/>
        <v>0</v>
      </c>
      <c r="L309" s="5">
        <f t="shared" si="17"/>
        <v>0</v>
      </c>
      <c r="M309">
        <f t="shared" si="16"/>
        <v>0</v>
      </c>
    </row>
    <row r="310" spans="11:13" hidden="1" x14ac:dyDescent="0.3">
      <c r="K310" s="7">
        <f t="shared" si="15"/>
        <v>0</v>
      </c>
      <c r="L310" s="5">
        <f t="shared" si="17"/>
        <v>0</v>
      </c>
      <c r="M310">
        <f t="shared" si="16"/>
        <v>0</v>
      </c>
    </row>
    <row r="311" spans="11:13" hidden="1" x14ac:dyDescent="0.3">
      <c r="K311" s="7">
        <f t="shared" si="15"/>
        <v>0</v>
      </c>
      <c r="L311" s="5">
        <f t="shared" si="17"/>
        <v>0</v>
      </c>
      <c r="M311">
        <f t="shared" si="16"/>
        <v>0</v>
      </c>
    </row>
    <row r="312" spans="11:13" hidden="1" x14ac:dyDescent="0.3">
      <c r="K312" s="7">
        <f t="shared" si="15"/>
        <v>0</v>
      </c>
      <c r="L312" s="5">
        <f t="shared" si="17"/>
        <v>0</v>
      </c>
      <c r="M312">
        <f t="shared" si="16"/>
        <v>0</v>
      </c>
    </row>
    <row r="313" spans="11:13" hidden="1" x14ac:dyDescent="0.3">
      <c r="K313" s="7">
        <f t="shared" si="15"/>
        <v>0</v>
      </c>
      <c r="L313" s="5">
        <f t="shared" si="17"/>
        <v>0</v>
      </c>
      <c r="M313">
        <f t="shared" si="16"/>
        <v>0</v>
      </c>
    </row>
    <row r="314" spans="11:13" hidden="1" x14ac:dyDescent="0.3">
      <c r="K314" s="7">
        <f t="shared" si="15"/>
        <v>0</v>
      </c>
      <c r="L314" s="5">
        <f t="shared" si="17"/>
        <v>0</v>
      </c>
      <c r="M314">
        <f t="shared" si="16"/>
        <v>0</v>
      </c>
    </row>
    <row r="315" spans="11:13" hidden="1" x14ac:dyDescent="0.3">
      <c r="K315" s="7">
        <f t="shared" si="15"/>
        <v>0</v>
      </c>
      <c r="L315" s="5">
        <f t="shared" si="17"/>
        <v>0</v>
      </c>
      <c r="M315">
        <f t="shared" si="16"/>
        <v>0</v>
      </c>
    </row>
    <row r="316" spans="11:13" hidden="1" x14ac:dyDescent="0.3">
      <c r="K316" s="7">
        <f t="shared" si="15"/>
        <v>0</v>
      </c>
      <c r="L316" s="5">
        <f t="shared" si="17"/>
        <v>0</v>
      </c>
      <c r="M316">
        <f t="shared" si="16"/>
        <v>0</v>
      </c>
    </row>
    <row r="317" spans="11:13" hidden="1" x14ac:dyDescent="0.3">
      <c r="K317" s="7">
        <f t="shared" si="15"/>
        <v>0</v>
      </c>
      <c r="L317" s="5">
        <f t="shared" si="17"/>
        <v>0</v>
      </c>
      <c r="M317">
        <f t="shared" si="16"/>
        <v>0</v>
      </c>
    </row>
    <row r="318" spans="11:13" hidden="1" x14ac:dyDescent="0.3">
      <c r="K318" s="7">
        <f t="shared" si="15"/>
        <v>0</v>
      </c>
      <c r="L318" s="5">
        <f t="shared" si="17"/>
        <v>0</v>
      </c>
      <c r="M318">
        <f t="shared" si="16"/>
        <v>0</v>
      </c>
    </row>
    <row r="319" spans="11:13" hidden="1" x14ac:dyDescent="0.3">
      <c r="K319" s="7">
        <f t="shared" si="15"/>
        <v>0</v>
      </c>
      <c r="L319" s="5">
        <f t="shared" si="17"/>
        <v>0</v>
      </c>
      <c r="M319">
        <f t="shared" si="16"/>
        <v>0</v>
      </c>
    </row>
    <row r="320" spans="11:13" hidden="1" x14ac:dyDescent="0.3">
      <c r="K320" s="7">
        <f t="shared" si="15"/>
        <v>0</v>
      </c>
      <c r="L320" s="5">
        <f t="shared" si="17"/>
        <v>0</v>
      </c>
      <c r="M320">
        <f t="shared" si="16"/>
        <v>0</v>
      </c>
    </row>
    <row r="321" spans="11:13" hidden="1" x14ac:dyDescent="0.3">
      <c r="K321" s="7">
        <f t="shared" si="15"/>
        <v>0</v>
      </c>
      <c r="L321" s="5">
        <f t="shared" si="17"/>
        <v>0</v>
      </c>
      <c r="M321">
        <f t="shared" si="16"/>
        <v>0</v>
      </c>
    </row>
    <row r="322" spans="11:13" hidden="1" x14ac:dyDescent="0.3">
      <c r="K322" s="7">
        <f t="shared" si="15"/>
        <v>0</v>
      </c>
      <c r="L322" s="5">
        <f t="shared" si="17"/>
        <v>0</v>
      </c>
      <c r="M322">
        <f t="shared" si="16"/>
        <v>0</v>
      </c>
    </row>
    <row r="323" spans="11:13" hidden="1" x14ac:dyDescent="0.3">
      <c r="K323" s="7">
        <f t="shared" si="15"/>
        <v>0</v>
      </c>
      <c r="L323" s="5">
        <f t="shared" si="17"/>
        <v>0</v>
      </c>
      <c r="M323">
        <f t="shared" si="16"/>
        <v>0</v>
      </c>
    </row>
    <row r="324" spans="11:13" hidden="1" x14ac:dyDescent="0.3">
      <c r="K324" s="7">
        <f t="shared" si="15"/>
        <v>0</v>
      </c>
      <c r="L324" s="5">
        <f t="shared" si="17"/>
        <v>0</v>
      </c>
      <c r="M324">
        <f t="shared" si="16"/>
        <v>0</v>
      </c>
    </row>
    <row r="325" spans="11:13" hidden="1" x14ac:dyDescent="0.3">
      <c r="K325" s="7">
        <f t="shared" ref="K325:K388" si="18">SUM(F325:J325)</f>
        <v>0</v>
      </c>
      <c r="L325" s="5">
        <f t="shared" si="17"/>
        <v>0</v>
      </c>
      <c r="M325">
        <f t="shared" ref="M325:M388" si="19">SUM(K325*L325)</f>
        <v>0</v>
      </c>
    </row>
    <row r="326" spans="11:13" hidden="1" x14ac:dyDescent="0.3">
      <c r="K326" s="7">
        <f t="shared" si="18"/>
        <v>0</v>
      </c>
      <c r="L326" s="5">
        <f t="shared" ref="L326:L389" si="20">IF(D326="X",0,IF(E326="",0,IF(E326="H",0,VLOOKUP(E326,$F$539:$G$553,2))))</f>
        <v>0</v>
      </c>
      <c r="M326">
        <f t="shared" si="19"/>
        <v>0</v>
      </c>
    </row>
    <row r="327" spans="11:13" hidden="1" x14ac:dyDescent="0.3">
      <c r="K327" s="7">
        <f t="shared" si="18"/>
        <v>0</v>
      </c>
      <c r="L327" s="5">
        <f t="shared" si="20"/>
        <v>0</v>
      </c>
      <c r="M327">
        <f t="shared" si="19"/>
        <v>0</v>
      </c>
    </row>
    <row r="328" spans="11:13" hidden="1" x14ac:dyDescent="0.3">
      <c r="K328" s="7">
        <f t="shared" si="18"/>
        <v>0</v>
      </c>
      <c r="L328" s="5">
        <f t="shared" si="20"/>
        <v>0</v>
      </c>
      <c r="M328">
        <f t="shared" si="19"/>
        <v>0</v>
      </c>
    </row>
    <row r="329" spans="11:13" hidden="1" x14ac:dyDescent="0.3">
      <c r="K329" s="7">
        <f t="shared" si="18"/>
        <v>0</v>
      </c>
      <c r="L329" s="5">
        <f t="shared" si="20"/>
        <v>0</v>
      </c>
      <c r="M329">
        <f t="shared" si="19"/>
        <v>0</v>
      </c>
    </row>
    <row r="330" spans="11:13" hidden="1" x14ac:dyDescent="0.3">
      <c r="K330" s="7">
        <f t="shared" si="18"/>
        <v>0</v>
      </c>
      <c r="L330" s="5">
        <f t="shared" si="20"/>
        <v>0</v>
      </c>
      <c r="M330">
        <f t="shared" si="19"/>
        <v>0</v>
      </c>
    </row>
    <row r="331" spans="11:13" hidden="1" x14ac:dyDescent="0.3">
      <c r="K331" s="7">
        <f t="shared" si="18"/>
        <v>0</v>
      </c>
      <c r="L331" s="5">
        <f t="shared" si="20"/>
        <v>0</v>
      </c>
      <c r="M331">
        <f t="shared" si="19"/>
        <v>0</v>
      </c>
    </row>
    <row r="332" spans="11:13" hidden="1" x14ac:dyDescent="0.3">
      <c r="K332" s="7">
        <f t="shared" si="18"/>
        <v>0</v>
      </c>
      <c r="L332" s="5">
        <f t="shared" si="20"/>
        <v>0</v>
      </c>
      <c r="M332">
        <f t="shared" si="19"/>
        <v>0</v>
      </c>
    </row>
    <row r="333" spans="11:13" hidden="1" x14ac:dyDescent="0.3">
      <c r="K333" s="7">
        <f t="shared" si="18"/>
        <v>0</v>
      </c>
      <c r="L333" s="5">
        <f t="shared" si="20"/>
        <v>0</v>
      </c>
      <c r="M333">
        <f t="shared" si="19"/>
        <v>0</v>
      </c>
    </row>
    <row r="334" spans="11:13" hidden="1" x14ac:dyDescent="0.3">
      <c r="K334" s="7">
        <f t="shared" si="18"/>
        <v>0</v>
      </c>
      <c r="L334" s="5">
        <f t="shared" si="20"/>
        <v>0</v>
      </c>
      <c r="M334">
        <f t="shared" si="19"/>
        <v>0</v>
      </c>
    </row>
    <row r="335" spans="11:13" hidden="1" x14ac:dyDescent="0.3">
      <c r="K335" s="7">
        <f t="shared" si="18"/>
        <v>0</v>
      </c>
      <c r="L335" s="5">
        <f t="shared" si="20"/>
        <v>0</v>
      </c>
      <c r="M335">
        <f t="shared" si="19"/>
        <v>0</v>
      </c>
    </row>
    <row r="336" spans="11:13" hidden="1" x14ac:dyDescent="0.3">
      <c r="K336" s="7">
        <f t="shared" si="18"/>
        <v>0</v>
      </c>
      <c r="L336" s="5">
        <f t="shared" si="20"/>
        <v>0</v>
      </c>
      <c r="M336">
        <f t="shared" si="19"/>
        <v>0</v>
      </c>
    </row>
    <row r="337" spans="11:13" hidden="1" x14ac:dyDescent="0.3">
      <c r="K337" s="7">
        <f t="shared" si="18"/>
        <v>0</v>
      </c>
      <c r="L337" s="5">
        <f t="shared" si="20"/>
        <v>0</v>
      </c>
      <c r="M337">
        <f t="shared" si="19"/>
        <v>0</v>
      </c>
    </row>
    <row r="338" spans="11:13" hidden="1" x14ac:dyDescent="0.3">
      <c r="K338" s="7">
        <f t="shared" si="18"/>
        <v>0</v>
      </c>
      <c r="L338" s="5">
        <f t="shared" si="20"/>
        <v>0</v>
      </c>
      <c r="M338">
        <f t="shared" si="19"/>
        <v>0</v>
      </c>
    </row>
    <row r="339" spans="11:13" hidden="1" x14ac:dyDescent="0.3">
      <c r="K339" s="7">
        <f t="shared" si="18"/>
        <v>0</v>
      </c>
      <c r="L339" s="5">
        <f t="shared" si="20"/>
        <v>0</v>
      </c>
      <c r="M339">
        <f t="shared" si="19"/>
        <v>0</v>
      </c>
    </row>
    <row r="340" spans="11:13" hidden="1" x14ac:dyDescent="0.3">
      <c r="K340" s="7">
        <f t="shared" si="18"/>
        <v>0</v>
      </c>
      <c r="L340" s="5">
        <f t="shared" si="20"/>
        <v>0</v>
      </c>
      <c r="M340">
        <f t="shared" si="19"/>
        <v>0</v>
      </c>
    </row>
    <row r="341" spans="11:13" hidden="1" x14ac:dyDescent="0.3">
      <c r="K341" s="7">
        <f t="shared" si="18"/>
        <v>0</v>
      </c>
      <c r="L341" s="5">
        <f t="shared" si="20"/>
        <v>0</v>
      </c>
      <c r="M341">
        <f t="shared" si="19"/>
        <v>0</v>
      </c>
    </row>
    <row r="342" spans="11:13" hidden="1" x14ac:dyDescent="0.3">
      <c r="K342" s="7">
        <f t="shared" si="18"/>
        <v>0</v>
      </c>
      <c r="L342" s="5">
        <f t="shared" si="20"/>
        <v>0</v>
      </c>
      <c r="M342">
        <f t="shared" si="19"/>
        <v>0</v>
      </c>
    </row>
    <row r="343" spans="11:13" hidden="1" x14ac:dyDescent="0.3">
      <c r="K343" s="7">
        <f t="shared" si="18"/>
        <v>0</v>
      </c>
      <c r="L343" s="5">
        <f t="shared" si="20"/>
        <v>0</v>
      </c>
      <c r="M343">
        <f t="shared" si="19"/>
        <v>0</v>
      </c>
    </row>
    <row r="344" spans="11:13" hidden="1" x14ac:dyDescent="0.3">
      <c r="K344" s="7">
        <f t="shared" si="18"/>
        <v>0</v>
      </c>
      <c r="L344" s="5">
        <f t="shared" si="20"/>
        <v>0</v>
      </c>
      <c r="M344">
        <f t="shared" si="19"/>
        <v>0</v>
      </c>
    </row>
    <row r="345" spans="11:13" hidden="1" x14ac:dyDescent="0.3">
      <c r="K345" s="7">
        <f t="shared" si="18"/>
        <v>0</v>
      </c>
      <c r="L345" s="5">
        <f t="shared" si="20"/>
        <v>0</v>
      </c>
      <c r="M345">
        <f t="shared" si="19"/>
        <v>0</v>
      </c>
    </row>
    <row r="346" spans="11:13" hidden="1" x14ac:dyDescent="0.3">
      <c r="K346" s="7">
        <f t="shared" si="18"/>
        <v>0</v>
      </c>
      <c r="L346" s="5">
        <f t="shared" si="20"/>
        <v>0</v>
      </c>
      <c r="M346">
        <f t="shared" si="19"/>
        <v>0</v>
      </c>
    </row>
    <row r="347" spans="11:13" hidden="1" x14ac:dyDescent="0.3">
      <c r="K347" s="7">
        <f t="shared" si="18"/>
        <v>0</v>
      </c>
      <c r="L347" s="5">
        <f t="shared" si="20"/>
        <v>0</v>
      </c>
      <c r="M347">
        <f t="shared" si="19"/>
        <v>0</v>
      </c>
    </row>
    <row r="348" spans="11:13" hidden="1" x14ac:dyDescent="0.3">
      <c r="K348" s="7">
        <f t="shared" si="18"/>
        <v>0</v>
      </c>
      <c r="L348" s="5">
        <f t="shared" si="20"/>
        <v>0</v>
      </c>
      <c r="M348">
        <f t="shared" si="19"/>
        <v>0</v>
      </c>
    </row>
    <row r="349" spans="11:13" hidden="1" x14ac:dyDescent="0.3">
      <c r="K349" s="7">
        <f t="shared" si="18"/>
        <v>0</v>
      </c>
      <c r="L349" s="5">
        <f t="shared" si="20"/>
        <v>0</v>
      </c>
      <c r="M349">
        <f t="shared" si="19"/>
        <v>0</v>
      </c>
    </row>
    <row r="350" spans="11:13" hidden="1" x14ac:dyDescent="0.3">
      <c r="K350" s="7">
        <f t="shared" si="18"/>
        <v>0</v>
      </c>
      <c r="L350" s="5">
        <f t="shared" si="20"/>
        <v>0</v>
      </c>
      <c r="M350">
        <f t="shared" si="19"/>
        <v>0</v>
      </c>
    </row>
    <row r="351" spans="11:13" hidden="1" x14ac:dyDescent="0.3">
      <c r="K351" s="7">
        <f t="shared" si="18"/>
        <v>0</v>
      </c>
      <c r="L351" s="5">
        <f t="shared" si="20"/>
        <v>0</v>
      </c>
      <c r="M351">
        <f t="shared" si="19"/>
        <v>0</v>
      </c>
    </row>
    <row r="352" spans="11:13" hidden="1" x14ac:dyDescent="0.3">
      <c r="K352" s="7">
        <f t="shared" si="18"/>
        <v>0</v>
      </c>
      <c r="L352" s="5">
        <f t="shared" si="20"/>
        <v>0</v>
      </c>
      <c r="M352">
        <f t="shared" si="19"/>
        <v>0</v>
      </c>
    </row>
    <row r="353" spans="11:13" hidden="1" x14ac:dyDescent="0.3">
      <c r="K353" s="7">
        <f t="shared" si="18"/>
        <v>0</v>
      </c>
      <c r="L353" s="5">
        <f t="shared" si="20"/>
        <v>0</v>
      </c>
      <c r="M353">
        <f t="shared" si="19"/>
        <v>0</v>
      </c>
    </row>
    <row r="354" spans="11:13" hidden="1" x14ac:dyDescent="0.3">
      <c r="K354" s="7">
        <f t="shared" si="18"/>
        <v>0</v>
      </c>
      <c r="L354" s="5">
        <f t="shared" si="20"/>
        <v>0</v>
      </c>
      <c r="M354">
        <f t="shared" si="19"/>
        <v>0</v>
      </c>
    </row>
    <row r="355" spans="11:13" hidden="1" x14ac:dyDescent="0.3">
      <c r="K355" s="7">
        <f t="shared" si="18"/>
        <v>0</v>
      </c>
      <c r="L355" s="5">
        <f t="shared" si="20"/>
        <v>0</v>
      </c>
      <c r="M355">
        <f t="shared" si="19"/>
        <v>0</v>
      </c>
    </row>
    <row r="356" spans="11:13" hidden="1" x14ac:dyDescent="0.3">
      <c r="K356" s="7">
        <f t="shared" si="18"/>
        <v>0</v>
      </c>
      <c r="L356" s="5">
        <f t="shared" si="20"/>
        <v>0</v>
      </c>
      <c r="M356">
        <f t="shared" si="19"/>
        <v>0</v>
      </c>
    </row>
    <row r="357" spans="11:13" hidden="1" x14ac:dyDescent="0.3">
      <c r="K357" s="7">
        <f t="shared" si="18"/>
        <v>0</v>
      </c>
      <c r="L357" s="5">
        <f t="shared" si="20"/>
        <v>0</v>
      </c>
      <c r="M357">
        <f t="shared" si="19"/>
        <v>0</v>
      </c>
    </row>
    <row r="358" spans="11:13" hidden="1" x14ac:dyDescent="0.3">
      <c r="K358" s="7">
        <f t="shared" si="18"/>
        <v>0</v>
      </c>
      <c r="L358" s="5">
        <f t="shared" si="20"/>
        <v>0</v>
      </c>
      <c r="M358">
        <f t="shared" si="19"/>
        <v>0</v>
      </c>
    </row>
    <row r="359" spans="11:13" hidden="1" x14ac:dyDescent="0.3">
      <c r="K359" s="7">
        <f t="shared" si="18"/>
        <v>0</v>
      </c>
      <c r="L359" s="5">
        <f t="shared" si="20"/>
        <v>0</v>
      </c>
      <c r="M359">
        <f t="shared" si="19"/>
        <v>0</v>
      </c>
    </row>
    <row r="360" spans="11:13" hidden="1" x14ac:dyDescent="0.3">
      <c r="K360" s="7">
        <f t="shared" si="18"/>
        <v>0</v>
      </c>
      <c r="L360" s="5">
        <f t="shared" si="20"/>
        <v>0</v>
      </c>
      <c r="M360">
        <f t="shared" si="19"/>
        <v>0</v>
      </c>
    </row>
    <row r="361" spans="11:13" hidden="1" x14ac:dyDescent="0.3">
      <c r="K361" s="7">
        <f t="shared" si="18"/>
        <v>0</v>
      </c>
      <c r="L361" s="5">
        <f t="shared" si="20"/>
        <v>0</v>
      </c>
      <c r="M361">
        <f t="shared" si="19"/>
        <v>0</v>
      </c>
    </row>
    <row r="362" spans="11:13" hidden="1" x14ac:dyDescent="0.3">
      <c r="K362" s="7">
        <f t="shared" si="18"/>
        <v>0</v>
      </c>
      <c r="L362" s="5">
        <f t="shared" si="20"/>
        <v>0</v>
      </c>
      <c r="M362">
        <f t="shared" si="19"/>
        <v>0</v>
      </c>
    </row>
    <row r="363" spans="11:13" hidden="1" x14ac:dyDescent="0.3">
      <c r="K363" s="7">
        <f t="shared" si="18"/>
        <v>0</v>
      </c>
      <c r="L363" s="5">
        <f t="shared" si="20"/>
        <v>0</v>
      </c>
      <c r="M363">
        <f t="shared" si="19"/>
        <v>0</v>
      </c>
    </row>
    <row r="364" spans="11:13" hidden="1" x14ac:dyDescent="0.3">
      <c r="K364" s="7">
        <f t="shared" si="18"/>
        <v>0</v>
      </c>
      <c r="L364" s="5">
        <f t="shared" si="20"/>
        <v>0</v>
      </c>
      <c r="M364">
        <f t="shared" si="19"/>
        <v>0</v>
      </c>
    </row>
    <row r="365" spans="11:13" hidden="1" x14ac:dyDescent="0.3">
      <c r="K365" s="7">
        <f t="shared" si="18"/>
        <v>0</v>
      </c>
      <c r="L365" s="5">
        <f t="shared" si="20"/>
        <v>0</v>
      </c>
      <c r="M365">
        <f t="shared" si="19"/>
        <v>0</v>
      </c>
    </row>
    <row r="366" spans="11:13" hidden="1" x14ac:dyDescent="0.3">
      <c r="K366" s="7">
        <f t="shared" si="18"/>
        <v>0</v>
      </c>
      <c r="L366" s="5">
        <f t="shared" si="20"/>
        <v>0</v>
      </c>
      <c r="M366">
        <f t="shared" si="19"/>
        <v>0</v>
      </c>
    </row>
    <row r="367" spans="11:13" hidden="1" x14ac:dyDescent="0.3">
      <c r="K367" s="7">
        <f t="shared" si="18"/>
        <v>0</v>
      </c>
      <c r="L367" s="5">
        <f t="shared" si="20"/>
        <v>0</v>
      </c>
      <c r="M367">
        <f t="shared" si="19"/>
        <v>0</v>
      </c>
    </row>
    <row r="368" spans="11:13" hidden="1" x14ac:dyDescent="0.3">
      <c r="K368" s="7">
        <f t="shared" si="18"/>
        <v>0</v>
      </c>
      <c r="L368" s="5">
        <f t="shared" si="20"/>
        <v>0</v>
      </c>
      <c r="M368">
        <f t="shared" si="19"/>
        <v>0</v>
      </c>
    </row>
    <row r="369" spans="11:13" hidden="1" x14ac:dyDescent="0.3">
      <c r="K369" s="7">
        <f t="shared" si="18"/>
        <v>0</v>
      </c>
      <c r="L369" s="5">
        <f t="shared" si="20"/>
        <v>0</v>
      </c>
      <c r="M369">
        <f t="shared" si="19"/>
        <v>0</v>
      </c>
    </row>
    <row r="370" spans="11:13" hidden="1" x14ac:dyDescent="0.3">
      <c r="K370" s="7">
        <f t="shared" si="18"/>
        <v>0</v>
      </c>
      <c r="L370" s="5">
        <f t="shared" si="20"/>
        <v>0</v>
      </c>
      <c r="M370">
        <f t="shared" si="19"/>
        <v>0</v>
      </c>
    </row>
    <row r="371" spans="11:13" hidden="1" x14ac:dyDescent="0.3">
      <c r="K371" s="7">
        <f t="shared" si="18"/>
        <v>0</v>
      </c>
      <c r="L371" s="5">
        <f t="shared" si="20"/>
        <v>0</v>
      </c>
      <c r="M371">
        <f t="shared" si="19"/>
        <v>0</v>
      </c>
    </row>
    <row r="372" spans="11:13" hidden="1" x14ac:dyDescent="0.3">
      <c r="K372" s="7">
        <f t="shared" si="18"/>
        <v>0</v>
      </c>
      <c r="L372" s="5">
        <f t="shared" si="20"/>
        <v>0</v>
      </c>
      <c r="M372">
        <f t="shared" si="19"/>
        <v>0</v>
      </c>
    </row>
    <row r="373" spans="11:13" hidden="1" x14ac:dyDescent="0.3">
      <c r="K373" s="7">
        <f t="shared" si="18"/>
        <v>0</v>
      </c>
      <c r="L373" s="5">
        <f t="shared" si="20"/>
        <v>0</v>
      </c>
      <c r="M373">
        <f t="shared" si="19"/>
        <v>0</v>
      </c>
    </row>
    <row r="374" spans="11:13" hidden="1" x14ac:dyDescent="0.3">
      <c r="K374" s="7">
        <f t="shared" si="18"/>
        <v>0</v>
      </c>
      <c r="L374" s="5">
        <f t="shared" si="20"/>
        <v>0</v>
      </c>
      <c r="M374">
        <f t="shared" si="19"/>
        <v>0</v>
      </c>
    </row>
    <row r="375" spans="11:13" hidden="1" x14ac:dyDescent="0.3">
      <c r="K375" s="7">
        <f t="shared" si="18"/>
        <v>0</v>
      </c>
      <c r="L375" s="5">
        <f t="shared" si="20"/>
        <v>0</v>
      </c>
      <c r="M375">
        <f t="shared" si="19"/>
        <v>0</v>
      </c>
    </row>
    <row r="376" spans="11:13" hidden="1" x14ac:dyDescent="0.3">
      <c r="K376" s="7">
        <f t="shared" si="18"/>
        <v>0</v>
      </c>
      <c r="L376" s="5">
        <f t="shared" si="20"/>
        <v>0</v>
      </c>
      <c r="M376">
        <f t="shared" si="19"/>
        <v>0</v>
      </c>
    </row>
    <row r="377" spans="11:13" hidden="1" x14ac:dyDescent="0.3">
      <c r="K377" s="7">
        <f t="shared" si="18"/>
        <v>0</v>
      </c>
      <c r="L377" s="5">
        <f t="shared" si="20"/>
        <v>0</v>
      </c>
      <c r="M377">
        <f t="shared" si="19"/>
        <v>0</v>
      </c>
    </row>
    <row r="378" spans="11:13" hidden="1" x14ac:dyDescent="0.3">
      <c r="K378" s="7">
        <f t="shared" si="18"/>
        <v>0</v>
      </c>
      <c r="L378" s="5">
        <f t="shared" si="20"/>
        <v>0</v>
      </c>
      <c r="M378">
        <f t="shared" si="19"/>
        <v>0</v>
      </c>
    </row>
    <row r="379" spans="11:13" hidden="1" x14ac:dyDescent="0.3">
      <c r="K379" s="7">
        <f t="shared" si="18"/>
        <v>0</v>
      </c>
      <c r="L379" s="5">
        <f t="shared" si="20"/>
        <v>0</v>
      </c>
      <c r="M379">
        <f t="shared" si="19"/>
        <v>0</v>
      </c>
    </row>
    <row r="380" spans="11:13" hidden="1" x14ac:dyDescent="0.3">
      <c r="K380" s="7">
        <f t="shared" si="18"/>
        <v>0</v>
      </c>
      <c r="L380" s="5">
        <f t="shared" si="20"/>
        <v>0</v>
      </c>
      <c r="M380">
        <f t="shared" si="19"/>
        <v>0</v>
      </c>
    </row>
    <row r="381" spans="11:13" hidden="1" x14ac:dyDescent="0.3">
      <c r="K381" s="7">
        <f t="shared" si="18"/>
        <v>0</v>
      </c>
      <c r="L381" s="5">
        <f t="shared" si="20"/>
        <v>0</v>
      </c>
      <c r="M381">
        <f t="shared" si="19"/>
        <v>0</v>
      </c>
    </row>
    <row r="382" spans="11:13" hidden="1" x14ac:dyDescent="0.3">
      <c r="K382" s="7">
        <f t="shared" si="18"/>
        <v>0</v>
      </c>
      <c r="L382" s="5">
        <f t="shared" si="20"/>
        <v>0</v>
      </c>
      <c r="M382">
        <f t="shared" si="19"/>
        <v>0</v>
      </c>
    </row>
    <row r="383" spans="11:13" hidden="1" x14ac:dyDescent="0.3">
      <c r="K383" s="7">
        <f t="shared" si="18"/>
        <v>0</v>
      </c>
      <c r="L383" s="5">
        <f t="shared" si="20"/>
        <v>0</v>
      </c>
      <c r="M383">
        <f t="shared" si="19"/>
        <v>0</v>
      </c>
    </row>
    <row r="384" spans="11:13" hidden="1" x14ac:dyDescent="0.3">
      <c r="K384" s="7">
        <f t="shared" si="18"/>
        <v>0</v>
      </c>
      <c r="L384" s="5">
        <f t="shared" si="20"/>
        <v>0</v>
      </c>
      <c r="M384">
        <f t="shared" si="19"/>
        <v>0</v>
      </c>
    </row>
    <row r="385" spans="11:13" hidden="1" x14ac:dyDescent="0.3">
      <c r="K385" s="7">
        <f t="shared" si="18"/>
        <v>0</v>
      </c>
      <c r="L385" s="5">
        <f t="shared" si="20"/>
        <v>0</v>
      </c>
      <c r="M385">
        <f t="shared" si="19"/>
        <v>0</v>
      </c>
    </row>
    <row r="386" spans="11:13" hidden="1" x14ac:dyDescent="0.3">
      <c r="K386" s="7">
        <f t="shared" si="18"/>
        <v>0</v>
      </c>
      <c r="L386" s="5">
        <f t="shared" si="20"/>
        <v>0</v>
      </c>
      <c r="M386">
        <f t="shared" si="19"/>
        <v>0</v>
      </c>
    </row>
    <row r="387" spans="11:13" hidden="1" x14ac:dyDescent="0.3">
      <c r="K387" s="7">
        <f t="shared" si="18"/>
        <v>0</v>
      </c>
      <c r="L387" s="5">
        <f t="shared" si="20"/>
        <v>0</v>
      </c>
      <c r="M387">
        <f t="shared" si="19"/>
        <v>0</v>
      </c>
    </row>
    <row r="388" spans="11:13" hidden="1" x14ac:dyDescent="0.3">
      <c r="K388" s="7">
        <f t="shared" si="18"/>
        <v>0</v>
      </c>
      <c r="L388" s="5">
        <f t="shared" si="20"/>
        <v>0</v>
      </c>
      <c r="M388">
        <f t="shared" si="19"/>
        <v>0</v>
      </c>
    </row>
    <row r="389" spans="11:13" hidden="1" x14ac:dyDescent="0.3">
      <c r="K389" s="7">
        <f t="shared" ref="K389:K452" si="21">SUM(F389:J389)</f>
        <v>0</v>
      </c>
      <c r="L389" s="5">
        <f t="shared" si="20"/>
        <v>0</v>
      </c>
      <c r="M389">
        <f t="shared" ref="M389:M452" si="22">SUM(K389*L389)</f>
        <v>0</v>
      </c>
    </row>
    <row r="390" spans="11:13" hidden="1" x14ac:dyDescent="0.3">
      <c r="K390" s="7">
        <f t="shared" si="21"/>
        <v>0</v>
      </c>
      <c r="L390" s="5">
        <f t="shared" ref="L390:L453" si="23">IF(D390="X",0,IF(E390="",0,IF(E390="H",0,VLOOKUP(E390,$F$539:$G$553,2))))</f>
        <v>0</v>
      </c>
      <c r="M390">
        <f t="shared" si="22"/>
        <v>0</v>
      </c>
    </row>
    <row r="391" spans="11:13" hidden="1" x14ac:dyDescent="0.3">
      <c r="K391" s="7">
        <f t="shared" si="21"/>
        <v>0</v>
      </c>
      <c r="L391" s="5">
        <f t="shared" si="23"/>
        <v>0</v>
      </c>
      <c r="M391">
        <f t="shared" si="22"/>
        <v>0</v>
      </c>
    </row>
    <row r="392" spans="11:13" hidden="1" x14ac:dyDescent="0.3">
      <c r="K392" s="7">
        <f t="shared" si="21"/>
        <v>0</v>
      </c>
      <c r="L392" s="5">
        <f t="shared" si="23"/>
        <v>0</v>
      </c>
      <c r="M392">
        <f t="shared" si="22"/>
        <v>0</v>
      </c>
    </row>
    <row r="393" spans="11:13" hidden="1" x14ac:dyDescent="0.3">
      <c r="K393" s="7">
        <f t="shared" si="21"/>
        <v>0</v>
      </c>
      <c r="L393" s="5">
        <f t="shared" si="23"/>
        <v>0</v>
      </c>
      <c r="M393">
        <f t="shared" si="22"/>
        <v>0</v>
      </c>
    </row>
    <row r="394" spans="11:13" hidden="1" x14ac:dyDescent="0.3">
      <c r="K394" s="7">
        <f t="shared" si="21"/>
        <v>0</v>
      </c>
      <c r="L394" s="5">
        <f t="shared" si="23"/>
        <v>0</v>
      </c>
      <c r="M394">
        <f t="shared" si="22"/>
        <v>0</v>
      </c>
    </row>
    <row r="395" spans="11:13" hidden="1" x14ac:dyDescent="0.3">
      <c r="K395" s="7">
        <f t="shared" si="21"/>
        <v>0</v>
      </c>
      <c r="L395" s="5">
        <f t="shared" si="23"/>
        <v>0</v>
      </c>
      <c r="M395">
        <f t="shared" si="22"/>
        <v>0</v>
      </c>
    </row>
    <row r="396" spans="11:13" hidden="1" x14ac:dyDescent="0.3">
      <c r="K396" s="7">
        <f t="shared" si="21"/>
        <v>0</v>
      </c>
      <c r="L396" s="5">
        <f t="shared" si="23"/>
        <v>0</v>
      </c>
      <c r="M396">
        <f t="shared" si="22"/>
        <v>0</v>
      </c>
    </row>
    <row r="397" spans="11:13" hidden="1" x14ac:dyDescent="0.3">
      <c r="K397" s="7">
        <f t="shared" si="21"/>
        <v>0</v>
      </c>
      <c r="L397" s="5">
        <f t="shared" si="23"/>
        <v>0</v>
      </c>
      <c r="M397">
        <f t="shared" si="22"/>
        <v>0</v>
      </c>
    </row>
    <row r="398" spans="11:13" hidden="1" x14ac:dyDescent="0.3">
      <c r="K398" s="7">
        <f t="shared" si="21"/>
        <v>0</v>
      </c>
      <c r="L398" s="5">
        <f t="shared" si="23"/>
        <v>0</v>
      </c>
      <c r="M398">
        <f t="shared" si="22"/>
        <v>0</v>
      </c>
    </row>
    <row r="399" spans="11:13" hidden="1" x14ac:dyDescent="0.3">
      <c r="K399" s="7">
        <f t="shared" si="21"/>
        <v>0</v>
      </c>
      <c r="L399" s="5">
        <f t="shared" si="23"/>
        <v>0</v>
      </c>
      <c r="M399">
        <f t="shared" si="22"/>
        <v>0</v>
      </c>
    </row>
    <row r="400" spans="11:13" hidden="1" x14ac:dyDescent="0.3">
      <c r="K400" s="7">
        <f t="shared" si="21"/>
        <v>0</v>
      </c>
      <c r="L400" s="5">
        <f t="shared" si="23"/>
        <v>0</v>
      </c>
      <c r="M400">
        <f t="shared" si="22"/>
        <v>0</v>
      </c>
    </row>
    <row r="401" spans="11:13" hidden="1" x14ac:dyDescent="0.3">
      <c r="K401" s="7">
        <f t="shared" si="21"/>
        <v>0</v>
      </c>
      <c r="L401" s="5">
        <f t="shared" si="23"/>
        <v>0</v>
      </c>
      <c r="M401">
        <f t="shared" si="22"/>
        <v>0</v>
      </c>
    </row>
    <row r="402" spans="11:13" hidden="1" x14ac:dyDescent="0.3">
      <c r="K402" s="7">
        <f t="shared" si="21"/>
        <v>0</v>
      </c>
      <c r="L402" s="5">
        <f t="shared" si="23"/>
        <v>0</v>
      </c>
      <c r="M402">
        <f t="shared" si="22"/>
        <v>0</v>
      </c>
    </row>
    <row r="403" spans="11:13" hidden="1" x14ac:dyDescent="0.3">
      <c r="K403" s="7">
        <f t="shared" si="21"/>
        <v>0</v>
      </c>
      <c r="L403" s="5">
        <f t="shared" si="23"/>
        <v>0</v>
      </c>
      <c r="M403">
        <f t="shared" si="22"/>
        <v>0</v>
      </c>
    </row>
    <row r="404" spans="11:13" hidden="1" x14ac:dyDescent="0.3">
      <c r="K404" s="7">
        <f t="shared" si="21"/>
        <v>0</v>
      </c>
      <c r="L404" s="5">
        <f t="shared" si="23"/>
        <v>0</v>
      </c>
      <c r="M404">
        <f t="shared" si="22"/>
        <v>0</v>
      </c>
    </row>
    <row r="405" spans="11:13" hidden="1" x14ac:dyDescent="0.3">
      <c r="K405" s="7">
        <f t="shared" si="21"/>
        <v>0</v>
      </c>
      <c r="L405" s="5">
        <f t="shared" si="23"/>
        <v>0</v>
      </c>
      <c r="M405">
        <f t="shared" si="22"/>
        <v>0</v>
      </c>
    </row>
    <row r="406" spans="11:13" hidden="1" x14ac:dyDescent="0.3">
      <c r="K406" s="7">
        <f t="shared" si="21"/>
        <v>0</v>
      </c>
      <c r="L406" s="5">
        <f t="shared" si="23"/>
        <v>0</v>
      </c>
      <c r="M406">
        <f t="shared" si="22"/>
        <v>0</v>
      </c>
    </row>
    <row r="407" spans="11:13" hidden="1" x14ac:dyDescent="0.3">
      <c r="K407" s="7">
        <f t="shared" si="21"/>
        <v>0</v>
      </c>
      <c r="L407" s="5">
        <f t="shared" si="23"/>
        <v>0</v>
      </c>
      <c r="M407">
        <f t="shared" si="22"/>
        <v>0</v>
      </c>
    </row>
    <row r="408" spans="11:13" hidden="1" x14ac:dyDescent="0.3">
      <c r="K408" s="7">
        <f t="shared" si="21"/>
        <v>0</v>
      </c>
      <c r="L408" s="5">
        <f t="shared" si="23"/>
        <v>0</v>
      </c>
      <c r="M408">
        <f t="shared" si="22"/>
        <v>0</v>
      </c>
    </row>
    <row r="409" spans="11:13" hidden="1" x14ac:dyDescent="0.3">
      <c r="K409" s="7">
        <f t="shared" si="21"/>
        <v>0</v>
      </c>
      <c r="L409" s="5">
        <f t="shared" si="23"/>
        <v>0</v>
      </c>
      <c r="M409">
        <f t="shared" si="22"/>
        <v>0</v>
      </c>
    </row>
    <row r="410" spans="11:13" hidden="1" x14ac:dyDescent="0.3">
      <c r="K410" s="7">
        <f t="shared" si="21"/>
        <v>0</v>
      </c>
      <c r="L410" s="5">
        <f t="shared" si="23"/>
        <v>0</v>
      </c>
      <c r="M410">
        <f t="shared" si="22"/>
        <v>0</v>
      </c>
    </row>
    <row r="411" spans="11:13" hidden="1" x14ac:dyDescent="0.3">
      <c r="K411" s="7">
        <f t="shared" si="21"/>
        <v>0</v>
      </c>
      <c r="L411" s="5">
        <f t="shared" si="23"/>
        <v>0</v>
      </c>
      <c r="M411">
        <f t="shared" si="22"/>
        <v>0</v>
      </c>
    </row>
    <row r="412" spans="11:13" hidden="1" x14ac:dyDescent="0.3">
      <c r="K412" s="7">
        <f t="shared" si="21"/>
        <v>0</v>
      </c>
      <c r="L412" s="5">
        <f t="shared" si="23"/>
        <v>0</v>
      </c>
      <c r="M412">
        <f t="shared" si="22"/>
        <v>0</v>
      </c>
    </row>
    <row r="413" spans="11:13" hidden="1" x14ac:dyDescent="0.3">
      <c r="K413" s="7">
        <f t="shared" si="21"/>
        <v>0</v>
      </c>
      <c r="L413" s="5">
        <f t="shared" si="23"/>
        <v>0</v>
      </c>
      <c r="M413">
        <f t="shared" si="22"/>
        <v>0</v>
      </c>
    </row>
    <row r="414" spans="11:13" hidden="1" x14ac:dyDescent="0.3">
      <c r="K414" s="7">
        <f t="shared" si="21"/>
        <v>0</v>
      </c>
      <c r="L414" s="5">
        <f t="shared" si="23"/>
        <v>0</v>
      </c>
      <c r="M414">
        <f t="shared" si="22"/>
        <v>0</v>
      </c>
    </row>
    <row r="415" spans="11:13" hidden="1" x14ac:dyDescent="0.3">
      <c r="K415" s="7">
        <f t="shared" si="21"/>
        <v>0</v>
      </c>
      <c r="L415" s="5">
        <f t="shared" si="23"/>
        <v>0</v>
      </c>
      <c r="M415">
        <f t="shared" si="22"/>
        <v>0</v>
      </c>
    </row>
    <row r="416" spans="11:13" hidden="1" x14ac:dyDescent="0.3">
      <c r="K416" s="7">
        <f t="shared" si="21"/>
        <v>0</v>
      </c>
      <c r="L416" s="5">
        <f t="shared" si="23"/>
        <v>0</v>
      </c>
      <c r="M416">
        <f t="shared" si="22"/>
        <v>0</v>
      </c>
    </row>
    <row r="417" spans="11:13" hidden="1" x14ac:dyDescent="0.3">
      <c r="K417" s="7">
        <f t="shared" si="21"/>
        <v>0</v>
      </c>
      <c r="L417" s="5">
        <f t="shared" si="23"/>
        <v>0</v>
      </c>
      <c r="M417">
        <f t="shared" si="22"/>
        <v>0</v>
      </c>
    </row>
    <row r="418" spans="11:13" hidden="1" x14ac:dyDescent="0.3">
      <c r="K418" s="7">
        <f t="shared" si="21"/>
        <v>0</v>
      </c>
      <c r="L418" s="5">
        <f t="shared" si="23"/>
        <v>0</v>
      </c>
      <c r="M418">
        <f t="shared" si="22"/>
        <v>0</v>
      </c>
    </row>
    <row r="419" spans="11:13" hidden="1" x14ac:dyDescent="0.3">
      <c r="K419" s="7">
        <f t="shared" si="21"/>
        <v>0</v>
      </c>
      <c r="L419" s="5">
        <f t="shared" si="23"/>
        <v>0</v>
      </c>
      <c r="M419">
        <f t="shared" si="22"/>
        <v>0</v>
      </c>
    </row>
    <row r="420" spans="11:13" hidden="1" x14ac:dyDescent="0.3">
      <c r="K420" s="7">
        <f t="shared" si="21"/>
        <v>0</v>
      </c>
      <c r="L420" s="5">
        <f t="shared" si="23"/>
        <v>0</v>
      </c>
      <c r="M420">
        <f t="shared" si="22"/>
        <v>0</v>
      </c>
    </row>
    <row r="421" spans="11:13" hidden="1" x14ac:dyDescent="0.3">
      <c r="K421" s="7">
        <f t="shared" si="21"/>
        <v>0</v>
      </c>
      <c r="L421" s="5">
        <f t="shared" si="23"/>
        <v>0</v>
      </c>
      <c r="M421">
        <f t="shared" si="22"/>
        <v>0</v>
      </c>
    </row>
    <row r="422" spans="11:13" hidden="1" x14ac:dyDescent="0.3">
      <c r="K422" s="7">
        <f t="shared" si="21"/>
        <v>0</v>
      </c>
      <c r="L422" s="5">
        <f t="shared" si="23"/>
        <v>0</v>
      </c>
      <c r="M422">
        <f t="shared" si="22"/>
        <v>0</v>
      </c>
    </row>
    <row r="423" spans="11:13" hidden="1" x14ac:dyDescent="0.3">
      <c r="K423" s="7">
        <f t="shared" si="21"/>
        <v>0</v>
      </c>
      <c r="L423" s="5">
        <f t="shared" si="23"/>
        <v>0</v>
      </c>
      <c r="M423">
        <f t="shared" si="22"/>
        <v>0</v>
      </c>
    </row>
    <row r="424" spans="11:13" hidden="1" x14ac:dyDescent="0.3">
      <c r="K424" s="7">
        <f t="shared" si="21"/>
        <v>0</v>
      </c>
      <c r="L424" s="5">
        <f t="shared" si="23"/>
        <v>0</v>
      </c>
      <c r="M424">
        <f t="shared" si="22"/>
        <v>0</v>
      </c>
    </row>
    <row r="425" spans="11:13" hidden="1" x14ac:dyDescent="0.3">
      <c r="K425" s="7">
        <f t="shared" si="21"/>
        <v>0</v>
      </c>
      <c r="L425" s="5">
        <f t="shared" si="23"/>
        <v>0</v>
      </c>
      <c r="M425">
        <f t="shared" si="22"/>
        <v>0</v>
      </c>
    </row>
    <row r="426" spans="11:13" hidden="1" x14ac:dyDescent="0.3">
      <c r="K426" s="7">
        <f t="shared" si="21"/>
        <v>0</v>
      </c>
      <c r="L426" s="5">
        <f t="shared" si="23"/>
        <v>0</v>
      </c>
      <c r="M426">
        <f t="shared" si="22"/>
        <v>0</v>
      </c>
    </row>
    <row r="427" spans="11:13" hidden="1" x14ac:dyDescent="0.3">
      <c r="K427" s="7">
        <f t="shared" si="21"/>
        <v>0</v>
      </c>
      <c r="L427" s="5">
        <f t="shared" si="23"/>
        <v>0</v>
      </c>
      <c r="M427">
        <f t="shared" si="22"/>
        <v>0</v>
      </c>
    </row>
    <row r="428" spans="11:13" hidden="1" x14ac:dyDescent="0.3">
      <c r="K428" s="7">
        <f t="shared" si="21"/>
        <v>0</v>
      </c>
      <c r="L428" s="5">
        <f t="shared" si="23"/>
        <v>0</v>
      </c>
      <c r="M428">
        <f t="shared" si="22"/>
        <v>0</v>
      </c>
    </row>
    <row r="429" spans="11:13" hidden="1" x14ac:dyDescent="0.3">
      <c r="K429" s="7">
        <f t="shared" si="21"/>
        <v>0</v>
      </c>
      <c r="L429" s="5">
        <f t="shared" si="23"/>
        <v>0</v>
      </c>
      <c r="M429">
        <f t="shared" si="22"/>
        <v>0</v>
      </c>
    </row>
    <row r="430" spans="11:13" hidden="1" x14ac:dyDescent="0.3">
      <c r="K430" s="7">
        <f t="shared" si="21"/>
        <v>0</v>
      </c>
      <c r="L430" s="5">
        <f t="shared" si="23"/>
        <v>0</v>
      </c>
      <c r="M430">
        <f t="shared" si="22"/>
        <v>0</v>
      </c>
    </row>
    <row r="431" spans="11:13" hidden="1" x14ac:dyDescent="0.3">
      <c r="K431" s="7">
        <f t="shared" si="21"/>
        <v>0</v>
      </c>
      <c r="L431" s="5">
        <f t="shared" si="23"/>
        <v>0</v>
      </c>
      <c r="M431">
        <f t="shared" si="22"/>
        <v>0</v>
      </c>
    </row>
    <row r="432" spans="11:13" hidden="1" x14ac:dyDescent="0.3">
      <c r="K432" s="7">
        <f t="shared" si="21"/>
        <v>0</v>
      </c>
      <c r="L432" s="5">
        <f t="shared" si="23"/>
        <v>0</v>
      </c>
      <c r="M432">
        <f t="shared" si="22"/>
        <v>0</v>
      </c>
    </row>
    <row r="433" spans="11:13" hidden="1" x14ac:dyDescent="0.3">
      <c r="K433" s="7">
        <f t="shared" si="21"/>
        <v>0</v>
      </c>
      <c r="L433" s="5">
        <f t="shared" si="23"/>
        <v>0</v>
      </c>
      <c r="M433">
        <f t="shared" si="22"/>
        <v>0</v>
      </c>
    </row>
    <row r="434" spans="11:13" hidden="1" x14ac:dyDescent="0.3">
      <c r="K434" s="7">
        <f t="shared" si="21"/>
        <v>0</v>
      </c>
      <c r="L434" s="5">
        <f t="shared" si="23"/>
        <v>0</v>
      </c>
      <c r="M434">
        <f t="shared" si="22"/>
        <v>0</v>
      </c>
    </row>
    <row r="435" spans="11:13" hidden="1" x14ac:dyDescent="0.3">
      <c r="K435" s="7">
        <f t="shared" si="21"/>
        <v>0</v>
      </c>
      <c r="L435" s="5">
        <f t="shared" si="23"/>
        <v>0</v>
      </c>
      <c r="M435">
        <f t="shared" si="22"/>
        <v>0</v>
      </c>
    </row>
    <row r="436" spans="11:13" hidden="1" x14ac:dyDescent="0.3">
      <c r="K436" s="7">
        <f t="shared" si="21"/>
        <v>0</v>
      </c>
      <c r="L436" s="5">
        <f t="shared" si="23"/>
        <v>0</v>
      </c>
      <c r="M436">
        <f t="shared" si="22"/>
        <v>0</v>
      </c>
    </row>
    <row r="437" spans="11:13" hidden="1" x14ac:dyDescent="0.3">
      <c r="K437" s="7">
        <f t="shared" si="21"/>
        <v>0</v>
      </c>
      <c r="L437" s="5">
        <f t="shared" si="23"/>
        <v>0</v>
      </c>
      <c r="M437">
        <f t="shared" si="22"/>
        <v>0</v>
      </c>
    </row>
    <row r="438" spans="11:13" hidden="1" x14ac:dyDescent="0.3">
      <c r="K438" s="7">
        <f t="shared" si="21"/>
        <v>0</v>
      </c>
      <c r="L438" s="5">
        <f t="shared" si="23"/>
        <v>0</v>
      </c>
      <c r="M438">
        <f t="shared" si="22"/>
        <v>0</v>
      </c>
    </row>
    <row r="439" spans="11:13" hidden="1" x14ac:dyDescent="0.3">
      <c r="K439" s="7">
        <f t="shared" si="21"/>
        <v>0</v>
      </c>
      <c r="L439" s="5">
        <f t="shared" si="23"/>
        <v>0</v>
      </c>
      <c r="M439">
        <f t="shared" si="22"/>
        <v>0</v>
      </c>
    </row>
    <row r="440" spans="11:13" hidden="1" x14ac:dyDescent="0.3">
      <c r="K440" s="7">
        <f t="shared" si="21"/>
        <v>0</v>
      </c>
      <c r="L440" s="5">
        <f t="shared" si="23"/>
        <v>0</v>
      </c>
      <c r="M440">
        <f t="shared" si="22"/>
        <v>0</v>
      </c>
    </row>
    <row r="441" spans="11:13" hidden="1" x14ac:dyDescent="0.3">
      <c r="K441" s="7">
        <f t="shared" si="21"/>
        <v>0</v>
      </c>
      <c r="L441" s="5">
        <f t="shared" si="23"/>
        <v>0</v>
      </c>
      <c r="M441">
        <f t="shared" si="22"/>
        <v>0</v>
      </c>
    </row>
    <row r="442" spans="11:13" hidden="1" x14ac:dyDescent="0.3">
      <c r="K442" s="7">
        <f t="shared" si="21"/>
        <v>0</v>
      </c>
      <c r="L442" s="5">
        <f t="shared" si="23"/>
        <v>0</v>
      </c>
      <c r="M442">
        <f t="shared" si="22"/>
        <v>0</v>
      </c>
    </row>
    <row r="443" spans="11:13" hidden="1" x14ac:dyDescent="0.3">
      <c r="K443" s="7">
        <f t="shared" si="21"/>
        <v>0</v>
      </c>
      <c r="L443" s="5">
        <f t="shared" si="23"/>
        <v>0</v>
      </c>
      <c r="M443">
        <f t="shared" si="22"/>
        <v>0</v>
      </c>
    </row>
    <row r="444" spans="11:13" hidden="1" x14ac:dyDescent="0.3">
      <c r="K444" s="7">
        <f t="shared" si="21"/>
        <v>0</v>
      </c>
      <c r="L444" s="5">
        <f t="shared" si="23"/>
        <v>0</v>
      </c>
      <c r="M444">
        <f t="shared" si="22"/>
        <v>0</v>
      </c>
    </row>
    <row r="445" spans="11:13" hidden="1" x14ac:dyDescent="0.3">
      <c r="K445" s="7">
        <f t="shared" si="21"/>
        <v>0</v>
      </c>
      <c r="L445" s="5">
        <f t="shared" si="23"/>
        <v>0</v>
      </c>
      <c r="M445">
        <f t="shared" si="22"/>
        <v>0</v>
      </c>
    </row>
    <row r="446" spans="11:13" hidden="1" x14ac:dyDescent="0.3">
      <c r="K446" s="7">
        <f t="shared" si="21"/>
        <v>0</v>
      </c>
      <c r="L446" s="5">
        <f t="shared" si="23"/>
        <v>0</v>
      </c>
      <c r="M446">
        <f t="shared" si="22"/>
        <v>0</v>
      </c>
    </row>
    <row r="447" spans="11:13" hidden="1" x14ac:dyDescent="0.3">
      <c r="K447" s="7">
        <f t="shared" si="21"/>
        <v>0</v>
      </c>
      <c r="L447" s="5">
        <f t="shared" si="23"/>
        <v>0</v>
      </c>
      <c r="M447">
        <f t="shared" si="22"/>
        <v>0</v>
      </c>
    </row>
    <row r="448" spans="11:13" hidden="1" x14ac:dyDescent="0.3">
      <c r="K448" s="7">
        <f t="shared" si="21"/>
        <v>0</v>
      </c>
      <c r="L448" s="5">
        <f t="shared" si="23"/>
        <v>0</v>
      </c>
      <c r="M448">
        <f t="shared" si="22"/>
        <v>0</v>
      </c>
    </row>
    <row r="449" spans="11:13" hidden="1" x14ac:dyDescent="0.3">
      <c r="K449" s="7">
        <f t="shared" si="21"/>
        <v>0</v>
      </c>
      <c r="L449" s="5">
        <f t="shared" si="23"/>
        <v>0</v>
      </c>
      <c r="M449">
        <f t="shared" si="22"/>
        <v>0</v>
      </c>
    </row>
    <row r="450" spans="11:13" hidden="1" x14ac:dyDescent="0.3">
      <c r="K450" s="7">
        <f t="shared" si="21"/>
        <v>0</v>
      </c>
      <c r="L450" s="5">
        <f t="shared" si="23"/>
        <v>0</v>
      </c>
      <c r="M450">
        <f t="shared" si="22"/>
        <v>0</v>
      </c>
    </row>
    <row r="451" spans="11:13" hidden="1" x14ac:dyDescent="0.3">
      <c r="K451" s="7">
        <f t="shared" si="21"/>
        <v>0</v>
      </c>
      <c r="L451" s="5">
        <f t="shared" si="23"/>
        <v>0</v>
      </c>
      <c r="M451">
        <f t="shared" si="22"/>
        <v>0</v>
      </c>
    </row>
    <row r="452" spans="11:13" hidden="1" x14ac:dyDescent="0.3">
      <c r="K452" s="7">
        <f t="shared" si="21"/>
        <v>0</v>
      </c>
      <c r="L452" s="5">
        <f t="shared" si="23"/>
        <v>0</v>
      </c>
      <c r="M452">
        <f t="shared" si="22"/>
        <v>0</v>
      </c>
    </row>
    <row r="453" spans="11:13" hidden="1" x14ac:dyDescent="0.3">
      <c r="K453" s="7">
        <f t="shared" ref="K453:K498" si="24">SUM(F453:J453)</f>
        <v>0</v>
      </c>
      <c r="L453" s="5">
        <f t="shared" si="23"/>
        <v>0</v>
      </c>
      <c r="M453">
        <f t="shared" ref="M453:M498" si="25">SUM(K453*L453)</f>
        <v>0</v>
      </c>
    </row>
    <row r="454" spans="11:13" hidden="1" x14ac:dyDescent="0.3">
      <c r="K454" s="7">
        <f t="shared" si="24"/>
        <v>0</v>
      </c>
      <c r="L454" s="5">
        <f t="shared" ref="L454:L498" si="26">IF(D454="X",0,IF(E454="",0,IF(E454="H",0,VLOOKUP(E454,$F$539:$G$553,2))))</f>
        <v>0</v>
      </c>
      <c r="M454">
        <f t="shared" si="25"/>
        <v>0</v>
      </c>
    </row>
    <row r="455" spans="11:13" hidden="1" x14ac:dyDescent="0.3">
      <c r="K455" s="7">
        <f t="shared" si="24"/>
        <v>0</v>
      </c>
      <c r="L455" s="5">
        <f t="shared" si="26"/>
        <v>0</v>
      </c>
      <c r="M455">
        <f t="shared" si="25"/>
        <v>0</v>
      </c>
    </row>
    <row r="456" spans="11:13" hidden="1" x14ac:dyDescent="0.3">
      <c r="K456" s="7">
        <f t="shared" si="24"/>
        <v>0</v>
      </c>
      <c r="L456" s="5">
        <f t="shared" si="26"/>
        <v>0</v>
      </c>
      <c r="M456">
        <f t="shared" si="25"/>
        <v>0</v>
      </c>
    </row>
    <row r="457" spans="11:13" hidden="1" x14ac:dyDescent="0.3">
      <c r="K457" s="7">
        <f t="shared" si="24"/>
        <v>0</v>
      </c>
      <c r="L457" s="5">
        <f t="shared" si="26"/>
        <v>0</v>
      </c>
      <c r="M457">
        <f t="shared" si="25"/>
        <v>0</v>
      </c>
    </row>
    <row r="458" spans="11:13" hidden="1" x14ac:dyDescent="0.3">
      <c r="K458" s="7">
        <f t="shared" si="24"/>
        <v>0</v>
      </c>
      <c r="L458" s="5">
        <f t="shared" si="26"/>
        <v>0</v>
      </c>
      <c r="M458">
        <f t="shared" si="25"/>
        <v>0</v>
      </c>
    </row>
    <row r="459" spans="11:13" hidden="1" x14ac:dyDescent="0.3">
      <c r="K459" s="7">
        <f t="shared" si="24"/>
        <v>0</v>
      </c>
      <c r="L459" s="5">
        <f t="shared" si="26"/>
        <v>0</v>
      </c>
      <c r="M459">
        <f t="shared" si="25"/>
        <v>0</v>
      </c>
    </row>
    <row r="460" spans="11:13" hidden="1" x14ac:dyDescent="0.3">
      <c r="K460" s="7">
        <f t="shared" si="24"/>
        <v>0</v>
      </c>
      <c r="L460" s="5">
        <f t="shared" si="26"/>
        <v>0</v>
      </c>
      <c r="M460">
        <f t="shared" si="25"/>
        <v>0</v>
      </c>
    </row>
    <row r="461" spans="11:13" hidden="1" x14ac:dyDescent="0.3">
      <c r="K461" s="7">
        <f t="shared" si="24"/>
        <v>0</v>
      </c>
      <c r="L461" s="5">
        <f t="shared" si="26"/>
        <v>0</v>
      </c>
      <c r="M461">
        <f t="shared" si="25"/>
        <v>0</v>
      </c>
    </row>
    <row r="462" spans="11:13" hidden="1" x14ac:dyDescent="0.3">
      <c r="K462" s="7">
        <f t="shared" si="24"/>
        <v>0</v>
      </c>
      <c r="L462" s="5">
        <f t="shared" si="26"/>
        <v>0</v>
      </c>
      <c r="M462">
        <f t="shared" si="25"/>
        <v>0</v>
      </c>
    </row>
    <row r="463" spans="11:13" hidden="1" x14ac:dyDescent="0.3">
      <c r="K463" s="7">
        <f t="shared" si="24"/>
        <v>0</v>
      </c>
      <c r="L463" s="5">
        <f t="shared" si="26"/>
        <v>0</v>
      </c>
      <c r="M463">
        <f t="shared" si="25"/>
        <v>0</v>
      </c>
    </row>
    <row r="464" spans="11:13" hidden="1" x14ac:dyDescent="0.3">
      <c r="K464" s="7">
        <f t="shared" si="24"/>
        <v>0</v>
      </c>
      <c r="L464" s="5">
        <f t="shared" si="26"/>
        <v>0</v>
      </c>
      <c r="M464">
        <f t="shared" si="25"/>
        <v>0</v>
      </c>
    </row>
    <row r="465" spans="11:13" hidden="1" x14ac:dyDescent="0.3">
      <c r="K465" s="7">
        <f t="shared" si="24"/>
        <v>0</v>
      </c>
      <c r="L465" s="5">
        <f t="shared" si="26"/>
        <v>0</v>
      </c>
      <c r="M465">
        <f t="shared" si="25"/>
        <v>0</v>
      </c>
    </row>
    <row r="466" spans="11:13" hidden="1" x14ac:dyDescent="0.3">
      <c r="K466" s="7">
        <f t="shared" si="24"/>
        <v>0</v>
      </c>
      <c r="L466" s="5">
        <f t="shared" si="26"/>
        <v>0</v>
      </c>
      <c r="M466">
        <f t="shared" si="25"/>
        <v>0</v>
      </c>
    </row>
    <row r="467" spans="11:13" hidden="1" x14ac:dyDescent="0.3">
      <c r="K467" s="7">
        <f t="shared" si="24"/>
        <v>0</v>
      </c>
      <c r="L467" s="5">
        <f t="shared" si="26"/>
        <v>0</v>
      </c>
      <c r="M467">
        <f t="shared" si="25"/>
        <v>0</v>
      </c>
    </row>
    <row r="468" spans="11:13" hidden="1" x14ac:dyDescent="0.3">
      <c r="K468" s="7">
        <f t="shared" si="24"/>
        <v>0</v>
      </c>
      <c r="L468" s="5">
        <f t="shared" si="26"/>
        <v>0</v>
      </c>
      <c r="M468">
        <f t="shared" si="25"/>
        <v>0</v>
      </c>
    </row>
    <row r="469" spans="11:13" hidden="1" x14ac:dyDescent="0.3">
      <c r="K469" s="7">
        <f t="shared" si="24"/>
        <v>0</v>
      </c>
      <c r="L469" s="5">
        <f t="shared" si="26"/>
        <v>0</v>
      </c>
      <c r="M469">
        <f t="shared" si="25"/>
        <v>0</v>
      </c>
    </row>
    <row r="470" spans="11:13" hidden="1" x14ac:dyDescent="0.3">
      <c r="K470" s="7">
        <f t="shared" si="24"/>
        <v>0</v>
      </c>
      <c r="L470" s="5">
        <f t="shared" si="26"/>
        <v>0</v>
      </c>
      <c r="M470">
        <f t="shared" si="25"/>
        <v>0</v>
      </c>
    </row>
    <row r="471" spans="11:13" hidden="1" x14ac:dyDescent="0.3">
      <c r="K471" s="7">
        <f t="shared" si="24"/>
        <v>0</v>
      </c>
      <c r="L471" s="5">
        <f t="shared" si="26"/>
        <v>0</v>
      </c>
      <c r="M471">
        <f t="shared" si="25"/>
        <v>0</v>
      </c>
    </row>
    <row r="472" spans="11:13" hidden="1" x14ac:dyDescent="0.3">
      <c r="K472" s="7">
        <f t="shared" si="24"/>
        <v>0</v>
      </c>
      <c r="L472" s="5">
        <f t="shared" si="26"/>
        <v>0</v>
      </c>
      <c r="M472">
        <f t="shared" si="25"/>
        <v>0</v>
      </c>
    </row>
    <row r="473" spans="11:13" hidden="1" x14ac:dyDescent="0.3">
      <c r="K473" s="7">
        <f t="shared" si="24"/>
        <v>0</v>
      </c>
      <c r="L473" s="5">
        <f t="shared" si="26"/>
        <v>0</v>
      </c>
      <c r="M473">
        <f t="shared" si="25"/>
        <v>0</v>
      </c>
    </row>
    <row r="474" spans="11:13" hidden="1" x14ac:dyDescent="0.3">
      <c r="K474" s="7">
        <f t="shared" si="24"/>
        <v>0</v>
      </c>
      <c r="L474" s="5">
        <f t="shared" si="26"/>
        <v>0</v>
      </c>
      <c r="M474">
        <f t="shared" si="25"/>
        <v>0</v>
      </c>
    </row>
    <row r="475" spans="11:13" hidden="1" x14ac:dyDescent="0.3">
      <c r="K475" s="7">
        <f t="shared" si="24"/>
        <v>0</v>
      </c>
      <c r="L475" s="5">
        <f t="shared" si="26"/>
        <v>0</v>
      </c>
      <c r="M475">
        <f t="shared" si="25"/>
        <v>0</v>
      </c>
    </row>
    <row r="476" spans="11:13" hidden="1" x14ac:dyDescent="0.3">
      <c r="K476" s="7">
        <f t="shared" si="24"/>
        <v>0</v>
      </c>
      <c r="L476" s="5">
        <f t="shared" si="26"/>
        <v>0</v>
      </c>
      <c r="M476">
        <f t="shared" si="25"/>
        <v>0</v>
      </c>
    </row>
    <row r="477" spans="11:13" hidden="1" x14ac:dyDescent="0.3">
      <c r="K477" s="7">
        <f t="shared" si="24"/>
        <v>0</v>
      </c>
      <c r="L477" s="5">
        <f t="shared" si="26"/>
        <v>0</v>
      </c>
      <c r="M477">
        <f t="shared" si="25"/>
        <v>0</v>
      </c>
    </row>
    <row r="478" spans="11:13" hidden="1" x14ac:dyDescent="0.3">
      <c r="K478" s="7">
        <f t="shared" si="24"/>
        <v>0</v>
      </c>
      <c r="L478" s="5">
        <f t="shared" si="26"/>
        <v>0</v>
      </c>
      <c r="M478">
        <f t="shared" si="25"/>
        <v>0</v>
      </c>
    </row>
    <row r="479" spans="11:13" hidden="1" x14ac:dyDescent="0.3">
      <c r="K479" s="7">
        <f t="shared" si="24"/>
        <v>0</v>
      </c>
      <c r="L479" s="5">
        <f t="shared" si="26"/>
        <v>0</v>
      </c>
      <c r="M479">
        <f t="shared" si="25"/>
        <v>0</v>
      </c>
    </row>
    <row r="480" spans="11:13" hidden="1" x14ac:dyDescent="0.3">
      <c r="K480" s="7">
        <f t="shared" si="24"/>
        <v>0</v>
      </c>
      <c r="L480" s="5">
        <f t="shared" si="26"/>
        <v>0</v>
      </c>
      <c r="M480">
        <f t="shared" si="25"/>
        <v>0</v>
      </c>
    </row>
    <row r="481" spans="11:13" hidden="1" x14ac:dyDescent="0.3">
      <c r="K481" s="7">
        <f t="shared" si="24"/>
        <v>0</v>
      </c>
      <c r="L481" s="5">
        <f t="shared" si="26"/>
        <v>0</v>
      </c>
      <c r="M481">
        <f t="shared" si="25"/>
        <v>0</v>
      </c>
    </row>
    <row r="482" spans="11:13" hidden="1" x14ac:dyDescent="0.3">
      <c r="K482" s="7">
        <f t="shared" si="24"/>
        <v>0</v>
      </c>
      <c r="L482" s="5">
        <f t="shared" si="26"/>
        <v>0</v>
      </c>
      <c r="M482">
        <f t="shared" si="25"/>
        <v>0</v>
      </c>
    </row>
    <row r="483" spans="11:13" hidden="1" x14ac:dyDescent="0.3">
      <c r="K483" s="7">
        <f t="shared" si="24"/>
        <v>0</v>
      </c>
      <c r="L483" s="5">
        <f t="shared" si="26"/>
        <v>0</v>
      </c>
      <c r="M483">
        <f t="shared" si="25"/>
        <v>0</v>
      </c>
    </row>
    <row r="484" spans="11:13" hidden="1" x14ac:dyDescent="0.3">
      <c r="K484" s="7">
        <f t="shared" si="24"/>
        <v>0</v>
      </c>
      <c r="L484" s="5">
        <f t="shared" si="26"/>
        <v>0</v>
      </c>
      <c r="M484">
        <f t="shared" si="25"/>
        <v>0</v>
      </c>
    </row>
    <row r="485" spans="11:13" hidden="1" x14ac:dyDescent="0.3">
      <c r="K485" s="7">
        <f t="shared" si="24"/>
        <v>0</v>
      </c>
      <c r="L485" s="5">
        <f t="shared" si="26"/>
        <v>0</v>
      </c>
      <c r="M485">
        <f t="shared" si="25"/>
        <v>0</v>
      </c>
    </row>
    <row r="486" spans="11:13" hidden="1" x14ac:dyDescent="0.3">
      <c r="K486" s="7">
        <f t="shared" si="24"/>
        <v>0</v>
      </c>
      <c r="L486" s="5">
        <f t="shared" si="26"/>
        <v>0</v>
      </c>
      <c r="M486">
        <f t="shared" si="25"/>
        <v>0</v>
      </c>
    </row>
    <row r="487" spans="11:13" hidden="1" x14ac:dyDescent="0.3">
      <c r="K487" s="7">
        <f t="shared" si="24"/>
        <v>0</v>
      </c>
      <c r="L487" s="5">
        <f t="shared" si="26"/>
        <v>0</v>
      </c>
      <c r="M487">
        <f t="shared" si="25"/>
        <v>0</v>
      </c>
    </row>
    <row r="488" spans="11:13" hidden="1" x14ac:dyDescent="0.3">
      <c r="K488" s="7">
        <f t="shared" si="24"/>
        <v>0</v>
      </c>
      <c r="L488" s="5">
        <f t="shared" si="26"/>
        <v>0</v>
      </c>
      <c r="M488">
        <f t="shared" si="25"/>
        <v>0</v>
      </c>
    </row>
    <row r="489" spans="11:13" hidden="1" x14ac:dyDescent="0.3">
      <c r="K489" s="7">
        <f t="shared" si="24"/>
        <v>0</v>
      </c>
      <c r="L489" s="5">
        <f t="shared" si="26"/>
        <v>0</v>
      </c>
      <c r="M489">
        <f t="shared" si="25"/>
        <v>0</v>
      </c>
    </row>
    <row r="490" spans="11:13" hidden="1" x14ac:dyDescent="0.3">
      <c r="K490" s="7">
        <f t="shared" si="24"/>
        <v>0</v>
      </c>
      <c r="L490" s="5">
        <f t="shared" si="26"/>
        <v>0</v>
      </c>
      <c r="M490">
        <f t="shared" si="25"/>
        <v>0</v>
      </c>
    </row>
    <row r="491" spans="11:13" hidden="1" x14ac:dyDescent="0.3">
      <c r="K491" s="7">
        <f t="shared" ref="K491:K494" si="27">SUM(F491:J491)</f>
        <v>0</v>
      </c>
      <c r="L491" s="5">
        <f t="shared" si="26"/>
        <v>0</v>
      </c>
      <c r="M491">
        <f t="shared" ref="M491:M494" si="28">SUM(K491*L491)</f>
        <v>0</v>
      </c>
    </row>
    <row r="492" spans="11:13" hidden="1" x14ac:dyDescent="0.3">
      <c r="K492" s="7">
        <f t="shared" si="27"/>
        <v>0</v>
      </c>
      <c r="L492" s="5">
        <f t="shared" si="26"/>
        <v>0</v>
      </c>
      <c r="M492">
        <f t="shared" si="28"/>
        <v>0</v>
      </c>
    </row>
    <row r="493" spans="11:13" hidden="1" x14ac:dyDescent="0.3">
      <c r="K493" s="7">
        <f t="shared" si="27"/>
        <v>0</v>
      </c>
      <c r="L493" s="5">
        <f t="shared" si="26"/>
        <v>0</v>
      </c>
      <c r="M493">
        <f t="shared" si="28"/>
        <v>0</v>
      </c>
    </row>
    <row r="494" spans="11:13" hidden="1" x14ac:dyDescent="0.3">
      <c r="K494" s="7">
        <f t="shared" si="27"/>
        <v>0</v>
      </c>
      <c r="L494" s="5">
        <f t="shared" si="26"/>
        <v>0</v>
      </c>
      <c r="M494">
        <f t="shared" si="28"/>
        <v>0</v>
      </c>
    </row>
    <row r="495" spans="11:13" hidden="1" x14ac:dyDescent="0.3">
      <c r="K495" s="7">
        <f t="shared" si="24"/>
        <v>0</v>
      </c>
      <c r="L495" s="5">
        <f t="shared" si="26"/>
        <v>0</v>
      </c>
      <c r="M495">
        <f t="shared" si="25"/>
        <v>0</v>
      </c>
    </row>
    <row r="496" spans="11:13" hidden="1" x14ac:dyDescent="0.3">
      <c r="K496" s="7">
        <f t="shared" si="24"/>
        <v>0</v>
      </c>
      <c r="L496" s="5">
        <f t="shared" si="26"/>
        <v>0</v>
      </c>
      <c r="M496">
        <f t="shared" si="25"/>
        <v>0</v>
      </c>
    </row>
    <row r="497" spans="3:13" hidden="1" x14ac:dyDescent="0.3">
      <c r="K497" s="7">
        <f t="shared" si="24"/>
        <v>0</v>
      </c>
      <c r="L497" s="5">
        <f t="shared" si="26"/>
        <v>0</v>
      </c>
      <c r="M497">
        <f t="shared" si="25"/>
        <v>0</v>
      </c>
    </row>
    <row r="498" spans="3:13" hidden="1" x14ac:dyDescent="0.3">
      <c r="K498" s="7">
        <f t="shared" si="24"/>
        <v>0</v>
      </c>
      <c r="L498" s="5">
        <f t="shared" si="26"/>
        <v>0</v>
      </c>
      <c r="M498">
        <f t="shared" si="25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9">SUMPRODUCT(--($E$5:$E$498=C500),--($D$5:$D$498=""),$F$5:$F$498)</f>
        <v>166.5</v>
      </c>
      <c r="G500" s="149">
        <f t="shared" ref="G500:G514" si="30">SUMPRODUCT(--($E$5:$E$498=C500),--($D$5:$D$498=""),$G$5:$G$498)</f>
        <v>428.28336000000002</v>
      </c>
      <c r="H500" s="149">
        <f t="shared" ref="H500:H514" si="31">SUMPRODUCT(--($E$5:$E$498=C500),--($D$5:$D$498=""),$H$5:$H$498)</f>
        <v>54.9</v>
      </c>
      <c r="I500" s="149">
        <f t="shared" ref="I500:I514" si="32">SUMPRODUCT(--($E$5:$E$498=C500),--($D$5:$D$498=""),$I$5:$I$498)</f>
        <v>0</v>
      </c>
      <c r="J500" s="149">
        <f t="shared" ref="J500:J514" si="33">SUMPRODUCT(--($E$5:$E$498=C500),--($D$5:$D$498=""),$J$5:$J$498)</f>
        <v>0</v>
      </c>
      <c r="K500" s="149">
        <f t="shared" ref="K500:K514" si="34">SUM(F500:J500)</f>
        <v>649.68335999999999</v>
      </c>
      <c r="L500" s="149"/>
      <c r="M500" s="149">
        <f t="shared" ref="M500:M514" si="35">SUMPRODUCT(--($E$5:$E$498=C500),--($D$5:$D$498=""),$M$5:$M$498)</f>
        <v>0</v>
      </c>
    </row>
    <row r="501" spans="3:13" hidden="1" x14ac:dyDescent="0.3">
      <c r="C501" s="149" t="str">
        <f t="shared" ref="C501:C514" si="36">IF(F540="","Vrije categorie",F540)</f>
        <v>A1</v>
      </c>
      <c r="D501" s="149"/>
      <c r="E501" s="149"/>
      <c r="F501" s="149">
        <f t="shared" si="29"/>
        <v>18.7</v>
      </c>
      <c r="G501" s="149">
        <f t="shared" si="30"/>
        <v>26.806804</v>
      </c>
      <c r="H501" s="149">
        <f t="shared" si="31"/>
        <v>0</v>
      </c>
      <c r="I501" s="149">
        <f t="shared" si="32"/>
        <v>0</v>
      </c>
      <c r="J501" s="149">
        <f t="shared" si="33"/>
        <v>0</v>
      </c>
      <c r="K501" s="149">
        <f t="shared" si="34"/>
        <v>45.506804000000002</v>
      </c>
      <c r="L501" s="149"/>
      <c r="M501" s="149">
        <f t="shared" si="35"/>
        <v>0</v>
      </c>
    </row>
    <row r="502" spans="3:13" hidden="1" x14ac:dyDescent="0.3">
      <c r="C502" s="149" t="str">
        <f t="shared" si="36"/>
        <v>B</v>
      </c>
      <c r="D502" s="149"/>
      <c r="E502" s="149"/>
      <c r="F502" s="149">
        <f t="shared" si="29"/>
        <v>63.2</v>
      </c>
      <c r="G502" s="149">
        <f t="shared" si="30"/>
        <v>139.01661133333334</v>
      </c>
      <c r="H502" s="149">
        <f t="shared" si="31"/>
        <v>0</v>
      </c>
      <c r="I502" s="149">
        <f t="shared" si="32"/>
        <v>0</v>
      </c>
      <c r="J502" s="149">
        <f t="shared" si="33"/>
        <v>0</v>
      </c>
      <c r="K502" s="149">
        <f t="shared" si="34"/>
        <v>202.21661133333333</v>
      </c>
      <c r="L502" s="149"/>
      <c r="M502" s="149">
        <f t="shared" si="35"/>
        <v>0</v>
      </c>
    </row>
    <row r="503" spans="3:13" hidden="1" x14ac:dyDescent="0.3">
      <c r="C503" s="149" t="str">
        <f t="shared" si="36"/>
        <v>C</v>
      </c>
      <c r="D503" s="149"/>
      <c r="E503" s="149"/>
      <c r="F503" s="149">
        <f t="shared" si="29"/>
        <v>0</v>
      </c>
      <c r="G503" s="149">
        <f t="shared" si="30"/>
        <v>15.718401666666669</v>
      </c>
      <c r="H503" s="149">
        <f t="shared" si="31"/>
        <v>0</v>
      </c>
      <c r="I503" s="149">
        <f t="shared" si="32"/>
        <v>0</v>
      </c>
      <c r="J503" s="149">
        <f t="shared" si="33"/>
        <v>28.299999999999994</v>
      </c>
      <c r="K503" s="149">
        <f t="shared" si="34"/>
        <v>44.018401666666662</v>
      </c>
      <c r="L503" s="149"/>
      <c r="M503" s="149">
        <f t="shared" si="35"/>
        <v>0</v>
      </c>
    </row>
    <row r="504" spans="3:13" hidden="1" x14ac:dyDescent="0.3">
      <c r="C504" s="149" t="str">
        <f t="shared" si="36"/>
        <v>D</v>
      </c>
      <c r="D504" s="149"/>
      <c r="E504" s="149"/>
      <c r="F504" s="149">
        <f t="shared" si="29"/>
        <v>0</v>
      </c>
      <c r="G504" s="149">
        <f t="shared" si="30"/>
        <v>88</v>
      </c>
      <c r="H504" s="149">
        <f t="shared" si="31"/>
        <v>0</v>
      </c>
      <c r="I504" s="149">
        <f t="shared" si="32"/>
        <v>0</v>
      </c>
      <c r="J504" s="149">
        <f t="shared" si="33"/>
        <v>0</v>
      </c>
      <c r="K504" s="149">
        <f t="shared" si="34"/>
        <v>88</v>
      </c>
      <c r="L504" s="149"/>
      <c r="M504" s="149">
        <f t="shared" si="35"/>
        <v>0</v>
      </c>
    </row>
    <row r="505" spans="3:13" hidden="1" x14ac:dyDescent="0.3">
      <c r="C505" s="149" t="str">
        <f t="shared" si="36"/>
        <v>Vrije categorie</v>
      </c>
      <c r="D505" s="149"/>
      <c r="E505" s="149"/>
      <c r="F505" s="149">
        <f t="shared" si="29"/>
        <v>0</v>
      </c>
      <c r="G505" s="149">
        <f t="shared" si="30"/>
        <v>0</v>
      </c>
      <c r="H505" s="149">
        <f t="shared" si="31"/>
        <v>0</v>
      </c>
      <c r="I505" s="149">
        <f t="shared" si="32"/>
        <v>0</v>
      </c>
      <c r="J505" s="149">
        <f t="shared" si="33"/>
        <v>0</v>
      </c>
      <c r="K505" s="149">
        <f t="shared" si="34"/>
        <v>0</v>
      </c>
      <c r="L505" s="149"/>
      <c r="M505" s="149">
        <f t="shared" si="35"/>
        <v>0</v>
      </c>
    </row>
    <row r="506" spans="3:13" hidden="1" x14ac:dyDescent="0.3">
      <c r="C506" s="149" t="str">
        <f t="shared" si="36"/>
        <v>Vrije categorie</v>
      </c>
      <c r="D506" s="149"/>
      <c r="E506" s="149"/>
      <c r="F506" s="149">
        <f t="shared" si="29"/>
        <v>0</v>
      </c>
      <c r="G506" s="149">
        <f t="shared" si="30"/>
        <v>0</v>
      </c>
      <c r="H506" s="149">
        <f t="shared" si="31"/>
        <v>0</v>
      </c>
      <c r="I506" s="149">
        <f t="shared" si="32"/>
        <v>0</v>
      </c>
      <c r="J506" s="149">
        <f t="shared" si="33"/>
        <v>0</v>
      </c>
      <c r="K506" s="149">
        <f t="shared" si="34"/>
        <v>0</v>
      </c>
      <c r="L506" s="149"/>
      <c r="M506" s="149">
        <f t="shared" si="35"/>
        <v>0</v>
      </c>
    </row>
    <row r="507" spans="3:13" hidden="1" x14ac:dyDescent="0.3">
      <c r="C507" s="149" t="str">
        <f t="shared" si="36"/>
        <v>Vrije categorie</v>
      </c>
      <c r="D507" s="149"/>
      <c r="E507" s="149"/>
      <c r="F507" s="149">
        <f t="shared" si="29"/>
        <v>0</v>
      </c>
      <c r="G507" s="149">
        <f t="shared" si="30"/>
        <v>0</v>
      </c>
      <c r="H507" s="149">
        <f t="shared" si="31"/>
        <v>0</v>
      </c>
      <c r="I507" s="149">
        <f t="shared" si="32"/>
        <v>0</v>
      </c>
      <c r="J507" s="149">
        <f t="shared" si="33"/>
        <v>0</v>
      </c>
      <c r="K507" s="149">
        <f t="shared" si="34"/>
        <v>0</v>
      </c>
      <c r="L507" s="149"/>
      <c r="M507" s="149">
        <f t="shared" si="35"/>
        <v>0</v>
      </c>
    </row>
    <row r="508" spans="3:13" hidden="1" x14ac:dyDescent="0.3">
      <c r="C508" s="149" t="str">
        <f t="shared" si="36"/>
        <v>Vrije categorie</v>
      </c>
      <c r="D508" s="149"/>
      <c r="E508" s="149"/>
      <c r="F508" s="149">
        <f t="shared" si="29"/>
        <v>0</v>
      </c>
      <c r="G508" s="149">
        <f t="shared" si="30"/>
        <v>0</v>
      </c>
      <c r="H508" s="149">
        <f t="shared" si="31"/>
        <v>0</v>
      </c>
      <c r="I508" s="149">
        <f t="shared" si="32"/>
        <v>0</v>
      </c>
      <c r="J508" s="149">
        <f t="shared" si="33"/>
        <v>0</v>
      </c>
      <c r="K508" s="149">
        <f t="shared" si="34"/>
        <v>0</v>
      </c>
      <c r="L508" s="149"/>
      <c r="M508" s="149">
        <f t="shared" si="35"/>
        <v>0</v>
      </c>
    </row>
    <row r="509" spans="3:13" hidden="1" x14ac:dyDescent="0.3">
      <c r="C509" s="149" t="str">
        <f t="shared" si="36"/>
        <v>Vrije categorie</v>
      </c>
      <c r="D509" s="149"/>
      <c r="E509" s="149"/>
      <c r="F509" s="149">
        <f t="shared" si="29"/>
        <v>0</v>
      </c>
      <c r="G509" s="149">
        <f t="shared" si="30"/>
        <v>0</v>
      </c>
      <c r="H509" s="149">
        <f t="shared" si="31"/>
        <v>0</v>
      </c>
      <c r="I509" s="149">
        <f t="shared" si="32"/>
        <v>0</v>
      </c>
      <c r="J509" s="149">
        <f t="shared" si="33"/>
        <v>0</v>
      </c>
      <c r="K509" s="149">
        <f t="shared" si="34"/>
        <v>0</v>
      </c>
      <c r="L509" s="149"/>
      <c r="M509" s="149">
        <f t="shared" si="35"/>
        <v>0</v>
      </c>
    </row>
    <row r="510" spans="3:13" hidden="1" x14ac:dyDescent="0.3">
      <c r="C510" s="149" t="str">
        <f t="shared" si="36"/>
        <v>Vrije categorie</v>
      </c>
      <c r="D510" s="149"/>
      <c r="E510" s="149"/>
      <c r="F510" s="149">
        <f t="shared" si="29"/>
        <v>0</v>
      </c>
      <c r="G510" s="149">
        <f t="shared" si="30"/>
        <v>0</v>
      </c>
      <c r="H510" s="149">
        <f t="shared" si="31"/>
        <v>0</v>
      </c>
      <c r="I510" s="149">
        <f t="shared" si="32"/>
        <v>0</v>
      </c>
      <c r="J510" s="149">
        <f t="shared" si="33"/>
        <v>0</v>
      </c>
      <c r="K510" s="149">
        <f t="shared" si="34"/>
        <v>0</v>
      </c>
      <c r="L510" s="149"/>
      <c r="M510" s="149">
        <f t="shared" si="35"/>
        <v>0</v>
      </c>
    </row>
    <row r="511" spans="3:13" hidden="1" x14ac:dyDescent="0.3">
      <c r="C511" s="149" t="str">
        <f t="shared" si="36"/>
        <v>Vrije categorie</v>
      </c>
      <c r="D511" s="149"/>
      <c r="E511" s="149"/>
      <c r="F511" s="149">
        <f t="shared" si="29"/>
        <v>0</v>
      </c>
      <c r="G511" s="149">
        <f t="shared" si="30"/>
        <v>0</v>
      </c>
      <c r="H511" s="149">
        <f t="shared" si="31"/>
        <v>0</v>
      </c>
      <c r="I511" s="149">
        <f t="shared" si="32"/>
        <v>0</v>
      </c>
      <c r="J511" s="149">
        <f t="shared" si="33"/>
        <v>0</v>
      </c>
      <c r="K511" s="149">
        <f t="shared" si="34"/>
        <v>0</v>
      </c>
      <c r="L511" s="149"/>
      <c r="M511" s="149">
        <f t="shared" si="35"/>
        <v>0</v>
      </c>
    </row>
    <row r="512" spans="3:13" hidden="1" x14ac:dyDescent="0.3">
      <c r="C512" s="149" t="str">
        <f t="shared" si="36"/>
        <v>Vrije categorie</v>
      </c>
      <c r="D512" s="149"/>
      <c r="E512" s="149"/>
      <c r="F512" s="149">
        <f t="shared" si="29"/>
        <v>0</v>
      </c>
      <c r="G512" s="149">
        <f t="shared" si="30"/>
        <v>0</v>
      </c>
      <c r="H512" s="149">
        <f t="shared" si="31"/>
        <v>0</v>
      </c>
      <c r="I512" s="149">
        <f t="shared" si="32"/>
        <v>0</v>
      </c>
      <c r="J512" s="149">
        <f t="shared" si="33"/>
        <v>0</v>
      </c>
      <c r="K512" s="149">
        <f t="shared" si="34"/>
        <v>0</v>
      </c>
      <c r="L512" s="149"/>
      <c r="M512" s="149">
        <f t="shared" si="35"/>
        <v>0</v>
      </c>
    </row>
    <row r="513" spans="3:13" hidden="1" x14ac:dyDescent="0.3">
      <c r="C513" s="149" t="str">
        <f t="shared" si="36"/>
        <v>Vrije categorie</v>
      </c>
      <c r="D513" s="149"/>
      <c r="E513" s="149"/>
      <c r="F513" s="149">
        <f t="shared" si="29"/>
        <v>0</v>
      </c>
      <c r="G513" s="149">
        <f t="shared" si="30"/>
        <v>0</v>
      </c>
      <c r="H513" s="149">
        <f t="shared" si="31"/>
        <v>0</v>
      </c>
      <c r="I513" s="149">
        <f t="shared" si="32"/>
        <v>0</v>
      </c>
      <c r="J513" s="149">
        <f t="shared" si="33"/>
        <v>0</v>
      </c>
      <c r="K513" s="149">
        <f t="shared" si="34"/>
        <v>0</v>
      </c>
      <c r="L513" s="149"/>
      <c r="M513" s="149">
        <f t="shared" si="35"/>
        <v>0</v>
      </c>
    </row>
    <row r="514" spans="3:13" hidden="1" x14ac:dyDescent="0.3">
      <c r="C514" s="149" t="str">
        <f t="shared" si="36"/>
        <v>Vrije categorie</v>
      </c>
      <c r="D514" s="149"/>
      <c r="E514" s="149"/>
      <c r="F514" s="149">
        <f t="shared" si="29"/>
        <v>0</v>
      </c>
      <c r="G514" s="149">
        <f t="shared" si="30"/>
        <v>0</v>
      </c>
      <c r="H514" s="149">
        <f t="shared" si="31"/>
        <v>0</v>
      </c>
      <c r="I514" s="149">
        <f t="shared" si="32"/>
        <v>0</v>
      </c>
      <c r="J514" s="149">
        <f t="shared" si="33"/>
        <v>0</v>
      </c>
      <c r="K514" s="149">
        <f t="shared" si="34"/>
        <v>0</v>
      </c>
      <c r="L514" s="149"/>
      <c r="M514" s="149">
        <f t="shared" si="35"/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248.39999999999998</v>
      </c>
      <c r="G515" s="150">
        <f t="shared" ref="G515:K515" si="37">SUM(G500:G514)</f>
        <v>697.82517700000005</v>
      </c>
      <c r="H515" s="150">
        <f t="shared" si="37"/>
        <v>54.9</v>
      </c>
      <c r="I515" s="150">
        <f t="shared" si="37"/>
        <v>0</v>
      </c>
      <c r="J515" s="150">
        <f t="shared" si="37"/>
        <v>28.299999999999994</v>
      </c>
      <c r="K515" s="150">
        <f t="shared" si="37"/>
        <v>1029.4251770000001</v>
      </c>
      <c r="L515" s="150"/>
      <c r="M515" s="150">
        <f>SUM(M499:M514)</f>
        <v>0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SUMPRODUCT(--($E$5:$E$498="H"),$F$5:$F$498)</f>
        <v>0</v>
      </c>
      <c r="G517" s="150">
        <f>SUMPRODUCT(--($E$5:$E$498="H"),G5:G498)</f>
        <v>20.631041</v>
      </c>
      <c r="H517" s="150">
        <f>SUMPRODUCT(--($E$5:$E$498="H"),H5:H498)</f>
        <v>0</v>
      </c>
      <c r="I517" s="150">
        <f>SUMPRODUCT(--($E$5:$E$498="H"),I5:I498)</f>
        <v>0</v>
      </c>
      <c r="J517" s="150">
        <f>SUMPRODUCT(--($E$5:$E$498="H"),J5:J498)</f>
        <v>7.7</v>
      </c>
      <c r="K517" s="150">
        <f>SUM(F517:J517)</f>
        <v>28.331040999999999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8">C500</f>
        <v>A</v>
      </c>
      <c r="D520" s="9"/>
      <c r="E520" s="9"/>
      <c r="F520" s="9">
        <f t="shared" ref="F520:F534" si="39">SUMPRODUCT(--($E$5:$E$498=C520),--($D$5:$D$498="X"),$F$5:$F$498)</f>
        <v>0</v>
      </c>
      <c r="G520" s="9">
        <f t="shared" ref="G520:G534" si="40">SUMPRODUCT(--($E$5:$E$498=C520),--($D$5:$D$498="X"),$G$5:$G$498)</f>
        <v>0</v>
      </c>
      <c r="H520" s="9">
        <f t="shared" ref="H520:H534" si="41">SUMPRODUCT(--($E$5:$E$498=C520),--($D$5:$D$498="X"),$H$5:$H$498)</f>
        <v>0</v>
      </c>
      <c r="I520" s="9">
        <f t="shared" ref="I520:I534" si="42">SUMPRODUCT(--($E$5:$E$498=C520),--($D$5:$D$498="X"),$I$5:$I$498)</f>
        <v>0</v>
      </c>
      <c r="J520" s="9">
        <f t="shared" ref="J520:J534" si="43">SUMPRODUCT(--($E$5:$E$498=C520),--($D$5:$D$498="X"),$J$5:$J$498)</f>
        <v>0</v>
      </c>
      <c r="K520" s="9">
        <f t="shared" ref="K520:K534" si="44">SUM(F520:J520)</f>
        <v>0</v>
      </c>
    </row>
    <row r="521" spans="3:13" hidden="1" x14ac:dyDescent="0.3">
      <c r="C521" s="9" t="str">
        <f t="shared" si="38"/>
        <v>A1</v>
      </c>
      <c r="D521" s="9"/>
      <c r="E521" s="9"/>
      <c r="F521" s="9">
        <f t="shared" si="39"/>
        <v>0</v>
      </c>
      <c r="G521" s="9">
        <f t="shared" si="40"/>
        <v>0</v>
      </c>
      <c r="H521" s="9">
        <f t="shared" si="41"/>
        <v>0</v>
      </c>
      <c r="I521" s="9">
        <f t="shared" si="42"/>
        <v>0</v>
      </c>
      <c r="J521" s="9">
        <f t="shared" si="43"/>
        <v>0</v>
      </c>
      <c r="K521" s="9">
        <f t="shared" si="44"/>
        <v>0</v>
      </c>
    </row>
    <row r="522" spans="3:13" hidden="1" x14ac:dyDescent="0.3">
      <c r="C522" s="9" t="str">
        <f t="shared" si="38"/>
        <v>B</v>
      </c>
      <c r="D522" s="9"/>
      <c r="E522" s="9"/>
      <c r="F522" s="9">
        <f t="shared" si="39"/>
        <v>0</v>
      </c>
      <c r="G522" s="9">
        <f t="shared" si="40"/>
        <v>0</v>
      </c>
      <c r="H522" s="9">
        <f t="shared" si="41"/>
        <v>0</v>
      </c>
      <c r="I522" s="9">
        <f t="shared" si="42"/>
        <v>0</v>
      </c>
      <c r="J522" s="9">
        <f t="shared" si="43"/>
        <v>0</v>
      </c>
      <c r="K522" s="9">
        <f t="shared" si="44"/>
        <v>0</v>
      </c>
    </row>
    <row r="523" spans="3:13" hidden="1" x14ac:dyDescent="0.3">
      <c r="C523" s="9" t="str">
        <f t="shared" si="38"/>
        <v>C</v>
      </c>
      <c r="D523" s="9"/>
      <c r="E523" s="9"/>
      <c r="F523" s="9">
        <f t="shared" si="39"/>
        <v>0</v>
      </c>
      <c r="G523" s="9">
        <f t="shared" si="40"/>
        <v>0</v>
      </c>
      <c r="H523" s="9">
        <f t="shared" si="41"/>
        <v>0</v>
      </c>
      <c r="I523" s="9">
        <f t="shared" si="42"/>
        <v>0</v>
      </c>
      <c r="J523" s="9">
        <f t="shared" si="43"/>
        <v>0</v>
      </c>
      <c r="K523" s="9">
        <f t="shared" si="44"/>
        <v>0</v>
      </c>
    </row>
    <row r="524" spans="3:13" hidden="1" x14ac:dyDescent="0.3">
      <c r="C524" s="9" t="str">
        <f t="shared" si="38"/>
        <v>D</v>
      </c>
      <c r="D524" s="9"/>
      <c r="E524" s="9"/>
      <c r="F524" s="9">
        <f t="shared" si="39"/>
        <v>0</v>
      </c>
      <c r="G524" s="9">
        <f t="shared" si="40"/>
        <v>0</v>
      </c>
      <c r="H524" s="9">
        <f t="shared" si="41"/>
        <v>0</v>
      </c>
      <c r="I524" s="9">
        <f t="shared" si="42"/>
        <v>0</v>
      </c>
      <c r="J524" s="9">
        <f t="shared" si="43"/>
        <v>0</v>
      </c>
      <c r="K524" s="9">
        <f t="shared" si="44"/>
        <v>0</v>
      </c>
    </row>
    <row r="525" spans="3:13" hidden="1" x14ac:dyDescent="0.3">
      <c r="C525" s="9" t="str">
        <f t="shared" si="38"/>
        <v>Vrije categorie</v>
      </c>
      <c r="D525" s="9"/>
      <c r="E525" s="9"/>
      <c r="F525" s="9">
        <f t="shared" si="39"/>
        <v>0</v>
      </c>
      <c r="G525" s="9">
        <f t="shared" si="40"/>
        <v>0</v>
      </c>
      <c r="H525" s="9">
        <f t="shared" si="41"/>
        <v>0</v>
      </c>
      <c r="I525" s="9">
        <f t="shared" si="42"/>
        <v>0</v>
      </c>
      <c r="J525" s="9">
        <f t="shared" si="43"/>
        <v>0</v>
      </c>
      <c r="K525" s="9">
        <f t="shared" si="44"/>
        <v>0</v>
      </c>
    </row>
    <row r="526" spans="3:13" hidden="1" x14ac:dyDescent="0.3">
      <c r="C526" s="9" t="str">
        <f t="shared" si="38"/>
        <v>Vrije categorie</v>
      </c>
      <c r="D526" s="9"/>
      <c r="E526" s="9"/>
      <c r="F526" s="9">
        <f t="shared" si="39"/>
        <v>0</v>
      </c>
      <c r="G526" s="9">
        <f t="shared" si="40"/>
        <v>0</v>
      </c>
      <c r="H526" s="9">
        <f t="shared" si="41"/>
        <v>0</v>
      </c>
      <c r="I526" s="9">
        <f t="shared" si="42"/>
        <v>0</v>
      </c>
      <c r="J526" s="9">
        <f t="shared" si="43"/>
        <v>0</v>
      </c>
      <c r="K526" s="9">
        <f t="shared" si="44"/>
        <v>0</v>
      </c>
    </row>
    <row r="527" spans="3:13" hidden="1" x14ac:dyDescent="0.3">
      <c r="C527" s="9" t="str">
        <f t="shared" si="38"/>
        <v>Vrije categorie</v>
      </c>
      <c r="D527" s="9"/>
      <c r="E527" s="9"/>
      <c r="F527" s="9">
        <f t="shared" si="39"/>
        <v>0</v>
      </c>
      <c r="G527" s="9">
        <f t="shared" si="40"/>
        <v>0</v>
      </c>
      <c r="H527" s="9">
        <f t="shared" si="41"/>
        <v>0</v>
      </c>
      <c r="I527" s="9">
        <f t="shared" si="42"/>
        <v>0</v>
      </c>
      <c r="J527" s="9">
        <f t="shared" si="43"/>
        <v>0</v>
      </c>
      <c r="K527" s="9">
        <f t="shared" si="44"/>
        <v>0</v>
      </c>
    </row>
    <row r="528" spans="3:13" hidden="1" x14ac:dyDescent="0.3">
      <c r="C528" s="9" t="str">
        <f t="shared" si="38"/>
        <v>Vrije categorie</v>
      </c>
      <c r="D528" s="9"/>
      <c r="E528" s="9"/>
      <c r="F528" s="9">
        <f t="shared" si="39"/>
        <v>0</v>
      </c>
      <c r="G528" s="9">
        <f t="shared" si="40"/>
        <v>0</v>
      </c>
      <c r="H528" s="9">
        <f t="shared" si="41"/>
        <v>0</v>
      </c>
      <c r="I528" s="9">
        <f t="shared" si="42"/>
        <v>0</v>
      </c>
      <c r="J528" s="9">
        <f t="shared" si="43"/>
        <v>0</v>
      </c>
      <c r="K528" s="9">
        <f t="shared" si="44"/>
        <v>0</v>
      </c>
    </row>
    <row r="529" spans="3:12" hidden="1" x14ac:dyDescent="0.3">
      <c r="C529" s="9" t="str">
        <f t="shared" si="38"/>
        <v>Vrije categorie</v>
      </c>
      <c r="D529" s="9"/>
      <c r="E529" s="9"/>
      <c r="F529" s="9">
        <f t="shared" si="39"/>
        <v>0</v>
      </c>
      <c r="G529" s="9">
        <f t="shared" si="40"/>
        <v>0</v>
      </c>
      <c r="H529" s="9">
        <f t="shared" si="41"/>
        <v>0</v>
      </c>
      <c r="I529" s="9">
        <f t="shared" si="42"/>
        <v>0</v>
      </c>
      <c r="J529" s="9">
        <f t="shared" si="43"/>
        <v>0</v>
      </c>
      <c r="K529" s="9">
        <f t="shared" si="44"/>
        <v>0</v>
      </c>
    </row>
    <row r="530" spans="3:12" hidden="1" x14ac:dyDescent="0.3">
      <c r="C530" s="9" t="str">
        <f t="shared" si="38"/>
        <v>Vrije categorie</v>
      </c>
      <c r="D530" s="9"/>
      <c r="E530" s="9"/>
      <c r="F530" s="9">
        <f t="shared" si="39"/>
        <v>0</v>
      </c>
      <c r="G530" s="9">
        <f t="shared" si="40"/>
        <v>0</v>
      </c>
      <c r="H530" s="9">
        <f t="shared" si="41"/>
        <v>0</v>
      </c>
      <c r="I530" s="9">
        <f t="shared" si="42"/>
        <v>0</v>
      </c>
      <c r="J530" s="9">
        <f t="shared" si="43"/>
        <v>0</v>
      </c>
      <c r="K530" s="9">
        <f t="shared" si="44"/>
        <v>0</v>
      </c>
    </row>
    <row r="531" spans="3:12" hidden="1" x14ac:dyDescent="0.3">
      <c r="C531" s="9" t="str">
        <f t="shared" si="38"/>
        <v>Vrije categorie</v>
      </c>
      <c r="D531" s="9"/>
      <c r="E531" s="9"/>
      <c r="F531" s="9">
        <f t="shared" si="39"/>
        <v>0</v>
      </c>
      <c r="G531" s="9">
        <f t="shared" si="40"/>
        <v>0</v>
      </c>
      <c r="H531" s="9">
        <f t="shared" si="41"/>
        <v>0</v>
      </c>
      <c r="I531" s="9">
        <f t="shared" si="42"/>
        <v>0</v>
      </c>
      <c r="J531" s="9">
        <f t="shared" si="43"/>
        <v>0</v>
      </c>
      <c r="K531" s="9">
        <f t="shared" si="44"/>
        <v>0</v>
      </c>
    </row>
    <row r="532" spans="3:12" hidden="1" x14ac:dyDescent="0.3">
      <c r="C532" s="9" t="str">
        <f t="shared" si="38"/>
        <v>Vrije categorie</v>
      </c>
      <c r="D532" s="9"/>
      <c r="E532" s="9"/>
      <c r="F532" s="9">
        <f t="shared" si="39"/>
        <v>0</v>
      </c>
      <c r="G532" s="9">
        <f t="shared" si="40"/>
        <v>0</v>
      </c>
      <c r="H532" s="9">
        <f t="shared" si="41"/>
        <v>0</v>
      </c>
      <c r="I532" s="9">
        <f t="shared" si="42"/>
        <v>0</v>
      </c>
      <c r="J532" s="9">
        <f t="shared" si="43"/>
        <v>0</v>
      </c>
      <c r="K532" s="9">
        <f t="shared" si="44"/>
        <v>0</v>
      </c>
    </row>
    <row r="533" spans="3:12" hidden="1" x14ac:dyDescent="0.3">
      <c r="C533" s="9" t="str">
        <f t="shared" si="38"/>
        <v>Vrije categorie</v>
      </c>
      <c r="D533" s="9"/>
      <c r="E533" s="9"/>
      <c r="F533" s="9">
        <f t="shared" si="39"/>
        <v>0</v>
      </c>
      <c r="G533" s="9">
        <f t="shared" si="40"/>
        <v>0</v>
      </c>
      <c r="H533" s="9">
        <f t="shared" si="41"/>
        <v>0</v>
      </c>
      <c r="I533" s="9">
        <f t="shared" si="42"/>
        <v>0</v>
      </c>
      <c r="J533" s="9">
        <f t="shared" si="43"/>
        <v>0</v>
      </c>
      <c r="K533" s="9">
        <f t="shared" si="44"/>
        <v>0</v>
      </c>
    </row>
    <row r="534" spans="3:12" hidden="1" x14ac:dyDescent="0.3">
      <c r="C534" s="9" t="str">
        <f t="shared" si="38"/>
        <v>Vrije categorie</v>
      </c>
      <c r="D534" s="9"/>
      <c r="E534" s="9"/>
      <c r="F534" s="9">
        <f t="shared" si="39"/>
        <v>0</v>
      </c>
      <c r="G534" s="9">
        <f t="shared" si="40"/>
        <v>0</v>
      </c>
      <c r="H534" s="9">
        <f t="shared" si="41"/>
        <v>0</v>
      </c>
      <c r="I534" s="9">
        <f t="shared" si="42"/>
        <v>0</v>
      </c>
      <c r="J534" s="9">
        <f t="shared" si="43"/>
        <v>0</v>
      </c>
      <c r="K534" s="9">
        <f t="shared" si="44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5">SUM(F520:F534)</f>
        <v>0</v>
      </c>
      <c r="G535" s="10">
        <f t="shared" si="45"/>
        <v>0</v>
      </c>
      <c r="H535" s="10">
        <f t="shared" si="45"/>
        <v>0</v>
      </c>
      <c r="I535" s="10">
        <f t="shared" si="45"/>
        <v>0</v>
      </c>
      <c r="J535" s="10">
        <f t="shared" si="45"/>
        <v>0</v>
      </c>
      <c r="K535" s="10">
        <f t="shared" si="45"/>
        <v>0</v>
      </c>
    </row>
    <row r="536" spans="3:12" hidden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Blad20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9,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De Windroos</v>
      </c>
      <c r="C4" s="530"/>
      <c r="D4" s="530"/>
      <c r="E4" s="530"/>
      <c r="F4" s="548" t="s">
        <v>10</v>
      </c>
      <c r="G4" s="548"/>
      <c r="H4" s="306">
        <v>9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9a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 t="e">
        <f ca="1">D101</f>
        <v>#N/A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Categorie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A1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B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C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>D</v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315.5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315.5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315.5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0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315.5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315.5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315.5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315.5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Categorie</v>
      </c>
      <c r="D86" t="e">
        <f t="shared" ref="D86:D100" ca="1" si="8">IF(A86="",0,VLOOKUP(A86,INDIRECT("'"&amp;$H$5&amp;"'!C500:M515"),11,0))</f>
        <v>#N/A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A1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B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C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>D</v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 t="e">
        <f ca="1">SUM(D86:D100)</f>
        <v>#N/A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102" priority="4" operator="equal">
      <formula>"Geen 100%"</formula>
    </cfRule>
  </conditionalFormatting>
  <conditionalFormatting sqref="G12">
    <cfRule type="containsText" dxfId="101" priority="2" operator="containsText" text="te laag">
      <formula>NOT(ISERROR(SEARCH("te laag",G12)))</formula>
    </cfRule>
  </conditionalFormatting>
  <conditionalFormatting sqref="G13">
    <cfRule type="containsText" dxfId="100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D516CE77-1BA7-4AB9-9B88-5DDD2DF0C9DD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Blad21">
    <tabColor rgb="FF173583"/>
  </sheetPr>
  <dimension ref="A1:N565"/>
  <sheetViews>
    <sheetView zoomScaleNormal="100" workbookViewId="0">
      <selection activeCell="Q11" sqref="Q11"/>
    </sheetView>
  </sheetViews>
  <sheetFormatPr defaultRowHeight="14.4" x14ac:dyDescent="0.3"/>
  <cols>
    <col min="1" max="1" width="6" style="5" customWidth="1"/>
    <col min="2" max="2" width="8" style="5" customWidth="1"/>
    <col min="3" max="3" width="23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5546875" customWidth="1"/>
  </cols>
  <sheetData>
    <row r="1" spans="1:14" x14ac:dyDescent="0.3">
      <c r="A1" s="40">
        <f>'9'!H4</f>
        <v>9</v>
      </c>
      <c r="B1" s="38" t="s">
        <v>6</v>
      </c>
      <c r="C1" s="39"/>
      <c r="D1" s="51" t="str">
        <f>IF(VLOOKUP(A1,Verzamelblad!A5:E54,3)=0,"",VLOOKUP(A1,Verzamelblad!A5:E54,3))</f>
        <v>CBS De Windroos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A4" s="328"/>
      <c r="B4" s="328"/>
      <c r="C4" s="329" t="s">
        <v>371</v>
      </c>
    </row>
    <row r="5" spans="1:14" x14ac:dyDescent="0.3">
      <c r="A5" s="328"/>
      <c r="B5" s="406" t="s">
        <v>430</v>
      </c>
      <c r="C5" s="159" t="s">
        <v>339</v>
      </c>
      <c r="D5" s="159"/>
      <c r="E5" s="159" t="s">
        <v>287</v>
      </c>
      <c r="F5" s="363">
        <v>14</v>
      </c>
      <c r="G5" s="363"/>
      <c r="H5" s="363"/>
      <c r="I5" s="363"/>
      <c r="J5" s="363"/>
      <c r="K5" s="7">
        <f>SUM(F5:J5)</f>
        <v>14</v>
      </c>
    </row>
    <row r="6" spans="1:14" x14ac:dyDescent="0.3">
      <c r="A6" s="328"/>
      <c r="B6" s="406" t="s">
        <v>432</v>
      </c>
      <c r="C6" s="159" t="s">
        <v>350</v>
      </c>
      <c r="D6" s="159"/>
      <c r="E6" s="159" t="s">
        <v>287</v>
      </c>
      <c r="F6" s="363"/>
      <c r="G6" s="363"/>
      <c r="H6" s="363">
        <v>38</v>
      </c>
      <c r="I6" s="363"/>
      <c r="J6" s="363"/>
      <c r="K6" s="7">
        <f t="shared" ref="K6:K33" si="0">SUM(F6:J6)</f>
        <v>38</v>
      </c>
    </row>
    <row r="7" spans="1:14" x14ac:dyDescent="0.3">
      <c r="A7" s="328"/>
      <c r="B7" s="406" t="s">
        <v>429</v>
      </c>
      <c r="C7" s="159" t="s">
        <v>385</v>
      </c>
      <c r="D7" s="159"/>
      <c r="E7" s="159" t="s">
        <v>288</v>
      </c>
      <c r="F7" s="363"/>
      <c r="G7" s="363"/>
      <c r="H7" s="363">
        <v>57</v>
      </c>
      <c r="I7" s="363"/>
      <c r="J7" s="363"/>
      <c r="K7" s="7">
        <f t="shared" si="0"/>
        <v>57</v>
      </c>
    </row>
    <row r="8" spans="1:14" x14ac:dyDescent="0.3">
      <c r="A8" s="328"/>
      <c r="B8" s="406" t="s">
        <v>442</v>
      </c>
      <c r="C8" s="159" t="s">
        <v>385</v>
      </c>
      <c r="D8" s="159"/>
      <c r="E8" s="159" t="s">
        <v>288</v>
      </c>
      <c r="F8" s="363"/>
      <c r="G8" s="363">
        <v>57</v>
      </c>
      <c r="H8" s="363"/>
      <c r="I8" s="363"/>
      <c r="J8" s="363"/>
      <c r="K8" s="7">
        <f t="shared" ref="K8:K10" si="1">SUM(F8:J8)</f>
        <v>57</v>
      </c>
    </row>
    <row r="9" spans="1:14" x14ac:dyDescent="0.3">
      <c r="A9" s="328"/>
      <c r="B9" s="406" t="s">
        <v>442</v>
      </c>
      <c r="C9" s="433" t="s">
        <v>386</v>
      </c>
      <c r="D9" s="433"/>
      <c r="E9" s="433" t="s">
        <v>288</v>
      </c>
      <c r="F9" s="434">
        <v>3</v>
      </c>
      <c r="G9" s="434"/>
      <c r="H9" s="434"/>
      <c r="I9" s="434"/>
      <c r="J9" s="434"/>
      <c r="K9" s="435">
        <f t="shared" si="1"/>
        <v>3</v>
      </c>
    </row>
    <row r="10" spans="1:14" x14ac:dyDescent="0.3">
      <c r="A10" s="328"/>
      <c r="B10" s="406" t="s">
        <v>431</v>
      </c>
      <c r="C10" s="159" t="s">
        <v>599</v>
      </c>
      <c r="D10" s="159"/>
      <c r="E10" s="159" t="s">
        <v>276</v>
      </c>
      <c r="F10" s="363"/>
      <c r="G10" s="363"/>
      <c r="H10" s="363"/>
      <c r="I10" s="363"/>
      <c r="J10" s="363">
        <v>5.4</v>
      </c>
      <c r="K10" s="7">
        <f t="shared" si="1"/>
        <v>5.4</v>
      </c>
    </row>
    <row r="11" spans="1:14" x14ac:dyDescent="0.3">
      <c r="A11" s="328"/>
      <c r="B11" s="406" t="s">
        <v>435</v>
      </c>
      <c r="C11" s="159" t="s">
        <v>350</v>
      </c>
      <c r="D11" s="159"/>
      <c r="E11" s="159" t="s">
        <v>287</v>
      </c>
      <c r="F11" s="363"/>
      <c r="G11" s="363"/>
      <c r="H11" s="363"/>
      <c r="I11" s="363"/>
      <c r="J11" s="363">
        <v>16</v>
      </c>
      <c r="K11" s="7">
        <f t="shared" si="0"/>
        <v>16</v>
      </c>
    </row>
    <row r="12" spans="1:14" x14ac:dyDescent="0.3">
      <c r="A12" s="328"/>
      <c r="B12" s="406" t="s">
        <v>444</v>
      </c>
      <c r="C12" s="159" t="s">
        <v>600</v>
      </c>
      <c r="D12" s="159"/>
      <c r="E12" s="159" t="s">
        <v>288</v>
      </c>
      <c r="F12" s="363"/>
      <c r="G12" s="363">
        <v>92.8</v>
      </c>
      <c r="H12" s="363"/>
      <c r="I12" s="363"/>
      <c r="J12" s="363"/>
      <c r="K12" s="7">
        <f t="shared" si="0"/>
        <v>92.8</v>
      </c>
    </row>
    <row r="13" spans="1:14" x14ac:dyDescent="0.3">
      <c r="A13" s="328"/>
      <c r="B13" s="406" t="s">
        <v>538</v>
      </c>
      <c r="C13" s="159" t="s">
        <v>601</v>
      </c>
      <c r="D13" s="159"/>
      <c r="E13" s="159" t="s">
        <v>343</v>
      </c>
      <c r="F13" s="363"/>
      <c r="G13" s="363"/>
      <c r="H13" s="363"/>
      <c r="I13" s="363"/>
      <c r="J13" s="363">
        <v>2.4</v>
      </c>
      <c r="K13" s="7">
        <f t="shared" si="0"/>
        <v>2.4</v>
      </c>
    </row>
    <row r="14" spans="1:14" x14ac:dyDescent="0.3">
      <c r="A14" s="328"/>
      <c r="B14" s="406" t="s">
        <v>438</v>
      </c>
      <c r="C14" s="159" t="s">
        <v>385</v>
      </c>
      <c r="D14" s="159"/>
      <c r="E14" s="159" t="s">
        <v>288</v>
      </c>
      <c r="F14" s="363">
        <v>52</v>
      </c>
      <c r="G14" s="363">
        <v>5</v>
      </c>
      <c r="H14" s="363"/>
      <c r="I14" s="363"/>
      <c r="J14" s="363"/>
      <c r="K14" s="7">
        <f t="shared" si="0"/>
        <v>57</v>
      </c>
    </row>
    <row r="15" spans="1:14" x14ac:dyDescent="0.3">
      <c r="A15" s="328"/>
      <c r="B15" s="406" t="s">
        <v>602</v>
      </c>
      <c r="C15" s="159" t="s">
        <v>603</v>
      </c>
      <c r="D15" s="159"/>
      <c r="E15" s="159" t="s">
        <v>288</v>
      </c>
      <c r="F15" s="363">
        <v>10</v>
      </c>
      <c r="G15" s="363"/>
      <c r="H15" s="363"/>
      <c r="I15" s="363"/>
      <c r="J15" s="363"/>
      <c r="K15" s="7">
        <f t="shared" si="0"/>
        <v>10</v>
      </c>
    </row>
    <row r="16" spans="1:14" x14ac:dyDescent="0.3">
      <c r="A16" s="328"/>
      <c r="B16" s="406" t="s">
        <v>437</v>
      </c>
      <c r="C16" s="159" t="s">
        <v>350</v>
      </c>
      <c r="D16" s="159"/>
      <c r="E16" s="159" t="s">
        <v>287</v>
      </c>
      <c r="F16" s="363">
        <v>7.5</v>
      </c>
      <c r="G16" s="363"/>
      <c r="H16" s="363"/>
      <c r="I16" s="363"/>
      <c r="J16" s="363"/>
      <c r="K16" s="7">
        <f t="shared" si="0"/>
        <v>7.5</v>
      </c>
    </row>
    <row r="17" spans="1:11" x14ac:dyDescent="0.3">
      <c r="A17" s="328"/>
      <c r="B17" s="406" t="s">
        <v>436</v>
      </c>
      <c r="C17" s="159" t="s">
        <v>404</v>
      </c>
      <c r="D17" s="159"/>
      <c r="E17" s="159" t="s">
        <v>276</v>
      </c>
      <c r="F17" s="363"/>
      <c r="G17" s="363"/>
      <c r="H17" s="363"/>
      <c r="I17" s="363"/>
      <c r="J17" s="363">
        <v>5</v>
      </c>
      <c r="K17" s="7">
        <f t="shared" si="0"/>
        <v>5</v>
      </c>
    </row>
    <row r="18" spans="1:11" x14ac:dyDescent="0.3">
      <c r="A18" s="328"/>
      <c r="B18" s="406" t="s">
        <v>439</v>
      </c>
      <c r="C18" s="159" t="s">
        <v>385</v>
      </c>
      <c r="D18" s="159"/>
      <c r="E18" s="159" t="s">
        <v>288</v>
      </c>
      <c r="F18" s="363">
        <v>57</v>
      </c>
      <c r="G18" s="363"/>
      <c r="H18" s="363"/>
      <c r="I18" s="363"/>
      <c r="J18" s="363"/>
      <c r="K18" s="7">
        <f t="shared" si="0"/>
        <v>57</v>
      </c>
    </row>
    <row r="19" spans="1:11" x14ac:dyDescent="0.3">
      <c r="A19" s="328"/>
      <c r="B19" s="406" t="s">
        <v>539</v>
      </c>
      <c r="C19" s="159" t="s">
        <v>385</v>
      </c>
      <c r="D19" s="159"/>
      <c r="E19" s="159" t="s">
        <v>288</v>
      </c>
      <c r="F19" s="363">
        <v>57</v>
      </c>
      <c r="G19" s="363"/>
      <c r="H19" s="363"/>
      <c r="I19" s="363"/>
      <c r="J19" s="363"/>
      <c r="K19" s="7">
        <f t="shared" si="0"/>
        <v>57</v>
      </c>
    </row>
    <row r="20" spans="1:11" x14ac:dyDescent="0.3">
      <c r="A20" s="328"/>
      <c r="B20" s="406" t="s">
        <v>446</v>
      </c>
      <c r="C20" s="159" t="s">
        <v>404</v>
      </c>
      <c r="D20" s="159"/>
      <c r="E20" s="159" t="s">
        <v>276</v>
      </c>
      <c r="F20" s="363"/>
      <c r="G20" s="363"/>
      <c r="H20" s="363"/>
      <c r="I20" s="363"/>
      <c r="J20" s="363">
        <v>4</v>
      </c>
      <c r="K20" s="7">
        <f t="shared" si="0"/>
        <v>4</v>
      </c>
    </row>
    <row r="21" spans="1:11" x14ac:dyDescent="0.3">
      <c r="A21" s="328"/>
      <c r="B21" s="406" t="s">
        <v>604</v>
      </c>
      <c r="C21" s="159" t="s">
        <v>350</v>
      </c>
      <c r="D21" s="159"/>
      <c r="E21" s="159" t="s">
        <v>287</v>
      </c>
      <c r="F21" s="363">
        <v>33</v>
      </c>
      <c r="G21" s="363"/>
      <c r="H21" s="363"/>
      <c r="I21" s="363"/>
      <c r="J21" s="363"/>
      <c r="K21" s="7">
        <f t="shared" si="0"/>
        <v>33</v>
      </c>
    </row>
    <row r="22" spans="1:11" x14ac:dyDescent="0.3">
      <c r="A22" s="328"/>
      <c r="B22" s="406" t="s">
        <v>395</v>
      </c>
      <c r="C22" s="159" t="s">
        <v>502</v>
      </c>
      <c r="D22" s="159"/>
      <c r="E22" s="159" t="s">
        <v>288</v>
      </c>
      <c r="F22" s="363"/>
      <c r="G22" s="363">
        <v>4</v>
      </c>
      <c r="H22" s="434"/>
      <c r="I22" s="434"/>
      <c r="J22" s="434"/>
      <c r="K22" s="435">
        <f t="shared" si="0"/>
        <v>4</v>
      </c>
    </row>
    <row r="23" spans="1:11" x14ac:dyDescent="0.3">
      <c r="A23" s="328"/>
      <c r="B23" s="406" t="s">
        <v>396</v>
      </c>
      <c r="C23" s="159" t="s">
        <v>605</v>
      </c>
      <c r="D23" s="159"/>
      <c r="E23" s="159" t="s">
        <v>343</v>
      </c>
      <c r="F23" s="363"/>
      <c r="G23" s="363">
        <v>10</v>
      </c>
      <c r="H23" s="363"/>
      <c r="I23" s="363"/>
      <c r="J23" s="363"/>
      <c r="K23" s="7">
        <f t="shared" si="0"/>
        <v>10</v>
      </c>
    </row>
    <row r="24" spans="1:11" x14ac:dyDescent="0.3">
      <c r="A24" s="328"/>
      <c r="B24" s="406" t="s">
        <v>440</v>
      </c>
      <c r="C24" s="159" t="s">
        <v>434</v>
      </c>
      <c r="D24" s="159"/>
      <c r="E24" s="159" t="s">
        <v>288</v>
      </c>
      <c r="F24" s="363">
        <v>19</v>
      </c>
      <c r="G24" s="363"/>
      <c r="H24" s="363"/>
      <c r="I24" s="363"/>
      <c r="J24" s="363"/>
      <c r="K24" s="7">
        <f t="shared" si="0"/>
        <v>19</v>
      </c>
    </row>
    <row r="25" spans="1:11" x14ac:dyDescent="0.3">
      <c r="A25" s="328"/>
      <c r="B25" s="406" t="s">
        <v>440</v>
      </c>
      <c r="C25" s="159" t="s">
        <v>576</v>
      </c>
      <c r="D25" s="159"/>
      <c r="E25" s="159" t="s">
        <v>289</v>
      </c>
      <c r="F25" s="363">
        <v>10</v>
      </c>
      <c r="G25" s="363"/>
      <c r="H25" s="363"/>
      <c r="I25" s="363"/>
      <c r="J25" s="363"/>
      <c r="K25" s="7">
        <f t="shared" si="0"/>
        <v>10</v>
      </c>
    </row>
    <row r="26" spans="1:11" x14ac:dyDescent="0.3">
      <c r="A26" s="328"/>
      <c r="B26" s="406" t="s">
        <v>441</v>
      </c>
      <c r="C26" s="159" t="s">
        <v>382</v>
      </c>
      <c r="D26" s="159"/>
      <c r="E26" s="159" t="s">
        <v>276</v>
      </c>
      <c r="F26" s="363"/>
      <c r="G26" s="363"/>
      <c r="H26" s="363"/>
      <c r="I26" s="363"/>
      <c r="J26" s="363">
        <v>3.7</v>
      </c>
      <c r="K26" s="7">
        <f t="shared" si="0"/>
        <v>3.7</v>
      </c>
    </row>
    <row r="27" spans="1:11" x14ac:dyDescent="0.3">
      <c r="A27" s="328"/>
      <c r="B27" s="406" t="s">
        <v>543</v>
      </c>
      <c r="C27" s="159" t="s">
        <v>385</v>
      </c>
      <c r="D27" s="159"/>
      <c r="E27" s="159" t="s">
        <v>288</v>
      </c>
      <c r="F27" s="363">
        <v>54</v>
      </c>
      <c r="G27" s="363"/>
      <c r="H27" s="363"/>
      <c r="I27" s="363"/>
      <c r="J27" s="363"/>
      <c r="K27" s="7">
        <f t="shared" si="0"/>
        <v>54</v>
      </c>
    </row>
    <row r="28" spans="1:11" x14ac:dyDescent="0.3">
      <c r="A28" s="328"/>
      <c r="B28" s="406" t="s">
        <v>445</v>
      </c>
      <c r="C28" s="159" t="s">
        <v>606</v>
      </c>
      <c r="D28" s="159"/>
      <c r="E28" s="159" t="s">
        <v>289</v>
      </c>
      <c r="F28" s="363"/>
      <c r="G28" s="363">
        <v>5.7</v>
      </c>
      <c r="H28" s="363"/>
      <c r="I28" s="363"/>
      <c r="J28" s="363"/>
      <c r="K28" s="7">
        <f t="shared" si="0"/>
        <v>5.7</v>
      </c>
    </row>
    <row r="29" spans="1:11" x14ac:dyDescent="0.3">
      <c r="A29" s="328"/>
      <c r="B29" s="406" t="s">
        <v>410</v>
      </c>
      <c r="C29" s="159" t="s">
        <v>404</v>
      </c>
      <c r="D29" s="159"/>
      <c r="E29" s="159" t="s">
        <v>276</v>
      </c>
      <c r="F29" s="363"/>
      <c r="G29" s="363"/>
      <c r="H29" s="363"/>
      <c r="I29" s="363"/>
      <c r="J29" s="363">
        <v>4</v>
      </c>
      <c r="K29" s="7">
        <f t="shared" si="0"/>
        <v>4</v>
      </c>
    </row>
    <row r="30" spans="1:11" x14ac:dyDescent="0.3">
      <c r="A30" s="328"/>
      <c r="B30" s="406" t="s">
        <v>417</v>
      </c>
      <c r="C30" s="159" t="s">
        <v>347</v>
      </c>
      <c r="D30" s="159"/>
      <c r="E30" s="159" t="s">
        <v>343</v>
      </c>
      <c r="F30" s="363"/>
      <c r="G30" s="363"/>
      <c r="H30" s="363"/>
      <c r="I30" s="363"/>
      <c r="J30" s="363">
        <v>2</v>
      </c>
      <c r="K30" s="7">
        <f t="shared" si="0"/>
        <v>2</v>
      </c>
    </row>
    <row r="31" spans="1:11" x14ac:dyDescent="0.3">
      <c r="A31" s="328"/>
      <c r="B31" s="406" t="s">
        <v>444</v>
      </c>
      <c r="C31" s="159" t="s">
        <v>607</v>
      </c>
      <c r="D31" s="159"/>
      <c r="E31" s="159" t="s">
        <v>288</v>
      </c>
      <c r="F31" s="363"/>
      <c r="G31" s="363"/>
      <c r="H31" s="363"/>
      <c r="I31" s="363"/>
      <c r="J31" s="363">
        <v>14</v>
      </c>
      <c r="K31" s="7">
        <f t="shared" si="0"/>
        <v>14</v>
      </c>
    </row>
    <row r="32" spans="1:11" x14ac:dyDescent="0.3">
      <c r="A32" s="328"/>
      <c r="B32" s="406" t="s">
        <v>444</v>
      </c>
      <c r="C32" s="159" t="s">
        <v>379</v>
      </c>
      <c r="D32" s="159"/>
      <c r="E32" s="159" t="s">
        <v>343</v>
      </c>
      <c r="F32" s="363"/>
      <c r="G32" s="363"/>
      <c r="H32" s="363"/>
      <c r="I32" s="363"/>
      <c r="J32" s="363">
        <v>6</v>
      </c>
      <c r="K32" s="7">
        <f t="shared" si="0"/>
        <v>6</v>
      </c>
    </row>
    <row r="33" spans="1:11" x14ac:dyDescent="0.3">
      <c r="A33" s="328"/>
      <c r="B33" s="406" t="s">
        <v>422</v>
      </c>
      <c r="C33" s="159" t="s">
        <v>416</v>
      </c>
      <c r="D33" s="159"/>
      <c r="E33" s="159" t="s">
        <v>290</v>
      </c>
      <c r="F33" s="363"/>
      <c r="G33" s="363">
        <v>84</v>
      </c>
      <c r="H33" s="157"/>
      <c r="I33" s="363"/>
      <c r="J33" s="363"/>
      <c r="K33" s="7">
        <f t="shared" si="0"/>
        <v>84</v>
      </c>
    </row>
    <row r="34" spans="1:11" x14ac:dyDescent="0.3">
      <c r="A34" s="328"/>
      <c r="B34" s="406" t="s">
        <v>420</v>
      </c>
      <c r="C34" s="159" t="s">
        <v>379</v>
      </c>
      <c r="D34" s="159"/>
      <c r="E34" s="159" t="s">
        <v>343</v>
      </c>
      <c r="F34" s="363"/>
      <c r="G34" s="363"/>
      <c r="H34" s="363">
        <v>6</v>
      </c>
      <c r="I34" s="363"/>
      <c r="J34" s="363"/>
      <c r="K34" s="7">
        <f t="shared" ref="K34:K38" si="2">SUM(F34:J34)</f>
        <v>6</v>
      </c>
    </row>
    <row r="35" spans="1:11" x14ac:dyDescent="0.3">
      <c r="A35" s="328"/>
      <c r="B35" s="406" t="s">
        <v>427</v>
      </c>
      <c r="C35" s="159" t="s">
        <v>404</v>
      </c>
      <c r="D35" s="159"/>
      <c r="E35" s="159" t="s">
        <v>276</v>
      </c>
      <c r="F35" s="363"/>
      <c r="G35" s="363"/>
      <c r="H35" s="363"/>
      <c r="I35" s="363"/>
      <c r="J35" s="363">
        <v>5</v>
      </c>
      <c r="K35" s="7">
        <f t="shared" si="2"/>
        <v>5</v>
      </c>
    </row>
    <row r="36" spans="1:11" x14ac:dyDescent="0.3">
      <c r="A36" s="328"/>
      <c r="B36" s="406" t="s">
        <v>425</v>
      </c>
      <c r="C36" s="159" t="s">
        <v>385</v>
      </c>
      <c r="D36" s="159"/>
      <c r="E36" s="159" t="s">
        <v>288</v>
      </c>
      <c r="F36" s="363"/>
      <c r="G36" s="363"/>
      <c r="H36" s="363">
        <v>62</v>
      </c>
      <c r="I36" s="363"/>
      <c r="J36" s="363"/>
      <c r="K36" s="7">
        <f t="shared" si="2"/>
        <v>62</v>
      </c>
    </row>
    <row r="37" spans="1:11" x14ac:dyDescent="0.3">
      <c r="A37" s="328"/>
      <c r="B37" s="406" t="s">
        <v>425</v>
      </c>
      <c r="C37" s="433" t="s">
        <v>386</v>
      </c>
      <c r="D37" s="433"/>
      <c r="E37" s="433" t="s">
        <v>288</v>
      </c>
      <c r="F37" s="434">
        <v>5</v>
      </c>
      <c r="G37" s="434"/>
      <c r="H37" s="434"/>
      <c r="I37" s="434"/>
      <c r="J37" s="434"/>
      <c r="K37" s="7">
        <f t="shared" si="2"/>
        <v>5</v>
      </c>
    </row>
    <row r="38" spans="1:11" x14ac:dyDescent="0.3">
      <c r="A38" s="328"/>
      <c r="B38" s="406" t="s">
        <v>428</v>
      </c>
      <c r="C38" s="420" t="s">
        <v>608</v>
      </c>
      <c r="D38" s="420"/>
      <c r="E38" s="420" t="s">
        <v>343</v>
      </c>
      <c r="F38" s="421"/>
      <c r="G38" s="421"/>
      <c r="H38" s="421"/>
      <c r="I38" s="421"/>
      <c r="J38" s="421">
        <v>5</v>
      </c>
      <c r="K38" s="7">
        <f t="shared" si="2"/>
        <v>5</v>
      </c>
    </row>
    <row r="39" spans="1:11" ht="15" thickBot="1" x14ac:dyDescent="0.35">
      <c r="A39" s="328"/>
      <c r="B39" s="406"/>
      <c r="C39" s="436" t="s">
        <v>609</v>
      </c>
      <c r="D39" s="436"/>
      <c r="E39" s="436"/>
      <c r="F39" s="437">
        <f t="shared" ref="F39:K39" si="3">SUM(F5:F38)</f>
        <v>321.5</v>
      </c>
      <c r="G39" s="437">
        <f t="shared" si="3"/>
        <v>258.5</v>
      </c>
      <c r="H39" s="437">
        <f t="shared" si="3"/>
        <v>163</v>
      </c>
      <c r="I39" s="437">
        <f t="shared" si="3"/>
        <v>0</v>
      </c>
      <c r="J39" s="437">
        <f t="shared" si="3"/>
        <v>72.5</v>
      </c>
      <c r="K39" s="437">
        <f t="shared" si="3"/>
        <v>815.5</v>
      </c>
    </row>
    <row r="40" spans="1:11" ht="15" thickTop="1" x14ac:dyDescent="0.3">
      <c r="A40" s="328"/>
      <c r="B40" s="406"/>
      <c r="C40" s="431"/>
      <c r="D40" s="431"/>
      <c r="E40" s="431"/>
      <c r="F40" s="432"/>
      <c r="G40" s="432"/>
      <c r="H40" s="432"/>
      <c r="I40" s="432"/>
      <c r="J40" s="432"/>
    </row>
    <row r="41" spans="1:11" x14ac:dyDescent="0.3">
      <c r="A41" s="328"/>
      <c r="B41" s="406"/>
      <c r="C41" s="438" t="s">
        <v>610</v>
      </c>
      <c r="D41" s="159"/>
      <c r="E41" s="159"/>
      <c r="F41" s="363"/>
      <c r="G41" s="363"/>
      <c r="H41" s="363"/>
      <c r="I41" s="363"/>
      <c r="J41" s="363"/>
    </row>
    <row r="42" spans="1:11" x14ac:dyDescent="0.3">
      <c r="A42" s="328"/>
      <c r="B42" s="406" t="s">
        <v>449</v>
      </c>
      <c r="C42" s="159" t="s">
        <v>509</v>
      </c>
      <c r="D42" s="159"/>
      <c r="E42" s="159" t="s">
        <v>287</v>
      </c>
      <c r="F42" s="363"/>
      <c r="G42" s="363"/>
      <c r="H42" s="363"/>
      <c r="I42" s="363">
        <v>3.5</v>
      </c>
      <c r="J42" s="363"/>
      <c r="K42" s="7">
        <f>SUM(F42:J42)</f>
        <v>3.5</v>
      </c>
    </row>
    <row r="43" spans="1:11" x14ac:dyDescent="0.3">
      <c r="A43" s="328"/>
      <c r="B43" s="406" t="s">
        <v>611</v>
      </c>
      <c r="C43" s="159" t="s">
        <v>612</v>
      </c>
      <c r="D43" s="159"/>
      <c r="E43" s="159" t="s">
        <v>288</v>
      </c>
      <c r="F43" s="363">
        <v>44</v>
      </c>
      <c r="G43" s="363"/>
      <c r="H43" s="363"/>
      <c r="I43" s="363"/>
      <c r="J43" s="363"/>
      <c r="K43" s="7">
        <f t="shared" ref="K43:K55" si="4">SUM(F43:J43)</f>
        <v>44</v>
      </c>
    </row>
    <row r="44" spans="1:11" x14ac:dyDescent="0.3">
      <c r="A44" s="328"/>
      <c r="B44" s="406" t="s">
        <v>613</v>
      </c>
      <c r="C44" s="159" t="s">
        <v>509</v>
      </c>
      <c r="D44" s="159"/>
      <c r="E44" s="159" t="s">
        <v>287</v>
      </c>
      <c r="F44" s="363"/>
      <c r="G44" s="363"/>
      <c r="H44" s="363"/>
      <c r="I44" s="363">
        <v>2</v>
      </c>
      <c r="J44" s="363"/>
      <c r="K44" s="7">
        <f t="shared" si="4"/>
        <v>2</v>
      </c>
    </row>
    <row r="45" spans="1:11" x14ac:dyDescent="0.3">
      <c r="A45" s="328"/>
      <c r="B45" s="406" t="s">
        <v>614</v>
      </c>
      <c r="C45" s="159" t="s">
        <v>615</v>
      </c>
      <c r="D45" s="159"/>
      <c r="E45" s="159" t="s">
        <v>288</v>
      </c>
      <c r="F45" s="363"/>
      <c r="G45" s="363">
        <v>67</v>
      </c>
      <c r="H45" s="363"/>
      <c r="I45" s="363"/>
      <c r="J45" s="363"/>
      <c r="K45" s="7">
        <f t="shared" si="4"/>
        <v>67</v>
      </c>
    </row>
    <row r="46" spans="1:11" x14ac:dyDescent="0.3">
      <c r="A46" s="328"/>
      <c r="B46" s="406" t="s">
        <v>450</v>
      </c>
      <c r="C46" s="159" t="s">
        <v>349</v>
      </c>
      <c r="D46" s="159"/>
      <c r="E46" s="159" t="s">
        <v>289</v>
      </c>
      <c r="F46" s="363">
        <v>17</v>
      </c>
      <c r="G46" s="157"/>
      <c r="H46" s="363"/>
      <c r="I46" s="363"/>
      <c r="J46" s="363"/>
      <c r="K46" s="7">
        <f t="shared" si="4"/>
        <v>17</v>
      </c>
    </row>
    <row r="47" spans="1:11" x14ac:dyDescent="0.3">
      <c r="A47" s="328"/>
      <c r="B47" s="406" t="s">
        <v>616</v>
      </c>
      <c r="C47" s="159" t="s">
        <v>385</v>
      </c>
      <c r="D47" s="159"/>
      <c r="E47" s="159" t="s">
        <v>288</v>
      </c>
      <c r="F47" s="363">
        <v>51</v>
      </c>
      <c r="G47" s="157"/>
      <c r="H47" s="363"/>
      <c r="I47" s="363"/>
      <c r="J47" s="363"/>
      <c r="K47" s="7">
        <f t="shared" si="4"/>
        <v>51</v>
      </c>
    </row>
    <row r="48" spans="1:11" x14ac:dyDescent="0.3">
      <c r="A48" s="328"/>
      <c r="B48" s="406" t="s">
        <v>466</v>
      </c>
      <c r="C48" s="159" t="s">
        <v>349</v>
      </c>
      <c r="D48" s="159"/>
      <c r="E48" s="159" t="s">
        <v>289</v>
      </c>
      <c r="F48" s="363">
        <v>10</v>
      </c>
      <c r="G48" s="157"/>
      <c r="H48" s="363"/>
      <c r="I48" s="363"/>
      <c r="J48" s="363"/>
      <c r="K48" s="7">
        <f t="shared" si="4"/>
        <v>10</v>
      </c>
    </row>
    <row r="49" spans="1:13" x14ac:dyDescent="0.3">
      <c r="A49" s="328"/>
      <c r="B49" s="406" t="s">
        <v>617</v>
      </c>
      <c r="C49" s="159" t="s">
        <v>348</v>
      </c>
      <c r="D49" s="159"/>
      <c r="E49" s="159" t="s">
        <v>276</v>
      </c>
      <c r="F49" s="363"/>
      <c r="G49" s="157"/>
      <c r="H49" s="363"/>
      <c r="I49" s="363"/>
      <c r="J49" s="363">
        <v>1.6</v>
      </c>
      <c r="K49" s="7">
        <f t="shared" si="4"/>
        <v>1.6</v>
      </c>
    </row>
    <row r="50" spans="1:13" x14ac:dyDescent="0.3">
      <c r="A50" s="328"/>
      <c r="B50" s="406" t="s">
        <v>618</v>
      </c>
      <c r="C50" s="159" t="s">
        <v>599</v>
      </c>
      <c r="D50" s="159"/>
      <c r="E50" s="159" t="s">
        <v>276</v>
      </c>
      <c r="F50" s="363"/>
      <c r="G50" s="157"/>
      <c r="H50" s="363"/>
      <c r="I50" s="363"/>
      <c r="J50" s="363">
        <v>7</v>
      </c>
      <c r="K50" s="7">
        <f t="shared" si="4"/>
        <v>7</v>
      </c>
    </row>
    <row r="51" spans="1:13" x14ac:dyDescent="0.3">
      <c r="A51" s="328"/>
      <c r="B51" s="406"/>
      <c r="C51" s="159" t="s">
        <v>350</v>
      </c>
      <c r="D51" s="159"/>
      <c r="E51" s="159" t="s">
        <v>287</v>
      </c>
      <c r="F51" s="363">
        <v>7</v>
      </c>
      <c r="G51" s="157"/>
      <c r="H51" s="363"/>
      <c r="I51" s="363"/>
      <c r="J51" s="363"/>
      <c r="K51" s="7">
        <f t="shared" si="4"/>
        <v>7</v>
      </c>
    </row>
    <row r="52" spans="1:13" x14ac:dyDescent="0.3">
      <c r="A52" s="328"/>
      <c r="B52" s="406" t="s">
        <v>619</v>
      </c>
      <c r="C52" s="159" t="s">
        <v>509</v>
      </c>
      <c r="D52" s="159"/>
      <c r="E52" s="159" t="s">
        <v>287</v>
      </c>
      <c r="F52" s="363"/>
      <c r="G52" s="157"/>
      <c r="H52" s="363"/>
      <c r="I52" s="363">
        <v>9</v>
      </c>
      <c r="J52" s="363"/>
      <c r="K52" s="7">
        <f t="shared" si="4"/>
        <v>9</v>
      </c>
    </row>
    <row r="53" spans="1:13" x14ac:dyDescent="0.3">
      <c r="A53" s="328"/>
      <c r="B53" s="406" t="s">
        <v>620</v>
      </c>
      <c r="C53" s="159" t="s">
        <v>385</v>
      </c>
      <c r="D53" s="159"/>
      <c r="E53" s="159" t="s">
        <v>288</v>
      </c>
      <c r="F53" s="363">
        <v>59</v>
      </c>
      <c r="G53" s="157"/>
      <c r="H53" s="363"/>
      <c r="I53" s="363"/>
      <c r="J53" s="363"/>
      <c r="K53" s="7">
        <f t="shared" si="4"/>
        <v>59</v>
      </c>
    </row>
    <row r="54" spans="1:13" x14ac:dyDescent="0.3">
      <c r="A54" s="328"/>
      <c r="B54" s="406"/>
      <c r="C54" s="159" t="s">
        <v>358</v>
      </c>
      <c r="D54" s="159"/>
      <c r="E54" s="159" t="s">
        <v>343</v>
      </c>
      <c r="F54" s="363">
        <v>3</v>
      </c>
      <c r="G54" s="363"/>
      <c r="H54" s="363"/>
      <c r="I54" s="363"/>
      <c r="J54" s="363"/>
      <c r="K54" s="7">
        <f t="shared" si="4"/>
        <v>3</v>
      </c>
    </row>
    <row r="55" spans="1:13" ht="15" thickBot="1" x14ac:dyDescent="0.35">
      <c r="A55" s="328"/>
      <c r="B55" s="406" t="s">
        <v>529</v>
      </c>
      <c r="C55" s="420" t="s">
        <v>349</v>
      </c>
      <c r="D55" s="420"/>
      <c r="E55" s="420" t="s">
        <v>289</v>
      </c>
      <c r="F55" s="421">
        <v>19.5</v>
      </c>
      <c r="G55" s="421"/>
      <c r="H55" s="421"/>
      <c r="I55" s="421"/>
      <c r="J55" s="421"/>
      <c r="K55" s="7">
        <f t="shared" si="4"/>
        <v>19.5</v>
      </c>
      <c r="L55" s="258"/>
      <c r="M55" s="260"/>
    </row>
    <row r="56" spans="1:13" ht="15.6" thickTop="1" thickBot="1" x14ac:dyDescent="0.35">
      <c r="A56" s="328"/>
      <c r="B56" s="406"/>
      <c r="C56" s="422" t="s">
        <v>621</v>
      </c>
      <c r="D56" s="422"/>
      <c r="E56" s="422"/>
      <c r="F56" s="423">
        <f t="shared" ref="F56:K56" si="5">SUM(F42:F55)</f>
        <v>210.5</v>
      </c>
      <c r="G56" s="423">
        <f t="shared" si="5"/>
        <v>67</v>
      </c>
      <c r="H56" s="423">
        <f t="shared" si="5"/>
        <v>0</v>
      </c>
      <c r="I56" s="423">
        <f t="shared" si="5"/>
        <v>14.5</v>
      </c>
      <c r="J56" s="423">
        <f t="shared" si="5"/>
        <v>8.6</v>
      </c>
      <c r="K56" s="423">
        <f t="shared" si="5"/>
        <v>300.60000000000002</v>
      </c>
    </row>
    <row r="57" spans="1:13" ht="15" thickTop="1" x14ac:dyDescent="0.3">
      <c r="A57" s="328"/>
      <c r="B57" s="406"/>
      <c r="C57" s="431"/>
      <c r="D57" s="431"/>
      <c r="E57" s="431"/>
      <c r="F57" s="432"/>
      <c r="G57" s="432"/>
      <c r="H57" s="432"/>
      <c r="I57" s="432"/>
      <c r="J57" s="432"/>
    </row>
    <row r="58" spans="1:13" x14ac:dyDescent="0.3">
      <c r="A58" s="328"/>
      <c r="B58" s="406"/>
      <c r="C58" s="431" t="str">
        <f>C39</f>
        <v>Sub begane grond</v>
      </c>
      <c r="D58" s="431"/>
      <c r="E58" s="431"/>
      <c r="F58" s="432">
        <f t="shared" ref="F58:K58" si="6">F39</f>
        <v>321.5</v>
      </c>
      <c r="G58" s="432">
        <f t="shared" si="6"/>
        <v>258.5</v>
      </c>
      <c r="H58" s="432">
        <f t="shared" si="6"/>
        <v>163</v>
      </c>
      <c r="I58" s="432">
        <f t="shared" si="6"/>
        <v>0</v>
      </c>
      <c r="J58" s="432">
        <f t="shared" si="6"/>
        <v>72.5</v>
      </c>
      <c r="K58" s="432">
        <f t="shared" si="6"/>
        <v>815.5</v>
      </c>
      <c r="L58" s="5">
        <f t="shared" ref="L58:L70" si="7">IF(D58="X",0,IF(E58="",0,IF(E58="H",0,VLOOKUP(E58,$F$540:$G$554,2))))</f>
        <v>0</v>
      </c>
      <c r="M58">
        <f t="shared" ref="M58:M69" si="8">SUM(K58*L58)</f>
        <v>0</v>
      </c>
    </row>
    <row r="59" spans="1:13" x14ac:dyDescent="0.3">
      <c r="A59" s="328"/>
      <c r="B59" s="406"/>
      <c r="C59" s="431" t="str">
        <f>C56</f>
        <v>Sub 1e verdieping</v>
      </c>
      <c r="D59" s="431"/>
      <c r="E59" s="431"/>
      <c r="F59" s="432">
        <f t="shared" ref="F59:K59" si="9">F56</f>
        <v>210.5</v>
      </c>
      <c r="G59" s="432">
        <f t="shared" si="9"/>
        <v>67</v>
      </c>
      <c r="H59" s="432">
        <f t="shared" si="9"/>
        <v>0</v>
      </c>
      <c r="I59" s="432">
        <f t="shared" si="9"/>
        <v>14.5</v>
      </c>
      <c r="J59" s="432">
        <f t="shared" si="9"/>
        <v>8.6</v>
      </c>
      <c r="K59" s="432">
        <f t="shared" si="9"/>
        <v>300.60000000000002</v>
      </c>
      <c r="L59" s="5">
        <f t="shared" si="7"/>
        <v>0</v>
      </c>
      <c r="M59">
        <f t="shared" si="8"/>
        <v>0</v>
      </c>
    </row>
    <row r="60" spans="1:13" ht="15" thickBot="1" x14ac:dyDescent="0.35">
      <c r="A60" s="328"/>
      <c r="B60" s="406"/>
      <c r="C60" s="422" t="s">
        <v>86</v>
      </c>
      <c r="D60" s="422"/>
      <c r="E60" s="422"/>
      <c r="F60" s="423">
        <f t="shared" ref="F60:K60" si="10">SUM(F58:F59)</f>
        <v>532</v>
      </c>
      <c r="G60" s="423">
        <f t="shared" si="10"/>
        <v>325.5</v>
      </c>
      <c r="H60" s="423">
        <f t="shared" si="10"/>
        <v>163</v>
      </c>
      <c r="I60" s="423">
        <f t="shared" si="10"/>
        <v>14.5</v>
      </c>
      <c r="J60" s="423">
        <f t="shared" si="10"/>
        <v>81.099999999999994</v>
      </c>
      <c r="K60" s="423">
        <f t="shared" si="10"/>
        <v>1116.0999999999999</v>
      </c>
      <c r="L60" s="5">
        <f t="shared" si="7"/>
        <v>0</v>
      </c>
      <c r="M60">
        <f t="shared" si="8"/>
        <v>0</v>
      </c>
    </row>
    <row r="61" spans="1:13" ht="15" hidden="1" thickTop="1" x14ac:dyDescent="0.3">
      <c r="K61" s="7">
        <f t="shared" ref="K61:K69" si="11">SUM(F61:J61)</f>
        <v>0</v>
      </c>
      <c r="L61" s="5">
        <f t="shared" si="7"/>
        <v>0</v>
      </c>
      <c r="M61">
        <f t="shared" si="8"/>
        <v>0</v>
      </c>
    </row>
    <row r="62" spans="1:13" hidden="1" x14ac:dyDescent="0.3">
      <c r="K62" s="7">
        <f t="shared" si="11"/>
        <v>0</v>
      </c>
      <c r="L62" s="5">
        <f t="shared" si="7"/>
        <v>0</v>
      </c>
      <c r="M62">
        <f t="shared" si="8"/>
        <v>0</v>
      </c>
    </row>
    <row r="63" spans="1:13" hidden="1" x14ac:dyDescent="0.3">
      <c r="K63" s="7">
        <f t="shared" si="11"/>
        <v>0</v>
      </c>
      <c r="L63" s="5">
        <f t="shared" si="7"/>
        <v>0</v>
      </c>
      <c r="M63">
        <f t="shared" si="8"/>
        <v>0</v>
      </c>
    </row>
    <row r="64" spans="1:13" hidden="1" x14ac:dyDescent="0.3">
      <c r="K64" s="7">
        <f t="shared" si="11"/>
        <v>0</v>
      </c>
      <c r="L64" s="5">
        <f t="shared" si="7"/>
        <v>0</v>
      </c>
      <c r="M64">
        <f t="shared" si="8"/>
        <v>0</v>
      </c>
    </row>
    <row r="65" spans="11:13" hidden="1" x14ac:dyDescent="0.3">
      <c r="K65" s="7">
        <f t="shared" si="11"/>
        <v>0</v>
      </c>
      <c r="L65" s="5">
        <f t="shared" si="7"/>
        <v>0</v>
      </c>
      <c r="M65">
        <f t="shared" si="8"/>
        <v>0</v>
      </c>
    </row>
    <row r="66" spans="11:13" hidden="1" x14ac:dyDescent="0.3">
      <c r="K66" s="7">
        <f t="shared" si="11"/>
        <v>0</v>
      </c>
      <c r="L66" s="5">
        <f t="shared" si="7"/>
        <v>0</v>
      </c>
      <c r="M66">
        <f t="shared" si="8"/>
        <v>0</v>
      </c>
    </row>
    <row r="67" spans="11:13" hidden="1" x14ac:dyDescent="0.3">
      <c r="K67" s="7">
        <f t="shared" si="11"/>
        <v>0</v>
      </c>
      <c r="L67" s="5">
        <f t="shared" si="7"/>
        <v>0</v>
      </c>
      <c r="M67">
        <f t="shared" si="8"/>
        <v>0</v>
      </c>
    </row>
    <row r="68" spans="11:13" hidden="1" x14ac:dyDescent="0.3">
      <c r="K68" s="7">
        <f t="shared" si="11"/>
        <v>0</v>
      </c>
      <c r="L68" s="5">
        <f t="shared" si="7"/>
        <v>0</v>
      </c>
      <c r="M68">
        <f t="shared" si="8"/>
        <v>0</v>
      </c>
    </row>
    <row r="69" spans="11:13" hidden="1" x14ac:dyDescent="0.3">
      <c r="K69" s="7">
        <f t="shared" si="11"/>
        <v>0</v>
      </c>
      <c r="L69" s="5">
        <f t="shared" si="7"/>
        <v>0</v>
      </c>
      <c r="M69">
        <f t="shared" si="8"/>
        <v>0</v>
      </c>
    </row>
    <row r="70" spans="11:13" hidden="1" x14ac:dyDescent="0.3">
      <c r="K70" s="7">
        <f t="shared" ref="K70:K133" si="12">SUM(F70:J70)</f>
        <v>0</v>
      </c>
      <c r="L70" s="5">
        <f t="shared" si="7"/>
        <v>0</v>
      </c>
      <c r="M70">
        <f t="shared" ref="M70:M133" si="13">SUM(K70*L70)</f>
        <v>0</v>
      </c>
    </row>
    <row r="71" spans="11:13" hidden="1" x14ac:dyDescent="0.3">
      <c r="K71" s="7">
        <f t="shared" si="12"/>
        <v>0</v>
      </c>
      <c r="L71" s="5">
        <f t="shared" ref="L71:L134" si="14">IF(D71="X",0,IF(E71="",0,IF(E71="H",0,VLOOKUP(E71,$F$540:$G$554,2))))</f>
        <v>0</v>
      </c>
      <c r="M71">
        <f t="shared" si="13"/>
        <v>0</v>
      </c>
    </row>
    <row r="72" spans="11:13" hidden="1" x14ac:dyDescent="0.3">
      <c r="K72" s="7">
        <f t="shared" si="12"/>
        <v>0</v>
      </c>
      <c r="L72" s="5">
        <f t="shared" si="14"/>
        <v>0</v>
      </c>
      <c r="M72">
        <f t="shared" si="13"/>
        <v>0</v>
      </c>
    </row>
    <row r="73" spans="11:13" hidden="1" x14ac:dyDescent="0.3">
      <c r="K73" s="7">
        <f t="shared" si="12"/>
        <v>0</v>
      </c>
      <c r="L73" s="5">
        <f t="shared" si="14"/>
        <v>0</v>
      </c>
      <c r="M73">
        <f t="shared" si="13"/>
        <v>0</v>
      </c>
    </row>
    <row r="74" spans="11:13" hidden="1" x14ac:dyDescent="0.3">
      <c r="K74" s="7">
        <f t="shared" si="12"/>
        <v>0</v>
      </c>
      <c r="L74" s="5">
        <f t="shared" si="14"/>
        <v>0</v>
      </c>
      <c r="M74">
        <f t="shared" si="13"/>
        <v>0</v>
      </c>
    </row>
    <row r="75" spans="11:13" hidden="1" x14ac:dyDescent="0.3">
      <c r="K75" s="7">
        <f t="shared" si="12"/>
        <v>0</v>
      </c>
      <c r="L75" s="5">
        <f t="shared" si="14"/>
        <v>0</v>
      </c>
      <c r="M75">
        <f t="shared" si="13"/>
        <v>0</v>
      </c>
    </row>
    <row r="76" spans="11:13" hidden="1" x14ac:dyDescent="0.3">
      <c r="K76" s="7">
        <f t="shared" si="12"/>
        <v>0</v>
      </c>
      <c r="L76" s="5">
        <f t="shared" si="14"/>
        <v>0</v>
      </c>
      <c r="M76">
        <f t="shared" si="13"/>
        <v>0</v>
      </c>
    </row>
    <row r="77" spans="11:13" hidden="1" x14ac:dyDescent="0.3">
      <c r="K77" s="7">
        <f t="shared" si="12"/>
        <v>0</v>
      </c>
      <c r="L77" s="5">
        <f t="shared" si="14"/>
        <v>0</v>
      </c>
      <c r="M77">
        <f t="shared" si="13"/>
        <v>0</v>
      </c>
    </row>
    <row r="78" spans="11:13" hidden="1" x14ac:dyDescent="0.3">
      <c r="K78" s="7">
        <f t="shared" si="12"/>
        <v>0</v>
      </c>
      <c r="L78" s="5">
        <f t="shared" si="14"/>
        <v>0</v>
      </c>
      <c r="M78">
        <f t="shared" si="13"/>
        <v>0</v>
      </c>
    </row>
    <row r="79" spans="11:13" hidden="1" x14ac:dyDescent="0.3">
      <c r="K79" s="7">
        <f t="shared" si="12"/>
        <v>0</v>
      </c>
      <c r="L79" s="5">
        <f t="shared" si="14"/>
        <v>0</v>
      </c>
      <c r="M79">
        <f t="shared" si="13"/>
        <v>0</v>
      </c>
    </row>
    <row r="80" spans="11:13" hidden="1" x14ac:dyDescent="0.3">
      <c r="K80" s="7">
        <f t="shared" si="12"/>
        <v>0</v>
      </c>
      <c r="L80" s="5">
        <f t="shared" si="14"/>
        <v>0</v>
      </c>
      <c r="M80">
        <f t="shared" si="13"/>
        <v>0</v>
      </c>
    </row>
    <row r="81" spans="11:13" hidden="1" x14ac:dyDescent="0.3">
      <c r="K81" s="7">
        <f t="shared" si="12"/>
        <v>0</v>
      </c>
      <c r="L81" s="5">
        <f t="shared" si="14"/>
        <v>0</v>
      </c>
      <c r="M81">
        <f t="shared" si="13"/>
        <v>0</v>
      </c>
    </row>
    <row r="82" spans="11:13" hidden="1" x14ac:dyDescent="0.3">
      <c r="K82" s="7">
        <f t="shared" si="12"/>
        <v>0</v>
      </c>
      <c r="L82" s="5">
        <f t="shared" si="14"/>
        <v>0</v>
      </c>
      <c r="M82">
        <f t="shared" si="13"/>
        <v>0</v>
      </c>
    </row>
    <row r="83" spans="11:13" hidden="1" x14ac:dyDescent="0.3">
      <c r="K83" s="7">
        <f t="shared" si="12"/>
        <v>0</v>
      </c>
      <c r="L83" s="5">
        <f t="shared" si="14"/>
        <v>0</v>
      </c>
      <c r="M83">
        <f t="shared" si="13"/>
        <v>0</v>
      </c>
    </row>
    <row r="84" spans="11:13" hidden="1" x14ac:dyDescent="0.3">
      <c r="K84" s="7">
        <f t="shared" si="12"/>
        <v>0</v>
      </c>
      <c r="L84" s="5">
        <f t="shared" si="14"/>
        <v>0</v>
      </c>
      <c r="M84">
        <f t="shared" si="13"/>
        <v>0</v>
      </c>
    </row>
    <row r="85" spans="11:13" hidden="1" x14ac:dyDescent="0.3">
      <c r="K85" s="7">
        <f t="shared" si="12"/>
        <v>0</v>
      </c>
      <c r="L85" s="5">
        <f t="shared" si="14"/>
        <v>0</v>
      </c>
      <c r="M85">
        <f t="shared" si="13"/>
        <v>0</v>
      </c>
    </row>
    <row r="86" spans="11:13" hidden="1" x14ac:dyDescent="0.3">
      <c r="K86" s="7">
        <f t="shared" si="12"/>
        <v>0</v>
      </c>
      <c r="L86" s="5">
        <f t="shared" si="14"/>
        <v>0</v>
      </c>
      <c r="M86">
        <f t="shared" si="13"/>
        <v>0</v>
      </c>
    </row>
    <row r="87" spans="11:13" hidden="1" x14ac:dyDescent="0.3">
      <c r="K87" s="7">
        <f t="shared" si="12"/>
        <v>0</v>
      </c>
      <c r="L87" s="5">
        <f t="shared" si="14"/>
        <v>0</v>
      </c>
      <c r="M87">
        <f t="shared" si="13"/>
        <v>0</v>
      </c>
    </row>
    <row r="88" spans="11:13" hidden="1" x14ac:dyDescent="0.3">
      <c r="K88" s="7">
        <f t="shared" si="12"/>
        <v>0</v>
      </c>
      <c r="L88" s="5">
        <f t="shared" si="14"/>
        <v>0</v>
      </c>
      <c r="M88">
        <f t="shared" si="13"/>
        <v>0</v>
      </c>
    </row>
    <row r="89" spans="11:13" hidden="1" x14ac:dyDescent="0.3">
      <c r="K89" s="7">
        <f t="shared" si="12"/>
        <v>0</v>
      </c>
      <c r="L89" s="5">
        <f t="shared" si="14"/>
        <v>0</v>
      </c>
      <c r="M89">
        <f t="shared" si="13"/>
        <v>0</v>
      </c>
    </row>
    <row r="90" spans="11:13" hidden="1" x14ac:dyDescent="0.3">
      <c r="K90" s="7">
        <f t="shared" si="12"/>
        <v>0</v>
      </c>
      <c r="L90" s="5">
        <f t="shared" si="14"/>
        <v>0</v>
      </c>
      <c r="M90">
        <f t="shared" si="13"/>
        <v>0</v>
      </c>
    </row>
    <row r="91" spans="11:13" hidden="1" x14ac:dyDescent="0.3">
      <c r="K91" s="7">
        <f t="shared" si="12"/>
        <v>0</v>
      </c>
      <c r="L91" s="5">
        <f t="shared" si="14"/>
        <v>0</v>
      </c>
      <c r="M91">
        <f t="shared" si="13"/>
        <v>0</v>
      </c>
    </row>
    <row r="92" spans="11:13" hidden="1" x14ac:dyDescent="0.3">
      <c r="K92" s="7">
        <f t="shared" si="12"/>
        <v>0</v>
      </c>
      <c r="L92" s="5">
        <f t="shared" si="14"/>
        <v>0</v>
      </c>
      <c r="M92">
        <f t="shared" si="13"/>
        <v>0</v>
      </c>
    </row>
    <row r="93" spans="11:13" hidden="1" x14ac:dyDescent="0.3">
      <c r="K93" s="7">
        <f t="shared" si="12"/>
        <v>0</v>
      </c>
      <c r="L93" s="5">
        <f t="shared" si="14"/>
        <v>0</v>
      </c>
      <c r="M93">
        <f t="shared" si="13"/>
        <v>0</v>
      </c>
    </row>
    <row r="94" spans="11:13" hidden="1" x14ac:dyDescent="0.3">
      <c r="K94" s="7">
        <f t="shared" si="12"/>
        <v>0</v>
      </c>
      <c r="L94" s="5">
        <f t="shared" si="14"/>
        <v>0</v>
      </c>
      <c r="M94">
        <f t="shared" si="13"/>
        <v>0</v>
      </c>
    </row>
    <row r="95" spans="11:13" hidden="1" x14ac:dyDescent="0.3">
      <c r="K95" s="7">
        <f t="shared" si="12"/>
        <v>0</v>
      </c>
      <c r="L95" s="5">
        <f t="shared" si="14"/>
        <v>0</v>
      </c>
      <c r="M95">
        <f t="shared" si="13"/>
        <v>0</v>
      </c>
    </row>
    <row r="96" spans="11:13" hidden="1" x14ac:dyDescent="0.3">
      <c r="K96" s="7">
        <f t="shared" si="12"/>
        <v>0</v>
      </c>
      <c r="L96" s="5">
        <f t="shared" si="14"/>
        <v>0</v>
      </c>
      <c r="M96">
        <f t="shared" si="13"/>
        <v>0</v>
      </c>
    </row>
    <row r="97" spans="11:13" hidden="1" x14ac:dyDescent="0.3">
      <c r="K97" s="7">
        <f t="shared" si="12"/>
        <v>0</v>
      </c>
      <c r="L97" s="5">
        <f t="shared" si="14"/>
        <v>0</v>
      </c>
      <c r="M97">
        <f t="shared" si="13"/>
        <v>0</v>
      </c>
    </row>
    <row r="98" spans="11:13" hidden="1" x14ac:dyDescent="0.3">
      <c r="K98" s="7">
        <f t="shared" si="12"/>
        <v>0</v>
      </c>
      <c r="L98" s="5">
        <f t="shared" si="14"/>
        <v>0</v>
      </c>
      <c r="M98">
        <f t="shared" si="13"/>
        <v>0</v>
      </c>
    </row>
    <row r="99" spans="11:13" hidden="1" x14ac:dyDescent="0.3">
      <c r="K99" s="7">
        <f t="shared" si="12"/>
        <v>0</v>
      </c>
      <c r="L99" s="5">
        <f t="shared" si="14"/>
        <v>0</v>
      </c>
      <c r="M99">
        <f t="shared" si="13"/>
        <v>0</v>
      </c>
    </row>
    <row r="100" spans="11:13" hidden="1" x14ac:dyDescent="0.3">
      <c r="K100" s="7">
        <f t="shared" si="12"/>
        <v>0</v>
      </c>
      <c r="L100" s="5">
        <f t="shared" si="14"/>
        <v>0</v>
      </c>
      <c r="M100">
        <f t="shared" si="13"/>
        <v>0</v>
      </c>
    </row>
    <row r="101" spans="11:13" hidden="1" x14ac:dyDescent="0.3">
      <c r="K101" s="7">
        <f t="shared" si="12"/>
        <v>0</v>
      </c>
      <c r="L101" s="5">
        <f t="shared" si="14"/>
        <v>0</v>
      </c>
      <c r="M101">
        <f t="shared" si="13"/>
        <v>0</v>
      </c>
    </row>
    <row r="102" spans="11:13" hidden="1" x14ac:dyDescent="0.3">
      <c r="K102" s="7">
        <f t="shared" si="12"/>
        <v>0</v>
      </c>
      <c r="L102" s="5">
        <f t="shared" si="14"/>
        <v>0</v>
      </c>
      <c r="M102">
        <f t="shared" si="13"/>
        <v>0</v>
      </c>
    </row>
    <row r="103" spans="11:13" hidden="1" x14ac:dyDescent="0.3">
      <c r="K103" s="7">
        <f t="shared" si="12"/>
        <v>0</v>
      </c>
      <c r="L103" s="5">
        <f t="shared" si="14"/>
        <v>0</v>
      </c>
      <c r="M103">
        <f t="shared" si="13"/>
        <v>0</v>
      </c>
    </row>
    <row r="104" spans="11:13" hidden="1" x14ac:dyDescent="0.3">
      <c r="K104" s="7">
        <f t="shared" si="12"/>
        <v>0</v>
      </c>
      <c r="L104" s="5">
        <f t="shared" si="14"/>
        <v>0</v>
      </c>
      <c r="M104">
        <f t="shared" si="13"/>
        <v>0</v>
      </c>
    </row>
    <row r="105" spans="11:13" hidden="1" x14ac:dyDescent="0.3">
      <c r="K105" s="7">
        <f t="shared" si="12"/>
        <v>0</v>
      </c>
      <c r="L105" s="5">
        <f t="shared" si="14"/>
        <v>0</v>
      </c>
      <c r="M105">
        <f t="shared" si="13"/>
        <v>0</v>
      </c>
    </row>
    <row r="106" spans="11:13" hidden="1" x14ac:dyDescent="0.3">
      <c r="K106" s="7">
        <f t="shared" si="12"/>
        <v>0</v>
      </c>
      <c r="L106" s="5">
        <f t="shared" si="14"/>
        <v>0</v>
      </c>
      <c r="M106">
        <f t="shared" si="13"/>
        <v>0</v>
      </c>
    </row>
    <row r="107" spans="11:13" hidden="1" x14ac:dyDescent="0.3">
      <c r="K107" s="7">
        <f t="shared" si="12"/>
        <v>0</v>
      </c>
      <c r="L107" s="5">
        <f t="shared" si="14"/>
        <v>0</v>
      </c>
      <c r="M107">
        <f t="shared" si="13"/>
        <v>0</v>
      </c>
    </row>
    <row r="108" spans="11:13" hidden="1" x14ac:dyDescent="0.3">
      <c r="K108" s="7">
        <f t="shared" si="12"/>
        <v>0</v>
      </c>
      <c r="L108" s="5">
        <f t="shared" si="14"/>
        <v>0</v>
      </c>
      <c r="M108">
        <f t="shared" si="13"/>
        <v>0</v>
      </c>
    </row>
    <row r="109" spans="11:13" hidden="1" x14ac:dyDescent="0.3">
      <c r="K109" s="7">
        <f t="shared" si="12"/>
        <v>0</v>
      </c>
      <c r="L109" s="5">
        <f t="shared" si="14"/>
        <v>0</v>
      </c>
      <c r="M109">
        <f t="shared" si="13"/>
        <v>0</v>
      </c>
    </row>
    <row r="110" spans="11:13" hidden="1" x14ac:dyDescent="0.3">
      <c r="K110" s="7">
        <f t="shared" si="12"/>
        <v>0</v>
      </c>
      <c r="L110" s="5">
        <f t="shared" si="14"/>
        <v>0</v>
      </c>
      <c r="M110">
        <f t="shared" si="13"/>
        <v>0</v>
      </c>
    </row>
    <row r="111" spans="11:13" hidden="1" x14ac:dyDescent="0.3">
      <c r="K111" s="7">
        <f t="shared" si="12"/>
        <v>0</v>
      </c>
      <c r="L111" s="5">
        <f t="shared" si="14"/>
        <v>0</v>
      </c>
      <c r="M111">
        <f t="shared" si="13"/>
        <v>0</v>
      </c>
    </row>
    <row r="112" spans="11:13" hidden="1" x14ac:dyDescent="0.3">
      <c r="K112" s="7">
        <f t="shared" si="12"/>
        <v>0</v>
      </c>
      <c r="L112" s="5">
        <f t="shared" si="14"/>
        <v>0</v>
      </c>
      <c r="M112">
        <f t="shared" si="13"/>
        <v>0</v>
      </c>
    </row>
    <row r="113" spans="11:13" hidden="1" x14ac:dyDescent="0.3">
      <c r="K113" s="7">
        <f t="shared" si="12"/>
        <v>0</v>
      </c>
      <c r="L113" s="5">
        <f t="shared" si="14"/>
        <v>0</v>
      </c>
      <c r="M113">
        <f t="shared" si="13"/>
        <v>0</v>
      </c>
    </row>
    <row r="114" spans="11:13" hidden="1" x14ac:dyDescent="0.3">
      <c r="K114" s="7">
        <f t="shared" si="12"/>
        <v>0</v>
      </c>
      <c r="L114" s="5">
        <f t="shared" si="14"/>
        <v>0</v>
      </c>
      <c r="M114">
        <f t="shared" si="13"/>
        <v>0</v>
      </c>
    </row>
    <row r="115" spans="11:13" hidden="1" x14ac:dyDescent="0.3">
      <c r="K115" s="7">
        <f t="shared" si="12"/>
        <v>0</v>
      </c>
      <c r="L115" s="5">
        <f t="shared" si="14"/>
        <v>0</v>
      </c>
      <c r="M115">
        <f t="shared" si="13"/>
        <v>0</v>
      </c>
    </row>
    <row r="116" spans="11:13" hidden="1" x14ac:dyDescent="0.3">
      <c r="K116" s="7">
        <f t="shared" si="12"/>
        <v>0</v>
      </c>
      <c r="L116" s="5">
        <f t="shared" si="14"/>
        <v>0</v>
      </c>
      <c r="M116">
        <f t="shared" si="13"/>
        <v>0</v>
      </c>
    </row>
    <row r="117" spans="11:13" hidden="1" x14ac:dyDescent="0.3">
      <c r="K117" s="7">
        <f t="shared" si="12"/>
        <v>0</v>
      </c>
      <c r="L117" s="5">
        <f t="shared" si="14"/>
        <v>0</v>
      </c>
      <c r="M117">
        <f t="shared" si="13"/>
        <v>0</v>
      </c>
    </row>
    <row r="118" spans="11:13" hidden="1" x14ac:dyDescent="0.3">
      <c r="K118" s="7">
        <f t="shared" si="12"/>
        <v>0</v>
      </c>
      <c r="L118" s="5">
        <f t="shared" si="14"/>
        <v>0</v>
      </c>
      <c r="M118">
        <f t="shared" si="13"/>
        <v>0</v>
      </c>
    </row>
    <row r="119" spans="11:13" hidden="1" x14ac:dyDescent="0.3">
      <c r="K119" s="7">
        <f t="shared" si="12"/>
        <v>0</v>
      </c>
      <c r="L119" s="5">
        <f t="shared" si="14"/>
        <v>0</v>
      </c>
      <c r="M119">
        <f t="shared" si="13"/>
        <v>0</v>
      </c>
    </row>
    <row r="120" spans="11:13" hidden="1" x14ac:dyDescent="0.3">
      <c r="K120" s="7">
        <f t="shared" si="12"/>
        <v>0</v>
      </c>
      <c r="L120" s="5">
        <f t="shared" si="14"/>
        <v>0</v>
      </c>
      <c r="M120">
        <f t="shared" si="13"/>
        <v>0</v>
      </c>
    </row>
    <row r="121" spans="11:13" hidden="1" x14ac:dyDescent="0.3">
      <c r="K121" s="7">
        <f t="shared" si="12"/>
        <v>0</v>
      </c>
      <c r="L121" s="5">
        <f t="shared" si="14"/>
        <v>0</v>
      </c>
      <c r="M121">
        <f t="shared" si="13"/>
        <v>0</v>
      </c>
    </row>
    <row r="122" spans="11:13" hidden="1" x14ac:dyDescent="0.3">
      <c r="K122" s="7">
        <f t="shared" si="12"/>
        <v>0</v>
      </c>
      <c r="L122" s="5">
        <f t="shared" si="14"/>
        <v>0</v>
      </c>
      <c r="M122">
        <f t="shared" si="13"/>
        <v>0</v>
      </c>
    </row>
    <row r="123" spans="11:13" hidden="1" x14ac:dyDescent="0.3">
      <c r="K123" s="7">
        <f t="shared" si="12"/>
        <v>0</v>
      </c>
      <c r="L123" s="5">
        <f t="shared" si="14"/>
        <v>0</v>
      </c>
      <c r="M123">
        <f t="shared" si="13"/>
        <v>0</v>
      </c>
    </row>
    <row r="124" spans="11:13" hidden="1" x14ac:dyDescent="0.3">
      <c r="K124" s="7">
        <f t="shared" si="12"/>
        <v>0</v>
      </c>
      <c r="L124" s="5">
        <f t="shared" si="14"/>
        <v>0</v>
      </c>
      <c r="M124">
        <f t="shared" si="13"/>
        <v>0</v>
      </c>
    </row>
    <row r="125" spans="11:13" hidden="1" x14ac:dyDescent="0.3">
      <c r="K125" s="7">
        <f t="shared" si="12"/>
        <v>0</v>
      </c>
      <c r="L125" s="5">
        <f t="shared" si="14"/>
        <v>0</v>
      </c>
      <c r="M125">
        <f t="shared" si="13"/>
        <v>0</v>
      </c>
    </row>
    <row r="126" spans="11:13" hidden="1" x14ac:dyDescent="0.3">
      <c r="K126" s="7">
        <f t="shared" si="12"/>
        <v>0</v>
      </c>
      <c r="L126" s="5">
        <f t="shared" si="14"/>
        <v>0</v>
      </c>
      <c r="M126">
        <f t="shared" si="13"/>
        <v>0</v>
      </c>
    </row>
    <row r="127" spans="11:13" hidden="1" x14ac:dyDescent="0.3">
      <c r="K127" s="7">
        <f t="shared" si="12"/>
        <v>0</v>
      </c>
      <c r="L127" s="5">
        <f t="shared" si="14"/>
        <v>0</v>
      </c>
      <c r="M127">
        <f t="shared" si="13"/>
        <v>0</v>
      </c>
    </row>
    <row r="128" spans="11:13" hidden="1" x14ac:dyDescent="0.3">
      <c r="K128" s="7">
        <f t="shared" si="12"/>
        <v>0</v>
      </c>
      <c r="L128" s="5">
        <f t="shared" si="14"/>
        <v>0</v>
      </c>
      <c r="M128">
        <f t="shared" si="13"/>
        <v>0</v>
      </c>
    </row>
    <row r="129" spans="11:13" hidden="1" x14ac:dyDescent="0.3">
      <c r="K129" s="7">
        <f t="shared" si="12"/>
        <v>0</v>
      </c>
      <c r="L129" s="5">
        <f t="shared" si="14"/>
        <v>0</v>
      </c>
      <c r="M129">
        <f t="shared" si="13"/>
        <v>0</v>
      </c>
    </row>
    <row r="130" spans="11:13" hidden="1" x14ac:dyDescent="0.3">
      <c r="K130" s="7">
        <f t="shared" si="12"/>
        <v>0</v>
      </c>
      <c r="L130" s="5">
        <f t="shared" si="14"/>
        <v>0</v>
      </c>
      <c r="M130">
        <f t="shared" si="13"/>
        <v>0</v>
      </c>
    </row>
    <row r="131" spans="11:13" hidden="1" x14ac:dyDescent="0.3">
      <c r="K131" s="7">
        <f t="shared" si="12"/>
        <v>0</v>
      </c>
      <c r="L131" s="5">
        <f t="shared" si="14"/>
        <v>0</v>
      </c>
      <c r="M131">
        <f t="shared" si="13"/>
        <v>0</v>
      </c>
    </row>
    <row r="132" spans="11:13" hidden="1" x14ac:dyDescent="0.3">
      <c r="K132" s="7">
        <f t="shared" si="12"/>
        <v>0</v>
      </c>
      <c r="L132" s="5">
        <f t="shared" si="14"/>
        <v>0</v>
      </c>
      <c r="M132">
        <f t="shared" si="13"/>
        <v>0</v>
      </c>
    </row>
    <row r="133" spans="11:13" hidden="1" x14ac:dyDescent="0.3">
      <c r="K133" s="7">
        <f t="shared" si="12"/>
        <v>0</v>
      </c>
      <c r="L133" s="5">
        <f t="shared" si="14"/>
        <v>0</v>
      </c>
      <c r="M133">
        <f t="shared" si="13"/>
        <v>0</v>
      </c>
    </row>
    <row r="134" spans="11:13" hidden="1" x14ac:dyDescent="0.3">
      <c r="K134" s="7">
        <f t="shared" ref="K134:K197" si="15">SUM(F134:J134)</f>
        <v>0</v>
      </c>
      <c r="L134" s="5">
        <f t="shared" si="14"/>
        <v>0</v>
      </c>
      <c r="M134">
        <f t="shared" ref="M134:M197" si="16">SUM(K134*L134)</f>
        <v>0</v>
      </c>
    </row>
    <row r="135" spans="11:13" hidden="1" x14ac:dyDescent="0.3">
      <c r="K135" s="7">
        <f t="shared" si="15"/>
        <v>0</v>
      </c>
      <c r="L135" s="5">
        <f t="shared" ref="L135:L198" si="17">IF(D135="X",0,IF(E135="",0,IF(E135="H",0,VLOOKUP(E135,$F$540:$G$554,2))))</f>
        <v>0</v>
      </c>
      <c r="M135">
        <f t="shared" si="16"/>
        <v>0</v>
      </c>
    </row>
    <row r="136" spans="11:13" hidden="1" x14ac:dyDescent="0.3">
      <c r="K136" s="7">
        <f t="shared" si="15"/>
        <v>0</v>
      </c>
      <c r="L136" s="5">
        <f t="shared" si="17"/>
        <v>0</v>
      </c>
      <c r="M136">
        <f t="shared" si="16"/>
        <v>0</v>
      </c>
    </row>
    <row r="137" spans="11:13" hidden="1" x14ac:dyDescent="0.3">
      <c r="K137" s="7">
        <f t="shared" si="15"/>
        <v>0</v>
      </c>
      <c r="L137" s="5">
        <f t="shared" si="17"/>
        <v>0</v>
      </c>
      <c r="M137">
        <f t="shared" si="16"/>
        <v>0</v>
      </c>
    </row>
    <row r="138" spans="11:13" hidden="1" x14ac:dyDescent="0.3">
      <c r="K138" s="7">
        <f t="shared" si="15"/>
        <v>0</v>
      </c>
      <c r="L138" s="5">
        <f t="shared" si="17"/>
        <v>0</v>
      </c>
      <c r="M138">
        <f t="shared" si="16"/>
        <v>0</v>
      </c>
    </row>
    <row r="139" spans="11:13" hidden="1" x14ac:dyDescent="0.3">
      <c r="K139" s="7">
        <f t="shared" si="15"/>
        <v>0</v>
      </c>
      <c r="L139" s="5">
        <f t="shared" si="17"/>
        <v>0</v>
      </c>
      <c r="M139">
        <f t="shared" si="16"/>
        <v>0</v>
      </c>
    </row>
    <row r="140" spans="11:13" hidden="1" x14ac:dyDescent="0.3">
      <c r="K140" s="7">
        <f t="shared" si="15"/>
        <v>0</v>
      </c>
      <c r="L140" s="5">
        <f t="shared" si="17"/>
        <v>0</v>
      </c>
      <c r="M140">
        <f t="shared" si="16"/>
        <v>0</v>
      </c>
    </row>
    <row r="141" spans="11:13" hidden="1" x14ac:dyDescent="0.3">
      <c r="K141" s="7">
        <f t="shared" si="15"/>
        <v>0</v>
      </c>
      <c r="L141" s="5">
        <f t="shared" si="17"/>
        <v>0</v>
      </c>
      <c r="M141">
        <f t="shared" si="16"/>
        <v>0</v>
      </c>
    </row>
    <row r="142" spans="11:13" hidden="1" x14ac:dyDescent="0.3">
      <c r="K142" s="7">
        <f t="shared" si="15"/>
        <v>0</v>
      </c>
      <c r="L142" s="5">
        <f t="shared" si="17"/>
        <v>0</v>
      </c>
      <c r="M142">
        <f t="shared" si="16"/>
        <v>0</v>
      </c>
    </row>
    <row r="143" spans="11:13" hidden="1" x14ac:dyDescent="0.3">
      <c r="K143" s="7">
        <f t="shared" si="15"/>
        <v>0</v>
      </c>
      <c r="L143" s="5">
        <f t="shared" si="17"/>
        <v>0</v>
      </c>
      <c r="M143">
        <f t="shared" si="16"/>
        <v>0</v>
      </c>
    </row>
    <row r="144" spans="11:13" hidden="1" x14ac:dyDescent="0.3">
      <c r="K144" s="7">
        <f t="shared" si="15"/>
        <v>0</v>
      </c>
      <c r="L144" s="5">
        <f t="shared" si="17"/>
        <v>0</v>
      </c>
      <c r="M144">
        <f t="shared" si="16"/>
        <v>0</v>
      </c>
    </row>
    <row r="145" spans="11:13" hidden="1" x14ac:dyDescent="0.3">
      <c r="K145" s="7">
        <f t="shared" si="15"/>
        <v>0</v>
      </c>
      <c r="L145" s="5">
        <f t="shared" si="17"/>
        <v>0</v>
      </c>
      <c r="M145">
        <f t="shared" si="16"/>
        <v>0</v>
      </c>
    </row>
    <row r="146" spans="11:13" hidden="1" x14ac:dyDescent="0.3">
      <c r="K146" s="7">
        <f t="shared" si="15"/>
        <v>0</v>
      </c>
      <c r="L146" s="5">
        <f t="shared" si="17"/>
        <v>0</v>
      </c>
      <c r="M146">
        <f t="shared" si="16"/>
        <v>0</v>
      </c>
    </row>
    <row r="147" spans="11:13" hidden="1" x14ac:dyDescent="0.3">
      <c r="K147" s="7">
        <f t="shared" si="15"/>
        <v>0</v>
      </c>
      <c r="L147" s="5">
        <f t="shared" si="17"/>
        <v>0</v>
      </c>
      <c r="M147">
        <f t="shared" si="16"/>
        <v>0</v>
      </c>
    </row>
    <row r="148" spans="11:13" hidden="1" x14ac:dyDescent="0.3">
      <c r="K148" s="7">
        <f t="shared" si="15"/>
        <v>0</v>
      </c>
      <c r="L148" s="5">
        <f t="shared" si="17"/>
        <v>0</v>
      </c>
      <c r="M148">
        <f t="shared" si="16"/>
        <v>0</v>
      </c>
    </row>
    <row r="149" spans="11:13" hidden="1" x14ac:dyDescent="0.3">
      <c r="K149" s="7">
        <f t="shared" si="15"/>
        <v>0</v>
      </c>
      <c r="L149" s="5">
        <f t="shared" si="17"/>
        <v>0</v>
      </c>
      <c r="M149">
        <f t="shared" si="16"/>
        <v>0</v>
      </c>
    </row>
    <row r="150" spans="11:13" hidden="1" x14ac:dyDescent="0.3">
      <c r="K150" s="7">
        <f t="shared" si="15"/>
        <v>0</v>
      </c>
      <c r="L150" s="5">
        <f t="shared" si="17"/>
        <v>0</v>
      </c>
      <c r="M150">
        <f t="shared" si="16"/>
        <v>0</v>
      </c>
    </row>
    <row r="151" spans="11:13" hidden="1" x14ac:dyDescent="0.3">
      <c r="K151" s="7">
        <f t="shared" si="15"/>
        <v>0</v>
      </c>
      <c r="L151" s="5">
        <f t="shared" si="17"/>
        <v>0</v>
      </c>
      <c r="M151">
        <f t="shared" si="16"/>
        <v>0</v>
      </c>
    </row>
    <row r="152" spans="11:13" hidden="1" x14ac:dyDescent="0.3">
      <c r="K152" s="7">
        <f t="shared" si="15"/>
        <v>0</v>
      </c>
      <c r="L152" s="5">
        <f t="shared" si="17"/>
        <v>0</v>
      </c>
      <c r="M152">
        <f t="shared" si="16"/>
        <v>0</v>
      </c>
    </row>
    <row r="153" spans="11:13" hidden="1" x14ac:dyDescent="0.3">
      <c r="K153" s="7">
        <f t="shared" si="15"/>
        <v>0</v>
      </c>
      <c r="L153" s="5">
        <f t="shared" si="17"/>
        <v>0</v>
      </c>
      <c r="M153">
        <f t="shared" si="16"/>
        <v>0</v>
      </c>
    </row>
    <row r="154" spans="11:13" hidden="1" x14ac:dyDescent="0.3">
      <c r="K154" s="7">
        <f t="shared" si="15"/>
        <v>0</v>
      </c>
      <c r="L154" s="5">
        <f t="shared" si="17"/>
        <v>0</v>
      </c>
      <c r="M154">
        <f t="shared" si="16"/>
        <v>0</v>
      </c>
    </row>
    <row r="155" spans="11:13" hidden="1" x14ac:dyDescent="0.3">
      <c r="K155" s="7">
        <f t="shared" si="15"/>
        <v>0</v>
      </c>
      <c r="L155" s="5">
        <f t="shared" si="17"/>
        <v>0</v>
      </c>
      <c r="M155">
        <f t="shared" si="16"/>
        <v>0</v>
      </c>
    </row>
    <row r="156" spans="11:13" hidden="1" x14ac:dyDescent="0.3">
      <c r="K156" s="7">
        <f t="shared" si="15"/>
        <v>0</v>
      </c>
      <c r="L156" s="5">
        <f t="shared" si="17"/>
        <v>0</v>
      </c>
      <c r="M156">
        <f t="shared" si="16"/>
        <v>0</v>
      </c>
    </row>
    <row r="157" spans="11:13" hidden="1" x14ac:dyDescent="0.3">
      <c r="K157" s="7">
        <f t="shared" si="15"/>
        <v>0</v>
      </c>
      <c r="L157" s="5">
        <f t="shared" si="17"/>
        <v>0</v>
      </c>
      <c r="M157">
        <f t="shared" si="16"/>
        <v>0</v>
      </c>
    </row>
    <row r="158" spans="11:13" hidden="1" x14ac:dyDescent="0.3">
      <c r="K158" s="7">
        <f t="shared" si="15"/>
        <v>0</v>
      </c>
      <c r="L158" s="5">
        <f t="shared" si="17"/>
        <v>0</v>
      </c>
      <c r="M158">
        <f t="shared" si="16"/>
        <v>0</v>
      </c>
    </row>
    <row r="159" spans="11:13" hidden="1" x14ac:dyDescent="0.3">
      <c r="K159" s="7">
        <f t="shared" si="15"/>
        <v>0</v>
      </c>
      <c r="L159" s="5">
        <f t="shared" si="17"/>
        <v>0</v>
      </c>
      <c r="M159">
        <f t="shared" si="16"/>
        <v>0</v>
      </c>
    </row>
    <row r="160" spans="11:13" hidden="1" x14ac:dyDescent="0.3">
      <c r="K160" s="7">
        <f t="shared" si="15"/>
        <v>0</v>
      </c>
      <c r="L160" s="5">
        <f t="shared" si="17"/>
        <v>0</v>
      </c>
      <c r="M160">
        <f t="shared" si="16"/>
        <v>0</v>
      </c>
    </row>
    <row r="161" spans="11:13" hidden="1" x14ac:dyDescent="0.3">
      <c r="K161" s="7">
        <f t="shared" si="15"/>
        <v>0</v>
      </c>
      <c r="L161" s="5">
        <f t="shared" si="17"/>
        <v>0</v>
      </c>
      <c r="M161">
        <f t="shared" si="16"/>
        <v>0</v>
      </c>
    </row>
    <row r="162" spans="11:13" hidden="1" x14ac:dyDescent="0.3">
      <c r="K162" s="7">
        <f t="shared" si="15"/>
        <v>0</v>
      </c>
      <c r="L162" s="5">
        <f t="shared" si="17"/>
        <v>0</v>
      </c>
      <c r="M162">
        <f t="shared" si="16"/>
        <v>0</v>
      </c>
    </row>
    <row r="163" spans="11:13" hidden="1" x14ac:dyDescent="0.3">
      <c r="K163" s="7">
        <f t="shared" si="15"/>
        <v>0</v>
      </c>
      <c r="L163" s="5">
        <f t="shared" si="17"/>
        <v>0</v>
      </c>
      <c r="M163">
        <f t="shared" si="16"/>
        <v>0</v>
      </c>
    </row>
    <row r="164" spans="11:13" hidden="1" x14ac:dyDescent="0.3">
      <c r="K164" s="7">
        <f t="shared" si="15"/>
        <v>0</v>
      </c>
      <c r="L164" s="5">
        <f t="shared" si="17"/>
        <v>0</v>
      </c>
      <c r="M164">
        <f t="shared" si="16"/>
        <v>0</v>
      </c>
    </row>
    <row r="165" spans="11:13" hidden="1" x14ac:dyDescent="0.3">
      <c r="K165" s="7">
        <f t="shared" si="15"/>
        <v>0</v>
      </c>
      <c r="L165" s="5">
        <f t="shared" si="17"/>
        <v>0</v>
      </c>
      <c r="M165">
        <f t="shared" si="16"/>
        <v>0</v>
      </c>
    </row>
    <row r="166" spans="11:13" hidden="1" x14ac:dyDescent="0.3">
      <c r="K166" s="7">
        <f t="shared" si="15"/>
        <v>0</v>
      </c>
      <c r="L166" s="5">
        <f t="shared" si="17"/>
        <v>0</v>
      </c>
      <c r="M166">
        <f t="shared" si="16"/>
        <v>0</v>
      </c>
    </row>
    <row r="167" spans="11:13" hidden="1" x14ac:dyDescent="0.3">
      <c r="K167" s="7">
        <f t="shared" si="15"/>
        <v>0</v>
      </c>
      <c r="L167" s="5">
        <f t="shared" si="17"/>
        <v>0</v>
      </c>
      <c r="M167">
        <f t="shared" si="16"/>
        <v>0</v>
      </c>
    </row>
    <row r="168" spans="11:13" hidden="1" x14ac:dyDescent="0.3">
      <c r="K168" s="7">
        <f t="shared" si="15"/>
        <v>0</v>
      </c>
      <c r="L168" s="5">
        <f t="shared" si="17"/>
        <v>0</v>
      </c>
      <c r="M168">
        <f t="shared" si="16"/>
        <v>0</v>
      </c>
    </row>
    <row r="169" spans="11:13" hidden="1" x14ac:dyDescent="0.3">
      <c r="K169" s="7">
        <f t="shared" si="15"/>
        <v>0</v>
      </c>
      <c r="L169" s="5">
        <f t="shared" si="17"/>
        <v>0</v>
      </c>
      <c r="M169">
        <f t="shared" si="16"/>
        <v>0</v>
      </c>
    </row>
    <row r="170" spans="11:13" hidden="1" x14ac:dyDescent="0.3">
      <c r="K170" s="7">
        <f t="shared" si="15"/>
        <v>0</v>
      </c>
      <c r="L170" s="5">
        <f t="shared" si="17"/>
        <v>0</v>
      </c>
      <c r="M170">
        <f t="shared" si="16"/>
        <v>0</v>
      </c>
    </row>
    <row r="171" spans="11:13" hidden="1" x14ac:dyDescent="0.3">
      <c r="K171" s="7">
        <f t="shared" si="15"/>
        <v>0</v>
      </c>
      <c r="L171" s="5">
        <f t="shared" si="17"/>
        <v>0</v>
      </c>
      <c r="M171">
        <f t="shared" si="16"/>
        <v>0</v>
      </c>
    </row>
    <row r="172" spans="11:13" hidden="1" x14ac:dyDescent="0.3">
      <c r="K172" s="7">
        <f t="shared" si="15"/>
        <v>0</v>
      </c>
      <c r="L172" s="5">
        <f t="shared" si="17"/>
        <v>0</v>
      </c>
      <c r="M172">
        <f t="shared" si="16"/>
        <v>0</v>
      </c>
    </row>
    <row r="173" spans="11:13" hidden="1" x14ac:dyDescent="0.3">
      <c r="K173" s="7">
        <f t="shared" si="15"/>
        <v>0</v>
      </c>
      <c r="L173" s="5">
        <f t="shared" si="17"/>
        <v>0</v>
      </c>
      <c r="M173">
        <f t="shared" si="16"/>
        <v>0</v>
      </c>
    </row>
    <row r="174" spans="11:13" hidden="1" x14ac:dyDescent="0.3">
      <c r="K174" s="7">
        <f t="shared" si="15"/>
        <v>0</v>
      </c>
      <c r="L174" s="5">
        <f t="shared" si="17"/>
        <v>0</v>
      </c>
      <c r="M174">
        <f t="shared" si="16"/>
        <v>0</v>
      </c>
    </row>
    <row r="175" spans="11:13" hidden="1" x14ac:dyDescent="0.3">
      <c r="K175" s="7">
        <f t="shared" si="15"/>
        <v>0</v>
      </c>
      <c r="L175" s="5">
        <f t="shared" si="17"/>
        <v>0</v>
      </c>
      <c r="M175">
        <f t="shared" si="16"/>
        <v>0</v>
      </c>
    </row>
    <row r="176" spans="11:13" hidden="1" x14ac:dyDescent="0.3">
      <c r="K176" s="7">
        <f t="shared" si="15"/>
        <v>0</v>
      </c>
      <c r="L176" s="5">
        <f t="shared" si="17"/>
        <v>0</v>
      </c>
      <c r="M176">
        <f t="shared" si="16"/>
        <v>0</v>
      </c>
    </row>
    <row r="177" spans="11:13" hidden="1" x14ac:dyDescent="0.3">
      <c r="K177" s="7">
        <f t="shared" si="15"/>
        <v>0</v>
      </c>
      <c r="L177" s="5">
        <f t="shared" si="17"/>
        <v>0</v>
      </c>
      <c r="M177">
        <f t="shared" si="16"/>
        <v>0</v>
      </c>
    </row>
    <row r="178" spans="11:13" hidden="1" x14ac:dyDescent="0.3">
      <c r="K178" s="7">
        <f t="shared" si="15"/>
        <v>0</v>
      </c>
      <c r="L178" s="5">
        <f t="shared" si="17"/>
        <v>0</v>
      </c>
      <c r="M178">
        <f t="shared" si="16"/>
        <v>0</v>
      </c>
    </row>
    <row r="179" spans="11:13" hidden="1" x14ac:dyDescent="0.3">
      <c r="K179" s="7">
        <f t="shared" si="15"/>
        <v>0</v>
      </c>
      <c r="L179" s="5">
        <f t="shared" si="17"/>
        <v>0</v>
      </c>
      <c r="M179">
        <f t="shared" si="16"/>
        <v>0</v>
      </c>
    </row>
    <row r="180" spans="11:13" hidden="1" x14ac:dyDescent="0.3">
      <c r="K180" s="7">
        <f t="shared" si="15"/>
        <v>0</v>
      </c>
      <c r="L180" s="5">
        <f t="shared" si="17"/>
        <v>0</v>
      </c>
      <c r="M180">
        <f t="shared" si="16"/>
        <v>0</v>
      </c>
    </row>
    <row r="181" spans="11:13" hidden="1" x14ac:dyDescent="0.3">
      <c r="K181" s="7">
        <f t="shared" si="15"/>
        <v>0</v>
      </c>
      <c r="L181" s="5">
        <f t="shared" si="17"/>
        <v>0</v>
      </c>
      <c r="M181">
        <f t="shared" si="16"/>
        <v>0</v>
      </c>
    </row>
    <row r="182" spans="11:13" hidden="1" x14ac:dyDescent="0.3">
      <c r="K182" s="7">
        <f t="shared" si="15"/>
        <v>0</v>
      </c>
      <c r="L182" s="5">
        <f t="shared" si="17"/>
        <v>0</v>
      </c>
      <c r="M182">
        <f t="shared" si="16"/>
        <v>0</v>
      </c>
    </row>
    <row r="183" spans="11:13" hidden="1" x14ac:dyDescent="0.3">
      <c r="K183" s="7">
        <f t="shared" si="15"/>
        <v>0</v>
      </c>
      <c r="L183" s="5">
        <f t="shared" si="17"/>
        <v>0</v>
      </c>
      <c r="M183">
        <f t="shared" si="16"/>
        <v>0</v>
      </c>
    </row>
    <row r="184" spans="11:13" hidden="1" x14ac:dyDescent="0.3">
      <c r="K184" s="7">
        <f t="shared" si="15"/>
        <v>0</v>
      </c>
      <c r="L184" s="5">
        <f t="shared" si="17"/>
        <v>0</v>
      </c>
      <c r="M184">
        <f t="shared" si="16"/>
        <v>0</v>
      </c>
    </row>
    <row r="185" spans="11:13" hidden="1" x14ac:dyDescent="0.3">
      <c r="K185" s="7">
        <f t="shared" si="15"/>
        <v>0</v>
      </c>
      <c r="L185" s="5">
        <f t="shared" si="17"/>
        <v>0</v>
      </c>
      <c r="M185">
        <f t="shared" si="16"/>
        <v>0</v>
      </c>
    </row>
    <row r="186" spans="11:13" hidden="1" x14ac:dyDescent="0.3">
      <c r="K186" s="7">
        <f t="shared" si="15"/>
        <v>0</v>
      </c>
      <c r="L186" s="5">
        <f t="shared" si="17"/>
        <v>0</v>
      </c>
      <c r="M186">
        <f t="shared" si="16"/>
        <v>0</v>
      </c>
    </row>
    <row r="187" spans="11:13" hidden="1" x14ac:dyDescent="0.3">
      <c r="K187" s="7">
        <f t="shared" si="15"/>
        <v>0</v>
      </c>
      <c r="L187" s="5">
        <f t="shared" si="17"/>
        <v>0</v>
      </c>
      <c r="M187">
        <f t="shared" si="16"/>
        <v>0</v>
      </c>
    </row>
    <row r="188" spans="11:13" hidden="1" x14ac:dyDescent="0.3">
      <c r="K188" s="7">
        <f t="shared" si="15"/>
        <v>0</v>
      </c>
      <c r="L188" s="5">
        <f t="shared" si="17"/>
        <v>0</v>
      </c>
      <c r="M188">
        <f t="shared" si="16"/>
        <v>0</v>
      </c>
    </row>
    <row r="189" spans="11:13" hidden="1" x14ac:dyDescent="0.3">
      <c r="K189" s="7">
        <f t="shared" si="15"/>
        <v>0</v>
      </c>
      <c r="L189" s="5">
        <f t="shared" si="17"/>
        <v>0</v>
      </c>
      <c r="M189">
        <f t="shared" si="16"/>
        <v>0</v>
      </c>
    </row>
    <row r="190" spans="11:13" hidden="1" x14ac:dyDescent="0.3">
      <c r="K190" s="7">
        <f t="shared" si="15"/>
        <v>0</v>
      </c>
      <c r="L190" s="5">
        <f t="shared" si="17"/>
        <v>0</v>
      </c>
      <c r="M190">
        <f t="shared" si="16"/>
        <v>0</v>
      </c>
    </row>
    <row r="191" spans="11:13" hidden="1" x14ac:dyDescent="0.3">
      <c r="K191" s="7">
        <f t="shared" si="15"/>
        <v>0</v>
      </c>
      <c r="L191" s="5">
        <f t="shared" si="17"/>
        <v>0</v>
      </c>
      <c r="M191">
        <f t="shared" si="16"/>
        <v>0</v>
      </c>
    </row>
    <row r="192" spans="11:13" hidden="1" x14ac:dyDescent="0.3">
      <c r="K192" s="7">
        <f t="shared" si="15"/>
        <v>0</v>
      </c>
      <c r="L192" s="5">
        <f t="shared" si="17"/>
        <v>0</v>
      </c>
      <c r="M192">
        <f t="shared" si="16"/>
        <v>0</v>
      </c>
    </row>
    <row r="193" spans="11:13" hidden="1" x14ac:dyDescent="0.3">
      <c r="K193" s="7">
        <f t="shared" si="15"/>
        <v>0</v>
      </c>
      <c r="L193" s="5">
        <f t="shared" si="17"/>
        <v>0</v>
      </c>
      <c r="M193">
        <f t="shared" si="16"/>
        <v>0</v>
      </c>
    </row>
    <row r="194" spans="11:13" hidden="1" x14ac:dyDescent="0.3">
      <c r="K194" s="7">
        <f t="shared" si="15"/>
        <v>0</v>
      </c>
      <c r="L194" s="5">
        <f t="shared" si="17"/>
        <v>0</v>
      </c>
      <c r="M194">
        <f t="shared" si="16"/>
        <v>0</v>
      </c>
    </row>
    <row r="195" spans="11:13" hidden="1" x14ac:dyDescent="0.3">
      <c r="K195" s="7">
        <f t="shared" si="15"/>
        <v>0</v>
      </c>
      <c r="L195" s="5">
        <f t="shared" si="17"/>
        <v>0</v>
      </c>
      <c r="M195">
        <f t="shared" si="16"/>
        <v>0</v>
      </c>
    </row>
    <row r="196" spans="11:13" hidden="1" x14ac:dyDescent="0.3">
      <c r="K196" s="7">
        <f t="shared" si="15"/>
        <v>0</v>
      </c>
      <c r="L196" s="5">
        <f t="shared" si="17"/>
        <v>0</v>
      </c>
      <c r="M196">
        <f t="shared" si="16"/>
        <v>0</v>
      </c>
    </row>
    <row r="197" spans="11:13" hidden="1" x14ac:dyDescent="0.3">
      <c r="K197" s="7">
        <f t="shared" si="15"/>
        <v>0</v>
      </c>
      <c r="L197" s="5">
        <f t="shared" si="17"/>
        <v>0</v>
      </c>
      <c r="M197">
        <f t="shared" si="16"/>
        <v>0</v>
      </c>
    </row>
    <row r="198" spans="11:13" hidden="1" x14ac:dyDescent="0.3">
      <c r="K198" s="7">
        <f t="shared" ref="K198:K261" si="18">SUM(F198:J198)</f>
        <v>0</v>
      </c>
      <c r="L198" s="5">
        <f t="shared" si="17"/>
        <v>0</v>
      </c>
      <c r="M198">
        <f t="shared" ref="M198:M261" si="19">SUM(K198*L198)</f>
        <v>0</v>
      </c>
    </row>
    <row r="199" spans="11:13" hidden="1" x14ac:dyDescent="0.3">
      <c r="K199" s="7">
        <f t="shared" si="18"/>
        <v>0</v>
      </c>
      <c r="L199" s="5">
        <f t="shared" ref="L199:L262" si="20">IF(D199="X",0,IF(E199="",0,IF(E199="H",0,VLOOKUP(E199,$F$540:$G$554,2))))</f>
        <v>0</v>
      </c>
      <c r="M199">
        <f t="shared" si="19"/>
        <v>0</v>
      </c>
    </row>
    <row r="200" spans="11:13" hidden="1" x14ac:dyDescent="0.3">
      <c r="K200" s="7">
        <f t="shared" si="18"/>
        <v>0</v>
      </c>
      <c r="L200" s="5">
        <f t="shared" si="20"/>
        <v>0</v>
      </c>
      <c r="M200">
        <f t="shared" si="19"/>
        <v>0</v>
      </c>
    </row>
    <row r="201" spans="11:13" hidden="1" x14ac:dyDescent="0.3">
      <c r="K201" s="7">
        <f t="shared" si="18"/>
        <v>0</v>
      </c>
      <c r="L201" s="5">
        <f t="shared" si="20"/>
        <v>0</v>
      </c>
      <c r="M201">
        <f t="shared" si="19"/>
        <v>0</v>
      </c>
    </row>
    <row r="202" spans="11:13" hidden="1" x14ac:dyDescent="0.3">
      <c r="K202" s="7">
        <f t="shared" si="18"/>
        <v>0</v>
      </c>
      <c r="L202" s="5">
        <f t="shared" si="20"/>
        <v>0</v>
      </c>
      <c r="M202">
        <f t="shared" si="19"/>
        <v>0</v>
      </c>
    </row>
    <row r="203" spans="11:13" hidden="1" x14ac:dyDescent="0.3">
      <c r="K203" s="7">
        <f t="shared" si="18"/>
        <v>0</v>
      </c>
      <c r="L203" s="5">
        <f t="shared" si="20"/>
        <v>0</v>
      </c>
      <c r="M203">
        <f t="shared" si="19"/>
        <v>0</v>
      </c>
    </row>
    <row r="204" spans="11:13" hidden="1" x14ac:dyDescent="0.3">
      <c r="K204" s="7">
        <f t="shared" si="18"/>
        <v>0</v>
      </c>
      <c r="L204" s="5">
        <f t="shared" si="20"/>
        <v>0</v>
      </c>
      <c r="M204">
        <f t="shared" si="19"/>
        <v>0</v>
      </c>
    </row>
    <row r="205" spans="11:13" hidden="1" x14ac:dyDescent="0.3">
      <c r="K205" s="7">
        <f t="shared" si="18"/>
        <v>0</v>
      </c>
      <c r="L205" s="5">
        <f t="shared" si="20"/>
        <v>0</v>
      </c>
      <c r="M205">
        <f t="shared" si="19"/>
        <v>0</v>
      </c>
    </row>
    <row r="206" spans="11:13" hidden="1" x14ac:dyDescent="0.3">
      <c r="K206" s="7">
        <f t="shared" si="18"/>
        <v>0</v>
      </c>
      <c r="L206" s="5">
        <f t="shared" si="20"/>
        <v>0</v>
      </c>
      <c r="M206">
        <f t="shared" si="19"/>
        <v>0</v>
      </c>
    </row>
    <row r="207" spans="11:13" hidden="1" x14ac:dyDescent="0.3">
      <c r="K207" s="7">
        <f t="shared" si="18"/>
        <v>0</v>
      </c>
      <c r="L207" s="5">
        <f t="shared" si="20"/>
        <v>0</v>
      </c>
      <c r="M207">
        <f t="shared" si="19"/>
        <v>0</v>
      </c>
    </row>
    <row r="208" spans="11:13" hidden="1" x14ac:dyDescent="0.3">
      <c r="K208" s="7">
        <f t="shared" si="18"/>
        <v>0</v>
      </c>
      <c r="L208" s="5">
        <f t="shared" si="20"/>
        <v>0</v>
      </c>
      <c r="M208">
        <f t="shared" si="19"/>
        <v>0</v>
      </c>
    </row>
    <row r="209" spans="11:13" hidden="1" x14ac:dyDescent="0.3">
      <c r="K209" s="7">
        <f t="shared" si="18"/>
        <v>0</v>
      </c>
      <c r="L209" s="5">
        <f t="shared" si="20"/>
        <v>0</v>
      </c>
      <c r="M209">
        <f t="shared" si="19"/>
        <v>0</v>
      </c>
    </row>
    <row r="210" spans="11:13" hidden="1" x14ac:dyDescent="0.3">
      <c r="K210" s="7">
        <f t="shared" si="18"/>
        <v>0</v>
      </c>
      <c r="L210" s="5">
        <f t="shared" si="20"/>
        <v>0</v>
      </c>
      <c r="M210">
        <f t="shared" si="19"/>
        <v>0</v>
      </c>
    </row>
    <row r="211" spans="11:13" hidden="1" x14ac:dyDescent="0.3">
      <c r="K211" s="7">
        <f t="shared" si="18"/>
        <v>0</v>
      </c>
      <c r="L211" s="5">
        <f t="shared" si="20"/>
        <v>0</v>
      </c>
      <c r="M211">
        <f t="shared" si="19"/>
        <v>0</v>
      </c>
    </row>
    <row r="212" spans="11:13" hidden="1" x14ac:dyDescent="0.3">
      <c r="K212" s="7">
        <f t="shared" si="18"/>
        <v>0</v>
      </c>
      <c r="L212" s="5">
        <f t="shared" si="20"/>
        <v>0</v>
      </c>
      <c r="M212">
        <f t="shared" si="19"/>
        <v>0</v>
      </c>
    </row>
    <row r="213" spans="11:13" hidden="1" x14ac:dyDescent="0.3">
      <c r="K213" s="7">
        <f t="shared" si="18"/>
        <v>0</v>
      </c>
      <c r="L213" s="5">
        <f t="shared" si="20"/>
        <v>0</v>
      </c>
      <c r="M213">
        <f t="shared" si="19"/>
        <v>0</v>
      </c>
    </row>
    <row r="214" spans="11:13" hidden="1" x14ac:dyDescent="0.3">
      <c r="K214" s="7">
        <f t="shared" si="18"/>
        <v>0</v>
      </c>
      <c r="L214" s="5">
        <f t="shared" si="20"/>
        <v>0</v>
      </c>
      <c r="M214">
        <f t="shared" si="19"/>
        <v>0</v>
      </c>
    </row>
    <row r="215" spans="11:13" hidden="1" x14ac:dyDescent="0.3">
      <c r="K215" s="7">
        <f t="shared" si="18"/>
        <v>0</v>
      </c>
      <c r="L215" s="5">
        <f t="shared" si="20"/>
        <v>0</v>
      </c>
      <c r="M215">
        <f t="shared" si="19"/>
        <v>0</v>
      </c>
    </row>
    <row r="216" spans="11:13" hidden="1" x14ac:dyDescent="0.3">
      <c r="K216" s="7">
        <f t="shared" si="18"/>
        <v>0</v>
      </c>
      <c r="L216" s="5">
        <f t="shared" si="20"/>
        <v>0</v>
      </c>
      <c r="M216">
        <f t="shared" si="19"/>
        <v>0</v>
      </c>
    </row>
    <row r="217" spans="11:13" hidden="1" x14ac:dyDescent="0.3">
      <c r="K217" s="7">
        <f t="shared" si="18"/>
        <v>0</v>
      </c>
      <c r="L217" s="5">
        <f t="shared" si="20"/>
        <v>0</v>
      </c>
      <c r="M217">
        <f t="shared" si="19"/>
        <v>0</v>
      </c>
    </row>
    <row r="218" spans="11:13" hidden="1" x14ac:dyDescent="0.3">
      <c r="K218" s="7">
        <f t="shared" si="18"/>
        <v>0</v>
      </c>
      <c r="L218" s="5">
        <f t="shared" si="20"/>
        <v>0</v>
      </c>
      <c r="M218">
        <f t="shared" si="19"/>
        <v>0</v>
      </c>
    </row>
    <row r="219" spans="11:13" hidden="1" x14ac:dyDescent="0.3">
      <c r="K219" s="7">
        <f t="shared" si="18"/>
        <v>0</v>
      </c>
      <c r="L219" s="5">
        <f t="shared" si="20"/>
        <v>0</v>
      </c>
      <c r="M219">
        <f t="shared" si="19"/>
        <v>0</v>
      </c>
    </row>
    <row r="220" spans="11:13" hidden="1" x14ac:dyDescent="0.3">
      <c r="K220" s="7">
        <f t="shared" si="18"/>
        <v>0</v>
      </c>
      <c r="L220" s="5">
        <f t="shared" si="20"/>
        <v>0</v>
      </c>
      <c r="M220">
        <f t="shared" si="19"/>
        <v>0</v>
      </c>
    </row>
    <row r="221" spans="11:13" hidden="1" x14ac:dyDescent="0.3">
      <c r="K221" s="7">
        <f t="shared" si="18"/>
        <v>0</v>
      </c>
      <c r="L221" s="5">
        <f t="shared" si="20"/>
        <v>0</v>
      </c>
      <c r="M221">
        <f t="shared" si="19"/>
        <v>0</v>
      </c>
    </row>
    <row r="222" spans="11:13" hidden="1" x14ac:dyDescent="0.3">
      <c r="K222" s="7">
        <f t="shared" si="18"/>
        <v>0</v>
      </c>
      <c r="L222" s="5">
        <f t="shared" si="20"/>
        <v>0</v>
      </c>
      <c r="M222">
        <f t="shared" si="19"/>
        <v>0</v>
      </c>
    </row>
    <row r="223" spans="11:13" hidden="1" x14ac:dyDescent="0.3">
      <c r="K223" s="7">
        <f t="shared" si="18"/>
        <v>0</v>
      </c>
      <c r="L223" s="5">
        <f t="shared" si="20"/>
        <v>0</v>
      </c>
      <c r="M223">
        <f t="shared" si="19"/>
        <v>0</v>
      </c>
    </row>
    <row r="224" spans="11:13" hidden="1" x14ac:dyDescent="0.3">
      <c r="K224" s="7">
        <f t="shared" si="18"/>
        <v>0</v>
      </c>
      <c r="L224" s="5">
        <f t="shared" si="20"/>
        <v>0</v>
      </c>
      <c r="M224">
        <f t="shared" si="19"/>
        <v>0</v>
      </c>
    </row>
    <row r="225" spans="11:13" hidden="1" x14ac:dyDescent="0.3">
      <c r="K225" s="7">
        <f t="shared" si="18"/>
        <v>0</v>
      </c>
      <c r="L225" s="5">
        <f t="shared" si="20"/>
        <v>0</v>
      </c>
      <c r="M225">
        <f t="shared" si="19"/>
        <v>0</v>
      </c>
    </row>
    <row r="226" spans="11:13" hidden="1" x14ac:dyDescent="0.3">
      <c r="K226" s="7">
        <f t="shared" si="18"/>
        <v>0</v>
      </c>
      <c r="L226" s="5">
        <f t="shared" si="20"/>
        <v>0</v>
      </c>
      <c r="M226">
        <f t="shared" si="19"/>
        <v>0</v>
      </c>
    </row>
    <row r="227" spans="11:13" hidden="1" x14ac:dyDescent="0.3">
      <c r="K227" s="7">
        <f t="shared" si="18"/>
        <v>0</v>
      </c>
      <c r="L227" s="5">
        <f t="shared" si="20"/>
        <v>0</v>
      </c>
      <c r="M227">
        <f t="shared" si="19"/>
        <v>0</v>
      </c>
    </row>
    <row r="228" spans="11:13" hidden="1" x14ac:dyDescent="0.3">
      <c r="K228" s="7">
        <f t="shared" si="18"/>
        <v>0</v>
      </c>
      <c r="L228" s="5">
        <f t="shared" si="20"/>
        <v>0</v>
      </c>
      <c r="M228">
        <f t="shared" si="19"/>
        <v>0</v>
      </c>
    </row>
    <row r="229" spans="11:13" hidden="1" x14ac:dyDescent="0.3">
      <c r="K229" s="7">
        <f t="shared" si="18"/>
        <v>0</v>
      </c>
      <c r="L229" s="5">
        <f t="shared" si="20"/>
        <v>0</v>
      </c>
      <c r="M229">
        <f t="shared" si="19"/>
        <v>0</v>
      </c>
    </row>
    <row r="230" spans="11:13" hidden="1" x14ac:dyDescent="0.3">
      <c r="K230" s="7">
        <f t="shared" si="18"/>
        <v>0</v>
      </c>
      <c r="L230" s="5">
        <f t="shared" si="20"/>
        <v>0</v>
      </c>
      <c r="M230">
        <f t="shared" si="19"/>
        <v>0</v>
      </c>
    </row>
    <row r="231" spans="11:13" hidden="1" x14ac:dyDescent="0.3">
      <c r="K231" s="7">
        <f t="shared" si="18"/>
        <v>0</v>
      </c>
      <c r="L231" s="5">
        <f t="shared" si="20"/>
        <v>0</v>
      </c>
      <c r="M231">
        <f t="shared" si="19"/>
        <v>0</v>
      </c>
    </row>
    <row r="232" spans="11:13" hidden="1" x14ac:dyDescent="0.3">
      <c r="K232" s="7">
        <f t="shared" si="18"/>
        <v>0</v>
      </c>
      <c r="L232" s="5">
        <f t="shared" si="20"/>
        <v>0</v>
      </c>
      <c r="M232">
        <f t="shared" si="19"/>
        <v>0</v>
      </c>
    </row>
    <row r="233" spans="11:13" hidden="1" x14ac:dyDescent="0.3">
      <c r="K233" s="7">
        <f t="shared" si="18"/>
        <v>0</v>
      </c>
      <c r="L233" s="5">
        <f t="shared" si="20"/>
        <v>0</v>
      </c>
      <c r="M233">
        <f t="shared" si="19"/>
        <v>0</v>
      </c>
    </row>
    <row r="234" spans="11:13" hidden="1" x14ac:dyDescent="0.3">
      <c r="K234" s="7">
        <f t="shared" si="18"/>
        <v>0</v>
      </c>
      <c r="L234" s="5">
        <f t="shared" si="20"/>
        <v>0</v>
      </c>
      <c r="M234">
        <f t="shared" si="19"/>
        <v>0</v>
      </c>
    </row>
    <row r="235" spans="11:13" hidden="1" x14ac:dyDescent="0.3">
      <c r="K235" s="7">
        <f t="shared" si="18"/>
        <v>0</v>
      </c>
      <c r="L235" s="5">
        <f t="shared" si="20"/>
        <v>0</v>
      </c>
      <c r="M235">
        <f t="shared" si="19"/>
        <v>0</v>
      </c>
    </row>
    <row r="236" spans="11:13" hidden="1" x14ac:dyDescent="0.3">
      <c r="K236" s="7">
        <f t="shared" si="18"/>
        <v>0</v>
      </c>
      <c r="L236" s="5">
        <f t="shared" si="20"/>
        <v>0</v>
      </c>
      <c r="M236">
        <f t="shared" si="19"/>
        <v>0</v>
      </c>
    </row>
    <row r="237" spans="11:13" hidden="1" x14ac:dyDescent="0.3">
      <c r="K237" s="7">
        <f t="shared" si="18"/>
        <v>0</v>
      </c>
      <c r="L237" s="5">
        <f t="shared" si="20"/>
        <v>0</v>
      </c>
      <c r="M237">
        <f t="shared" si="19"/>
        <v>0</v>
      </c>
    </row>
    <row r="238" spans="11:13" hidden="1" x14ac:dyDescent="0.3">
      <c r="K238" s="7">
        <f t="shared" si="18"/>
        <v>0</v>
      </c>
      <c r="L238" s="5">
        <f t="shared" si="20"/>
        <v>0</v>
      </c>
      <c r="M238">
        <f t="shared" si="19"/>
        <v>0</v>
      </c>
    </row>
    <row r="239" spans="11:13" hidden="1" x14ac:dyDescent="0.3">
      <c r="K239" s="7">
        <f t="shared" si="18"/>
        <v>0</v>
      </c>
      <c r="L239" s="5">
        <f t="shared" si="20"/>
        <v>0</v>
      </c>
      <c r="M239">
        <f t="shared" si="19"/>
        <v>0</v>
      </c>
    </row>
    <row r="240" spans="11:13" hidden="1" x14ac:dyDescent="0.3">
      <c r="K240" s="7">
        <f t="shared" si="18"/>
        <v>0</v>
      </c>
      <c r="L240" s="5">
        <f t="shared" si="20"/>
        <v>0</v>
      </c>
      <c r="M240">
        <f t="shared" si="19"/>
        <v>0</v>
      </c>
    </row>
    <row r="241" spans="11:13" hidden="1" x14ac:dyDescent="0.3">
      <c r="K241" s="7">
        <f t="shared" si="18"/>
        <v>0</v>
      </c>
      <c r="L241" s="5">
        <f t="shared" si="20"/>
        <v>0</v>
      </c>
      <c r="M241">
        <f t="shared" si="19"/>
        <v>0</v>
      </c>
    </row>
    <row r="242" spans="11:13" hidden="1" x14ac:dyDescent="0.3">
      <c r="K242" s="7">
        <f t="shared" si="18"/>
        <v>0</v>
      </c>
      <c r="L242" s="5">
        <f t="shared" si="20"/>
        <v>0</v>
      </c>
      <c r="M242">
        <f t="shared" si="19"/>
        <v>0</v>
      </c>
    </row>
    <row r="243" spans="11:13" hidden="1" x14ac:dyDescent="0.3">
      <c r="K243" s="7">
        <f t="shared" si="18"/>
        <v>0</v>
      </c>
      <c r="L243" s="5">
        <f t="shared" si="20"/>
        <v>0</v>
      </c>
      <c r="M243">
        <f t="shared" si="19"/>
        <v>0</v>
      </c>
    </row>
    <row r="244" spans="11:13" hidden="1" x14ac:dyDescent="0.3">
      <c r="K244" s="7">
        <f t="shared" si="18"/>
        <v>0</v>
      </c>
      <c r="L244" s="5">
        <f t="shared" si="20"/>
        <v>0</v>
      </c>
      <c r="M244">
        <f t="shared" si="19"/>
        <v>0</v>
      </c>
    </row>
    <row r="245" spans="11:13" hidden="1" x14ac:dyDescent="0.3">
      <c r="K245" s="7">
        <f t="shared" si="18"/>
        <v>0</v>
      </c>
      <c r="L245" s="5">
        <f t="shared" si="20"/>
        <v>0</v>
      </c>
      <c r="M245">
        <f t="shared" si="19"/>
        <v>0</v>
      </c>
    </row>
    <row r="246" spans="11:13" hidden="1" x14ac:dyDescent="0.3">
      <c r="K246" s="7">
        <f t="shared" si="18"/>
        <v>0</v>
      </c>
      <c r="L246" s="5">
        <f t="shared" si="20"/>
        <v>0</v>
      </c>
      <c r="M246">
        <f t="shared" si="19"/>
        <v>0</v>
      </c>
    </row>
    <row r="247" spans="11:13" hidden="1" x14ac:dyDescent="0.3">
      <c r="K247" s="7">
        <f t="shared" si="18"/>
        <v>0</v>
      </c>
      <c r="L247" s="5">
        <f t="shared" si="20"/>
        <v>0</v>
      </c>
      <c r="M247">
        <f t="shared" si="19"/>
        <v>0</v>
      </c>
    </row>
    <row r="248" spans="11:13" hidden="1" x14ac:dyDescent="0.3">
      <c r="K248" s="7">
        <f t="shared" si="18"/>
        <v>0</v>
      </c>
      <c r="L248" s="5">
        <f t="shared" si="20"/>
        <v>0</v>
      </c>
      <c r="M248">
        <f t="shared" si="19"/>
        <v>0</v>
      </c>
    </row>
    <row r="249" spans="11:13" hidden="1" x14ac:dyDescent="0.3">
      <c r="K249" s="7">
        <f t="shared" si="18"/>
        <v>0</v>
      </c>
      <c r="L249" s="5">
        <f t="shared" si="20"/>
        <v>0</v>
      </c>
      <c r="M249">
        <f t="shared" si="19"/>
        <v>0</v>
      </c>
    </row>
    <row r="250" spans="11:13" hidden="1" x14ac:dyDescent="0.3">
      <c r="K250" s="7">
        <f t="shared" si="18"/>
        <v>0</v>
      </c>
      <c r="L250" s="5">
        <f t="shared" si="20"/>
        <v>0</v>
      </c>
      <c r="M250">
        <f t="shared" si="19"/>
        <v>0</v>
      </c>
    </row>
    <row r="251" spans="11:13" hidden="1" x14ac:dyDescent="0.3">
      <c r="K251" s="7">
        <f t="shared" si="18"/>
        <v>0</v>
      </c>
      <c r="L251" s="5">
        <f t="shared" si="20"/>
        <v>0</v>
      </c>
      <c r="M251">
        <f t="shared" si="19"/>
        <v>0</v>
      </c>
    </row>
    <row r="252" spans="11:13" hidden="1" x14ac:dyDescent="0.3">
      <c r="K252" s="7">
        <f t="shared" si="18"/>
        <v>0</v>
      </c>
      <c r="L252" s="5">
        <f t="shared" si="20"/>
        <v>0</v>
      </c>
      <c r="M252">
        <f t="shared" si="19"/>
        <v>0</v>
      </c>
    </row>
    <row r="253" spans="11:13" hidden="1" x14ac:dyDescent="0.3">
      <c r="K253" s="7">
        <f t="shared" si="18"/>
        <v>0</v>
      </c>
      <c r="L253" s="5">
        <f t="shared" si="20"/>
        <v>0</v>
      </c>
      <c r="M253">
        <f t="shared" si="19"/>
        <v>0</v>
      </c>
    </row>
    <row r="254" spans="11:13" hidden="1" x14ac:dyDescent="0.3">
      <c r="K254" s="7">
        <f t="shared" si="18"/>
        <v>0</v>
      </c>
      <c r="L254" s="5">
        <f t="shared" si="20"/>
        <v>0</v>
      </c>
      <c r="M254">
        <f t="shared" si="19"/>
        <v>0</v>
      </c>
    </row>
    <row r="255" spans="11:13" hidden="1" x14ac:dyDescent="0.3">
      <c r="K255" s="7">
        <f t="shared" si="18"/>
        <v>0</v>
      </c>
      <c r="L255" s="5">
        <f t="shared" si="20"/>
        <v>0</v>
      </c>
      <c r="M255">
        <f t="shared" si="19"/>
        <v>0</v>
      </c>
    </row>
    <row r="256" spans="11:13" hidden="1" x14ac:dyDescent="0.3">
      <c r="K256" s="7">
        <f t="shared" si="18"/>
        <v>0</v>
      </c>
      <c r="L256" s="5">
        <f t="shared" si="20"/>
        <v>0</v>
      </c>
      <c r="M256">
        <f t="shared" si="19"/>
        <v>0</v>
      </c>
    </row>
    <row r="257" spans="11:13" hidden="1" x14ac:dyDescent="0.3">
      <c r="K257" s="7">
        <f t="shared" si="18"/>
        <v>0</v>
      </c>
      <c r="L257" s="5">
        <f t="shared" si="20"/>
        <v>0</v>
      </c>
      <c r="M257">
        <f t="shared" si="19"/>
        <v>0</v>
      </c>
    </row>
    <row r="258" spans="11:13" hidden="1" x14ac:dyDescent="0.3">
      <c r="K258" s="7">
        <f t="shared" si="18"/>
        <v>0</v>
      </c>
      <c r="L258" s="5">
        <f t="shared" si="20"/>
        <v>0</v>
      </c>
      <c r="M258">
        <f t="shared" si="19"/>
        <v>0</v>
      </c>
    </row>
    <row r="259" spans="11:13" hidden="1" x14ac:dyDescent="0.3">
      <c r="K259" s="7">
        <f t="shared" si="18"/>
        <v>0</v>
      </c>
      <c r="L259" s="5">
        <f t="shared" si="20"/>
        <v>0</v>
      </c>
      <c r="M259">
        <f t="shared" si="19"/>
        <v>0</v>
      </c>
    </row>
    <row r="260" spans="11:13" hidden="1" x14ac:dyDescent="0.3">
      <c r="K260" s="7">
        <f t="shared" si="18"/>
        <v>0</v>
      </c>
      <c r="L260" s="5">
        <f t="shared" si="20"/>
        <v>0</v>
      </c>
      <c r="M260">
        <f t="shared" si="19"/>
        <v>0</v>
      </c>
    </row>
    <row r="261" spans="11:13" hidden="1" x14ac:dyDescent="0.3">
      <c r="K261" s="7">
        <f t="shared" si="18"/>
        <v>0</v>
      </c>
      <c r="L261" s="5">
        <f t="shared" si="20"/>
        <v>0</v>
      </c>
      <c r="M261">
        <f t="shared" si="19"/>
        <v>0</v>
      </c>
    </row>
    <row r="262" spans="11:13" hidden="1" x14ac:dyDescent="0.3">
      <c r="K262" s="7">
        <f t="shared" ref="K262:K325" si="21">SUM(F262:J262)</f>
        <v>0</v>
      </c>
      <c r="L262" s="5">
        <f t="shared" si="20"/>
        <v>0</v>
      </c>
      <c r="M262">
        <f t="shared" ref="M262:M325" si="22">SUM(K262*L262)</f>
        <v>0</v>
      </c>
    </row>
    <row r="263" spans="11:13" hidden="1" x14ac:dyDescent="0.3">
      <c r="K263" s="7">
        <f t="shared" si="21"/>
        <v>0</v>
      </c>
      <c r="L263" s="5">
        <f t="shared" ref="L263:L326" si="23">IF(D263="X",0,IF(E263="",0,IF(E263="H",0,VLOOKUP(E263,$F$540:$G$554,2))))</f>
        <v>0</v>
      </c>
      <c r="M263">
        <f t="shared" si="22"/>
        <v>0</v>
      </c>
    </row>
    <row r="264" spans="11:13" hidden="1" x14ac:dyDescent="0.3">
      <c r="K264" s="7">
        <f t="shared" si="21"/>
        <v>0</v>
      </c>
      <c r="L264" s="5">
        <f t="shared" si="23"/>
        <v>0</v>
      </c>
      <c r="M264">
        <f t="shared" si="22"/>
        <v>0</v>
      </c>
    </row>
    <row r="265" spans="11:13" hidden="1" x14ac:dyDescent="0.3">
      <c r="K265" s="7">
        <f t="shared" si="21"/>
        <v>0</v>
      </c>
      <c r="L265" s="5">
        <f t="shared" si="23"/>
        <v>0</v>
      </c>
      <c r="M265">
        <f t="shared" si="22"/>
        <v>0</v>
      </c>
    </row>
    <row r="266" spans="11:13" hidden="1" x14ac:dyDescent="0.3">
      <c r="K266" s="7">
        <f t="shared" si="21"/>
        <v>0</v>
      </c>
      <c r="L266" s="5">
        <f t="shared" si="23"/>
        <v>0</v>
      </c>
      <c r="M266">
        <f t="shared" si="22"/>
        <v>0</v>
      </c>
    </row>
    <row r="267" spans="11:13" hidden="1" x14ac:dyDescent="0.3">
      <c r="K267" s="7">
        <f t="shared" si="21"/>
        <v>0</v>
      </c>
      <c r="L267" s="5">
        <f t="shared" si="23"/>
        <v>0</v>
      </c>
      <c r="M267">
        <f t="shared" si="22"/>
        <v>0</v>
      </c>
    </row>
    <row r="268" spans="11:13" hidden="1" x14ac:dyDescent="0.3">
      <c r="K268" s="7">
        <f t="shared" si="21"/>
        <v>0</v>
      </c>
      <c r="L268" s="5">
        <f t="shared" si="23"/>
        <v>0</v>
      </c>
      <c r="M268">
        <f t="shared" si="22"/>
        <v>0</v>
      </c>
    </row>
    <row r="269" spans="11:13" hidden="1" x14ac:dyDescent="0.3">
      <c r="K269" s="7">
        <f t="shared" si="21"/>
        <v>0</v>
      </c>
      <c r="L269" s="5">
        <f t="shared" si="23"/>
        <v>0</v>
      </c>
      <c r="M269">
        <f t="shared" si="22"/>
        <v>0</v>
      </c>
    </row>
    <row r="270" spans="11:13" hidden="1" x14ac:dyDescent="0.3">
      <c r="K270" s="7">
        <f t="shared" si="21"/>
        <v>0</v>
      </c>
      <c r="L270" s="5">
        <f t="shared" si="23"/>
        <v>0</v>
      </c>
      <c r="M270">
        <f t="shared" si="22"/>
        <v>0</v>
      </c>
    </row>
    <row r="271" spans="11:13" hidden="1" x14ac:dyDescent="0.3">
      <c r="K271" s="7">
        <f t="shared" si="21"/>
        <v>0</v>
      </c>
      <c r="L271" s="5">
        <f t="shared" si="23"/>
        <v>0</v>
      </c>
      <c r="M271">
        <f t="shared" si="22"/>
        <v>0</v>
      </c>
    </row>
    <row r="272" spans="11:13" hidden="1" x14ac:dyDescent="0.3">
      <c r="K272" s="7">
        <f t="shared" si="21"/>
        <v>0</v>
      </c>
      <c r="L272" s="5">
        <f t="shared" si="23"/>
        <v>0</v>
      </c>
      <c r="M272">
        <f t="shared" si="22"/>
        <v>0</v>
      </c>
    </row>
    <row r="273" spans="11:13" hidden="1" x14ac:dyDescent="0.3">
      <c r="K273" s="7">
        <f t="shared" si="21"/>
        <v>0</v>
      </c>
      <c r="L273" s="5">
        <f t="shared" si="23"/>
        <v>0</v>
      </c>
      <c r="M273">
        <f t="shared" si="22"/>
        <v>0</v>
      </c>
    </row>
    <row r="274" spans="11:13" hidden="1" x14ac:dyDescent="0.3">
      <c r="K274" s="7">
        <f t="shared" si="21"/>
        <v>0</v>
      </c>
      <c r="L274" s="5">
        <f t="shared" si="23"/>
        <v>0</v>
      </c>
      <c r="M274">
        <f t="shared" si="22"/>
        <v>0</v>
      </c>
    </row>
    <row r="275" spans="11:13" hidden="1" x14ac:dyDescent="0.3">
      <c r="K275" s="7">
        <f t="shared" si="21"/>
        <v>0</v>
      </c>
      <c r="L275" s="5">
        <f t="shared" si="23"/>
        <v>0</v>
      </c>
      <c r="M275">
        <f t="shared" si="22"/>
        <v>0</v>
      </c>
    </row>
    <row r="276" spans="11:13" hidden="1" x14ac:dyDescent="0.3">
      <c r="K276" s="7">
        <f t="shared" si="21"/>
        <v>0</v>
      </c>
      <c r="L276" s="5">
        <f t="shared" si="23"/>
        <v>0</v>
      </c>
      <c r="M276">
        <f t="shared" si="22"/>
        <v>0</v>
      </c>
    </row>
    <row r="277" spans="11:13" hidden="1" x14ac:dyDescent="0.3">
      <c r="K277" s="7">
        <f t="shared" si="21"/>
        <v>0</v>
      </c>
      <c r="L277" s="5">
        <f t="shared" si="23"/>
        <v>0</v>
      </c>
      <c r="M277">
        <f t="shared" si="22"/>
        <v>0</v>
      </c>
    </row>
    <row r="278" spans="11:13" hidden="1" x14ac:dyDescent="0.3">
      <c r="K278" s="7">
        <f t="shared" si="21"/>
        <v>0</v>
      </c>
      <c r="L278" s="5">
        <f t="shared" si="23"/>
        <v>0</v>
      </c>
      <c r="M278">
        <f t="shared" si="22"/>
        <v>0</v>
      </c>
    </row>
    <row r="279" spans="11:13" hidden="1" x14ac:dyDescent="0.3">
      <c r="K279" s="7">
        <f t="shared" si="21"/>
        <v>0</v>
      </c>
      <c r="L279" s="5">
        <f t="shared" si="23"/>
        <v>0</v>
      </c>
      <c r="M279">
        <f t="shared" si="22"/>
        <v>0</v>
      </c>
    </row>
    <row r="280" spans="11:13" hidden="1" x14ac:dyDescent="0.3">
      <c r="K280" s="7">
        <f t="shared" si="21"/>
        <v>0</v>
      </c>
      <c r="L280" s="5">
        <f t="shared" si="23"/>
        <v>0</v>
      </c>
      <c r="M280">
        <f t="shared" si="22"/>
        <v>0</v>
      </c>
    </row>
    <row r="281" spans="11:13" hidden="1" x14ac:dyDescent="0.3">
      <c r="K281" s="7">
        <f t="shared" si="21"/>
        <v>0</v>
      </c>
      <c r="L281" s="5">
        <f t="shared" si="23"/>
        <v>0</v>
      </c>
      <c r="M281">
        <f t="shared" si="22"/>
        <v>0</v>
      </c>
    </row>
    <row r="282" spans="11:13" hidden="1" x14ac:dyDescent="0.3">
      <c r="K282" s="7">
        <f t="shared" si="21"/>
        <v>0</v>
      </c>
      <c r="L282" s="5">
        <f t="shared" si="23"/>
        <v>0</v>
      </c>
      <c r="M282">
        <f t="shared" si="22"/>
        <v>0</v>
      </c>
    </row>
    <row r="283" spans="11:13" hidden="1" x14ac:dyDescent="0.3">
      <c r="K283" s="7">
        <f t="shared" si="21"/>
        <v>0</v>
      </c>
      <c r="L283" s="5">
        <f t="shared" si="23"/>
        <v>0</v>
      </c>
      <c r="M283">
        <f t="shared" si="22"/>
        <v>0</v>
      </c>
    </row>
    <row r="284" spans="11:13" hidden="1" x14ac:dyDescent="0.3">
      <c r="K284" s="7">
        <f t="shared" si="21"/>
        <v>0</v>
      </c>
      <c r="L284" s="5">
        <f t="shared" si="23"/>
        <v>0</v>
      </c>
      <c r="M284">
        <f t="shared" si="22"/>
        <v>0</v>
      </c>
    </row>
    <row r="285" spans="11:13" hidden="1" x14ac:dyDescent="0.3">
      <c r="K285" s="7">
        <f t="shared" si="21"/>
        <v>0</v>
      </c>
      <c r="L285" s="5">
        <f t="shared" si="23"/>
        <v>0</v>
      </c>
      <c r="M285">
        <f t="shared" si="22"/>
        <v>0</v>
      </c>
    </row>
    <row r="286" spans="11:13" hidden="1" x14ac:dyDescent="0.3">
      <c r="K286" s="7">
        <f t="shared" si="21"/>
        <v>0</v>
      </c>
      <c r="L286" s="5">
        <f t="shared" si="23"/>
        <v>0</v>
      </c>
      <c r="M286">
        <f t="shared" si="22"/>
        <v>0</v>
      </c>
    </row>
    <row r="287" spans="11:13" hidden="1" x14ac:dyDescent="0.3">
      <c r="K287" s="7">
        <f t="shared" si="21"/>
        <v>0</v>
      </c>
      <c r="L287" s="5">
        <f t="shared" si="23"/>
        <v>0</v>
      </c>
      <c r="M287">
        <f t="shared" si="22"/>
        <v>0</v>
      </c>
    </row>
    <row r="288" spans="11:13" hidden="1" x14ac:dyDescent="0.3">
      <c r="K288" s="7">
        <f t="shared" si="21"/>
        <v>0</v>
      </c>
      <c r="L288" s="5">
        <f t="shared" si="23"/>
        <v>0</v>
      </c>
      <c r="M288">
        <f t="shared" si="22"/>
        <v>0</v>
      </c>
    </row>
    <row r="289" spans="11:13" hidden="1" x14ac:dyDescent="0.3">
      <c r="K289" s="7">
        <f t="shared" si="21"/>
        <v>0</v>
      </c>
      <c r="L289" s="5">
        <f t="shared" si="23"/>
        <v>0</v>
      </c>
      <c r="M289">
        <f t="shared" si="22"/>
        <v>0</v>
      </c>
    </row>
    <row r="290" spans="11:13" hidden="1" x14ac:dyDescent="0.3">
      <c r="K290" s="7">
        <f t="shared" si="21"/>
        <v>0</v>
      </c>
      <c r="L290" s="5">
        <f t="shared" si="23"/>
        <v>0</v>
      </c>
      <c r="M290">
        <f t="shared" si="22"/>
        <v>0</v>
      </c>
    </row>
    <row r="291" spans="11:13" hidden="1" x14ac:dyDescent="0.3">
      <c r="K291" s="7">
        <f t="shared" si="21"/>
        <v>0</v>
      </c>
      <c r="L291" s="5">
        <f t="shared" si="23"/>
        <v>0</v>
      </c>
      <c r="M291">
        <f t="shared" si="22"/>
        <v>0</v>
      </c>
    </row>
    <row r="292" spans="11:13" hidden="1" x14ac:dyDescent="0.3">
      <c r="K292" s="7">
        <f t="shared" si="21"/>
        <v>0</v>
      </c>
      <c r="L292" s="5">
        <f t="shared" si="23"/>
        <v>0</v>
      </c>
      <c r="M292">
        <f t="shared" si="22"/>
        <v>0</v>
      </c>
    </row>
    <row r="293" spans="11:13" hidden="1" x14ac:dyDescent="0.3">
      <c r="K293" s="7">
        <f t="shared" si="21"/>
        <v>0</v>
      </c>
      <c r="L293" s="5">
        <f t="shared" si="23"/>
        <v>0</v>
      </c>
      <c r="M293">
        <f t="shared" si="22"/>
        <v>0</v>
      </c>
    </row>
    <row r="294" spans="11:13" hidden="1" x14ac:dyDescent="0.3">
      <c r="K294" s="7">
        <f t="shared" si="21"/>
        <v>0</v>
      </c>
      <c r="L294" s="5">
        <f t="shared" si="23"/>
        <v>0</v>
      </c>
      <c r="M294">
        <f t="shared" si="22"/>
        <v>0</v>
      </c>
    </row>
    <row r="295" spans="11:13" hidden="1" x14ac:dyDescent="0.3">
      <c r="K295" s="7">
        <f t="shared" si="21"/>
        <v>0</v>
      </c>
      <c r="L295" s="5">
        <f t="shared" si="23"/>
        <v>0</v>
      </c>
      <c r="M295">
        <f t="shared" si="22"/>
        <v>0</v>
      </c>
    </row>
    <row r="296" spans="11:13" hidden="1" x14ac:dyDescent="0.3">
      <c r="K296" s="7">
        <f t="shared" si="21"/>
        <v>0</v>
      </c>
      <c r="L296" s="5">
        <f t="shared" si="23"/>
        <v>0</v>
      </c>
      <c r="M296">
        <f t="shared" si="22"/>
        <v>0</v>
      </c>
    </row>
    <row r="297" spans="11:13" hidden="1" x14ac:dyDescent="0.3">
      <c r="K297" s="7">
        <f t="shared" si="21"/>
        <v>0</v>
      </c>
      <c r="L297" s="5">
        <f t="shared" si="23"/>
        <v>0</v>
      </c>
      <c r="M297">
        <f t="shared" si="22"/>
        <v>0</v>
      </c>
    </row>
    <row r="298" spans="11:13" hidden="1" x14ac:dyDescent="0.3">
      <c r="K298" s="7">
        <f t="shared" si="21"/>
        <v>0</v>
      </c>
      <c r="L298" s="5">
        <f t="shared" si="23"/>
        <v>0</v>
      </c>
      <c r="M298">
        <f t="shared" si="22"/>
        <v>0</v>
      </c>
    </row>
    <row r="299" spans="11:13" hidden="1" x14ac:dyDescent="0.3">
      <c r="K299" s="7">
        <f t="shared" si="21"/>
        <v>0</v>
      </c>
      <c r="L299" s="5">
        <f t="shared" si="23"/>
        <v>0</v>
      </c>
      <c r="M299">
        <f t="shared" si="22"/>
        <v>0</v>
      </c>
    </row>
    <row r="300" spans="11:13" hidden="1" x14ac:dyDescent="0.3">
      <c r="K300" s="7">
        <f t="shared" si="21"/>
        <v>0</v>
      </c>
      <c r="L300" s="5">
        <f t="shared" si="23"/>
        <v>0</v>
      </c>
      <c r="M300">
        <f t="shared" si="22"/>
        <v>0</v>
      </c>
    </row>
    <row r="301" spans="11:13" hidden="1" x14ac:dyDescent="0.3">
      <c r="K301" s="7">
        <f t="shared" si="21"/>
        <v>0</v>
      </c>
      <c r="L301" s="5">
        <f t="shared" si="23"/>
        <v>0</v>
      </c>
      <c r="M301">
        <f t="shared" si="22"/>
        <v>0</v>
      </c>
    </row>
    <row r="302" spans="11:13" hidden="1" x14ac:dyDescent="0.3">
      <c r="K302" s="7">
        <f t="shared" si="21"/>
        <v>0</v>
      </c>
      <c r="L302" s="5">
        <f t="shared" si="23"/>
        <v>0</v>
      </c>
      <c r="M302">
        <f t="shared" si="22"/>
        <v>0</v>
      </c>
    </row>
    <row r="303" spans="11:13" hidden="1" x14ac:dyDescent="0.3">
      <c r="K303" s="7">
        <f t="shared" si="21"/>
        <v>0</v>
      </c>
      <c r="L303" s="5">
        <f t="shared" si="23"/>
        <v>0</v>
      </c>
      <c r="M303">
        <f t="shared" si="22"/>
        <v>0</v>
      </c>
    </row>
    <row r="304" spans="11:13" hidden="1" x14ac:dyDescent="0.3">
      <c r="K304" s="7">
        <f t="shared" si="21"/>
        <v>0</v>
      </c>
      <c r="L304" s="5">
        <f t="shared" si="23"/>
        <v>0</v>
      </c>
      <c r="M304">
        <f t="shared" si="22"/>
        <v>0</v>
      </c>
    </row>
    <row r="305" spans="11:13" hidden="1" x14ac:dyDescent="0.3">
      <c r="K305" s="7">
        <f t="shared" si="21"/>
        <v>0</v>
      </c>
      <c r="L305" s="5">
        <f t="shared" si="23"/>
        <v>0</v>
      </c>
      <c r="M305">
        <f t="shared" si="22"/>
        <v>0</v>
      </c>
    </row>
    <row r="306" spans="11:13" hidden="1" x14ac:dyDescent="0.3">
      <c r="K306" s="7">
        <f t="shared" si="21"/>
        <v>0</v>
      </c>
      <c r="L306" s="5">
        <f t="shared" si="23"/>
        <v>0</v>
      </c>
      <c r="M306">
        <f t="shared" si="22"/>
        <v>0</v>
      </c>
    </row>
    <row r="307" spans="11:13" hidden="1" x14ac:dyDescent="0.3">
      <c r="K307" s="7">
        <f t="shared" si="21"/>
        <v>0</v>
      </c>
      <c r="L307" s="5">
        <f t="shared" si="23"/>
        <v>0</v>
      </c>
      <c r="M307">
        <f t="shared" si="22"/>
        <v>0</v>
      </c>
    </row>
    <row r="308" spans="11:13" hidden="1" x14ac:dyDescent="0.3">
      <c r="K308" s="7">
        <f t="shared" si="21"/>
        <v>0</v>
      </c>
      <c r="L308" s="5">
        <f t="shared" si="23"/>
        <v>0</v>
      </c>
      <c r="M308">
        <f t="shared" si="22"/>
        <v>0</v>
      </c>
    </row>
    <row r="309" spans="11:13" hidden="1" x14ac:dyDescent="0.3">
      <c r="K309" s="7">
        <f t="shared" si="21"/>
        <v>0</v>
      </c>
      <c r="L309" s="5">
        <f t="shared" si="23"/>
        <v>0</v>
      </c>
      <c r="M309">
        <f t="shared" si="22"/>
        <v>0</v>
      </c>
    </row>
    <row r="310" spans="11:13" hidden="1" x14ac:dyDescent="0.3">
      <c r="K310" s="7">
        <f t="shared" si="21"/>
        <v>0</v>
      </c>
      <c r="L310" s="5">
        <f t="shared" si="23"/>
        <v>0</v>
      </c>
      <c r="M310">
        <f t="shared" si="22"/>
        <v>0</v>
      </c>
    </row>
    <row r="311" spans="11:13" hidden="1" x14ac:dyDescent="0.3">
      <c r="K311" s="7">
        <f t="shared" si="21"/>
        <v>0</v>
      </c>
      <c r="L311" s="5">
        <f t="shared" si="23"/>
        <v>0</v>
      </c>
      <c r="M311">
        <f t="shared" si="22"/>
        <v>0</v>
      </c>
    </row>
    <row r="312" spans="11:13" hidden="1" x14ac:dyDescent="0.3">
      <c r="K312" s="7">
        <f t="shared" si="21"/>
        <v>0</v>
      </c>
      <c r="L312" s="5">
        <f t="shared" si="23"/>
        <v>0</v>
      </c>
      <c r="M312">
        <f t="shared" si="22"/>
        <v>0</v>
      </c>
    </row>
    <row r="313" spans="11:13" hidden="1" x14ac:dyDescent="0.3">
      <c r="K313" s="7">
        <f t="shared" si="21"/>
        <v>0</v>
      </c>
      <c r="L313" s="5">
        <f t="shared" si="23"/>
        <v>0</v>
      </c>
      <c r="M313">
        <f t="shared" si="22"/>
        <v>0</v>
      </c>
    </row>
    <row r="314" spans="11:13" hidden="1" x14ac:dyDescent="0.3">
      <c r="K314" s="7">
        <f t="shared" si="21"/>
        <v>0</v>
      </c>
      <c r="L314" s="5">
        <f t="shared" si="23"/>
        <v>0</v>
      </c>
      <c r="M314">
        <f t="shared" si="22"/>
        <v>0</v>
      </c>
    </row>
    <row r="315" spans="11:13" hidden="1" x14ac:dyDescent="0.3">
      <c r="K315" s="7">
        <f t="shared" si="21"/>
        <v>0</v>
      </c>
      <c r="L315" s="5">
        <f t="shared" si="23"/>
        <v>0</v>
      </c>
      <c r="M315">
        <f t="shared" si="22"/>
        <v>0</v>
      </c>
    </row>
    <row r="316" spans="11:13" hidden="1" x14ac:dyDescent="0.3">
      <c r="K316" s="7">
        <f t="shared" si="21"/>
        <v>0</v>
      </c>
      <c r="L316" s="5">
        <f t="shared" si="23"/>
        <v>0</v>
      </c>
      <c r="M316">
        <f t="shared" si="22"/>
        <v>0</v>
      </c>
    </row>
    <row r="317" spans="11:13" hidden="1" x14ac:dyDescent="0.3">
      <c r="K317" s="7">
        <f t="shared" si="21"/>
        <v>0</v>
      </c>
      <c r="L317" s="5">
        <f t="shared" si="23"/>
        <v>0</v>
      </c>
      <c r="M317">
        <f t="shared" si="22"/>
        <v>0</v>
      </c>
    </row>
    <row r="318" spans="11:13" hidden="1" x14ac:dyDescent="0.3">
      <c r="K318" s="7">
        <f t="shared" si="21"/>
        <v>0</v>
      </c>
      <c r="L318" s="5">
        <f t="shared" si="23"/>
        <v>0</v>
      </c>
      <c r="M318">
        <f t="shared" si="22"/>
        <v>0</v>
      </c>
    </row>
    <row r="319" spans="11:13" hidden="1" x14ac:dyDescent="0.3">
      <c r="K319" s="7">
        <f t="shared" si="21"/>
        <v>0</v>
      </c>
      <c r="L319" s="5">
        <f t="shared" si="23"/>
        <v>0</v>
      </c>
      <c r="M319">
        <f t="shared" si="22"/>
        <v>0</v>
      </c>
    </row>
    <row r="320" spans="11:13" hidden="1" x14ac:dyDescent="0.3">
      <c r="K320" s="7">
        <f t="shared" si="21"/>
        <v>0</v>
      </c>
      <c r="L320" s="5">
        <f t="shared" si="23"/>
        <v>0</v>
      </c>
      <c r="M320">
        <f t="shared" si="22"/>
        <v>0</v>
      </c>
    </row>
    <row r="321" spans="11:13" hidden="1" x14ac:dyDescent="0.3">
      <c r="K321" s="7">
        <f t="shared" si="21"/>
        <v>0</v>
      </c>
      <c r="L321" s="5">
        <f t="shared" si="23"/>
        <v>0</v>
      </c>
      <c r="M321">
        <f t="shared" si="22"/>
        <v>0</v>
      </c>
    </row>
    <row r="322" spans="11:13" hidden="1" x14ac:dyDescent="0.3">
      <c r="K322" s="7">
        <f t="shared" si="21"/>
        <v>0</v>
      </c>
      <c r="L322" s="5">
        <f t="shared" si="23"/>
        <v>0</v>
      </c>
      <c r="M322">
        <f t="shared" si="22"/>
        <v>0</v>
      </c>
    </row>
    <row r="323" spans="11:13" hidden="1" x14ac:dyDescent="0.3">
      <c r="K323" s="7">
        <f t="shared" si="21"/>
        <v>0</v>
      </c>
      <c r="L323" s="5">
        <f t="shared" si="23"/>
        <v>0</v>
      </c>
      <c r="M323">
        <f t="shared" si="22"/>
        <v>0</v>
      </c>
    </row>
    <row r="324" spans="11:13" hidden="1" x14ac:dyDescent="0.3">
      <c r="K324" s="7">
        <f t="shared" si="21"/>
        <v>0</v>
      </c>
      <c r="L324" s="5">
        <f t="shared" si="23"/>
        <v>0</v>
      </c>
      <c r="M324">
        <f t="shared" si="22"/>
        <v>0</v>
      </c>
    </row>
    <row r="325" spans="11:13" hidden="1" x14ac:dyDescent="0.3">
      <c r="K325" s="7">
        <f t="shared" si="21"/>
        <v>0</v>
      </c>
      <c r="L325" s="5">
        <f t="shared" si="23"/>
        <v>0</v>
      </c>
      <c r="M325">
        <f t="shared" si="22"/>
        <v>0</v>
      </c>
    </row>
    <row r="326" spans="11:13" hidden="1" x14ac:dyDescent="0.3">
      <c r="K326" s="7">
        <f t="shared" ref="K326:K389" si="24">SUM(F326:J326)</f>
        <v>0</v>
      </c>
      <c r="L326" s="5">
        <f t="shared" si="23"/>
        <v>0</v>
      </c>
      <c r="M326">
        <f t="shared" ref="M326:M389" si="25">SUM(K326*L326)</f>
        <v>0</v>
      </c>
    </row>
    <row r="327" spans="11:13" hidden="1" x14ac:dyDescent="0.3">
      <c r="K327" s="7">
        <f t="shared" si="24"/>
        <v>0</v>
      </c>
      <c r="L327" s="5">
        <f t="shared" ref="L327:L390" si="26">IF(D327="X",0,IF(E327="",0,IF(E327="H",0,VLOOKUP(E327,$F$540:$G$554,2))))</f>
        <v>0</v>
      </c>
      <c r="M327">
        <f t="shared" si="25"/>
        <v>0</v>
      </c>
    </row>
    <row r="328" spans="11:13" hidden="1" x14ac:dyDescent="0.3">
      <c r="K328" s="7">
        <f t="shared" si="24"/>
        <v>0</v>
      </c>
      <c r="L328" s="5">
        <f t="shared" si="26"/>
        <v>0</v>
      </c>
      <c r="M328">
        <f t="shared" si="25"/>
        <v>0</v>
      </c>
    </row>
    <row r="329" spans="11:13" hidden="1" x14ac:dyDescent="0.3">
      <c r="K329" s="7">
        <f t="shared" si="24"/>
        <v>0</v>
      </c>
      <c r="L329" s="5">
        <f t="shared" si="26"/>
        <v>0</v>
      </c>
      <c r="M329">
        <f t="shared" si="25"/>
        <v>0</v>
      </c>
    </row>
    <row r="330" spans="11:13" hidden="1" x14ac:dyDescent="0.3">
      <c r="K330" s="7">
        <f t="shared" si="24"/>
        <v>0</v>
      </c>
      <c r="L330" s="5">
        <f t="shared" si="26"/>
        <v>0</v>
      </c>
      <c r="M330">
        <f t="shared" si="25"/>
        <v>0</v>
      </c>
    </row>
    <row r="331" spans="11:13" hidden="1" x14ac:dyDescent="0.3">
      <c r="K331" s="7">
        <f t="shared" si="24"/>
        <v>0</v>
      </c>
      <c r="L331" s="5">
        <f t="shared" si="26"/>
        <v>0</v>
      </c>
      <c r="M331">
        <f t="shared" si="25"/>
        <v>0</v>
      </c>
    </row>
    <row r="332" spans="11:13" hidden="1" x14ac:dyDescent="0.3">
      <c r="K332" s="7">
        <f t="shared" si="24"/>
        <v>0</v>
      </c>
      <c r="L332" s="5">
        <f t="shared" si="26"/>
        <v>0</v>
      </c>
      <c r="M332">
        <f t="shared" si="25"/>
        <v>0</v>
      </c>
    </row>
    <row r="333" spans="11:13" hidden="1" x14ac:dyDescent="0.3">
      <c r="K333" s="7">
        <f t="shared" si="24"/>
        <v>0</v>
      </c>
      <c r="L333" s="5">
        <f t="shared" si="26"/>
        <v>0</v>
      </c>
      <c r="M333">
        <f t="shared" si="25"/>
        <v>0</v>
      </c>
    </row>
    <row r="334" spans="11:13" hidden="1" x14ac:dyDescent="0.3">
      <c r="K334" s="7">
        <f t="shared" si="24"/>
        <v>0</v>
      </c>
      <c r="L334" s="5">
        <f t="shared" si="26"/>
        <v>0</v>
      </c>
      <c r="M334">
        <f t="shared" si="25"/>
        <v>0</v>
      </c>
    </row>
    <row r="335" spans="11:13" hidden="1" x14ac:dyDescent="0.3">
      <c r="K335" s="7">
        <f t="shared" si="24"/>
        <v>0</v>
      </c>
      <c r="L335" s="5">
        <f t="shared" si="26"/>
        <v>0</v>
      </c>
      <c r="M335">
        <f t="shared" si="25"/>
        <v>0</v>
      </c>
    </row>
    <row r="336" spans="11:13" hidden="1" x14ac:dyDescent="0.3">
      <c r="K336" s="7">
        <f t="shared" si="24"/>
        <v>0</v>
      </c>
      <c r="L336" s="5">
        <f t="shared" si="26"/>
        <v>0</v>
      </c>
      <c r="M336">
        <f t="shared" si="25"/>
        <v>0</v>
      </c>
    </row>
    <row r="337" spans="11:13" hidden="1" x14ac:dyDescent="0.3">
      <c r="K337" s="7">
        <f t="shared" si="24"/>
        <v>0</v>
      </c>
      <c r="L337" s="5">
        <f t="shared" si="26"/>
        <v>0</v>
      </c>
      <c r="M337">
        <f t="shared" si="25"/>
        <v>0</v>
      </c>
    </row>
    <row r="338" spans="11:13" hidden="1" x14ac:dyDescent="0.3">
      <c r="K338" s="7">
        <f t="shared" si="24"/>
        <v>0</v>
      </c>
      <c r="L338" s="5">
        <f t="shared" si="26"/>
        <v>0</v>
      </c>
      <c r="M338">
        <f t="shared" si="25"/>
        <v>0</v>
      </c>
    </row>
    <row r="339" spans="11:13" hidden="1" x14ac:dyDescent="0.3">
      <c r="K339" s="7">
        <f t="shared" si="24"/>
        <v>0</v>
      </c>
      <c r="L339" s="5">
        <f t="shared" si="26"/>
        <v>0</v>
      </c>
      <c r="M339">
        <f t="shared" si="25"/>
        <v>0</v>
      </c>
    </row>
    <row r="340" spans="11:13" hidden="1" x14ac:dyDescent="0.3">
      <c r="K340" s="7">
        <f t="shared" si="24"/>
        <v>0</v>
      </c>
      <c r="L340" s="5">
        <f t="shared" si="26"/>
        <v>0</v>
      </c>
      <c r="M340">
        <f t="shared" si="25"/>
        <v>0</v>
      </c>
    </row>
    <row r="341" spans="11:13" hidden="1" x14ac:dyDescent="0.3">
      <c r="K341" s="7">
        <f t="shared" si="24"/>
        <v>0</v>
      </c>
      <c r="L341" s="5">
        <f t="shared" si="26"/>
        <v>0</v>
      </c>
      <c r="M341">
        <f t="shared" si="25"/>
        <v>0</v>
      </c>
    </row>
    <row r="342" spans="11:13" hidden="1" x14ac:dyDescent="0.3">
      <c r="K342" s="7">
        <f t="shared" si="24"/>
        <v>0</v>
      </c>
      <c r="L342" s="5">
        <f t="shared" si="26"/>
        <v>0</v>
      </c>
      <c r="M342">
        <f t="shared" si="25"/>
        <v>0</v>
      </c>
    </row>
    <row r="343" spans="11:13" hidden="1" x14ac:dyDescent="0.3">
      <c r="K343" s="7">
        <f t="shared" si="24"/>
        <v>0</v>
      </c>
      <c r="L343" s="5">
        <f t="shared" si="26"/>
        <v>0</v>
      </c>
      <c r="M343">
        <f t="shared" si="25"/>
        <v>0</v>
      </c>
    </row>
    <row r="344" spans="11:13" hidden="1" x14ac:dyDescent="0.3">
      <c r="K344" s="7">
        <f t="shared" si="24"/>
        <v>0</v>
      </c>
      <c r="L344" s="5">
        <f t="shared" si="26"/>
        <v>0</v>
      </c>
      <c r="M344">
        <f t="shared" si="25"/>
        <v>0</v>
      </c>
    </row>
    <row r="345" spans="11:13" hidden="1" x14ac:dyDescent="0.3">
      <c r="K345" s="7">
        <f t="shared" si="24"/>
        <v>0</v>
      </c>
      <c r="L345" s="5">
        <f t="shared" si="26"/>
        <v>0</v>
      </c>
      <c r="M345">
        <f t="shared" si="25"/>
        <v>0</v>
      </c>
    </row>
    <row r="346" spans="11:13" hidden="1" x14ac:dyDescent="0.3">
      <c r="K346" s="7">
        <f t="shared" si="24"/>
        <v>0</v>
      </c>
      <c r="L346" s="5">
        <f t="shared" si="26"/>
        <v>0</v>
      </c>
      <c r="M346">
        <f t="shared" si="25"/>
        <v>0</v>
      </c>
    </row>
    <row r="347" spans="11:13" hidden="1" x14ac:dyDescent="0.3">
      <c r="K347" s="7">
        <f t="shared" si="24"/>
        <v>0</v>
      </c>
      <c r="L347" s="5">
        <f t="shared" si="26"/>
        <v>0</v>
      </c>
      <c r="M347">
        <f t="shared" si="25"/>
        <v>0</v>
      </c>
    </row>
    <row r="348" spans="11:13" hidden="1" x14ac:dyDescent="0.3">
      <c r="K348" s="7">
        <f t="shared" si="24"/>
        <v>0</v>
      </c>
      <c r="L348" s="5">
        <f t="shared" si="26"/>
        <v>0</v>
      </c>
      <c r="M348">
        <f t="shared" si="25"/>
        <v>0</v>
      </c>
    </row>
    <row r="349" spans="11:13" hidden="1" x14ac:dyDescent="0.3">
      <c r="K349" s="7">
        <f t="shared" si="24"/>
        <v>0</v>
      </c>
      <c r="L349" s="5">
        <f t="shared" si="26"/>
        <v>0</v>
      </c>
      <c r="M349">
        <f t="shared" si="25"/>
        <v>0</v>
      </c>
    </row>
    <row r="350" spans="11:13" hidden="1" x14ac:dyDescent="0.3">
      <c r="K350" s="7">
        <f t="shared" si="24"/>
        <v>0</v>
      </c>
      <c r="L350" s="5">
        <f t="shared" si="26"/>
        <v>0</v>
      </c>
      <c r="M350">
        <f t="shared" si="25"/>
        <v>0</v>
      </c>
    </row>
    <row r="351" spans="11:13" hidden="1" x14ac:dyDescent="0.3">
      <c r="K351" s="7">
        <f t="shared" si="24"/>
        <v>0</v>
      </c>
      <c r="L351" s="5">
        <f t="shared" si="26"/>
        <v>0</v>
      </c>
      <c r="M351">
        <f t="shared" si="25"/>
        <v>0</v>
      </c>
    </row>
    <row r="352" spans="11:13" hidden="1" x14ac:dyDescent="0.3">
      <c r="K352" s="7">
        <f t="shared" si="24"/>
        <v>0</v>
      </c>
      <c r="L352" s="5">
        <f t="shared" si="26"/>
        <v>0</v>
      </c>
      <c r="M352">
        <f t="shared" si="25"/>
        <v>0</v>
      </c>
    </row>
    <row r="353" spans="11:13" hidden="1" x14ac:dyDescent="0.3">
      <c r="K353" s="7">
        <f t="shared" si="24"/>
        <v>0</v>
      </c>
      <c r="L353" s="5">
        <f t="shared" si="26"/>
        <v>0</v>
      </c>
      <c r="M353">
        <f t="shared" si="25"/>
        <v>0</v>
      </c>
    </row>
    <row r="354" spans="11:13" hidden="1" x14ac:dyDescent="0.3">
      <c r="K354" s="7">
        <f t="shared" si="24"/>
        <v>0</v>
      </c>
      <c r="L354" s="5">
        <f t="shared" si="26"/>
        <v>0</v>
      </c>
      <c r="M354">
        <f t="shared" si="25"/>
        <v>0</v>
      </c>
    </row>
    <row r="355" spans="11:13" hidden="1" x14ac:dyDescent="0.3">
      <c r="K355" s="7">
        <f t="shared" si="24"/>
        <v>0</v>
      </c>
      <c r="L355" s="5">
        <f t="shared" si="26"/>
        <v>0</v>
      </c>
      <c r="M355">
        <f t="shared" si="25"/>
        <v>0</v>
      </c>
    </row>
    <row r="356" spans="11:13" hidden="1" x14ac:dyDescent="0.3">
      <c r="K356" s="7">
        <f t="shared" si="24"/>
        <v>0</v>
      </c>
      <c r="L356" s="5">
        <f t="shared" si="26"/>
        <v>0</v>
      </c>
      <c r="M356">
        <f t="shared" si="25"/>
        <v>0</v>
      </c>
    </row>
    <row r="357" spans="11:13" hidden="1" x14ac:dyDescent="0.3">
      <c r="K357" s="7">
        <f t="shared" si="24"/>
        <v>0</v>
      </c>
      <c r="L357" s="5">
        <f t="shared" si="26"/>
        <v>0</v>
      </c>
      <c r="M357">
        <f t="shared" si="25"/>
        <v>0</v>
      </c>
    </row>
    <row r="358" spans="11:13" hidden="1" x14ac:dyDescent="0.3">
      <c r="K358" s="7">
        <f t="shared" si="24"/>
        <v>0</v>
      </c>
      <c r="L358" s="5">
        <f t="shared" si="26"/>
        <v>0</v>
      </c>
      <c r="M358">
        <f t="shared" si="25"/>
        <v>0</v>
      </c>
    </row>
    <row r="359" spans="11:13" hidden="1" x14ac:dyDescent="0.3">
      <c r="K359" s="7">
        <f t="shared" si="24"/>
        <v>0</v>
      </c>
      <c r="L359" s="5">
        <f t="shared" si="26"/>
        <v>0</v>
      </c>
      <c r="M359">
        <f t="shared" si="25"/>
        <v>0</v>
      </c>
    </row>
    <row r="360" spans="11:13" hidden="1" x14ac:dyDescent="0.3">
      <c r="K360" s="7">
        <f t="shared" si="24"/>
        <v>0</v>
      </c>
      <c r="L360" s="5">
        <f t="shared" si="26"/>
        <v>0</v>
      </c>
      <c r="M360">
        <f t="shared" si="25"/>
        <v>0</v>
      </c>
    </row>
    <row r="361" spans="11:13" hidden="1" x14ac:dyDescent="0.3">
      <c r="K361" s="7">
        <f t="shared" si="24"/>
        <v>0</v>
      </c>
      <c r="L361" s="5">
        <f t="shared" si="26"/>
        <v>0</v>
      </c>
      <c r="M361">
        <f t="shared" si="25"/>
        <v>0</v>
      </c>
    </row>
    <row r="362" spans="11:13" hidden="1" x14ac:dyDescent="0.3">
      <c r="K362" s="7">
        <f t="shared" si="24"/>
        <v>0</v>
      </c>
      <c r="L362" s="5">
        <f t="shared" si="26"/>
        <v>0</v>
      </c>
      <c r="M362">
        <f t="shared" si="25"/>
        <v>0</v>
      </c>
    </row>
    <row r="363" spans="11:13" hidden="1" x14ac:dyDescent="0.3">
      <c r="K363" s="7">
        <f t="shared" si="24"/>
        <v>0</v>
      </c>
      <c r="L363" s="5">
        <f t="shared" si="26"/>
        <v>0</v>
      </c>
      <c r="M363">
        <f t="shared" si="25"/>
        <v>0</v>
      </c>
    </row>
    <row r="364" spans="11:13" hidden="1" x14ac:dyDescent="0.3">
      <c r="K364" s="7">
        <f t="shared" si="24"/>
        <v>0</v>
      </c>
      <c r="L364" s="5">
        <f t="shared" si="26"/>
        <v>0</v>
      </c>
      <c r="M364">
        <f t="shared" si="25"/>
        <v>0</v>
      </c>
    </row>
    <row r="365" spans="11:13" hidden="1" x14ac:dyDescent="0.3">
      <c r="K365" s="7">
        <f t="shared" si="24"/>
        <v>0</v>
      </c>
      <c r="L365" s="5">
        <f t="shared" si="26"/>
        <v>0</v>
      </c>
      <c r="M365">
        <f t="shared" si="25"/>
        <v>0</v>
      </c>
    </row>
    <row r="366" spans="11:13" hidden="1" x14ac:dyDescent="0.3">
      <c r="K366" s="7">
        <f t="shared" si="24"/>
        <v>0</v>
      </c>
      <c r="L366" s="5">
        <f t="shared" si="26"/>
        <v>0</v>
      </c>
      <c r="M366">
        <f t="shared" si="25"/>
        <v>0</v>
      </c>
    </row>
    <row r="367" spans="11:13" hidden="1" x14ac:dyDescent="0.3">
      <c r="K367" s="7">
        <f t="shared" si="24"/>
        <v>0</v>
      </c>
      <c r="L367" s="5">
        <f t="shared" si="26"/>
        <v>0</v>
      </c>
      <c r="M367">
        <f t="shared" si="25"/>
        <v>0</v>
      </c>
    </row>
    <row r="368" spans="11:13" hidden="1" x14ac:dyDescent="0.3">
      <c r="K368" s="7">
        <f t="shared" si="24"/>
        <v>0</v>
      </c>
      <c r="L368" s="5">
        <f t="shared" si="26"/>
        <v>0</v>
      </c>
      <c r="M368">
        <f t="shared" si="25"/>
        <v>0</v>
      </c>
    </row>
    <row r="369" spans="11:13" hidden="1" x14ac:dyDescent="0.3">
      <c r="K369" s="7">
        <f t="shared" si="24"/>
        <v>0</v>
      </c>
      <c r="L369" s="5">
        <f t="shared" si="26"/>
        <v>0</v>
      </c>
      <c r="M369">
        <f t="shared" si="25"/>
        <v>0</v>
      </c>
    </row>
    <row r="370" spans="11:13" hidden="1" x14ac:dyDescent="0.3">
      <c r="K370" s="7">
        <f t="shared" si="24"/>
        <v>0</v>
      </c>
      <c r="L370" s="5">
        <f t="shared" si="26"/>
        <v>0</v>
      </c>
      <c r="M370">
        <f t="shared" si="25"/>
        <v>0</v>
      </c>
    </row>
    <row r="371" spans="11:13" hidden="1" x14ac:dyDescent="0.3">
      <c r="K371" s="7">
        <f t="shared" si="24"/>
        <v>0</v>
      </c>
      <c r="L371" s="5">
        <f t="shared" si="26"/>
        <v>0</v>
      </c>
      <c r="M371">
        <f t="shared" si="25"/>
        <v>0</v>
      </c>
    </row>
    <row r="372" spans="11:13" hidden="1" x14ac:dyDescent="0.3">
      <c r="K372" s="7">
        <f t="shared" si="24"/>
        <v>0</v>
      </c>
      <c r="L372" s="5">
        <f t="shared" si="26"/>
        <v>0</v>
      </c>
      <c r="M372">
        <f t="shared" si="25"/>
        <v>0</v>
      </c>
    </row>
    <row r="373" spans="11:13" hidden="1" x14ac:dyDescent="0.3">
      <c r="K373" s="7">
        <f t="shared" si="24"/>
        <v>0</v>
      </c>
      <c r="L373" s="5">
        <f t="shared" si="26"/>
        <v>0</v>
      </c>
      <c r="M373">
        <f t="shared" si="25"/>
        <v>0</v>
      </c>
    </row>
    <row r="374" spans="11:13" hidden="1" x14ac:dyDescent="0.3">
      <c r="K374" s="7">
        <f t="shared" si="24"/>
        <v>0</v>
      </c>
      <c r="L374" s="5">
        <f t="shared" si="26"/>
        <v>0</v>
      </c>
      <c r="M374">
        <f t="shared" si="25"/>
        <v>0</v>
      </c>
    </row>
    <row r="375" spans="11:13" hidden="1" x14ac:dyDescent="0.3">
      <c r="K375" s="7">
        <f t="shared" si="24"/>
        <v>0</v>
      </c>
      <c r="L375" s="5">
        <f t="shared" si="26"/>
        <v>0</v>
      </c>
      <c r="M375">
        <f t="shared" si="25"/>
        <v>0</v>
      </c>
    </row>
    <row r="376" spans="11:13" hidden="1" x14ac:dyDescent="0.3">
      <c r="K376" s="7">
        <f t="shared" si="24"/>
        <v>0</v>
      </c>
      <c r="L376" s="5">
        <f t="shared" si="26"/>
        <v>0</v>
      </c>
      <c r="M376">
        <f t="shared" si="25"/>
        <v>0</v>
      </c>
    </row>
    <row r="377" spans="11:13" hidden="1" x14ac:dyDescent="0.3">
      <c r="K377" s="7">
        <f t="shared" si="24"/>
        <v>0</v>
      </c>
      <c r="L377" s="5">
        <f t="shared" si="26"/>
        <v>0</v>
      </c>
      <c r="M377">
        <f t="shared" si="25"/>
        <v>0</v>
      </c>
    </row>
    <row r="378" spans="11:13" hidden="1" x14ac:dyDescent="0.3">
      <c r="K378" s="7">
        <f t="shared" si="24"/>
        <v>0</v>
      </c>
      <c r="L378" s="5">
        <f t="shared" si="26"/>
        <v>0</v>
      </c>
      <c r="M378">
        <f t="shared" si="25"/>
        <v>0</v>
      </c>
    </row>
    <row r="379" spans="11:13" hidden="1" x14ac:dyDescent="0.3">
      <c r="K379" s="7">
        <f t="shared" si="24"/>
        <v>0</v>
      </c>
      <c r="L379" s="5">
        <f t="shared" si="26"/>
        <v>0</v>
      </c>
      <c r="M379">
        <f t="shared" si="25"/>
        <v>0</v>
      </c>
    </row>
    <row r="380" spans="11:13" hidden="1" x14ac:dyDescent="0.3">
      <c r="K380" s="7">
        <f t="shared" si="24"/>
        <v>0</v>
      </c>
      <c r="L380" s="5">
        <f t="shared" si="26"/>
        <v>0</v>
      </c>
      <c r="M380">
        <f t="shared" si="25"/>
        <v>0</v>
      </c>
    </row>
    <row r="381" spans="11:13" hidden="1" x14ac:dyDescent="0.3">
      <c r="K381" s="7">
        <f t="shared" si="24"/>
        <v>0</v>
      </c>
      <c r="L381" s="5">
        <f t="shared" si="26"/>
        <v>0</v>
      </c>
      <c r="M381">
        <f t="shared" si="25"/>
        <v>0</v>
      </c>
    </row>
    <row r="382" spans="11:13" hidden="1" x14ac:dyDescent="0.3">
      <c r="K382" s="7">
        <f t="shared" si="24"/>
        <v>0</v>
      </c>
      <c r="L382" s="5">
        <f t="shared" si="26"/>
        <v>0</v>
      </c>
      <c r="M382">
        <f t="shared" si="25"/>
        <v>0</v>
      </c>
    </row>
    <row r="383" spans="11:13" hidden="1" x14ac:dyDescent="0.3">
      <c r="K383" s="7">
        <f t="shared" si="24"/>
        <v>0</v>
      </c>
      <c r="L383" s="5">
        <f t="shared" si="26"/>
        <v>0</v>
      </c>
      <c r="M383">
        <f t="shared" si="25"/>
        <v>0</v>
      </c>
    </row>
    <row r="384" spans="11:13" hidden="1" x14ac:dyDescent="0.3">
      <c r="K384" s="7">
        <f t="shared" si="24"/>
        <v>0</v>
      </c>
      <c r="L384" s="5">
        <f t="shared" si="26"/>
        <v>0</v>
      </c>
      <c r="M384">
        <f t="shared" si="25"/>
        <v>0</v>
      </c>
    </row>
    <row r="385" spans="11:13" hidden="1" x14ac:dyDescent="0.3">
      <c r="K385" s="7">
        <f t="shared" si="24"/>
        <v>0</v>
      </c>
      <c r="L385" s="5">
        <f t="shared" si="26"/>
        <v>0</v>
      </c>
      <c r="M385">
        <f t="shared" si="25"/>
        <v>0</v>
      </c>
    </row>
    <row r="386" spans="11:13" hidden="1" x14ac:dyDescent="0.3">
      <c r="K386" s="7">
        <f t="shared" si="24"/>
        <v>0</v>
      </c>
      <c r="L386" s="5">
        <f t="shared" si="26"/>
        <v>0</v>
      </c>
      <c r="M386">
        <f t="shared" si="25"/>
        <v>0</v>
      </c>
    </row>
    <row r="387" spans="11:13" hidden="1" x14ac:dyDescent="0.3">
      <c r="K387" s="7">
        <f t="shared" si="24"/>
        <v>0</v>
      </c>
      <c r="L387" s="5">
        <f t="shared" si="26"/>
        <v>0</v>
      </c>
      <c r="M387">
        <f t="shared" si="25"/>
        <v>0</v>
      </c>
    </row>
    <row r="388" spans="11:13" hidden="1" x14ac:dyDescent="0.3">
      <c r="K388" s="7">
        <f t="shared" si="24"/>
        <v>0</v>
      </c>
      <c r="L388" s="5">
        <f t="shared" si="26"/>
        <v>0</v>
      </c>
      <c r="M388">
        <f t="shared" si="25"/>
        <v>0</v>
      </c>
    </row>
    <row r="389" spans="11:13" hidden="1" x14ac:dyDescent="0.3">
      <c r="K389" s="7">
        <f t="shared" si="24"/>
        <v>0</v>
      </c>
      <c r="L389" s="5">
        <f t="shared" si="26"/>
        <v>0</v>
      </c>
      <c r="M389">
        <f t="shared" si="25"/>
        <v>0</v>
      </c>
    </row>
    <row r="390" spans="11:13" hidden="1" x14ac:dyDescent="0.3">
      <c r="K390" s="7">
        <f t="shared" ref="K390:K453" si="27">SUM(F390:J390)</f>
        <v>0</v>
      </c>
      <c r="L390" s="5">
        <f t="shared" si="26"/>
        <v>0</v>
      </c>
      <c r="M390">
        <f t="shared" ref="M390:M453" si="28">SUM(K390*L390)</f>
        <v>0</v>
      </c>
    </row>
    <row r="391" spans="11:13" hidden="1" x14ac:dyDescent="0.3">
      <c r="K391" s="7">
        <f t="shared" si="27"/>
        <v>0</v>
      </c>
      <c r="L391" s="5">
        <f t="shared" ref="L391:L454" si="29">IF(D391="X",0,IF(E391="",0,IF(E391="H",0,VLOOKUP(E391,$F$540:$G$554,2))))</f>
        <v>0</v>
      </c>
      <c r="M391">
        <f t="shared" si="28"/>
        <v>0</v>
      </c>
    </row>
    <row r="392" spans="11:13" hidden="1" x14ac:dyDescent="0.3">
      <c r="K392" s="7">
        <f t="shared" si="27"/>
        <v>0</v>
      </c>
      <c r="L392" s="5">
        <f t="shared" si="29"/>
        <v>0</v>
      </c>
      <c r="M392">
        <f t="shared" si="28"/>
        <v>0</v>
      </c>
    </row>
    <row r="393" spans="11:13" hidden="1" x14ac:dyDescent="0.3">
      <c r="K393" s="7">
        <f t="shared" si="27"/>
        <v>0</v>
      </c>
      <c r="L393" s="5">
        <f t="shared" si="29"/>
        <v>0</v>
      </c>
      <c r="M393">
        <f t="shared" si="28"/>
        <v>0</v>
      </c>
    </row>
    <row r="394" spans="11:13" hidden="1" x14ac:dyDescent="0.3">
      <c r="K394" s="7">
        <f t="shared" si="27"/>
        <v>0</v>
      </c>
      <c r="L394" s="5">
        <f t="shared" si="29"/>
        <v>0</v>
      </c>
      <c r="M394">
        <f t="shared" si="28"/>
        <v>0</v>
      </c>
    </row>
    <row r="395" spans="11:13" hidden="1" x14ac:dyDescent="0.3">
      <c r="K395" s="7">
        <f t="shared" si="27"/>
        <v>0</v>
      </c>
      <c r="L395" s="5">
        <f t="shared" si="29"/>
        <v>0</v>
      </c>
      <c r="M395">
        <f t="shared" si="28"/>
        <v>0</v>
      </c>
    </row>
    <row r="396" spans="11:13" hidden="1" x14ac:dyDescent="0.3">
      <c r="K396" s="7">
        <f t="shared" si="27"/>
        <v>0</v>
      </c>
      <c r="L396" s="5">
        <f t="shared" si="29"/>
        <v>0</v>
      </c>
      <c r="M396">
        <f t="shared" si="28"/>
        <v>0</v>
      </c>
    </row>
    <row r="397" spans="11:13" hidden="1" x14ac:dyDescent="0.3">
      <c r="K397" s="7">
        <f t="shared" si="27"/>
        <v>0</v>
      </c>
      <c r="L397" s="5">
        <f t="shared" si="29"/>
        <v>0</v>
      </c>
      <c r="M397">
        <f t="shared" si="28"/>
        <v>0</v>
      </c>
    </row>
    <row r="398" spans="11:13" hidden="1" x14ac:dyDescent="0.3">
      <c r="K398" s="7">
        <f t="shared" si="27"/>
        <v>0</v>
      </c>
      <c r="L398" s="5">
        <f t="shared" si="29"/>
        <v>0</v>
      </c>
      <c r="M398">
        <f t="shared" si="28"/>
        <v>0</v>
      </c>
    </row>
    <row r="399" spans="11:13" hidden="1" x14ac:dyDescent="0.3">
      <c r="K399" s="7">
        <f t="shared" si="27"/>
        <v>0</v>
      </c>
      <c r="L399" s="5">
        <f t="shared" si="29"/>
        <v>0</v>
      </c>
      <c r="M399">
        <f t="shared" si="28"/>
        <v>0</v>
      </c>
    </row>
    <row r="400" spans="11:13" hidden="1" x14ac:dyDescent="0.3">
      <c r="K400" s="7">
        <f t="shared" si="27"/>
        <v>0</v>
      </c>
      <c r="L400" s="5">
        <f t="shared" si="29"/>
        <v>0</v>
      </c>
      <c r="M400">
        <f t="shared" si="28"/>
        <v>0</v>
      </c>
    </row>
    <row r="401" spans="11:13" hidden="1" x14ac:dyDescent="0.3">
      <c r="K401" s="7">
        <f t="shared" si="27"/>
        <v>0</v>
      </c>
      <c r="L401" s="5">
        <f t="shared" si="29"/>
        <v>0</v>
      </c>
      <c r="M401">
        <f t="shared" si="28"/>
        <v>0</v>
      </c>
    </row>
    <row r="402" spans="11:13" hidden="1" x14ac:dyDescent="0.3">
      <c r="K402" s="7">
        <f t="shared" si="27"/>
        <v>0</v>
      </c>
      <c r="L402" s="5">
        <f t="shared" si="29"/>
        <v>0</v>
      </c>
      <c r="M402">
        <f t="shared" si="28"/>
        <v>0</v>
      </c>
    </row>
    <row r="403" spans="11:13" hidden="1" x14ac:dyDescent="0.3">
      <c r="K403" s="7">
        <f t="shared" si="27"/>
        <v>0</v>
      </c>
      <c r="L403" s="5">
        <f t="shared" si="29"/>
        <v>0</v>
      </c>
      <c r="M403">
        <f t="shared" si="28"/>
        <v>0</v>
      </c>
    </row>
    <row r="404" spans="11:13" hidden="1" x14ac:dyDescent="0.3">
      <c r="K404" s="7">
        <f t="shared" si="27"/>
        <v>0</v>
      </c>
      <c r="L404" s="5">
        <f t="shared" si="29"/>
        <v>0</v>
      </c>
      <c r="M404">
        <f t="shared" si="28"/>
        <v>0</v>
      </c>
    </row>
    <row r="405" spans="11:13" hidden="1" x14ac:dyDescent="0.3">
      <c r="K405" s="7">
        <f t="shared" si="27"/>
        <v>0</v>
      </c>
      <c r="L405" s="5">
        <f t="shared" si="29"/>
        <v>0</v>
      </c>
      <c r="M405">
        <f t="shared" si="28"/>
        <v>0</v>
      </c>
    </row>
    <row r="406" spans="11:13" hidden="1" x14ac:dyDescent="0.3">
      <c r="K406" s="7">
        <f t="shared" si="27"/>
        <v>0</v>
      </c>
      <c r="L406" s="5">
        <f t="shared" si="29"/>
        <v>0</v>
      </c>
      <c r="M406">
        <f t="shared" si="28"/>
        <v>0</v>
      </c>
    </row>
    <row r="407" spans="11:13" hidden="1" x14ac:dyDescent="0.3">
      <c r="K407" s="7">
        <f t="shared" si="27"/>
        <v>0</v>
      </c>
      <c r="L407" s="5">
        <f t="shared" si="29"/>
        <v>0</v>
      </c>
      <c r="M407">
        <f t="shared" si="28"/>
        <v>0</v>
      </c>
    </row>
    <row r="408" spans="11:13" hidden="1" x14ac:dyDescent="0.3">
      <c r="K408" s="7">
        <f t="shared" si="27"/>
        <v>0</v>
      </c>
      <c r="L408" s="5">
        <f t="shared" si="29"/>
        <v>0</v>
      </c>
      <c r="M408">
        <f t="shared" si="28"/>
        <v>0</v>
      </c>
    </row>
    <row r="409" spans="11:13" hidden="1" x14ac:dyDescent="0.3">
      <c r="K409" s="7">
        <f t="shared" si="27"/>
        <v>0</v>
      </c>
      <c r="L409" s="5">
        <f t="shared" si="29"/>
        <v>0</v>
      </c>
      <c r="M409">
        <f t="shared" si="28"/>
        <v>0</v>
      </c>
    </row>
    <row r="410" spans="11:13" hidden="1" x14ac:dyDescent="0.3">
      <c r="K410" s="7">
        <f t="shared" si="27"/>
        <v>0</v>
      </c>
      <c r="L410" s="5">
        <f t="shared" si="29"/>
        <v>0</v>
      </c>
      <c r="M410">
        <f t="shared" si="28"/>
        <v>0</v>
      </c>
    </row>
    <row r="411" spans="11:13" hidden="1" x14ac:dyDescent="0.3">
      <c r="K411" s="7">
        <f t="shared" si="27"/>
        <v>0</v>
      </c>
      <c r="L411" s="5">
        <f t="shared" si="29"/>
        <v>0</v>
      </c>
      <c r="M411">
        <f t="shared" si="28"/>
        <v>0</v>
      </c>
    </row>
    <row r="412" spans="11:13" hidden="1" x14ac:dyDescent="0.3">
      <c r="K412" s="7">
        <f t="shared" si="27"/>
        <v>0</v>
      </c>
      <c r="L412" s="5">
        <f t="shared" si="29"/>
        <v>0</v>
      </c>
      <c r="M412">
        <f t="shared" si="28"/>
        <v>0</v>
      </c>
    </row>
    <row r="413" spans="11:13" hidden="1" x14ac:dyDescent="0.3">
      <c r="K413" s="7">
        <f t="shared" si="27"/>
        <v>0</v>
      </c>
      <c r="L413" s="5">
        <f t="shared" si="29"/>
        <v>0</v>
      </c>
      <c r="M413">
        <f t="shared" si="28"/>
        <v>0</v>
      </c>
    </row>
    <row r="414" spans="11:13" hidden="1" x14ac:dyDescent="0.3">
      <c r="K414" s="7">
        <f t="shared" si="27"/>
        <v>0</v>
      </c>
      <c r="L414" s="5">
        <f t="shared" si="29"/>
        <v>0</v>
      </c>
      <c r="M414">
        <f t="shared" si="28"/>
        <v>0</v>
      </c>
    </row>
    <row r="415" spans="11:13" hidden="1" x14ac:dyDescent="0.3">
      <c r="K415" s="7">
        <f t="shared" si="27"/>
        <v>0</v>
      </c>
      <c r="L415" s="5">
        <f t="shared" si="29"/>
        <v>0</v>
      </c>
      <c r="M415">
        <f t="shared" si="28"/>
        <v>0</v>
      </c>
    </row>
    <row r="416" spans="11:13" hidden="1" x14ac:dyDescent="0.3">
      <c r="K416" s="7">
        <f t="shared" si="27"/>
        <v>0</v>
      </c>
      <c r="L416" s="5">
        <f t="shared" si="29"/>
        <v>0</v>
      </c>
      <c r="M416">
        <f t="shared" si="28"/>
        <v>0</v>
      </c>
    </row>
    <row r="417" spans="11:13" hidden="1" x14ac:dyDescent="0.3">
      <c r="K417" s="7">
        <f t="shared" si="27"/>
        <v>0</v>
      </c>
      <c r="L417" s="5">
        <f t="shared" si="29"/>
        <v>0</v>
      </c>
      <c r="M417">
        <f t="shared" si="28"/>
        <v>0</v>
      </c>
    </row>
    <row r="418" spans="11:13" hidden="1" x14ac:dyDescent="0.3">
      <c r="K418" s="7">
        <f t="shared" si="27"/>
        <v>0</v>
      </c>
      <c r="L418" s="5">
        <f t="shared" si="29"/>
        <v>0</v>
      </c>
      <c r="M418">
        <f t="shared" si="28"/>
        <v>0</v>
      </c>
    </row>
    <row r="419" spans="11:13" hidden="1" x14ac:dyDescent="0.3">
      <c r="K419" s="7">
        <f t="shared" si="27"/>
        <v>0</v>
      </c>
      <c r="L419" s="5">
        <f t="shared" si="29"/>
        <v>0</v>
      </c>
      <c r="M419">
        <f t="shared" si="28"/>
        <v>0</v>
      </c>
    </row>
    <row r="420" spans="11:13" hidden="1" x14ac:dyDescent="0.3">
      <c r="K420" s="7">
        <f t="shared" si="27"/>
        <v>0</v>
      </c>
      <c r="L420" s="5">
        <f t="shared" si="29"/>
        <v>0</v>
      </c>
      <c r="M420">
        <f t="shared" si="28"/>
        <v>0</v>
      </c>
    </row>
    <row r="421" spans="11:13" hidden="1" x14ac:dyDescent="0.3">
      <c r="K421" s="7">
        <f t="shared" si="27"/>
        <v>0</v>
      </c>
      <c r="L421" s="5">
        <f t="shared" si="29"/>
        <v>0</v>
      </c>
      <c r="M421">
        <f t="shared" si="28"/>
        <v>0</v>
      </c>
    </row>
    <row r="422" spans="11:13" hidden="1" x14ac:dyDescent="0.3">
      <c r="K422" s="7">
        <f t="shared" si="27"/>
        <v>0</v>
      </c>
      <c r="L422" s="5">
        <f t="shared" si="29"/>
        <v>0</v>
      </c>
      <c r="M422">
        <f t="shared" si="28"/>
        <v>0</v>
      </c>
    </row>
    <row r="423" spans="11:13" hidden="1" x14ac:dyDescent="0.3">
      <c r="K423" s="7">
        <f t="shared" si="27"/>
        <v>0</v>
      </c>
      <c r="L423" s="5">
        <f t="shared" si="29"/>
        <v>0</v>
      </c>
      <c r="M423">
        <f t="shared" si="28"/>
        <v>0</v>
      </c>
    </row>
    <row r="424" spans="11:13" hidden="1" x14ac:dyDescent="0.3">
      <c r="K424" s="7">
        <f t="shared" si="27"/>
        <v>0</v>
      </c>
      <c r="L424" s="5">
        <f t="shared" si="29"/>
        <v>0</v>
      </c>
      <c r="M424">
        <f t="shared" si="28"/>
        <v>0</v>
      </c>
    </row>
    <row r="425" spans="11:13" hidden="1" x14ac:dyDescent="0.3">
      <c r="K425" s="7">
        <f t="shared" si="27"/>
        <v>0</v>
      </c>
      <c r="L425" s="5">
        <f t="shared" si="29"/>
        <v>0</v>
      </c>
      <c r="M425">
        <f t="shared" si="28"/>
        <v>0</v>
      </c>
    </row>
    <row r="426" spans="11:13" hidden="1" x14ac:dyDescent="0.3">
      <c r="K426" s="7">
        <f t="shared" si="27"/>
        <v>0</v>
      </c>
      <c r="L426" s="5">
        <f t="shared" si="29"/>
        <v>0</v>
      </c>
      <c r="M426">
        <f t="shared" si="28"/>
        <v>0</v>
      </c>
    </row>
    <row r="427" spans="11:13" hidden="1" x14ac:dyDescent="0.3">
      <c r="K427" s="7">
        <f t="shared" si="27"/>
        <v>0</v>
      </c>
      <c r="L427" s="5">
        <f t="shared" si="29"/>
        <v>0</v>
      </c>
      <c r="M427">
        <f t="shared" si="28"/>
        <v>0</v>
      </c>
    </row>
    <row r="428" spans="11:13" hidden="1" x14ac:dyDescent="0.3">
      <c r="K428" s="7">
        <f t="shared" si="27"/>
        <v>0</v>
      </c>
      <c r="L428" s="5">
        <f t="shared" si="29"/>
        <v>0</v>
      </c>
      <c r="M428">
        <f t="shared" si="28"/>
        <v>0</v>
      </c>
    </row>
    <row r="429" spans="11:13" hidden="1" x14ac:dyDescent="0.3">
      <c r="K429" s="7">
        <f t="shared" si="27"/>
        <v>0</v>
      </c>
      <c r="L429" s="5">
        <f t="shared" si="29"/>
        <v>0</v>
      </c>
      <c r="M429">
        <f t="shared" si="28"/>
        <v>0</v>
      </c>
    </row>
    <row r="430" spans="11:13" hidden="1" x14ac:dyDescent="0.3">
      <c r="K430" s="7">
        <f t="shared" si="27"/>
        <v>0</v>
      </c>
      <c r="L430" s="5">
        <f t="shared" si="29"/>
        <v>0</v>
      </c>
      <c r="M430">
        <f t="shared" si="28"/>
        <v>0</v>
      </c>
    </row>
    <row r="431" spans="11:13" hidden="1" x14ac:dyDescent="0.3">
      <c r="K431" s="7">
        <f t="shared" si="27"/>
        <v>0</v>
      </c>
      <c r="L431" s="5">
        <f t="shared" si="29"/>
        <v>0</v>
      </c>
      <c r="M431">
        <f t="shared" si="28"/>
        <v>0</v>
      </c>
    </row>
    <row r="432" spans="11:13" hidden="1" x14ac:dyDescent="0.3">
      <c r="K432" s="7">
        <f t="shared" si="27"/>
        <v>0</v>
      </c>
      <c r="L432" s="5">
        <f t="shared" si="29"/>
        <v>0</v>
      </c>
      <c r="M432">
        <f t="shared" si="28"/>
        <v>0</v>
      </c>
    </row>
    <row r="433" spans="11:13" hidden="1" x14ac:dyDescent="0.3">
      <c r="K433" s="7">
        <f t="shared" si="27"/>
        <v>0</v>
      </c>
      <c r="L433" s="5">
        <f t="shared" si="29"/>
        <v>0</v>
      </c>
      <c r="M433">
        <f t="shared" si="28"/>
        <v>0</v>
      </c>
    </row>
    <row r="434" spans="11:13" hidden="1" x14ac:dyDescent="0.3">
      <c r="K434" s="7">
        <f t="shared" si="27"/>
        <v>0</v>
      </c>
      <c r="L434" s="5">
        <f t="shared" si="29"/>
        <v>0</v>
      </c>
      <c r="M434">
        <f t="shared" si="28"/>
        <v>0</v>
      </c>
    </row>
    <row r="435" spans="11:13" hidden="1" x14ac:dyDescent="0.3">
      <c r="K435" s="7">
        <f t="shared" si="27"/>
        <v>0</v>
      </c>
      <c r="L435" s="5">
        <f t="shared" si="29"/>
        <v>0</v>
      </c>
      <c r="M435">
        <f t="shared" si="28"/>
        <v>0</v>
      </c>
    </row>
    <row r="436" spans="11:13" hidden="1" x14ac:dyDescent="0.3">
      <c r="K436" s="7">
        <f t="shared" si="27"/>
        <v>0</v>
      </c>
      <c r="L436" s="5">
        <f t="shared" si="29"/>
        <v>0</v>
      </c>
      <c r="M436">
        <f t="shared" si="28"/>
        <v>0</v>
      </c>
    </row>
    <row r="437" spans="11:13" hidden="1" x14ac:dyDescent="0.3">
      <c r="K437" s="7">
        <f t="shared" si="27"/>
        <v>0</v>
      </c>
      <c r="L437" s="5">
        <f t="shared" si="29"/>
        <v>0</v>
      </c>
      <c r="M437">
        <f t="shared" si="28"/>
        <v>0</v>
      </c>
    </row>
    <row r="438" spans="11:13" hidden="1" x14ac:dyDescent="0.3">
      <c r="K438" s="7">
        <f t="shared" si="27"/>
        <v>0</v>
      </c>
      <c r="L438" s="5">
        <f t="shared" si="29"/>
        <v>0</v>
      </c>
      <c r="M438">
        <f t="shared" si="28"/>
        <v>0</v>
      </c>
    </row>
    <row r="439" spans="11:13" hidden="1" x14ac:dyDescent="0.3">
      <c r="K439" s="7">
        <f t="shared" si="27"/>
        <v>0</v>
      </c>
      <c r="L439" s="5">
        <f t="shared" si="29"/>
        <v>0</v>
      </c>
      <c r="M439">
        <f t="shared" si="28"/>
        <v>0</v>
      </c>
    </row>
    <row r="440" spans="11:13" hidden="1" x14ac:dyDescent="0.3">
      <c r="K440" s="7">
        <f t="shared" si="27"/>
        <v>0</v>
      </c>
      <c r="L440" s="5">
        <f t="shared" si="29"/>
        <v>0</v>
      </c>
      <c r="M440">
        <f t="shared" si="28"/>
        <v>0</v>
      </c>
    </row>
    <row r="441" spans="11:13" hidden="1" x14ac:dyDescent="0.3">
      <c r="K441" s="7">
        <f t="shared" si="27"/>
        <v>0</v>
      </c>
      <c r="L441" s="5">
        <f t="shared" si="29"/>
        <v>0</v>
      </c>
      <c r="M441">
        <f t="shared" si="28"/>
        <v>0</v>
      </c>
    </row>
    <row r="442" spans="11:13" hidden="1" x14ac:dyDescent="0.3">
      <c r="K442" s="7">
        <f t="shared" si="27"/>
        <v>0</v>
      </c>
      <c r="L442" s="5">
        <f t="shared" si="29"/>
        <v>0</v>
      </c>
      <c r="M442">
        <f t="shared" si="28"/>
        <v>0</v>
      </c>
    </row>
    <row r="443" spans="11:13" hidden="1" x14ac:dyDescent="0.3">
      <c r="K443" s="7">
        <f t="shared" si="27"/>
        <v>0</v>
      </c>
      <c r="L443" s="5">
        <f t="shared" si="29"/>
        <v>0</v>
      </c>
      <c r="M443">
        <f t="shared" si="28"/>
        <v>0</v>
      </c>
    </row>
    <row r="444" spans="11:13" hidden="1" x14ac:dyDescent="0.3">
      <c r="K444" s="7">
        <f t="shared" si="27"/>
        <v>0</v>
      </c>
      <c r="L444" s="5">
        <f t="shared" si="29"/>
        <v>0</v>
      </c>
      <c r="M444">
        <f t="shared" si="28"/>
        <v>0</v>
      </c>
    </row>
    <row r="445" spans="11:13" hidden="1" x14ac:dyDescent="0.3">
      <c r="K445" s="7">
        <f t="shared" si="27"/>
        <v>0</v>
      </c>
      <c r="L445" s="5">
        <f t="shared" si="29"/>
        <v>0</v>
      </c>
      <c r="M445">
        <f t="shared" si="28"/>
        <v>0</v>
      </c>
    </row>
    <row r="446" spans="11:13" hidden="1" x14ac:dyDescent="0.3">
      <c r="K446" s="7">
        <f t="shared" si="27"/>
        <v>0</v>
      </c>
      <c r="L446" s="5">
        <f t="shared" si="29"/>
        <v>0</v>
      </c>
      <c r="M446">
        <f t="shared" si="28"/>
        <v>0</v>
      </c>
    </row>
    <row r="447" spans="11:13" hidden="1" x14ac:dyDescent="0.3">
      <c r="K447" s="7">
        <f t="shared" si="27"/>
        <v>0</v>
      </c>
      <c r="L447" s="5">
        <f t="shared" si="29"/>
        <v>0</v>
      </c>
      <c r="M447">
        <f t="shared" si="28"/>
        <v>0</v>
      </c>
    </row>
    <row r="448" spans="11:13" hidden="1" x14ac:dyDescent="0.3">
      <c r="K448" s="7">
        <f t="shared" si="27"/>
        <v>0</v>
      </c>
      <c r="L448" s="5">
        <f t="shared" si="29"/>
        <v>0</v>
      </c>
      <c r="M448">
        <f t="shared" si="28"/>
        <v>0</v>
      </c>
    </row>
    <row r="449" spans="11:13" hidden="1" x14ac:dyDescent="0.3">
      <c r="K449" s="7">
        <f t="shared" si="27"/>
        <v>0</v>
      </c>
      <c r="L449" s="5">
        <f t="shared" si="29"/>
        <v>0</v>
      </c>
      <c r="M449">
        <f t="shared" si="28"/>
        <v>0</v>
      </c>
    </row>
    <row r="450" spans="11:13" hidden="1" x14ac:dyDescent="0.3">
      <c r="K450" s="7">
        <f t="shared" si="27"/>
        <v>0</v>
      </c>
      <c r="L450" s="5">
        <f t="shared" si="29"/>
        <v>0</v>
      </c>
      <c r="M450">
        <f t="shared" si="28"/>
        <v>0</v>
      </c>
    </row>
    <row r="451" spans="11:13" hidden="1" x14ac:dyDescent="0.3">
      <c r="K451" s="7">
        <f t="shared" si="27"/>
        <v>0</v>
      </c>
      <c r="L451" s="5">
        <f t="shared" si="29"/>
        <v>0</v>
      </c>
      <c r="M451">
        <f t="shared" si="28"/>
        <v>0</v>
      </c>
    </row>
    <row r="452" spans="11:13" hidden="1" x14ac:dyDescent="0.3">
      <c r="K452" s="7">
        <f t="shared" si="27"/>
        <v>0</v>
      </c>
      <c r="L452" s="5">
        <f t="shared" si="29"/>
        <v>0</v>
      </c>
      <c r="M452">
        <f t="shared" si="28"/>
        <v>0</v>
      </c>
    </row>
    <row r="453" spans="11:13" hidden="1" x14ac:dyDescent="0.3">
      <c r="K453" s="7">
        <f t="shared" si="27"/>
        <v>0</v>
      </c>
      <c r="L453" s="5">
        <f t="shared" si="29"/>
        <v>0</v>
      </c>
      <c r="M453">
        <f t="shared" si="28"/>
        <v>0</v>
      </c>
    </row>
    <row r="454" spans="11:13" hidden="1" x14ac:dyDescent="0.3">
      <c r="K454" s="7">
        <f t="shared" ref="K454:K499" si="30">SUM(F454:J454)</f>
        <v>0</v>
      </c>
      <c r="L454" s="5">
        <f t="shared" si="29"/>
        <v>0</v>
      </c>
      <c r="M454">
        <f t="shared" ref="M454:M499" si="31">SUM(K454*L454)</f>
        <v>0</v>
      </c>
    </row>
    <row r="455" spans="11:13" hidden="1" x14ac:dyDescent="0.3">
      <c r="K455" s="7">
        <f t="shared" si="30"/>
        <v>0</v>
      </c>
      <c r="L455" s="5">
        <f t="shared" ref="L455:L499" si="32">IF(D455="X",0,IF(E455="",0,IF(E455="H",0,VLOOKUP(E455,$F$540:$G$554,2))))</f>
        <v>0</v>
      </c>
      <c r="M455">
        <f t="shared" si="31"/>
        <v>0</v>
      </c>
    </row>
    <row r="456" spans="11:13" hidden="1" x14ac:dyDescent="0.3">
      <c r="K456" s="7">
        <f t="shared" si="30"/>
        <v>0</v>
      </c>
      <c r="L456" s="5">
        <f t="shared" si="32"/>
        <v>0</v>
      </c>
      <c r="M456">
        <f t="shared" si="31"/>
        <v>0</v>
      </c>
    </row>
    <row r="457" spans="11:13" hidden="1" x14ac:dyDescent="0.3">
      <c r="K457" s="7">
        <f t="shared" si="30"/>
        <v>0</v>
      </c>
      <c r="L457" s="5">
        <f t="shared" si="32"/>
        <v>0</v>
      </c>
      <c r="M457">
        <f t="shared" si="31"/>
        <v>0</v>
      </c>
    </row>
    <row r="458" spans="11:13" hidden="1" x14ac:dyDescent="0.3">
      <c r="K458" s="7">
        <f t="shared" si="30"/>
        <v>0</v>
      </c>
      <c r="L458" s="5">
        <f t="shared" si="32"/>
        <v>0</v>
      </c>
      <c r="M458">
        <f t="shared" si="31"/>
        <v>0</v>
      </c>
    </row>
    <row r="459" spans="11:13" hidden="1" x14ac:dyDescent="0.3">
      <c r="K459" s="7">
        <f t="shared" si="30"/>
        <v>0</v>
      </c>
      <c r="L459" s="5">
        <f t="shared" si="32"/>
        <v>0</v>
      </c>
      <c r="M459">
        <f t="shared" si="31"/>
        <v>0</v>
      </c>
    </row>
    <row r="460" spans="11:13" hidden="1" x14ac:dyDescent="0.3">
      <c r="K460" s="7">
        <f t="shared" si="30"/>
        <v>0</v>
      </c>
      <c r="L460" s="5">
        <f t="shared" si="32"/>
        <v>0</v>
      </c>
      <c r="M460">
        <f t="shared" si="31"/>
        <v>0</v>
      </c>
    </row>
    <row r="461" spans="11:13" hidden="1" x14ac:dyDescent="0.3">
      <c r="K461" s="7">
        <f t="shared" si="30"/>
        <v>0</v>
      </c>
      <c r="L461" s="5">
        <f t="shared" si="32"/>
        <v>0</v>
      </c>
      <c r="M461">
        <f t="shared" si="31"/>
        <v>0</v>
      </c>
    </row>
    <row r="462" spans="11:13" hidden="1" x14ac:dyDescent="0.3">
      <c r="K462" s="7">
        <f t="shared" si="30"/>
        <v>0</v>
      </c>
      <c r="L462" s="5">
        <f t="shared" si="32"/>
        <v>0</v>
      </c>
      <c r="M462">
        <f t="shared" si="31"/>
        <v>0</v>
      </c>
    </row>
    <row r="463" spans="11:13" hidden="1" x14ac:dyDescent="0.3">
      <c r="K463" s="7">
        <f t="shared" si="30"/>
        <v>0</v>
      </c>
      <c r="L463" s="5">
        <f t="shared" si="32"/>
        <v>0</v>
      </c>
      <c r="M463">
        <f t="shared" si="31"/>
        <v>0</v>
      </c>
    </row>
    <row r="464" spans="11:13" hidden="1" x14ac:dyDescent="0.3">
      <c r="K464" s="7">
        <f t="shared" si="30"/>
        <v>0</v>
      </c>
      <c r="L464" s="5">
        <f t="shared" si="32"/>
        <v>0</v>
      </c>
      <c r="M464">
        <f t="shared" si="31"/>
        <v>0</v>
      </c>
    </row>
    <row r="465" spans="11:13" hidden="1" x14ac:dyDescent="0.3">
      <c r="K465" s="7">
        <f t="shared" si="30"/>
        <v>0</v>
      </c>
      <c r="L465" s="5">
        <f t="shared" si="32"/>
        <v>0</v>
      </c>
      <c r="M465">
        <f t="shared" si="31"/>
        <v>0</v>
      </c>
    </row>
    <row r="466" spans="11:13" hidden="1" x14ac:dyDescent="0.3">
      <c r="K466" s="7">
        <f t="shared" si="30"/>
        <v>0</v>
      </c>
      <c r="L466" s="5">
        <f t="shared" si="32"/>
        <v>0</v>
      </c>
      <c r="M466">
        <f t="shared" si="31"/>
        <v>0</v>
      </c>
    </row>
    <row r="467" spans="11:13" hidden="1" x14ac:dyDescent="0.3">
      <c r="K467" s="7">
        <f t="shared" si="30"/>
        <v>0</v>
      </c>
      <c r="L467" s="5">
        <f t="shared" si="32"/>
        <v>0</v>
      </c>
      <c r="M467">
        <f t="shared" si="31"/>
        <v>0</v>
      </c>
    </row>
    <row r="468" spans="11:13" hidden="1" x14ac:dyDescent="0.3">
      <c r="K468" s="7">
        <f t="shared" si="30"/>
        <v>0</v>
      </c>
      <c r="L468" s="5">
        <f t="shared" si="32"/>
        <v>0</v>
      </c>
      <c r="M468">
        <f t="shared" si="31"/>
        <v>0</v>
      </c>
    </row>
    <row r="469" spans="11:13" hidden="1" x14ac:dyDescent="0.3">
      <c r="K469" s="7">
        <f t="shared" si="30"/>
        <v>0</v>
      </c>
      <c r="L469" s="5">
        <f t="shared" si="32"/>
        <v>0</v>
      </c>
      <c r="M469">
        <f t="shared" si="31"/>
        <v>0</v>
      </c>
    </row>
    <row r="470" spans="11:13" hidden="1" x14ac:dyDescent="0.3">
      <c r="K470" s="7">
        <f t="shared" si="30"/>
        <v>0</v>
      </c>
      <c r="L470" s="5">
        <f t="shared" si="32"/>
        <v>0</v>
      </c>
      <c r="M470">
        <f t="shared" si="31"/>
        <v>0</v>
      </c>
    </row>
    <row r="471" spans="11:13" hidden="1" x14ac:dyDescent="0.3">
      <c r="K471" s="7">
        <f t="shared" si="30"/>
        <v>0</v>
      </c>
      <c r="L471" s="5">
        <f t="shared" si="32"/>
        <v>0</v>
      </c>
      <c r="M471">
        <f t="shared" si="31"/>
        <v>0</v>
      </c>
    </row>
    <row r="472" spans="11:13" hidden="1" x14ac:dyDescent="0.3">
      <c r="K472" s="7">
        <f t="shared" si="30"/>
        <v>0</v>
      </c>
      <c r="L472" s="5">
        <f t="shared" si="32"/>
        <v>0</v>
      </c>
      <c r="M472">
        <f t="shared" si="31"/>
        <v>0</v>
      </c>
    </row>
    <row r="473" spans="11:13" hidden="1" x14ac:dyDescent="0.3">
      <c r="K473" s="7">
        <f t="shared" si="30"/>
        <v>0</v>
      </c>
      <c r="L473" s="5">
        <f t="shared" si="32"/>
        <v>0</v>
      </c>
      <c r="M473">
        <f t="shared" si="31"/>
        <v>0</v>
      </c>
    </row>
    <row r="474" spans="11:13" hidden="1" x14ac:dyDescent="0.3">
      <c r="K474" s="7">
        <f t="shared" si="30"/>
        <v>0</v>
      </c>
      <c r="L474" s="5">
        <f t="shared" si="32"/>
        <v>0</v>
      </c>
      <c r="M474">
        <f t="shared" si="31"/>
        <v>0</v>
      </c>
    </row>
    <row r="475" spans="11:13" hidden="1" x14ac:dyDescent="0.3">
      <c r="K475" s="7">
        <f t="shared" si="30"/>
        <v>0</v>
      </c>
      <c r="L475" s="5">
        <f t="shared" si="32"/>
        <v>0</v>
      </c>
      <c r="M475">
        <f t="shared" si="31"/>
        <v>0</v>
      </c>
    </row>
    <row r="476" spans="11:13" hidden="1" x14ac:dyDescent="0.3">
      <c r="K476" s="7">
        <f t="shared" si="30"/>
        <v>0</v>
      </c>
      <c r="L476" s="5">
        <f t="shared" si="32"/>
        <v>0</v>
      </c>
      <c r="M476">
        <f t="shared" si="31"/>
        <v>0</v>
      </c>
    </row>
    <row r="477" spans="11:13" hidden="1" x14ac:dyDescent="0.3">
      <c r="K477" s="7">
        <f t="shared" si="30"/>
        <v>0</v>
      </c>
      <c r="L477" s="5">
        <f t="shared" si="32"/>
        <v>0</v>
      </c>
      <c r="M477">
        <f t="shared" si="31"/>
        <v>0</v>
      </c>
    </row>
    <row r="478" spans="11:13" hidden="1" x14ac:dyDescent="0.3">
      <c r="K478" s="7">
        <f t="shared" si="30"/>
        <v>0</v>
      </c>
      <c r="L478" s="5">
        <f t="shared" si="32"/>
        <v>0</v>
      </c>
      <c r="M478">
        <f t="shared" si="31"/>
        <v>0</v>
      </c>
    </row>
    <row r="479" spans="11:13" hidden="1" x14ac:dyDescent="0.3">
      <c r="K479" s="7">
        <f t="shared" si="30"/>
        <v>0</v>
      </c>
      <c r="L479" s="5">
        <f t="shared" si="32"/>
        <v>0</v>
      </c>
      <c r="M479">
        <f t="shared" si="31"/>
        <v>0</v>
      </c>
    </row>
    <row r="480" spans="11:13" hidden="1" x14ac:dyDescent="0.3">
      <c r="K480" s="7">
        <f t="shared" si="30"/>
        <v>0</v>
      </c>
      <c r="L480" s="5">
        <f t="shared" si="32"/>
        <v>0</v>
      </c>
      <c r="M480">
        <f t="shared" si="31"/>
        <v>0</v>
      </c>
    </row>
    <row r="481" spans="11:13" hidden="1" x14ac:dyDescent="0.3">
      <c r="K481" s="7">
        <f t="shared" si="30"/>
        <v>0</v>
      </c>
      <c r="L481" s="5">
        <f t="shared" si="32"/>
        <v>0</v>
      </c>
      <c r="M481">
        <f t="shared" si="31"/>
        <v>0</v>
      </c>
    </row>
    <row r="482" spans="11:13" hidden="1" x14ac:dyDescent="0.3">
      <c r="K482" s="7">
        <f t="shared" si="30"/>
        <v>0</v>
      </c>
      <c r="L482" s="5">
        <f t="shared" si="32"/>
        <v>0</v>
      </c>
      <c r="M482">
        <f t="shared" si="31"/>
        <v>0</v>
      </c>
    </row>
    <row r="483" spans="11:13" hidden="1" x14ac:dyDescent="0.3">
      <c r="K483" s="7">
        <f t="shared" si="30"/>
        <v>0</v>
      </c>
      <c r="L483" s="5">
        <f t="shared" si="32"/>
        <v>0</v>
      </c>
      <c r="M483">
        <f t="shared" si="31"/>
        <v>0</v>
      </c>
    </row>
    <row r="484" spans="11:13" hidden="1" x14ac:dyDescent="0.3">
      <c r="K484" s="7">
        <f t="shared" si="30"/>
        <v>0</v>
      </c>
      <c r="L484" s="5">
        <f t="shared" si="32"/>
        <v>0</v>
      </c>
      <c r="M484">
        <f t="shared" si="31"/>
        <v>0</v>
      </c>
    </row>
    <row r="485" spans="11:13" hidden="1" x14ac:dyDescent="0.3">
      <c r="K485" s="7">
        <f t="shared" si="30"/>
        <v>0</v>
      </c>
      <c r="L485" s="5">
        <f t="shared" si="32"/>
        <v>0</v>
      </c>
      <c r="M485">
        <f t="shared" si="31"/>
        <v>0</v>
      </c>
    </row>
    <row r="486" spans="11:13" hidden="1" x14ac:dyDescent="0.3">
      <c r="K486" s="7">
        <f t="shared" si="30"/>
        <v>0</v>
      </c>
      <c r="L486" s="5">
        <f t="shared" si="32"/>
        <v>0</v>
      </c>
      <c r="M486">
        <f t="shared" si="31"/>
        <v>0</v>
      </c>
    </row>
    <row r="487" spans="11:13" hidden="1" x14ac:dyDescent="0.3">
      <c r="K487" s="7">
        <f t="shared" si="30"/>
        <v>0</v>
      </c>
      <c r="L487" s="5">
        <f t="shared" si="32"/>
        <v>0</v>
      </c>
      <c r="M487">
        <f t="shared" si="31"/>
        <v>0</v>
      </c>
    </row>
    <row r="488" spans="11:13" hidden="1" x14ac:dyDescent="0.3">
      <c r="K488" s="7">
        <f t="shared" si="30"/>
        <v>0</v>
      </c>
      <c r="L488" s="5">
        <f t="shared" si="32"/>
        <v>0</v>
      </c>
      <c r="M488">
        <f t="shared" si="31"/>
        <v>0</v>
      </c>
    </row>
    <row r="489" spans="11:13" hidden="1" x14ac:dyDescent="0.3">
      <c r="K489" s="7">
        <f t="shared" si="30"/>
        <v>0</v>
      </c>
      <c r="L489" s="5">
        <f t="shared" si="32"/>
        <v>0</v>
      </c>
      <c r="M489">
        <f t="shared" si="31"/>
        <v>0</v>
      </c>
    </row>
    <row r="490" spans="11:13" hidden="1" x14ac:dyDescent="0.3">
      <c r="K490" s="7">
        <f t="shared" si="30"/>
        <v>0</v>
      </c>
      <c r="L490" s="5">
        <f t="shared" si="32"/>
        <v>0</v>
      </c>
      <c r="M490">
        <f t="shared" si="31"/>
        <v>0</v>
      </c>
    </row>
    <row r="491" spans="11:13" hidden="1" x14ac:dyDescent="0.3">
      <c r="K491" s="7">
        <f t="shared" si="30"/>
        <v>0</v>
      </c>
      <c r="L491" s="5">
        <f t="shared" si="32"/>
        <v>0</v>
      </c>
      <c r="M491">
        <f t="shared" si="31"/>
        <v>0</v>
      </c>
    </row>
    <row r="492" spans="11:13" hidden="1" x14ac:dyDescent="0.3">
      <c r="K492" s="7">
        <f t="shared" ref="K492:K495" si="33">SUM(F492:J492)</f>
        <v>0</v>
      </c>
      <c r="L492" s="5">
        <f t="shared" si="32"/>
        <v>0</v>
      </c>
      <c r="M492">
        <f t="shared" ref="M492:M495" si="34">SUM(K492*L492)</f>
        <v>0</v>
      </c>
    </row>
    <row r="493" spans="11:13" hidden="1" x14ac:dyDescent="0.3">
      <c r="K493" s="7">
        <f t="shared" si="33"/>
        <v>0</v>
      </c>
      <c r="L493" s="5">
        <f t="shared" si="32"/>
        <v>0</v>
      </c>
      <c r="M493">
        <f t="shared" si="34"/>
        <v>0</v>
      </c>
    </row>
    <row r="494" spans="11:13" hidden="1" x14ac:dyDescent="0.3">
      <c r="K494" s="7">
        <f t="shared" si="33"/>
        <v>0</v>
      </c>
      <c r="L494" s="5">
        <f t="shared" si="32"/>
        <v>0</v>
      </c>
      <c r="M494">
        <f t="shared" si="34"/>
        <v>0</v>
      </c>
    </row>
    <row r="495" spans="11:13" hidden="1" x14ac:dyDescent="0.3">
      <c r="K495" s="7">
        <f t="shared" si="33"/>
        <v>0</v>
      </c>
      <c r="L495" s="5">
        <f t="shared" si="32"/>
        <v>0</v>
      </c>
      <c r="M495">
        <f t="shared" si="34"/>
        <v>0</v>
      </c>
    </row>
    <row r="496" spans="11:13" hidden="1" x14ac:dyDescent="0.3">
      <c r="K496" s="7">
        <f t="shared" si="30"/>
        <v>0</v>
      </c>
      <c r="L496" s="5">
        <f t="shared" si="32"/>
        <v>0</v>
      </c>
      <c r="M496">
        <f t="shared" si="31"/>
        <v>0</v>
      </c>
    </row>
    <row r="497" spans="3:13" hidden="1" x14ac:dyDescent="0.3">
      <c r="K497" s="7">
        <f t="shared" si="30"/>
        <v>0</v>
      </c>
      <c r="L497" s="5">
        <f t="shared" si="32"/>
        <v>0</v>
      </c>
      <c r="M497">
        <f t="shared" si="31"/>
        <v>0</v>
      </c>
    </row>
    <row r="498" spans="3:13" hidden="1" x14ac:dyDescent="0.3">
      <c r="K498" s="7">
        <f t="shared" si="30"/>
        <v>0</v>
      </c>
      <c r="L498" s="5">
        <f t="shared" si="32"/>
        <v>0</v>
      </c>
      <c r="M498">
        <f t="shared" si="31"/>
        <v>0</v>
      </c>
    </row>
    <row r="499" spans="3:13" hidden="1" x14ac:dyDescent="0.3">
      <c r="K499" s="7">
        <f t="shared" si="30"/>
        <v>0</v>
      </c>
      <c r="L499" s="5">
        <f t="shared" si="32"/>
        <v>0</v>
      </c>
      <c r="M499">
        <f t="shared" si="31"/>
        <v>0</v>
      </c>
    </row>
    <row r="500" spans="3:13" hidden="1" x14ac:dyDescent="0.3">
      <c r="C500" s="149" t="s">
        <v>34</v>
      </c>
      <c r="D500" s="149"/>
      <c r="E500" s="149"/>
      <c r="F500" s="149"/>
      <c r="G500" s="149"/>
      <c r="H500" s="149"/>
      <c r="I500" s="149"/>
      <c r="J500" s="149"/>
      <c r="K500" s="149"/>
      <c r="L500" s="149"/>
      <c r="M500" s="149" t="s">
        <v>33</v>
      </c>
    </row>
    <row r="501" spans="3:13" hidden="1" x14ac:dyDescent="0.3">
      <c r="C501" s="149" t="str">
        <f>IF(F540="","Vrije categorie",F540)</f>
        <v>A</v>
      </c>
      <c r="D501" s="149"/>
      <c r="E501" s="149"/>
      <c r="F501" s="149">
        <f t="shared" ref="F501:F515" si="35">SUMPRODUCT(--($E$4:$E$499=C501),--($D$4:$D$499=""),$F$4:$F$499)</f>
        <v>411</v>
      </c>
      <c r="G501" s="149">
        <f t="shared" ref="G501:G515" si="36">SUMPRODUCT(--($E$4:$E$499=C501),--($D$4:$D$499=""),$G$4:$G$499)</f>
        <v>225.8</v>
      </c>
      <c r="H501" s="149">
        <f t="shared" ref="H501:H515" si="37">SUMPRODUCT(--($E$4:$E$499=C501),--($D$4:$D$499=""),$H$4:$H$499)</f>
        <v>119</v>
      </c>
      <c r="I501" s="149">
        <f t="shared" ref="I501:I515" si="38">SUMPRODUCT(--($E$4:$E$499=C501),--($D$4:$D$499=""),$I$4:$I$499)</f>
        <v>0</v>
      </c>
      <c r="J501" s="149">
        <f t="shared" ref="J501:J515" si="39">SUMPRODUCT(--($E$4:$E$499=C501),--($D$4:$D$499=""),$J$4:$J$499)</f>
        <v>14</v>
      </c>
      <c r="K501" s="149">
        <f t="shared" ref="K501:K515" si="40">SUM(F501:J501)</f>
        <v>769.8</v>
      </c>
      <c r="L501" s="149"/>
      <c r="M501" s="149">
        <f t="shared" ref="M501:M515" si="41">SUMPRODUCT(--($E$4:$E$499=C501),--($D$4:$D$499=""),$M$4:$M$499)</f>
        <v>0</v>
      </c>
    </row>
    <row r="502" spans="3:13" hidden="1" x14ac:dyDescent="0.3">
      <c r="C502" s="149" t="str">
        <f t="shared" ref="C502:C515" si="42">IF(F541="","Vrije categorie",F541)</f>
        <v>A1</v>
      </c>
      <c r="D502" s="149"/>
      <c r="E502" s="149"/>
      <c r="F502" s="149">
        <f t="shared" si="35"/>
        <v>56.5</v>
      </c>
      <c r="G502" s="149">
        <f t="shared" si="36"/>
        <v>5.7</v>
      </c>
      <c r="H502" s="149">
        <f t="shared" si="37"/>
        <v>0</v>
      </c>
      <c r="I502" s="149">
        <f t="shared" si="38"/>
        <v>0</v>
      </c>
      <c r="J502" s="149">
        <f t="shared" si="39"/>
        <v>0</v>
      </c>
      <c r="K502" s="149">
        <f t="shared" si="40"/>
        <v>62.2</v>
      </c>
      <c r="L502" s="149"/>
      <c r="M502" s="149">
        <f t="shared" si="41"/>
        <v>0</v>
      </c>
    </row>
    <row r="503" spans="3:13" hidden="1" x14ac:dyDescent="0.3">
      <c r="C503" s="149" t="str">
        <f t="shared" si="42"/>
        <v>B</v>
      </c>
      <c r="D503" s="149"/>
      <c r="E503" s="149"/>
      <c r="F503" s="149">
        <f t="shared" si="35"/>
        <v>61.5</v>
      </c>
      <c r="G503" s="149">
        <f t="shared" si="36"/>
        <v>0</v>
      </c>
      <c r="H503" s="149">
        <f t="shared" si="37"/>
        <v>38</v>
      </c>
      <c r="I503" s="149">
        <f t="shared" si="38"/>
        <v>14.5</v>
      </c>
      <c r="J503" s="149">
        <f t="shared" si="39"/>
        <v>16</v>
      </c>
      <c r="K503" s="149">
        <f t="shared" si="40"/>
        <v>130</v>
      </c>
      <c r="L503" s="149"/>
      <c r="M503" s="149">
        <f t="shared" si="41"/>
        <v>0</v>
      </c>
    </row>
    <row r="504" spans="3:13" hidden="1" x14ac:dyDescent="0.3">
      <c r="C504" s="149" t="str">
        <f t="shared" si="42"/>
        <v>C</v>
      </c>
      <c r="D504" s="149"/>
      <c r="E504" s="149"/>
      <c r="F504" s="149">
        <f t="shared" si="35"/>
        <v>0</v>
      </c>
      <c r="G504" s="149">
        <f t="shared" si="36"/>
        <v>0</v>
      </c>
      <c r="H504" s="149">
        <f t="shared" si="37"/>
        <v>0</v>
      </c>
      <c r="I504" s="149">
        <f t="shared" si="38"/>
        <v>0</v>
      </c>
      <c r="J504" s="149">
        <f t="shared" si="39"/>
        <v>35.700000000000003</v>
      </c>
      <c r="K504" s="149">
        <f t="shared" si="40"/>
        <v>35.700000000000003</v>
      </c>
      <c r="L504" s="149"/>
      <c r="M504" s="149">
        <f t="shared" si="41"/>
        <v>0</v>
      </c>
    </row>
    <row r="505" spans="3:13" hidden="1" x14ac:dyDescent="0.3">
      <c r="C505" s="149" t="str">
        <f t="shared" si="42"/>
        <v>D</v>
      </c>
      <c r="D505" s="149"/>
      <c r="E505" s="149"/>
      <c r="F505" s="149">
        <f t="shared" si="35"/>
        <v>0</v>
      </c>
      <c r="G505" s="149">
        <f t="shared" si="36"/>
        <v>84</v>
      </c>
      <c r="H505" s="149">
        <f t="shared" si="37"/>
        <v>0</v>
      </c>
      <c r="I505" s="149">
        <f t="shared" si="38"/>
        <v>0</v>
      </c>
      <c r="J505" s="149">
        <f t="shared" si="39"/>
        <v>0</v>
      </c>
      <c r="K505" s="149">
        <f t="shared" si="40"/>
        <v>84</v>
      </c>
      <c r="L505" s="149"/>
      <c r="M505" s="149">
        <f t="shared" si="41"/>
        <v>0</v>
      </c>
    </row>
    <row r="506" spans="3:13" hidden="1" x14ac:dyDescent="0.3">
      <c r="C506" s="149" t="str">
        <f t="shared" si="42"/>
        <v>Vrije categorie</v>
      </c>
      <c r="D506" s="149"/>
      <c r="E506" s="149"/>
      <c r="F506" s="149">
        <f t="shared" si="35"/>
        <v>0</v>
      </c>
      <c r="G506" s="149">
        <f t="shared" si="36"/>
        <v>0</v>
      </c>
      <c r="H506" s="149">
        <f t="shared" si="37"/>
        <v>0</v>
      </c>
      <c r="I506" s="149">
        <f t="shared" si="38"/>
        <v>0</v>
      </c>
      <c r="J506" s="149">
        <f t="shared" si="39"/>
        <v>0</v>
      </c>
      <c r="K506" s="149">
        <f t="shared" si="40"/>
        <v>0</v>
      </c>
      <c r="L506" s="149"/>
      <c r="M506" s="149">
        <f t="shared" si="41"/>
        <v>0</v>
      </c>
    </row>
    <row r="507" spans="3:13" hidden="1" x14ac:dyDescent="0.3">
      <c r="C507" s="149" t="str">
        <f t="shared" si="42"/>
        <v>Vrije categorie</v>
      </c>
      <c r="D507" s="149"/>
      <c r="E507" s="149"/>
      <c r="F507" s="149">
        <f t="shared" si="35"/>
        <v>0</v>
      </c>
      <c r="G507" s="149">
        <f t="shared" si="36"/>
        <v>0</v>
      </c>
      <c r="H507" s="149">
        <f t="shared" si="37"/>
        <v>0</v>
      </c>
      <c r="I507" s="149">
        <f t="shared" si="38"/>
        <v>0</v>
      </c>
      <c r="J507" s="149">
        <f t="shared" si="39"/>
        <v>0</v>
      </c>
      <c r="K507" s="149">
        <f t="shared" si="40"/>
        <v>0</v>
      </c>
      <c r="L507" s="149"/>
      <c r="M507" s="149">
        <f t="shared" si="41"/>
        <v>0</v>
      </c>
    </row>
    <row r="508" spans="3:13" hidden="1" x14ac:dyDescent="0.3">
      <c r="C508" s="149" t="str">
        <f t="shared" si="42"/>
        <v>Vrije categorie</v>
      </c>
      <c r="D508" s="149"/>
      <c r="E508" s="149"/>
      <c r="F508" s="149">
        <f t="shared" si="35"/>
        <v>0</v>
      </c>
      <c r="G508" s="149">
        <f t="shared" si="36"/>
        <v>0</v>
      </c>
      <c r="H508" s="149">
        <f t="shared" si="37"/>
        <v>0</v>
      </c>
      <c r="I508" s="149">
        <f t="shared" si="38"/>
        <v>0</v>
      </c>
      <c r="J508" s="149">
        <f t="shared" si="39"/>
        <v>0</v>
      </c>
      <c r="K508" s="149">
        <f t="shared" si="40"/>
        <v>0</v>
      </c>
      <c r="L508" s="149"/>
      <c r="M508" s="149">
        <f t="shared" si="41"/>
        <v>0</v>
      </c>
    </row>
    <row r="509" spans="3:13" hidden="1" x14ac:dyDescent="0.3">
      <c r="C509" s="149" t="str">
        <f t="shared" si="42"/>
        <v>Vrije categorie</v>
      </c>
      <c r="D509" s="149"/>
      <c r="E509" s="149"/>
      <c r="F509" s="149">
        <f t="shared" si="35"/>
        <v>0</v>
      </c>
      <c r="G509" s="149">
        <f t="shared" si="36"/>
        <v>0</v>
      </c>
      <c r="H509" s="149">
        <f t="shared" si="37"/>
        <v>0</v>
      </c>
      <c r="I509" s="149">
        <f t="shared" si="38"/>
        <v>0</v>
      </c>
      <c r="J509" s="149">
        <f t="shared" si="39"/>
        <v>0</v>
      </c>
      <c r="K509" s="149">
        <f t="shared" si="40"/>
        <v>0</v>
      </c>
      <c r="L509" s="149"/>
      <c r="M509" s="149">
        <f t="shared" si="41"/>
        <v>0</v>
      </c>
    </row>
    <row r="510" spans="3:13" hidden="1" x14ac:dyDescent="0.3">
      <c r="C510" s="149" t="str">
        <f t="shared" si="42"/>
        <v>Vrije categorie</v>
      </c>
      <c r="D510" s="149"/>
      <c r="E510" s="149"/>
      <c r="F510" s="149">
        <f t="shared" si="35"/>
        <v>0</v>
      </c>
      <c r="G510" s="149">
        <f t="shared" si="36"/>
        <v>0</v>
      </c>
      <c r="H510" s="149">
        <f t="shared" si="37"/>
        <v>0</v>
      </c>
      <c r="I510" s="149">
        <f t="shared" si="38"/>
        <v>0</v>
      </c>
      <c r="J510" s="149">
        <f t="shared" si="39"/>
        <v>0</v>
      </c>
      <c r="K510" s="149">
        <f t="shared" si="40"/>
        <v>0</v>
      </c>
      <c r="L510" s="149"/>
      <c r="M510" s="149">
        <f t="shared" si="41"/>
        <v>0</v>
      </c>
    </row>
    <row r="511" spans="3:13" hidden="1" x14ac:dyDescent="0.3">
      <c r="C511" s="149" t="str">
        <f t="shared" si="42"/>
        <v>Vrije categorie</v>
      </c>
      <c r="D511" s="149"/>
      <c r="E511" s="149"/>
      <c r="F511" s="149">
        <f t="shared" si="35"/>
        <v>0</v>
      </c>
      <c r="G511" s="149">
        <f t="shared" si="36"/>
        <v>0</v>
      </c>
      <c r="H511" s="149">
        <f t="shared" si="37"/>
        <v>0</v>
      </c>
      <c r="I511" s="149">
        <f t="shared" si="38"/>
        <v>0</v>
      </c>
      <c r="J511" s="149">
        <f t="shared" si="39"/>
        <v>0</v>
      </c>
      <c r="K511" s="149">
        <f t="shared" si="40"/>
        <v>0</v>
      </c>
      <c r="L511" s="149"/>
      <c r="M511" s="149">
        <f t="shared" si="41"/>
        <v>0</v>
      </c>
    </row>
    <row r="512" spans="3:13" hidden="1" x14ac:dyDescent="0.3">
      <c r="C512" s="149" t="str">
        <f t="shared" si="42"/>
        <v>Vrije categorie</v>
      </c>
      <c r="D512" s="149"/>
      <c r="E512" s="149"/>
      <c r="F512" s="149">
        <f t="shared" si="35"/>
        <v>0</v>
      </c>
      <c r="G512" s="149">
        <f t="shared" si="36"/>
        <v>0</v>
      </c>
      <c r="H512" s="149">
        <f t="shared" si="37"/>
        <v>0</v>
      </c>
      <c r="I512" s="149">
        <f t="shared" si="38"/>
        <v>0</v>
      </c>
      <c r="J512" s="149">
        <f t="shared" si="39"/>
        <v>0</v>
      </c>
      <c r="K512" s="149">
        <f t="shared" si="40"/>
        <v>0</v>
      </c>
      <c r="L512" s="149"/>
      <c r="M512" s="149">
        <f t="shared" si="41"/>
        <v>0</v>
      </c>
    </row>
    <row r="513" spans="3:13" hidden="1" x14ac:dyDescent="0.3">
      <c r="C513" s="149" t="str">
        <f t="shared" si="42"/>
        <v>Vrije categorie</v>
      </c>
      <c r="D513" s="149"/>
      <c r="E513" s="149"/>
      <c r="F513" s="149">
        <f t="shared" si="35"/>
        <v>0</v>
      </c>
      <c r="G513" s="149">
        <f t="shared" si="36"/>
        <v>0</v>
      </c>
      <c r="H513" s="149">
        <f t="shared" si="37"/>
        <v>0</v>
      </c>
      <c r="I513" s="149">
        <f t="shared" si="38"/>
        <v>0</v>
      </c>
      <c r="J513" s="149">
        <f t="shared" si="39"/>
        <v>0</v>
      </c>
      <c r="K513" s="149">
        <f t="shared" si="40"/>
        <v>0</v>
      </c>
      <c r="L513" s="149"/>
      <c r="M513" s="149">
        <f t="shared" si="41"/>
        <v>0</v>
      </c>
    </row>
    <row r="514" spans="3:13" hidden="1" x14ac:dyDescent="0.3">
      <c r="C514" s="149" t="str">
        <f t="shared" si="42"/>
        <v>Vrije categorie</v>
      </c>
      <c r="D514" s="149"/>
      <c r="E514" s="149"/>
      <c r="F514" s="149">
        <f t="shared" si="35"/>
        <v>0</v>
      </c>
      <c r="G514" s="149">
        <f t="shared" si="36"/>
        <v>0</v>
      </c>
      <c r="H514" s="149">
        <f t="shared" si="37"/>
        <v>0</v>
      </c>
      <c r="I514" s="149">
        <f t="shared" si="38"/>
        <v>0</v>
      </c>
      <c r="J514" s="149">
        <f t="shared" si="39"/>
        <v>0</v>
      </c>
      <c r="K514" s="149">
        <f t="shared" si="40"/>
        <v>0</v>
      </c>
      <c r="L514" s="149"/>
      <c r="M514" s="149">
        <f t="shared" si="41"/>
        <v>0</v>
      </c>
    </row>
    <row r="515" spans="3:13" hidden="1" x14ac:dyDescent="0.3">
      <c r="C515" s="149" t="str">
        <f t="shared" si="42"/>
        <v>Vrije categorie</v>
      </c>
      <c r="D515" s="149"/>
      <c r="E515" s="149"/>
      <c r="F515" s="149">
        <f t="shared" si="35"/>
        <v>0</v>
      </c>
      <c r="G515" s="149">
        <f t="shared" si="36"/>
        <v>0</v>
      </c>
      <c r="H515" s="149">
        <f t="shared" si="37"/>
        <v>0</v>
      </c>
      <c r="I515" s="149">
        <f t="shared" si="38"/>
        <v>0</v>
      </c>
      <c r="J515" s="149">
        <f t="shared" si="39"/>
        <v>0</v>
      </c>
      <c r="K515" s="149">
        <f t="shared" si="40"/>
        <v>0</v>
      </c>
      <c r="L515" s="149"/>
      <c r="M515" s="149">
        <f t="shared" si="41"/>
        <v>0</v>
      </c>
    </row>
    <row r="516" spans="3:13" ht="15" hidden="1" thickBot="1" x14ac:dyDescent="0.35">
      <c r="C516" s="150" t="s">
        <v>37</v>
      </c>
      <c r="D516" s="150"/>
      <c r="E516" s="150"/>
      <c r="F516" s="150">
        <f>SUM(F501:F515)</f>
        <v>529</v>
      </c>
      <c r="G516" s="150">
        <f t="shared" ref="G516:K516" si="43">SUM(G501:G515)</f>
        <v>315.5</v>
      </c>
      <c r="H516" s="150">
        <f t="shared" si="43"/>
        <v>157</v>
      </c>
      <c r="I516" s="150">
        <f t="shared" si="43"/>
        <v>14.5</v>
      </c>
      <c r="J516" s="150">
        <f t="shared" si="43"/>
        <v>65.7</v>
      </c>
      <c r="K516" s="150">
        <f t="shared" si="43"/>
        <v>1081.7</v>
      </c>
      <c r="L516" s="150"/>
      <c r="M516" s="150">
        <f>SUM(M500:M515)</f>
        <v>0</v>
      </c>
    </row>
    <row r="517" spans="3:13" ht="15" hidden="1" thickTop="1" x14ac:dyDescent="0.3">
      <c r="C517" s="151"/>
      <c r="D517" s="151"/>
      <c r="E517" s="151"/>
      <c r="F517" s="152"/>
      <c r="G517" s="152"/>
      <c r="H517" s="152"/>
      <c r="I517" s="152"/>
      <c r="J517" s="152"/>
      <c r="K517" s="153"/>
      <c r="L517" s="154"/>
      <c r="M517" s="152"/>
    </row>
    <row r="518" spans="3:13" ht="15" hidden="1" thickBot="1" x14ac:dyDescent="0.35">
      <c r="C518" s="150" t="s">
        <v>38</v>
      </c>
      <c r="D518" s="150"/>
      <c r="E518" s="150"/>
      <c r="F518" s="150">
        <f>SUMPRODUCT(--($E$4:$E$499="H"),$F$4:$F$499)</f>
        <v>3</v>
      </c>
      <c r="G518" s="150">
        <f>SUMPRODUCT(--($E$4:$E$499="H"),G4:G499)</f>
        <v>10</v>
      </c>
      <c r="H518" s="150">
        <f>SUMPRODUCT(--($E$4:$E$499="H"),H4:H499)</f>
        <v>6</v>
      </c>
      <c r="I518" s="150">
        <f>SUMPRODUCT(--($E$4:$E$499="H"),I4:I499)</f>
        <v>0</v>
      </c>
      <c r="J518" s="150">
        <f>SUMPRODUCT(--($E$4:$E$499="H"),J4:J499)</f>
        <v>15.4</v>
      </c>
      <c r="K518" s="150">
        <f>SUM(F518:J518)</f>
        <v>34.4</v>
      </c>
      <c r="L518" s="155"/>
      <c r="M518" s="151"/>
    </row>
    <row r="519" spans="3:13" ht="15" hidden="1" thickTop="1" x14ac:dyDescent="0.3"/>
    <row r="520" spans="3:13" hidden="1" x14ac:dyDescent="0.3">
      <c r="C520" s="9" t="s">
        <v>141</v>
      </c>
      <c r="D520" s="9"/>
      <c r="E520" s="9"/>
      <c r="F520" s="9"/>
      <c r="G520" s="9"/>
      <c r="H520" s="9"/>
      <c r="I520" s="9"/>
      <c r="J520" s="9"/>
      <c r="K520" s="9"/>
    </row>
    <row r="521" spans="3:13" hidden="1" x14ac:dyDescent="0.3">
      <c r="C521" s="9" t="str">
        <f t="shared" ref="C521:C535" si="44">C501</f>
        <v>A</v>
      </c>
      <c r="D521" s="9"/>
      <c r="E521" s="9"/>
      <c r="F521" s="9">
        <f t="shared" ref="F521:F535" si="45">SUMPRODUCT(--($E$4:$E$499=C521),--($D$4:$D$499="X"),$F$4:$F$499)</f>
        <v>0</v>
      </c>
      <c r="G521" s="9">
        <f t="shared" ref="G521:G535" si="46">SUMPRODUCT(--($E$4:$E$499=C521),--($D$4:$D$499="X"),$G$4:$G$499)</f>
        <v>0</v>
      </c>
      <c r="H521" s="9">
        <f t="shared" ref="H521:H535" si="47">SUMPRODUCT(--($E$4:$E$499=C521),--($D$4:$D$499="X"),$H$4:$H$499)</f>
        <v>0</v>
      </c>
      <c r="I521" s="9">
        <f t="shared" ref="I521:I535" si="48">SUMPRODUCT(--($E$4:$E$499=C521),--($D$4:$D$499="X"),$I$4:$I$499)</f>
        <v>0</v>
      </c>
      <c r="J521" s="9">
        <f t="shared" ref="J521:J535" si="49">SUMPRODUCT(--($E$4:$E$499=C521),--($D$4:$D$499="X"),$J$4:$J$499)</f>
        <v>0</v>
      </c>
      <c r="K521" s="9">
        <f t="shared" ref="K521:K535" si="50">SUM(F521:J521)</f>
        <v>0</v>
      </c>
    </row>
    <row r="522" spans="3:13" hidden="1" x14ac:dyDescent="0.3">
      <c r="C522" s="9" t="str">
        <f t="shared" si="44"/>
        <v>A1</v>
      </c>
      <c r="D522" s="9"/>
      <c r="E522" s="9"/>
      <c r="F522" s="9">
        <f t="shared" si="45"/>
        <v>0</v>
      </c>
      <c r="G522" s="9">
        <f t="shared" si="46"/>
        <v>0</v>
      </c>
      <c r="H522" s="9">
        <f t="shared" si="47"/>
        <v>0</v>
      </c>
      <c r="I522" s="9">
        <f t="shared" si="48"/>
        <v>0</v>
      </c>
      <c r="J522" s="9">
        <f t="shared" si="49"/>
        <v>0</v>
      </c>
      <c r="K522" s="9">
        <f t="shared" si="50"/>
        <v>0</v>
      </c>
    </row>
    <row r="523" spans="3:13" hidden="1" x14ac:dyDescent="0.3">
      <c r="C523" s="9" t="str">
        <f t="shared" si="44"/>
        <v>B</v>
      </c>
      <c r="D523" s="9"/>
      <c r="E523" s="9"/>
      <c r="F523" s="9">
        <f t="shared" si="45"/>
        <v>0</v>
      </c>
      <c r="G523" s="9">
        <f t="shared" si="46"/>
        <v>0</v>
      </c>
      <c r="H523" s="9">
        <f t="shared" si="47"/>
        <v>0</v>
      </c>
      <c r="I523" s="9">
        <f t="shared" si="48"/>
        <v>0</v>
      </c>
      <c r="J523" s="9">
        <f t="shared" si="49"/>
        <v>0</v>
      </c>
      <c r="K523" s="9">
        <f t="shared" si="50"/>
        <v>0</v>
      </c>
    </row>
    <row r="524" spans="3:13" hidden="1" x14ac:dyDescent="0.3">
      <c r="C524" s="9" t="str">
        <f t="shared" si="44"/>
        <v>C</v>
      </c>
      <c r="D524" s="9"/>
      <c r="E524" s="9"/>
      <c r="F524" s="9">
        <f t="shared" si="45"/>
        <v>0</v>
      </c>
      <c r="G524" s="9">
        <f t="shared" si="46"/>
        <v>0</v>
      </c>
      <c r="H524" s="9">
        <f t="shared" si="47"/>
        <v>0</v>
      </c>
      <c r="I524" s="9">
        <f t="shared" si="48"/>
        <v>0</v>
      </c>
      <c r="J524" s="9">
        <f t="shared" si="49"/>
        <v>0</v>
      </c>
      <c r="K524" s="9">
        <f t="shared" si="50"/>
        <v>0</v>
      </c>
    </row>
    <row r="525" spans="3:13" hidden="1" x14ac:dyDescent="0.3">
      <c r="C525" s="9" t="str">
        <f t="shared" si="44"/>
        <v>D</v>
      </c>
      <c r="D525" s="9"/>
      <c r="E525" s="9"/>
      <c r="F525" s="9">
        <f t="shared" si="45"/>
        <v>0</v>
      </c>
      <c r="G525" s="9">
        <f t="shared" si="46"/>
        <v>0</v>
      </c>
      <c r="H525" s="9">
        <f t="shared" si="47"/>
        <v>0</v>
      </c>
      <c r="I525" s="9">
        <f t="shared" si="48"/>
        <v>0</v>
      </c>
      <c r="J525" s="9">
        <f t="shared" si="49"/>
        <v>0</v>
      </c>
      <c r="K525" s="9">
        <f t="shared" si="50"/>
        <v>0</v>
      </c>
    </row>
    <row r="526" spans="3:13" hidden="1" x14ac:dyDescent="0.3">
      <c r="C526" s="9" t="str">
        <f t="shared" si="44"/>
        <v>Vrije categorie</v>
      </c>
      <c r="D526" s="9"/>
      <c r="E526" s="9"/>
      <c r="F526" s="9">
        <f t="shared" si="45"/>
        <v>0</v>
      </c>
      <c r="G526" s="9">
        <f t="shared" si="46"/>
        <v>0</v>
      </c>
      <c r="H526" s="9">
        <f t="shared" si="47"/>
        <v>0</v>
      </c>
      <c r="I526" s="9">
        <f t="shared" si="48"/>
        <v>0</v>
      </c>
      <c r="J526" s="9">
        <f t="shared" si="49"/>
        <v>0</v>
      </c>
      <c r="K526" s="9">
        <f t="shared" si="50"/>
        <v>0</v>
      </c>
    </row>
    <row r="527" spans="3:13" hidden="1" x14ac:dyDescent="0.3">
      <c r="C527" s="9" t="str">
        <f t="shared" si="44"/>
        <v>Vrije categorie</v>
      </c>
      <c r="D527" s="9"/>
      <c r="E527" s="9"/>
      <c r="F527" s="9">
        <f t="shared" si="45"/>
        <v>0</v>
      </c>
      <c r="G527" s="9">
        <f t="shared" si="46"/>
        <v>0</v>
      </c>
      <c r="H527" s="9">
        <f t="shared" si="47"/>
        <v>0</v>
      </c>
      <c r="I527" s="9">
        <f t="shared" si="48"/>
        <v>0</v>
      </c>
      <c r="J527" s="9">
        <f t="shared" si="49"/>
        <v>0</v>
      </c>
      <c r="K527" s="9">
        <f t="shared" si="50"/>
        <v>0</v>
      </c>
    </row>
    <row r="528" spans="3:13" hidden="1" x14ac:dyDescent="0.3">
      <c r="C528" s="9" t="str">
        <f t="shared" si="44"/>
        <v>Vrije categorie</v>
      </c>
      <c r="D528" s="9"/>
      <c r="E528" s="9"/>
      <c r="F528" s="9">
        <f t="shared" si="45"/>
        <v>0</v>
      </c>
      <c r="G528" s="9">
        <f t="shared" si="46"/>
        <v>0</v>
      </c>
      <c r="H528" s="9">
        <f t="shared" si="47"/>
        <v>0</v>
      </c>
      <c r="I528" s="9">
        <f t="shared" si="48"/>
        <v>0</v>
      </c>
      <c r="J528" s="9">
        <f t="shared" si="49"/>
        <v>0</v>
      </c>
      <c r="K528" s="9">
        <f t="shared" si="50"/>
        <v>0</v>
      </c>
    </row>
    <row r="529" spans="3:12" hidden="1" x14ac:dyDescent="0.3">
      <c r="C529" s="9" t="str">
        <f t="shared" si="44"/>
        <v>Vrije categorie</v>
      </c>
      <c r="D529" s="9"/>
      <c r="E529" s="9"/>
      <c r="F529" s="9">
        <f t="shared" si="45"/>
        <v>0</v>
      </c>
      <c r="G529" s="9">
        <f t="shared" si="46"/>
        <v>0</v>
      </c>
      <c r="H529" s="9">
        <f t="shared" si="47"/>
        <v>0</v>
      </c>
      <c r="I529" s="9">
        <f t="shared" si="48"/>
        <v>0</v>
      </c>
      <c r="J529" s="9">
        <f t="shared" si="49"/>
        <v>0</v>
      </c>
      <c r="K529" s="9">
        <f t="shared" si="50"/>
        <v>0</v>
      </c>
    </row>
    <row r="530" spans="3:12" hidden="1" x14ac:dyDescent="0.3">
      <c r="C530" s="9" t="str">
        <f t="shared" si="44"/>
        <v>Vrije categorie</v>
      </c>
      <c r="D530" s="9"/>
      <c r="E530" s="9"/>
      <c r="F530" s="9">
        <f t="shared" si="45"/>
        <v>0</v>
      </c>
      <c r="G530" s="9">
        <f t="shared" si="46"/>
        <v>0</v>
      </c>
      <c r="H530" s="9">
        <f t="shared" si="47"/>
        <v>0</v>
      </c>
      <c r="I530" s="9">
        <f t="shared" si="48"/>
        <v>0</v>
      </c>
      <c r="J530" s="9">
        <f t="shared" si="49"/>
        <v>0</v>
      </c>
      <c r="K530" s="9">
        <f t="shared" si="50"/>
        <v>0</v>
      </c>
    </row>
    <row r="531" spans="3:12" hidden="1" x14ac:dyDescent="0.3">
      <c r="C531" s="9" t="str">
        <f t="shared" si="44"/>
        <v>Vrije categorie</v>
      </c>
      <c r="D531" s="9"/>
      <c r="E531" s="9"/>
      <c r="F531" s="9">
        <f t="shared" si="45"/>
        <v>0</v>
      </c>
      <c r="G531" s="9">
        <f t="shared" si="46"/>
        <v>0</v>
      </c>
      <c r="H531" s="9">
        <f t="shared" si="47"/>
        <v>0</v>
      </c>
      <c r="I531" s="9">
        <f t="shared" si="48"/>
        <v>0</v>
      </c>
      <c r="J531" s="9">
        <f t="shared" si="49"/>
        <v>0</v>
      </c>
      <c r="K531" s="9">
        <f t="shared" si="50"/>
        <v>0</v>
      </c>
    </row>
    <row r="532" spans="3:12" hidden="1" x14ac:dyDescent="0.3">
      <c r="C532" s="9" t="str">
        <f t="shared" si="44"/>
        <v>Vrije categorie</v>
      </c>
      <c r="D532" s="9"/>
      <c r="E532" s="9"/>
      <c r="F532" s="9">
        <f t="shared" si="45"/>
        <v>0</v>
      </c>
      <c r="G532" s="9">
        <f t="shared" si="46"/>
        <v>0</v>
      </c>
      <c r="H532" s="9">
        <f t="shared" si="47"/>
        <v>0</v>
      </c>
      <c r="I532" s="9">
        <f t="shared" si="48"/>
        <v>0</v>
      </c>
      <c r="J532" s="9">
        <f t="shared" si="49"/>
        <v>0</v>
      </c>
      <c r="K532" s="9">
        <f t="shared" si="50"/>
        <v>0</v>
      </c>
    </row>
    <row r="533" spans="3:12" hidden="1" x14ac:dyDescent="0.3">
      <c r="C533" s="9" t="str">
        <f t="shared" si="44"/>
        <v>Vrije categorie</v>
      </c>
      <c r="D533" s="9"/>
      <c r="E533" s="9"/>
      <c r="F533" s="9">
        <f t="shared" si="45"/>
        <v>0</v>
      </c>
      <c r="G533" s="9">
        <f t="shared" si="46"/>
        <v>0</v>
      </c>
      <c r="H533" s="9">
        <f t="shared" si="47"/>
        <v>0</v>
      </c>
      <c r="I533" s="9">
        <f t="shared" si="48"/>
        <v>0</v>
      </c>
      <c r="J533" s="9">
        <f t="shared" si="49"/>
        <v>0</v>
      </c>
      <c r="K533" s="9">
        <f t="shared" si="50"/>
        <v>0</v>
      </c>
    </row>
    <row r="534" spans="3:12" hidden="1" x14ac:dyDescent="0.3">
      <c r="C534" s="9" t="str">
        <f t="shared" si="44"/>
        <v>Vrije categorie</v>
      </c>
      <c r="D534" s="9"/>
      <c r="E534" s="9"/>
      <c r="F534" s="9">
        <f t="shared" si="45"/>
        <v>0</v>
      </c>
      <c r="G534" s="9">
        <f t="shared" si="46"/>
        <v>0</v>
      </c>
      <c r="H534" s="9">
        <f t="shared" si="47"/>
        <v>0</v>
      </c>
      <c r="I534" s="9">
        <f t="shared" si="48"/>
        <v>0</v>
      </c>
      <c r="J534" s="9">
        <f t="shared" si="49"/>
        <v>0</v>
      </c>
      <c r="K534" s="9">
        <f t="shared" si="50"/>
        <v>0</v>
      </c>
    </row>
    <row r="535" spans="3:12" hidden="1" x14ac:dyDescent="0.3">
      <c r="C535" s="9" t="str">
        <f t="shared" si="44"/>
        <v>Vrije categorie</v>
      </c>
      <c r="D535" s="9"/>
      <c r="E535" s="9"/>
      <c r="F535" s="9">
        <f t="shared" si="45"/>
        <v>0</v>
      </c>
      <c r="G535" s="9">
        <f t="shared" si="46"/>
        <v>0</v>
      </c>
      <c r="H535" s="9">
        <f t="shared" si="47"/>
        <v>0</v>
      </c>
      <c r="I535" s="9">
        <f t="shared" si="48"/>
        <v>0</v>
      </c>
      <c r="J535" s="9">
        <f t="shared" si="49"/>
        <v>0</v>
      </c>
      <c r="K535" s="9">
        <f t="shared" si="50"/>
        <v>0</v>
      </c>
    </row>
    <row r="536" spans="3:12" ht="15" hidden="1" thickBot="1" x14ac:dyDescent="0.35">
      <c r="C536" s="10" t="s">
        <v>140</v>
      </c>
      <c r="D536" s="10"/>
      <c r="E536" s="10"/>
      <c r="F536" s="10">
        <f t="shared" ref="F536:K536" si="51">SUM(F521:F535)</f>
        <v>0</v>
      </c>
      <c r="G536" s="10">
        <f t="shared" si="51"/>
        <v>0</v>
      </c>
      <c r="H536" s="10">
        <f t="shared" si="51"/>
        <v>0</v>
      </c>
      <c r="I536" s="10">
        <f t="shared" si="51"/>
        <v>0</v>
      </c>
      <c r="J536" s="10">
        <f t="shared" si="51"/>
        <v>0</v>
      </c>
      <c r="K536" s="10">
        <f t="shared" si="51"/>
        <v>0</v>
      </c>
    </row>
    <row r="537" spans="3:12" ht="15" hidden="1" thickTop="1" x14ac:dyDescent="0.3">
      <c r="C537" s="29"/>
    </row>
    <row r="538" spans="3:12" hidden="1" x14ac:dyDescent="0.3">
      <c r="C538" s="29"/>
    </row>
    <row r="539" spans="3:12" hidden="1" x14ac:dyDescent="0.3">
      <c r="F539" s="357" t="s">
        <v>35</v>
      </c>
      <c r="G539" s="358" t="s">
        <v>36</v>
      </c>
      <c r="I539" s="536" t="s">
        <v>278</v>
      </c>
      <c r="J539" s="537"/>
      <c r="K539" s="345" t="s">
        <v>235</v>
      </c>
      <c r="L539"/>
    </row>
    <row r="540" spans="3:12" hidden="1" x14ac:dyDescent="0.3">
      <c r="F540" s="359" t="str">
        <f>IF('1a'!F539=0,"",'1a'!F539)</f>
        <v>A</v>
      </c>
      <c r="G540" s="20">
        <f>IF('1a'!G539=0,"",'1a'!G539)</f>
        <v>200</v>
      </c>
      <c r="I540" s="538" t="s">
        <v>279</v>
      </c>
      <c r="J540" s="539"/>
      <c r="K540" s="348"/>
      <c r="L540"/>
    </row>
    <row r="541" spans="3:12" hidden="1" x14ac:dyDescent="0.3">
      <c r="F541" s="359" t="str">
        <f>IF('1a'!F540=0,"",'1a'!F540)</f>
        <v>A1</v>
      </c>
      <c r="G541" s="20">
        <f>IF('1a'!G540=0,"",'1a'!G540)</f>
        <v>120</v>
      </c>
      <c r="I541" s="538" t="s">
        <v>280</v>
      </c>
      <c r="J541" s="539"/>
      <c r="K541" s="348"/>
      <c r="L541"/>
    </row>
    <row r="542" spans="3:12" hidden="1" x14ac:dyDescent="0.3">
      <c r="F542" s="359" t="str">
        <f>IF('1a'!F541=0,"",'1a'!F541)</f>
        <v>B</v>
      </c>
      <c r="G542" s="20">
        <f>IF('1a'!G541=0,"",'1a'!G541)</f>
        <v>200</v>
      </c>
      <c r="I542" s="538" t="s">
        <v>281</v>
      </c>
      <c r="J542" s="539"/>
      <c r="K542" s="348"/>
      <c r="L542"/>
    </row>
    <row r="543" spans="3:12" hidden="1" x14ac:dyDescent="0.3">
      <c r="F543" s="359" t="str">
        <f>IF('1a'!F542=0,"",'1a'!F542)</f>
        <v>C</v>
      </c>
      <c r="G543" s="20">
        <f>IF('1a'!G542=0,"",'1a'!G542)</f>
        <v>200</v>
      </c>
      <c r="I543" s="538" t="s">
        <v>282</v>
      </c>
      <c r="J543" s="539"/>
      <c r="K543" s="348"/>
      <c r="L543"/>
    </row>
    <row r="544" spans="3:12" hidden="1" x14ac:dyDescent="0.3">
      <c r="F544" s="359" t="str">
        <f>IF('1a'!F543=0,"",'1a'!F543)</f>
        <v>D</v>
      </c>
      <c r="G544" s="20">
        <f>IF('1a'!G543=0,"",'1a'!G543)</f>
        <v>200</v>
      </c>
      <c r="I544" s="538" t="s">
        <v>195</v>
      </c>
      <c r="J544" s="539"/>
      <c r="K544" s="348"/>
      <c r="L544"/>
    </row>
    <row r="545" spans="6:12" hidden="1" x14ac:dyDescent="0.3">
      <c r="F545" s="359" t="str">
        <f>IF('1a'!F544=0,"",'1a'!F544)</f>
        <v>Vrije categorie</v>
      </c>
      <c r="G545" s="20" t="str">
        <f>IF('1a'!G544=0,"",'1a'!G544)</f>
        <v/>
      </c>
      <c r="I545" s="534" t="s">
        <v>196</v>
      </c>
      <c r="J545" s="535"/>
      <c r="K545" s="349"/>
      <c r="L545"/>
    </row>
    <row r="546" spans="6:12" hidden="1" x14ac:dyDescent="0.3">
      <c r="F546" s="359" t="str">
        <f>IF('1a'!F545=0,"",'1a'!F545)</f>
        <v>Vrije categorie</v>
      </c>
      <c r="G546" s="20" t="str">
        <f>IF('1a'!G545=0,"",'1a'!G545)</f>
        <v/>
      </c>
    </row>
    <row r="547" spans="6:12" hidden="1" x14ac:dyDescent="0.3">
      <c r="F547" s="359" t="str">
        <f>IF('1a'!F546=0,"",'1a'!F546)</f>
        <v>Vrije categorie</v>
      </c>
      <c r="G547" s="20" t="str">
        <f>IF('1a'!G546=0,"",'1a'!G546)</f>
        <v/>
      </c>
    </row>
    <row r="548" spans="6:12" hidden="1" x14ac:dyDescent="0.3">
      <c r="F548" s="359" t="str">
        <f>IF('1a'!F547=0,"",'1a'!F547)</f>
        <v>Vrije categorie</v>
      </c>
      <c r="G548" s="20" t="str">
        <f>IF('1a'!G547=0,"",'1a'!G547)</f>
        <v/>
      </c>
    </row>
    <row r="549" spans="6:12" hidden="1" x14ac:dyDescent="0.3">
      <c r="F549" s="359" t="str">
        <f>IF('1a'!F548=0,"",'1a'!F548)</f>
        <v>Vrije categorie</v>
      </c>
      <c r="G549" s="20" t="str">
        <f>IF('1a'!G548=0,"",'1a'!G548)</f>
        <v/>
      </c>
    </row>
    <row r="550" spans="6:12" hidden="1" x14ac:dyDescent="0.3">
      <c r="F550" s="359" t="str">
        <f>IF('1a'!F549=0,"",'1a'!F549)</f>
        <v>Vrije categorie</v>
      </c>
      <c r="G550" s="20" t="str">
        <f>IF('1a'!G549=0,"",'1a'!G549)</f>
        <v/>
      </c>
    </row>
    <row r="551" spans="6:12" hidden="1" x14ac:dyDescent="0.3">
      <c r="F551" s="360" t="str">
        <f>IF('1a'!F550=0,"",'1a'!F550)</f>
        <v>Vrije categorie</v>
      </c>
      <c r="G551" s="20" t="str">
        <f>IF('1a'!G550=0,"",'1a'!G550)</f>
        <v/>
      </c>
    </row>
    <row r="552" spans="6:12" hidden="1" x14ac:dyDescent="0.3">
      <c r="F552" s="256" t="str">
        <f>IF('1a'!F551=0,"",'1a'!F551)</f>
        <v>Vrije categorie</v>
      </c>
      <c r="G552" s="147" t="str">
        <f>IF('1a'!G551=0,"",'1a'!G551)</f>
        <v/>
      </c>
    </row>
    <row r="553" spans="6:12" hidden="1" x14ac:dyDescent="0.3">
      <c r="F553" s="256" t="str">
        <f>IF('1a'!F552=0,"",'1a'!F552)</f>
        <v>Vrije categorie</v>
      </c>
      <c r="G553" s="147" t="str">
        <f>IF('1a'!G552=0,"",'1a'!G552)</f>
        <v/>
      </c>
    </row>
    <row r="554" spans="6:12" hidden="1" x14ac:dyDescent="0.3">
      <c r="F554" s="255" t="str">
        <f>IF('1a'!F553=0,"",'1a'!F553)</f>
        <v>Vrije categorie</v>
      </c>
      <c r="G554" s="148" t="str">
        <f>IF('1a'!G553=0,"",'1a'!G553)</f>
        <v/>
      </c>
    </row>
    <row r="555" spans="6:12" hidden="1" x14ac:dyDescent="0.3"/>
    <row r="556" spans="6:12" hidden="1" x14ac:dyDescent="0.3"/>
    <row r="557" spans="6:12" hidden="1" x14ac:dyDescent="0.3"/>
    <row r="558" spans="6:12" hidden="1" x14ac:dyDescent="0.3"/>
    <row r="559" spans="6:12" hidden="1" x14ac:dyDescent="0.3"/>
    <row r="560" spans="6:12" hidden="1" x14ac:dyDescent="0.3"/>
    <row r="561" hidden="1" x14ac:dyDescent="0.3"/>
    <row r="562" hidden="1" x14ac:dyDescent="0.3"/>
    <row r="563" hidden="1" x14ac:dyDescent="0.3"/>
    <row r="564" hidden="1" x14ac:dyDescent="0.3"/>
    <row r="565" ht="15" thickTop="1" x14ac:dyDescent="0.3"/>
  </sheetData>
  <mergeCells count="7">
    <mergeCell ref="I544:J544"/>
    <mergeCell ref="I545:J545"/>
    <mergeCell ref="I539:J539"/>
    <mergeCell ref="I540:J540"/>
    <mergeCell ref="I541:J541"/>
    <mergeCell ref="I542:J542"/>
    <mergeCell ref="I543:J543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Blad22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10,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De Humstee</v>
      </c>
      <c r="C4" s="530"/>
      <c r="D4" s="530"/>
      <c r="E4" s="530"/>
      <c r="F4" s="548" t="s">
        <v>10</v>
      </c>
      <c r="G4" s="548"/>
      <c r="H4" s="306">
        <v>10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10a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 t="e">
        <f ca="1">D101</f>
        <v>#N/A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Categorie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A1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B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C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>D</v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422.5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422.5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422.5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0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163.90000000000003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422.5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422.5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422.5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422.5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Categorie</v>
      </c>
      <c r="D86" t="e">
        <f t="shared" ref="D86:D100" ca="1" si="8">IF(A86="",0,VLOOKUP(A86,INDIRECT("'"&amp;$H$5&amp;"'!C500:M515"),11,0))</f>
        <v>#N/A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A1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B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C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>D</v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 t="e">
        <f ca="1">SUM(D86:D100)</f>
        <v>#N/A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98" priority="4" operator="equal">
      <formula>"Geen 100%"</formula>
    </cfRule>
  </conditionalFormatting>
  <conditionalFormatting sqref="G12">
    <cfRule type="containsText" dxfId="97" priority="2" operator="containsText" text="te laag">
      <formula>NOT(ISERROR(SEARCH("te laag",G12)))</formula>
    </cfRule>
  </conditionalFormatting>
  <conditionalFormatting sqref="G13">
    <cfRule type="containsText" dxfId="96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B51D3C0-7A7A-4826-915C-8309B86CF920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Blad23">
    <tabColor rgb="FF173583"/>
  </sheetPr>
  <dimension ref="A1:N564"/>
  <sheetViews>
    <sheetView zoomScaleNormal="100" workbookViewId="0">
      <selection activeCell="G11" sqref="G11"/>
    </sheetView>
  </sheetViews>
  <sheetFormatPr defaultRowHeight="14.4" x14ac:dyDescent="0.3"/>
  <cols>
    <col min="1" max="1" width="6" style="5" customWidth="1"/>
    <col min="2" max="2" width="5.44140625" style="5" customWidth="1"/>
    <col min="3" max="3" width="27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44140625" customWidth="1"/>
  </cols>
  <sheetData>
    <row r="1" spans="1:14" x14ac:dyDescent="0.3">
      <c r="A1" s="40">
        <f>'10'!H4</f>
        <v>10</v>
      </c>
      <c r="B1" s="38" t="s">
        <v>6</v>
      </c>
      <c r="C1" s="39"/>
      <c r="D1" s="51" t="str">
        <f>IF(VLOOKUP(A1,Verzamelblad!A5:E54,3)=0,"",VLOOKUP(A1,Verzamelblad!A5:E54,3))</f>
        <v>CBS De Humstee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A4" s="328"/>
      <c r="B4" s="328"/>
      <c r="C4" s="329" t="s">
        <v>371</v>
      </c>
    </row>
    <row r="5" spans="1:14" x14ac:dyDescent="0.3">
      <c r="A5" s="328" t="s">
        <v>399</v>
      </c>
      <c r="B5" s="406" t="s">
        <v>554</v>
      </c>
      <c r="C5" s="159" t="s">
        <v>339</v>
      </c>
      <c r="D5" s="159"/>
      <c r="E5" s="159" t="s">
        <v>287</v>
      </c>
      <c r="F5" s="363">
        <v>5.2</v>
      </c>
      <c r="G5" s="363"/>
      <c r="H5" s="363"/>
      <c r="I5" s="363"/>
      <c r="J5" s="363"/>
      <c r="K5" s="7">
        <f>SUM(F5:J5)</f>
        <v>5.2</v>
      </c>
    </row>
    <row r="6" spans="1:14" x14ac:dyDescent="0.3">
      <c r="A6" s="328" t="s">
        <v>439</v>
      </c>
      <c r="B6" s="406" t="s">
        <v>567</v>
      </c>
      <c r="C6" s="159" t="s">
        <v>350</v>
      </c>
      <c r="D6" s="159"/>
      <c r="E6" s="159" t="s">
        <v>287</v>
      </c>
      <c r="F6" s="363"/>
      <c r="G6" s="363"/>
      <c r="H6" s="363"/>
      <c r="I6" s="363"/>
      <c r="J6" s="363">
        <v>34</v>
      </c>
      <c r="K6" s="7">
        <f t="shared" ref="K6:K34" si="0">SUM(F6:J6)</f>
        <v>34</v>
      </c>
    </row>
    <row r="7" spans="1:14" x14ac:dyDescent="0.3">
      <c r="A7" s="328" t="s">
        <v>396</v>
      </c>
      <c r="B7" s="406" t="s">
        <v>571</v>
      </c>
      <c r="C7" s="159" t="s">
        <v>385</v>
      </c>
      <c r="D7" s="159"/>
      <c r="E7" s="159" t="s">
        <v>288</v>
      </c>
      <c r="F7" s="363"/>
      <c r="G7" s="363">
        <v>64</v>
      </c>
      <c r="H7" s="363"/>
      <c r="I7" s="363"/>
      <c r="J7" s="363"/>
      <c r="K7" s="7">
        <f t="shared" si="0"/>
        <v>64</v>
      </c>
    </row>
    <row r="8" spans="1:14" x14ac:dyDescent="0.3">
      <c r="A8" s="328" t="s">
        <v>395</v>
      </c>
      <c r="B8" s="406" t="s">
        <v>572</v>
      </c>
      <c r="C8" s="159" t="s">
        <v>348</v>
      </c>
      <c r="D8" s="159"/>
      <c r="E8" s="159" t="s">
        <v>276</v>
      </c>
      <c r="F8" s="363"/>
      <c r="G8" s="363"/>
      <c r="H8" s="363"/>
      <c r="I8" s="363"/>
      <c r="J8" s="363">
        <v>5.8</v>
      </c>
      <c r="K8" s="7">
        <f t="shared" si="0"/>
        <v>5.8</v>
      </c>
    </row>
    <row r="9" spans="1:14" x14ac:dyDescent="0.3">
      <c r="A9" s="328" t="s">
        <v>439</v>
      </c>
      <c r="B9" s="406" t="s">
        <v>558</v>
      </c>
      <c r="C9" s="159" t="s">
        <v>350</v>
      </c>
      <c r="D9" s="159"/>
      <c r="E9" s="159" t="s">
        <v>287</v>
      </c>
      <c r="F9" s="363"/>
      <c r="G9" s="363">
        <v>4.2</v>
      </c>
      <c r="H9" s="363"/>
      <c r="I9" s="363"/>
      <c r="J9" s="363">
        <v>60</v>
      </c>
      <c r="K9" s="7">
        <f t="shared" si="0"/>
        <v>64.2</v>
      </c>
    </row>
    <row r="10" spans="1:14" x14ac:dyDescent="0.3">
      <c r="A10" s="328" t="s">
        <v>399</v>
      </c>
      <c r="B10" s="406" t="s">
        <v>559</v>
      </c>
      <c r="C10" s="159" t="s">
        <v>348</v>
      </c>
      <c r="D10" s="159"/>
      <c r="E10" s="159" t="s">
        <v>276</v>
      </c>
      <c r="F10" s="363"/>
      <c r="G10" s="363"/>
      <c r="H10" s="363"/>
      <c r="I10" s="363"/>
      <c r="J10" s="363">
        <v>4.7</v>
      </c>
      <c r="K10" s="7">
        <f t="shared" si="0"/>
        <v>4.7</v>
      </c>
    </row>
    <row r="11" spans="1:14" x14ac:dyDescent="0.3">
      <c r="A11" s="328" t="s">
        <v>395</v>
      </c>
      <c r="B11" s="406" t="s">
        <v>570</v>
      </c>
      <c r="C11" s="159" t="s">
        <v>385</v>
      </c>
      <c r="D11" s="159"/>
      <c r="E11" s="159" t="s">
        <v>288</v>
      </c>
      <c r="F11" s="363" t="s">
        <v>286</v>
      </c>
      <c r="G11" s="363">
        <v>62.7</v>
      </c>
      <c r="H11" s="363"/>
      <c r="I11" s="363"/>
      <c r="J11" s="363"/>
      <c r="K11" s="7">
        <f t="shared" si="0"/>
        <v>62.7</v>
      </c>
    </row>
    <row r="12" spans="1:14" x14ac:dyDescent="0.3">
      <c r="A12" s="328" t="s">
        <v>440</v>
      </c>
      <c r="B12" s="406" t="s">
        <v>566</v>
      </c>
      <c r="C12" s="159" t="s">
        <v>385</v>
      </c>
      <c r="D12" s="159"/>
      <c r="E12" s="159" t="s">
        <v>288</v>
      </c>
      <c r="F12" s="363" t="s">
        <v>286</v>
      </c>
      <c r="G12" s="363">
        <v>62.3</v>
      </c>
      <c r="H12" s="363"/>
      <c r="I12" s="363"/>
      <c r="J12" s="363"/>
      <c r="K12" s="7">
        <f t="shared" si="0"/>
        <v>62.3</v>
      </c>
    </row>
    <row r="13" spans="1:14" x14ac:dyDescent="0.3">
      <c r="A13" s="328" t="s">
        <v>622</v>
      </c>
      <c r="B13" s="406" t="s">
        <v>623</v>
      </c>
      <c r="C13" s="159" t="s">
        <v>349</v>
      </c>
      <c r="D13" s="159"/>
      <c r="E13" s="159" t="s">
        <v>289</v>
      </c>
      <c r="F13" s="363">
        <v>17</v>
      </c>
      <c r="G13" s="363"/>
      <c r="H13" s="363"/>
      <c r="I13" s="363"/>
      <c r="J13" s="363"/>
      <c r="K13" s="7">
        <f t="shared" si="0"/>
        <v>17</v>
      </c>
    </row>
    <row r="14" spans="1:14" x14ac:dyDescent="0.3">
      <c r="A14" s="328" t="s">
        <v>441</v>
      </c>
      <c r="B14" s="406" t="s">
        <v>562</v>
      </c>
      <c r="C14" s="159" t="s">
        <v>624</v>
      </c>
      <c r="D14" s="159"/>
      <c r="E14" s="159" t="s">
        <v>343</v>
      </c>
      <c r="F14" s="363"/>
      <c r="G14" s="363">
        <v>5.6</v>
      </c>
      <c r="H14" s="363"/>
      <c r="I14" s="363"/>
      <c r="J14" s="363" t="s">
        <v>286</v>
      </c>
      <c r="K14" s="7">
        <f t="shared" si="0"/>
        <v>5.6</v>
      </c>
    </row>
    <row r="15" spans="1:14" x14ac:dyDescent="0.3">
      <c r="A15" s="328" t="s">
        <v>445</v>
      </c>
      <c r="B15" s="406" t="s">
        <v>625</v>
      </c>
      <c r="C15" s="159" t="s">
        <v>626</v>
      </c>
      <c r="D15" s="159"/>
      <c r="E15" s="159" t="s">
        <v>343</v>
      </c>
      <c r="F15" s="363"/>
      <c r="G15" s="363"/>
      <c r="H15" s="363"/>
      <c r="I15" s="363"/>
      <c r="J15" s="363">
        <v>4.8</v>
      </c>
      <c r="K15" s="7">
        <f t="shared" si="0"/>
        <v>4.8</v>
      </c>
    </row>
    <row r="16" spans="1:14" x14ac:dyDescent="0.3">
      <c r="A16" s="328" t="s">
        <v>445</v>
      </c>
      <c r="B16" s="406"/>
      <c r="C16" s="159" t="s">
        <v>347</v>
      </c>
      <c r="D16" s="159"/>
      <c r="E16" s="159" t="s">
        <v>343</v>
      </c>
      <c r="F16" s="363"/>
      <c r="G16" s="363">
        <v>3.5</v>
      </c>
      <c r="H16" s="363"/>
      <c r="I16" s="363"/>
      <c r="J16" s="363" t="s">
        <v>286</v>
      </c>
      <c r="K16" s="7">
        <f t="shared" si="0"/>
        <v>3.5</v>
      </c>
    </row>
    <row r="17" spans="1:11" x14ac:dyDescent="0.3">
      <c r="A17" s="328" t="s">
        <v>444</v>
      </c>
      <c r="B17" s="406" t="s">
        <v>627</v>
      </c>
      <c r="C17" s="159" t="s">
        <v>385</v>
      </c>
      <c r="D17" s="159"/>
      <c r="E17" s="159" t="s">
        <v>288</v>
      </c>
      <c r="F17" s="363"/>
      <c r="G17" s="363">
        <v>62.7</v>
      </c>
      <c r="H17" s="157"/>
      <c r="I17" s="363"/>
      <c r="J17" s="363"/>
      <c r="K17" s="7">
        <f t="shared" si="0"/>
        <v>62.7</v>
      </c>
    </row>
    <row r="18" spans="1:11" x14ac:dyDescent="0.3">
      <c r="A18" s="328" t="s">
        <v>543</v>
      </c>
      <c r="B18" s="406" t="s">
        <v>628</v>
      </c>
      <c r="C18" s="159" t="s">
        <v>624</v>
      </c>
      <c r="D18" s="159"/>
      <c r="E18" s="159" t="s">
        <v>343</v>
      </c>
      <c r="F18" s="363" t="s">
        <v>286</v>
      </c>
      <c r="G18" s="363"/>
      <c r="H18" s="363"/>
      <c r="I18" s="363"/>
      <c r="J18" s="363">
        <v>3.5</v>
      </c>
      <c r="K18" s="7">
        <f t="shared" si="0"/>
        <v>3.5</v>
      </c>
    </row>
    <row r="19" spans="1:11" x14ac:dyDescent="0.3">
      <c r="A19" s="328" t="s">
        <v>446</v>
      </c>
      <c r="B19" s="406" t="s">
        <v>629</v>
      </c>
      <c r="C19" s="159" t="s">
        <v>385</v>
      </c>
      <c r="D19" s="159"/>
      <c r="E19" s="159" t="s">
        <v>288</v>
      </c>
      <c r="F19" s="363" t="s">
        <v>286</v>
      </c>
      <c r="G19" s="363">
        <v>60.3</v>
      </c>
      <c r="H19" s="363"/>
      <c r="I19" s="363"/>
      <c r="J19" s="363"/>
      <c r="K19" s="7">
        <f t="shared" si="0"/>
        <v>60.3</v>
      </c>
    </row>
    <row r="20" spans="1:11" x14ac:dyDescent="0.3">
      <c r="A20" s="328" t="s">
        <v>539</v>
      </c>
      <c r="B20" s="406" t="s">
        <v>564</v>
      </c>
      <c r="C20" s="159" t="s">
        <v>339</v>
      </c>
      <c r="D20" s="159"/>
      <c r="E20" s="159" t="s">
        <v>287</v>
      </c>
      <c r="F20" s="363">
        <v>3.7</v>
      </c>
      <c r="G20" s="363"/>
      <c r="H20" s="363"/>
      <c r="I20" s="363"/>
      <c r="J20" s="363"/>
      <c r="K20" s="7">
        <f t="shared" si="0"/>
        <v>3.7</v>
      </c>
    </row>
    <row r="21" spans="1:11" x14ac:dyDescent="0.3">
      <c r="A21" s="328" t="s">
        <v>402</v>
      </c>
      <c r="B21" s="406" t="s">
        <v>630</v>
      </c>
      <c r="C21" s="159" t="s">
        <v>385</v>
      </c>
      <c r="D21" s="159"/>
      <c r="E21" s="159" t="s">
        <v>288</v>
      </c>
      <c r="F21" s="363"/>
      <c r="G21" s="363">
        <v>52</v>
      </c>
      <c r="H21" s="363"/>
      <c r="I21" s="363"/>
      <c r="J21" s="363"/>
      <c r="K21" s="7">
        <f t="shared" si="0"/>
        <v>52</v>
      </c>
    </row>
    <row r="22" spans="1:11" x14ac:dyDescent="0.3">
      <c r="A22" s="328" t="s">
        <v>402</v>
      </c>
      <c r="B22" s="406" t="s">
        <v>563</v>
      </c>
      <c r="C22" s="159" t="s">
        <v>631</v>
      </c>
      <c r="D22" s="159"/>
      <c r="E22" s="159" t="s">
        <v>287</v>
      </c>
      <c r="F22" s="363"/>
      <c r="G22" s="363">
        <v>17.5</v>
      </c>
      <c r="H22" s="363"/>
      <c r="I22" s="363"/>
      <c r="J22" s="363"/>
      <c r="K22" s="7">
        <f t="shared" si="0"/>
        <v>17.5</v>
      </c>
    </row>
    <row r="23" spans="1:11" x14ac:dyDescent="0.3">
      <c r="A23" s="328" t="s">
        <v>428</v>
      </c>
      <c r="B23" s="406"/>
      <c r="C23" s="159" t="s">
        <v>632</v>
      </c>
      <c r="D23" s="159"/>
      <c r="E23" s="159" t="s">
        <v>288</v>
      </c>
      <c r="F23" s="363"/>
      <c r="G23" s="363">
        <v>30.8</v>
      </c>
      <c r="H23" s="363"/>
      <c r="I23" s="363"/>
      <c r="J23" s="363"/>
      <c r="K23" s="7">
        <f t="shared" si="0"/>
        <v>30.8</v>
      </c>
    </row>
    <row r="24" spans="1:11" x14ac:dyDescent="0.3">
      <c r="A24" s="328" t="s">
        <v>430</v>
      </c>
      <c r="B24" s="406"/>
      <c r="C24" s="159" t="s">
        <v>633</v>
      </c>
      <c r="D24" s="159"/>
      <c r="E24" s="159" t="s">
        <v>287</v>
      </c>
      <c r="F24" s="363"/>
      <c r="G24" s="363">
        <v>6</v>
      </c>
      <c r="H24" s="363"/>
      <c r="I24" s="363"/>
      <c r="J24" s="363"/>
      <c r="K24" s="7">
        <f t="shared" si="0"/>
        <v>6</v>
      </c>
    </row>
    <row r="25" spans="1:11" x14ac:dyDescent="0.3">
      <c r="A25" s="328" t="s">
        <v>442</v>
      </c>
      <c r="B25" s="406" t="s">
        <v>560</v>
      </c>
      <c r="C25" s="159" t="s">
        <v>634</v>
      </c>
      <c r="D25" s="159"/>
      <c r="E25" s="159" t="s">
        <v>276</v>
      </c>
      <c r="F25" s="363"/>
      <c r="G25" s="363"/>
      <c r="H25" s="363"/>
      <c r="I25" s="363"/>
      <c r="J25" s="363">
        <v>23</v>
      </c>
      <c r="K25" s="7">
        <f t="shared" si="0"/>
        <v>23</v>
      </c>
    </row>
    <row r="26" spans="1:11" x14ac:dyDescent="0.3">
      <c r="A26" s="328" t="s">
        <v>442</v>
      </c>
      <c r="B26" s="406" t="s">
        <v>635</v>
      </c>
      <c r="C26" s="159" t="s">
        <v>348</v>
      </c>
      <c r="D26" s="159"/>
      <c r="E26" s="159" t="s">
        <v>276</v>
      </c>
      <c r="F26" s="363"/>
      <c r="G26" s="363"/>
      <c r="H26" s="363"/>
      <c r="I26" s="363"/>
      <c r="J26" s="363">
        <v>1.8</v>
      </c>
      <c r="K26" s="7">
        <f t="shared" si="0"/>
        <v>1.8</v>
      </c>
    </row>
    <row r="27" spans="1:11" x14ac:dyDescent="0.3">
      <c r="A27" s="328" t="s">
        <v>538</v>
      </c>
      <c r="B27" s="406" t="s">
        <v>636</v>
      </c>
      <c r="C27" s="159" t="s">
        <v>637</v>
      </c>
      <c r="D27" s="159"/>
      <c r="E27" s="159" t="s">
        <v>343</v>
      </c>
      <c r="F27" s="363"/>
      <c r="G27" s="363">
        <v>7</v>
      </c>
      <c r="H27" s="363"/>
      <c r="I27" s="363"/>
      <c r="J27" s="363"/>
      <c r="K27" s="7">
        <f t="shared" si="0"/>
        <v>7</v>
      </c>
    </row>
    <row r="28" spans="1:11" x14ac:dyDescent="0.3">
      <c r="A28" s="328" t="s">
        <v>435</v>
      </c>
      <c r="B28" s="406" t="s">
        <v>638</v>
      </c>
      <c r="C28" s="430" t="s">
        <v>639</v>
      </c>
      <c r="D28" s="430"/>
      <c r="E28" s="430" t="s">
        <v>288</v>
      </c>
      <c r="F28" s="363"/>
      <c r="G28" s="363"/>
      <c r="H28" s="363">
        <v>86.5</v>
      </c>
      <c r="I28" s="363"/>
      <c r="J28" s="363"/>
      <c r="K28" s="7">
        <f t="shared" si="0"/>
        <v>86.5</v>
      </c>
    </row>
    <row r="29" spans="1:11" x14ac:dyDescent="0.3">
      <c r="A29" s="328" t="s">
        <v>435</v>
      </c>
      <c r="B29" s="406"/>
      <c r="C29" s="430" t="s">
        <v>640</v>
      </c>
      <c r="D29" s="430"/>
      <c r="E29" s="430" t="s">
        <v>343</v>
      </c>
      <c r="F29" s="363"/>
      <c r="G29" s="363"/>
      <c r="H29" s="363">
        <v>7.2</v>
      </c>
      <c r="I29" s="363"/>
      <c r="J29" s="363"/>
      <c r="K29" s="7">
        <f t="shared" si="0"/>
        <v>7.2</v>
      </c>
    </row>
    <row r="30" spans="1:11" x14ac:dyDescent="0.3">
      <c r="A30" s="328" t="s">
        <v>432</v>
      </c>
      <c r="B30" s="406" t="s">
        <v>573</v>
      </c>
      <c r="C30" s="159" t="s">
        <v>379</v>
      </c>
      <c r="D30" s="159"/>
      <c r="E30" s="159" t="s">
        <v>343</v>
      </c>
      <c r="F30" s="363"/>
      <c r="G30" s="363"/>
      <c r="H30" s="363">
        <v>6.7</v>
      </c>
      <c r="I30" s="363"/>
      <c r="J30" s="363" t="s">
        <v>286</v>
      </c>
      <c r="K30" s="7">
        <f t="shared" si="0"/>
        <v>6.7</v>
      </c>
    </row>
    <row r="31" spans="1:11" x14ac:dyDescent="0.3">
      <c r="A31" s="328" t="s">
        <v>641</v>
      </c>
      <c r="B31" s="406" t="s">
        <v>642</v>
      </c>
      <c r="C31" s="159" t="s">
        <v>643</v>
      </c>
      <c r="D31" s="159"/>
      <c r="E31" s="159" t="s">
        <v>343</v>
      </c>
      <c r="F31" s="363"/>
      <c r="G31" s="363"/>
      <c r="H31" s="363"/>
      <c r="I31" s="363"/>
      <c r="J31" s="363">
        <v>16</v>
      </c>
      <c r="K31" s="7">
        <f t="shared" si="0"/>
        <v>16</v>
      </c>
    </row>
    <row r="32" spans="1:11" x14ac:dyDescent="0.3">
      <c r="A32" s="328" t="s">
        <v>437</v>
      </c>
      <c r="B32" s="406" t="s">
        <v>569</v>
      </c>
      <c r="C32" s="159" t="s">
        <v>379</v>
      </c>
      <c r="D32" s="159"/>
      <c r="E32" s="159" t="s">
        <v>343</v>
      </c>
      <c r="F32" s="363"/>
      <c r="G32" s="363">
        <v>10.199999999999999</v>
      </c>
      <c r="H32" s="363"/>
      <c r="I32" s="363"/>
      <c r="J32" s="363" t="s">
        <v>286</v>
      </c>
      <c r="K32" s="7">
        <f t="shared" si="0"/>
        <v>10.199999999999999</v>
      </c>
    </row>
    <row r="33" spans="1:13" x14ac:dyDescent="0.3">
      <c r="A33" s="328" t="s">
        <v>436</v>
      </c>
      <c r="B33" s="406" t="s">
        <v>561</v>
      </c>
      <c r="C33" s="159" t="s">
        <v>348</v>
      </c>
      <c r="D33" s="159"/>
      <c r="E33" s="159" t="s">
        <v>276</v>
      </c>
      <c r="F33" s="363"/>
      <c r="G33" s="363"/>
      <c r="H33" s="363"/>
      <c r="I33" s="363"/>
      <c r="J33" s="363">
        <v>5.5</v>
      </c>
      <c r="K33" s="7">
        <f t="shared" si="0"/>
        <v>5.5</v>
      </c>
    </row>
    <row r="34" spans="1:13" x14ac:dyDescent="0.3">
      <c r="A34" s="328" t="s">
        <v>438</v>
      </c>
      <c r="B34" s="406" t="s">
        <v>565</v>
      </c>
      <c r="C34" s="420" t="s">
        <v>348</v>
      </c>
      <c r="D34" s="420"/>
      <c r="E34" s="420" t="s">
        <v>276</v>
      </c>
      <c r="F34" s="421"/>
      <c r="G34" s="421"/>
      <c r="H34" s="421"/>
      <c r="I34" s="421"/>
      <c r="J34" s="421">
        <v>4.8</v>
      </c>
      <c r="K34" s="7">
        <f t="shared" si="0"/>
        <v>4.8</v>
      </c>
    </row>
    <row r="35" spans="1:13" ht="15" thickBot="1" x14ac:dyDescent="0.35">
      <c r="A35" s="328"/>
      <c r="B35" s="406"/>
      <c r="C35" s="422" t="s">
        <v>644</v>
      </c>
      <c r="D35" s="422"/>
      <c r="E35" s="422"/>
      <c r="F35" s="423">
        <f t="shared" ref="F35:K35" si="1">SUM(F5:F34)</f>
        <v>25.9</v>
      </c>
      <c r="G35" s="423">
        <f t="shared" si="1"/>
        <v>448.8</v>
      </c>
      <c r="H35" s="423">
        <f t="shared" si="1"/>
        <v>100.4</v>
      </c>
      <c r="I35" s="423">
        <f t="shared" si="1"/>
        <v>0</v>
      </c>
      <c r="J35" s="423">
        <f t="shared" si="1"/>
        <v>163.90000000000003</v>
      </c>
      <c r="K35" s="423">
        <f t="shared" si="1"/>
        <v>739</v>
      </c>
      <c r="L35" s="258"/>
      <c r="M35" s="260"/>
    </row>
    <row r="36" spans="1:13" ht="15" thickTop="1" x14ac:dyDescent="0.3">
      <c r="A36" s="328"/>
      <c r="B36" s="367"/>
      <c r="C36" s="159"/>
      <c r="D36" s="159"/>
      <c r="E36" s="159"/>
      <c r="F36" s="331"/>
      <c r="G36" s="331"/>
      <c r="H36" s="331"/>
      <c r="I36" s="331"/>
      <c r="J36" s="331"/>
    </row>
    <row r="37" spans="1:13" x14ac:dyDescent="0.3">
      <c r="A37" s="328"/>
      <c r="B37" s="328"/>
      <c r="C37" s="329" t="s">
        <v>645</v>
      </c>
      <c r="D37" s="431"/>
      <c r="E37" s="432"/>
      <c r="F37" s="432"/>
      <c r="G37" s="432"/>
      <c r="H37" s="432"/>
      <c r="I37" s="432"/>
      <c r="J37" s="432"/>
      <c r="K37" s="432"/>
    </row>
    <row r="38" spans="1:13" x14ac:dyDescent="0.3">
      <c r="A38" s="328"/>
      <c r="B38" s="406" t="s">
        <v>399</v>
      </c>
      <c r="C38" s="159" t="s">
        <v>646</v>
      </c>
      <c r="E38" s="159" t="s">
        <v>647</v>
      </c>
      <c r="F38">
        <v>4</v>
      </c>
      <c r="G38" s="363">
        <v>37.770000000000003</v>
      </c>
      <c r="H38" s="363"/>
      <c r="I38" s="157"/>
      <c r="J38" s="363"/>
      <c r="K38" s="363">
        <f>SUM(E38:H38)</f>
        <v>41.77</v>
      </c>
      <c r="L38" s="5">
        <f t="shared" ref="L38:L70" si="2">IF(D38="X",0,IF(E38="",0,IF(E38="H",0,VLOOKUP(E38,$F$540:$G$554,2))))</f>
        <v>0</v>
      </c>
      <c r="M38">
        <f t="shared" ref="M38:M69" si="3">SUM(K38*L38)</f>
        <v>0</v>
      </c>
    </row>
    <row r="39" spans="1:13" x14ac:dyDescent="0.3">
      <c r="A39" s="328"/>
      <c r="B39" s="406" t="s">
        <v>396</v>
      </c>
      <c r="C39" s="159" t="s">
        <v>648</v>
      </c>
      <c r="E39" s="159" t="s">
        <v>647</v>
      </c>
      <c r="G39" s="363">
        <v>17</v>
      </c>
      <c r="H39" s="363"/>
      <c r="I39" s="363" t="s">
        <v>286</v>
      </c>
      <c r="J39" s="363"/>
      <c r="K39" s="363">
        <f>SUM(G39:I39)</f>
        <v>17</v>
      </c>
      <c r="L39" s="5">
        <f t="shared" si="2"/>
        <v>0</v>
      </c>
      <c r="M39">
        <f t="shared" si="3"/>
        <v>0</v>
      </c>
    </row>
    <row r="40" spans="1:13" x14ac:dyDescent="0.3">
      <c r="A40" s="328"/>
      <c r="B40" s="406" t="s">
        <v>395</v>
      </c>
      <c r="C40" s="159" t="s">
        <v>385</v>
      </c>
      <c r="E40" s="159" t="s">
        <v>647</v>
      </c>
      <c r="G40" s="363">
        <v>54</v>
      </c>
      <c r="H40" s="363"/>
      <c r="I40" s="363"/>
      <c r="J40" s="363"/>
      <c r="K40" s="363">
        <f>SUM(E40:I40)</f>
        <v>54</v>
      </c>
      <c r="L40" s="5">
        <f t="shared" si="2"/>
        <v>0</v>
      </c>
      <c r="M40">
        <f t="shared" si="3"/>
        <v>0</v>
      </c>
    </row>
    <row r="41" spans="1:13" x14ac:dyDescent="0.3">
      <c r="A41" s="328"/>
      <c r="B41" s="406" t="s">
        <v>440</v>
      </c>
      <c r="C41" s="420" t="s">
        <v>385</v>
      </c>
      <c r="E41" s="420" t="s">
        <v>647</v>
      </c>
      <c r="G41" s="421">
        <v>54</v>
      </c>
      <c r="H41" s="421"/>
      <c r="I41" s="421"/>
      <c r="J41" s="421"/>
      <c r="K41" s="363">
        <f>SUM(E41:I41)</f>
        <v>54</v>
      </c>
      <c r="L41" s="5">
        <f t="shared" si="2"/>
        <v>0</v>
      </c>
      <c r="M41">
        <f t="shared" si="3"/>
        <v>0</v>
      </c>
    </row>
    <row r="42" spans="1:13" ht="15" thickBot="1" x14ac:dyDescent="0.35">
      <c r="A42" s="328"/>
      <c r="B42" s="406"/>
      <c r="C42" s="422" t="s">
        <v>649</v>
      </c>
      <c r="D42" s="422"/>
      <c r="E42" s="422"/>
      <c r="F42" s="423">
        <f>SUM(F38:F41)</f>
        <v>4</v>
      </c>
      <c r="G42" s="423">
        <f t="shared" ref="G42:K42" si="4">SUM(G38:G41)</f>
        <v>162.77000000000001</v>
      </c>
      <c r="H42" s="423">
        <f t="shared" si="4"/>
        <v>0</v>
      </c>
      <c r="I42" s="423">
        <f t="shared" si="4"/>
        <v>0</v>
      </c>
      <c r="J42" s="423">
        <f t="shared" si="4"/>
        <v>0</v>
      </c>
      <c r="K42" s="423">
        <f t="shared" si="4"/>
        <v>166.77</v>
      </c>
      <c r="L42" s="5">
        <f t="shared" si="2"/>
        <v>0</v>
      </c>
      <c r="M42">
        <f t="shared" si="3"/>
        <v>0</v>
      </c>
    </row>
    <row r="43" spans="1:13" ht="15" thickTop="1" x14ac:dyDescent="0.3">
      <c r="A43" s="328"/>
      <c r="B43" s="406"/>
      <c r="C43" s="431"/>
      <c r="D43" s="431"/>
      <c r="E43" s="431"/>
      <c r="F43" s="432"/>
      <c r="G43" s="432"/>
      <c r="H43" s="432"/>
      <c r="I43" s="432"/>
      <c r="J43" s="432"/>
      <c r="K43" s="432"/>
      <c r="L43" s="5">
        <f t="shared" si="2"/>
        <v>0</v>
      </c>
      <c r="M43">
        <f t="shared" si="3"/>
        <v>0</v>
      </c>
    </row>
    <row r="44" spans="1:13" x14ac:dyDescent="0.3">
      <c r="A44" s="328"/>
      <c r="B44" s="406"/>
      <c r="C44" s="431" t="str">
        <f>C35</f>
        <v>Totaal De Wingerd</v>
      </c>
      <c r="D44" s="431"/>
      <c r="E44" s="431"/>
      <c r="F44" s="432">
        <f>F35</f>
        <v>25.9</v>
      </c>
      <c r="G44" s="432">
        <f t="shared" ref="G44:K44" si="5">G35</f>
        <v>448.8</v>
      </c>
      <c r="H44" s="432">
        <f t="shared" si="5"/>
        <v>100.4</v>
      </c>
      <c r="I44" s="432">
        <f t="shared" si="5"/>
        <v>0</v>
      </c>
      <c r="J44" s="432">
        <f t="shared" si="5"/>
        <v>163.90000000000003</v>
      </c>
      <c r="K44" s="432">
        <f t="shared" si="5"/>
        <v>739</v>
      </c>
      <c r="L44" s="5">
        <f t="shared" si="2"/>
        <v>0</v>
      </c>
      <c r="M44">
        <f t="shared" si="3"/>
        <v>0</v>
      </c>
    </row>
    <row r="45" spans="1:13" x14ac:dyDescent="0.3">
      <c r="A45" s="328"/>
      <c r="B45" s="406"/>
      <c r="C45" s="431" t="str">
        <f>C42</f>
        <v>Totaal Units De Wingerd</v>
      </c>
      <c r="D45" s="431"/>
      <c r="E45" s="431"/>
      <c r="F45" s="432">
        <f>F42</f>
        <v>4</v>
      </c>
      <c r="G45" s="432">
        <f t="shared" ref="G45:K45" si="6">G42</f>
        <v>162.77000000000001</v>
      </c>
      <c r="H45" s="432">
        <f t="shared" si="6"/>
        <v>0</v>
      </c>
      <c r="I45" s="432">
        <f t="shared" si="6"/>
        <v>0</v>
      </c>
      <c r="J45" s="432">
        <f t="shared" si="6"/>
        <v>0</v>
      </c>
      <c r="K45" s="432">
        <f t="shared" si="6"/>
        <v>166.77</v>
      </c>
      <c r="L45" s="5">
        <f t="shared" si="2"/>
        <v>0</v>
      </c>
      <c r="M45">
        <f t="shared" si="3"/>
        <v>0</v>
      </c>
    </row>
    <row r="46" spans="1:13" ht="15" thickBot="1" x14ac:dyDescent="0.35">
      <c r="A46" s="328"/>
      <c r="B46" s="406"/>
      <c r="C46" s="422" t="s">
        <v>86</v>
      </c>
      <c r="D46" s="422"/>
      <c r="E46" s="422"/>
      <c r="F46" s="423">
        <f t="shared" ref="F46:J46" si="7">SUM(F44:F45)</f>
        <v>29.9</v>
      </c>
      <c r="G46" s="423">
        <f t="shared" si="7"/>
        <v>611.57000000000005</v>
      </c>
      <c r="H46" s="423">
        <f t="shared" si="7"/>
        <v>100.4</v>
      </c>
      <c r="I46" s="423">
        <f t="shared" si="7"/>
        <v>0</v>
      </c>
      <c r="J46" s="423">
        <f t="shared" si="7"/>
        <v>163.90000000000003</v>
      </c>
      <c r="K46" s="423">
        <f>SUM(K44:K45)</f>
        <v>905.77</v>
      </c>
      <c r="L46" s="5">
        <f t="shared" si="2"/>
        <v>0</v>
      </c>
      <c r="M46">
        <f t="shared" si="3"/>
        <v>0</v>
      </c>
    </row>
    <row r="47" spans="1:13" ht="15" hidden="1" thickTop="1" x14ac:dyDescent="0.3">
      <c r="K47" s="7">
        <f t="shared" ref="K47:K69" si="8">SUM(F47:J47)</f>
        <v>0</v>
      </c>
      <c r="L47" s="5">
        <f t="shared" si="2"/>
        <v>0</v>
      </c>
      <c r="M47">
        <f t="shared" si="3"/>
        <v>0</v>
      </c>
    </row>
    <row r="48" spans="1:13" hidden="1" x14ac:dyDescent="0.3">
      <c r="K48" s="7">
        <f t="shared" si="8"/>
        <v>0</v>
      </c>
      <c r="L48" s="5">
        <f t="shared" si="2"/>
        <v>0</v>
      </c>
      <c r="M48">
        <f t="shared" si="3"/>
        <v>0</v>
      </c>
    </row>
    <row r="49" spans="11:13" hidden="1" x14ac:dyDescent="0.3">
      <c r="K49" s="7">
        <f t="shared" si="8"/>
        <v>0</v>
      </c>
      <c r="L49" s="5">
        <f t="shared" si="2"/>
        <v>0</v>
      </c>
      <c r="M49">
        <f t="shared" si="3"/>
        <v>0</v>
      </c>
    </row>
    <row r="50" spans="11:13" hidden="1" x14ac:dyDescent="0.3">
      <c r="K50" s="7">
        <f t="shared" si="8"/>
        <v>0</v>
      </c>
      <c r="L50" s="5">
        <f t="shared" si="2"/>
        <v>0</v>
      </c>
      <c r="M50">
        <f t="shared" si="3"/>
        <v>0</v>
      </c>
    </row>
    <row r="51" spans="11:13" hidden="1" x14ac:dyDescent="0.3">
      <c r="K51" s="7">
        <f t="shared" si="8"/>
        <v>0</v>
      </c>
      <c r="L51" s="5">
        <f t="shared" si="2"/>
        <v>0</v>
      </c>
      <c r="M51">
        <f t="shared" si="3"/>
        <v>0</v>
      </c>
    </row>
    <row r="52" spans="11:13" hidden="1" x14ac:dyDescent="0.3">
      <c r="K52" s="7">
        <f t="shared" si="8"/>
        <v>0</v>
      </c>
      <c r="L52" s="5">
        <f t="shared" si="2"/>
        <v>0</v>
      </c>
      <c r="M52">
        <f t="shared" si="3"/>
        <v>0</v>
      </c>
    </row>
    <row r="53" spans="11:13" hidden="1" x14ac:dyDescent="0.3">
      <c r="K53" s="7">
        <f t="shared" si="8"/>
        <v>0</v>
      </c>
      <c r="L53" s="5">
        <f t="shared" si="2"/>
        <v>0</v>
      </c>
      <c r="M53">
        <f t="shared" si="3"/>
        <v>0</v>
      </c>
    </row>
    <row r="54" spans="11:13" hidden="1" x14ac:dyDescent="0.3">
      <c r="K54" s="7">
        <f t="shared" si="8"/>
        <v>0</v>
      </c>
      <c r="L54" s="5">
        <f t="shared" si="2"/>
        <v>0</v>
      </c>
      <c r="M54">
        <f t="shared" si="3"/>
        <v>0</v>
      </c>
    </row>
    <row r="55" spans="11:13" hidden="1" x14ac:dyDescent="0.3">
      <c r="K55" s="7">
        <f t="shared" si="8"/>
        <v>0</v>
      </c>
      <c r="L55" s="5">
        <f t="shared" si="2"/>
        <v>0</v>
      </c>
      <c r="M55">
        <f t="shared" si="3"/>
        <v>0</v>
      </c>
    </row>
    <row r="56" spans="11:13" hidden="1" x14ac:dyDescent="0.3">
      <c r="K56" s="7">
        <f t="shared" si="8"/>
        <v>0</v>
      </c>
      <c r="L56" s="5">
        <f t="shared" si="2"/>
        <v>0</v>
      </c>
      <c r="M56">
        <f t="shared" si="3"/>
        <v>0</v>
      </c>
    </row>
    <row r="57" spans="11:13" hidden="1" x14ac:dyDescent="0.3">
      <c r="K57" s="7">
        <f t="shared" si="8"/>
        <v>0</v>
      </c>
      <c r="L57" s="5">
        <f t="shared" si="2"/>
        <v>0</v>
      </c>
      <c r="M57">
        <f t="shared" si="3"/>
        <v>0</v>
      </c>
    </row>
    <row r="58" spans="11:13" hidden="1" x14ac:dyDescent="0.3">
      <c r="K58" s="7">
        <f t="shared" si="8"/>
        <v>0</v>
      </c>
      <c r="L58" s="5">
        <f t="shared" si="2"/>
        <v>0</v>
      </c>
      <c r="M58">
        <f t="shared" si="3"/>
        <v>0</v>
      </c>
    </row>
    <row r="59" spans="11:13" hidden="1" x14ac:dyDescent="0.3">
      <c r="K59" s="7">
        <f t="shared" si="8"/>
        <v>0</v>
      </c>
      <c r="L59" s="5">
        <f t="shared" si="2"/>
        <v>0</v>
      </c>
      <c r="M59">
        <f t="shared" si="3"/>
        <v>0</v>
      </c>
    </row>
    <row r="60" spans="11:13" hidden="1" x14ac:dyDescent="0.3">
      <c r="K60" s="7">
        <f t="shared" si="8"/>
        <v>0</v>
      </c>
      <c r="L60" s="5">
        <f t="shared" si="2"/>
        <v>0</v>
      </c>
      <c r="M60">
        <f t="shared" si="3"/>
        <v>0</v>
      </c>
    </row>
    <row r="61" spans="11:13" hidden="1" x14ac:dyDescent="0.3">
      <c r="K61" s="7">
        <f t="shared" si="8"/>
        <v>0</v>
      </c>
      <c r="L61" s="5">
        <f t="shared" si="2"/>
        <v>0</v>
      </c>
      <c r="M61">
        <f t="shared" si="3"/>
        <v>0</v>
      </c>
    </row>
    <row r="62" spans="11:13" hidden="1" x14ac:dyDescent="0.3">
      <c r="K62" s="7">
        <f t="shared" si="8"/>
        <v>0</v>
      </c>
      <c r="L62" s="5">
        <f t="shared" si="2"/>
        <v>0</v>
      </c>
      <c r="M62">
        <f t="shared" si="3"/>
        <v>0</v>
      </c>
    </row>
    <row r="63" spans="11:13" hidden="1" x14ac:dyDescent="0.3">
      <c r="K63" s="7">
        <f t="shared" si="8"/>
        <v>0</v>
      </c>
      <c r="L63" s="5">
        <f t="shared" si="2"/>
        <v>0</v>
      </c>
      <c r="M63">
        <f t="shared" si="3"/>
        <v>0</v>
      </c>
    </row>
    <row r="64" spans="11:13" hidden="1" x14ac:dyDescent="0.3">
      <c r="K64" s="7">
        <f t="shared" si="8"/>
        <v>0</v>
      </c>
      <c r="L64" s="5">
        <f t="shared" si="2"/>
        <v>0</v>
      </c>
      <c r="M64">
        <f t="shared" si="3"/>
        <v>0</v>
      </c>
    </row>
    <row r="65" spans="11:13" hidden="1" x14ac:dyDescent="0.3">
      <c r="K65" s="7">
        <f t="shared" si="8"/>
        <v>0</v>
      </c>
      <c r="L65" s="5">
        <f t="shared" si="2"/>
        <v>0</v>
      </c>
      <c r="M65">
        <f t="shared" si="3"/>
        <v>0</v>
      </c>
    </row>
    <row r="66" spans="11:13" hidden="1" x14ac:dyDescent="0.3">
      <c r="K66" s="7">
        <f t="shared" si="8"/>
        <v>0</v>
      </c>
      <c r="L66" s="5">
        <f t="shared" si="2"/>
        <v>0</v>
      </c>
      <c r="M66">
        <f t="shared" si="3"/>
        <v>0</v>
      </c>
    </row>
    <row r="67" spans="11:13" hidden="1" x14ac:dyDescent="0.3">
      <c r="K67" s="7">
        <f t="shared" si="8"/>
        <v>0</v>
      </c>
      <c r="L67" s="5">
        <f t="shared" si="2"/>
        <v>0</v>
      </c>
      <c r="M67">
        <f t="shared" si="3"/>
        <v>0</v>
      </c>
    </row>
    <row r="68" spans="11:13" hidden="1" x14ac:dyDescent="0.3">
      <c r="K68" s="7">
        <f t="shared" si="8"/>
        <v>0</v>
      </c>
      <c r="L68" s="5">
        <f t="shared" si="2"/>
        <v>0</v>
      </c>
      <c r="M68">
        <f t="shared" si="3"/>
        <v>0</v>
      </c>
    </row>
    <row r="69" spans="11:13" hidden="1" x14ac:dyDescent="0.3">
      <c r="K69" s="7">
        <f t="shared" si="8"/>
        <v>0</v>
      </c>
      <c r="L69" s="5">
        <f t="shared" si="2"/>
        <v>0</v>
      </c>
      <c r="M69">
        <f t="shared" si="3"/>
        <v>0</v>
      </c>
    </row>
    <row r="70" spans="11:13" hidden="1" x14ac:dyDescent="0.3">
      <c r="K70" s="7">
        <f t="shared" ref="K70:K133" si="9">SUM(F70:J70)</f>
        <v>0</v>
      </c>
      <c r="L70" s="5">
        <f t="shared" si="2"/>
        <v>0</v>
      </c>
      <c r="M70">
        <f t="shared" ref="M70:M133" si="10">SUM(K70*L70)</f>
        <v>0</v>
      </c>
    </row>
    <row r="71" spans="11:13" hidden="1" x14ac:dyDescent="0.3">
      <c r="K71" s="7">
        <f t="shared" si="9"/>
        <v>0</v>
      </c>
      <c r="L71" s="5">
        <f t="shared" ref="L71:L134" si="11">IF(D71="X",0,IF(E71="",0,IF(E71="H",0,VLOOKUP(E71,$F$540:$G$554,2))))</f>
        <v>0</v>
      </c>
      <c r="M71">
        <f t="shared" si="10"/>
        <v>0</v>
      </c>
    </row>
    <row r="72" spans="11:13" hidden="1" x14ac:dyDescent="0.3">
      <c r="K72" s="7">
        <f t="shared" si="9"/>
        <v>0</v>
      </c>
      <c r="L72" s="5">
        <f t="shared" si="11"/>
        <v>0</v>
      </c>
      <c r="M72">
        <f t="shared" si="10"/>
        <v>0</v>
      </c>
    </row>
    <row r="73" spans="11:13" hidden="1" x14ac:dyDescent="0.3">
      <c r="K73" s="7">
        <f t="shared" si="9"/>
        <v>0</v>
      </c>
      <c r="L73" s="5">
        <f t="shared" si="11"/>
        <v>0</v>
      </c>
      <c r="M73">
        <f t="shared" si="10"/>
        <v>0</v>
      </c>
    </row>
    <row r="74" spans="11:13" hidden="1" x14ac:dyDescent="0.3">
      <c r="K74" s="7">
        <f t="shared" si="9"/>
        <v>0</v>
      </c>
      <c r="L74" s="5">
        <f t="shared" si="11"/>
        <v>0</v>
      </c>
      <c r="M74">
        <f t="shared" si="10"/>
        <v>0</v>
      </c>
    </row>
    <row r="75" spans="11:13" hidden="1" x14ac:dyDescent="0.3">
      <c r="K75" s="7">
        <f t="shared" si="9"/>
        <v>0</v>
      </c>
      <c r="L75" s="5">
        <f t="shared" si="11"/>
        <v>0</v>
      </c>
      <c r="M75">
        <f t="shared" si="10"/>
        <v>0</v>
      </c>
    </row>
    <row r="76" spans="11:13" hidden="1" x14ac:dyDescent="0.3">
      <c r="K76" s="7">
        <f t="shared" si="9"/>
        <v>0</v>
      </c>
      <c r="L76" s="5">
        <f t="shared" si="11"/>
        <v>0</v>
      </c>
      <c r="M76">
        <f t="shared" si="10"/>
        <v>0</v>
      </c>
    </row>
    <row r="77" spans="11:13" hidden="1" x14ac:dyDescent="0.3">
      <c r="K77" s="7">
        <f t="shared" si="9"/>
        <v>0</v>
      </c>
      <c r="L77" s="5">
        <f t="shared" si="11"/>
        <v>0</v>
      </c>
      <c r="M77">
        <f t="shared" si="10"/>
        <v>0</v>
      </c>
    </row>
    <row r="78" spans="11:13" hidden="1" x14ac:dyDescent="0.3">
      <c r="K78" s="7">
        <f t="shared" si="9"/>
        <v>0</v>
      </c>
      <c r="L78" s="5">
        <f t="shared" si="11"/>
        <v>0</v>
      </c>
      <c r="M78">
        <f t="shared" si="10"/>
        <v>0</v>
      </c>
    </row>
    <row r="79" spans="11:13" hidden="1" x14ac:dyDescent="0.3">
      <c r="K79" s="7">
        <f t="shared" si="9"/>
        <v>0</v>
      </c>
      <c r="L79" s="5">
        <f t="shared" si="11"/>
        <v>0</v>
      </c>
      <c r="M79">
        <f t="shared" si="10"/>
        <v>0</v>
      </c>
    </row>
    <row r="80" spans="11:13" hidden="1" x14ac:dyDescent="0.3">
      <c r="K80" s="7">
        <f t="shared" si="9"/>
        <v>0</v>
      </c>
      <c r="L80" s="5">
        <f t="shared" si="11"/>
        <v>0</v>
      </c>
      <c r="M80">
        <f t="shared" si="10"/>
        <v>0</v>
      </c>
    </row>
    <row r="81" spans="11:13" hidden="1" x14ac:dyDescent="0.3">
      <c r="K81" s="7">
        <f t="shared" si="9"/>
        <v>0</v>
      </c>
      <c r="L81" s="5">
        <f t="shared" si="11"/>
        <v>0</v>
      </c>
      <c r="M81">
        <f t="shared" si="10"/>
        <v>0</v>
      </c>
    </row>
    <row r="82" spans="11:13" hidden="1" x14ac:dyDescent="0.3">
      <c r="K82" s="7">
        <f t="shared" si="9"/>
        <v>0</v>
      </c>
      <c r="L82" s="5">
        <f t="shared" si="11"/>
        <v>0</v>
      </c>
      <c r="M82">
        <f t="shared" si="10"/>
        <v>0</v>
      </c>
    </row>
    <row r="83" spans="11:13" hidden="1" x14ac:dyDescent="0.3">
      <c r="K83" s="7">
        <f t="shared" si="9"/>
        <v>0</v>
      </c>
      <c r="L83" s="5">
        <f t="shared" si="11"/>
        <v>0</v>
      </c>
      <c r="M83">
        <f t="shared" si="10"/>
        <v>0</v>
      </c>
    </row>
    <row r="84" spans="11:13" hidden="1" x14ac:dyDescent="0.3">
      <c r="K84" s="7">
        <f t="shared" si="9"/>
        <v>0</v>
      </c>
      <c r="L84" s="5">
        <f t="shared" si="11"/>
        <v>0</v>
      </c>
      <c r="M84">
        <f t="shared" si="10"/>
        <v>0</v>
      </c>
    </row>
    <row r="85" spans="11:13" hidden="1" x14ac:dyDescent="0.3">
      <c r="K85" s="7">
        <f t="shared" si="9"/>
        <v>0</v>
      </c>
      <c r="L85" s="5">
        <f t="shared" si="11"/>
        <v>0</v>
      </c>
      <c r="M85">
        <f t="shared" si="10"/>
        <v>0</v>
      </c>
    </row>
    <row r="86" spans="11:13" hidden="1" x14ac:dyDescent="0.3">
      <c r="K86" s="7">
        <f t="shared" si="9"/>
        <v>0</v>
      </c>
      <c r="L86" s="5">
        <f t="shared" si="11"/>
        <v>0</v>
      </c>
      <c r="M86">
        <f t="shared" si="10"/>
        <v>0</v>
      </c>
    </row>
    <row r="87" spans="11:13" hidden="1" x14ac:dyDescent="0.3">
      <c r="K87" s="7">
        <f t="shared" si="9"/>
        <v>0</v>
      </c>
      <c r="L87" s="5">
        <f t="shared" si="11"/>
        <v>0</v>
      </c>
      <c r="M87">
        <f t="shared" si="10"/>
        <v>0</v>
      </c>
    </row>
    <row r="88" spans="11:13" hidden="1" x14ac:dyDescent="0.3">
      <c r="K88" s="7">
        <f t="shared" si="9"/>
        <v>0</v>
      </c>
      <c r="L88" s="5">
        <f t="shared" si="11"/>
        <v>0</v>
      </c>
      <c r="M88">
        <f t="shared" si="10"/>
        <v>0</v>
      </c>
    </row>
    <row r="89" spans="11:13" hidden="1" x14ac:dyDescent="0.3">
      <c r="K89" s="7">
        <f t="shared" si="9"/>
        <v>0</v>
      </c>
      <c r="L89" s="5">
        <f t="shared" si="11"/>
        <v>0</v>
      </c>
      <c r="M89">
        <f t="shared" si="10"/>
        <v>0</v>
      </c>
    </row>
    <row r="90" spans="11:13" hidden="1" x14ac:dyDescent="0.3">
      <c r="K90" s="7">
        <f t="shared" si="9"/>
        <v>0</v>
      </c>
      <c r="L90" s="5">
        <f t="shared" si="11"/>
        <v>0</v>
      </c>
      <c r="M90">
        <f t="shared" si="10"/>
        <v>0</v>
      </c>
    </row>
    <row r="91" spans="11:13" hidden="1" x14ac:dyDescent="0.3">
      <c r="K91" s="7">
        <f t="shared" si="9"/>
        <v>0</v>
      </c>
      <c r="L91" s="5">
        <f t="shared" si="11"/>
        <v>0</v>
      </c>
      <c r="M91">
        <f t="shared" si="10"/>
        <v>0</v>
      </c>
    </row>
    <row r="92" spans="11:13" hidden="1" x14ac:dyDescent="0.3">
      <c r="K92" s="7">
        <f t="shared" si="9"/>
        <v>0</v>
      </c>
      <c r="L92" s="5">
        <f t="shared" si="11"/>
        <v>0</v>
      </c>
      <c r="M92">
        <f t="shared" si="10"/>
        <v>0</v>
      </c>
    </row>
    <row r="93" spans="11:13" hidden="1" x14ac:dyDescent="0.3">
      <c r="K93" s="7">
        <f t="shared" si="9"/>
        <v>0</v>
      </c>
      <c r="L93" s="5">
        <f t="shared" si="11"/>
        <v>0</v>
      </c>
      <c r="M93">
        <f t="shared" si="10"/>
        <v>0</v>
      </c>
    </row>
    <row r="94" spans="11:13" hidden="1" x14ac:dyDescent="0.3">
      <c r="K94" s="7">
        <f t="shared" si="9"/>
        <v>0</v>
      </c>
      <c r="L94" s="5">
        <f t="shared" si="11"/>
        <v>0</v>
      </c>
      <c r="M94">
        <f t="shared" si="10"/>
        <v>0</v>
      </c>
    </row>
    <row r="95" spans="11:13" hidden="1" x14ac:dyDescent="0.3">
      <c r="K95" s="7">
        <f t="shared" si="9"/>
        <v>0</v>
      </c>
      <c r="L95" s="5">
        <f t="shared" si="11"/>
        <v>0</v>
      </c>
      <c r="M95">
        <f t="shared" si="10"/>
        <v>0</v>
      </c>
    </row>
    <row r="96" spans="11:13" hidden="1" x14ac:dyDescent="0.3">
      <c r="K96" s="7">
        <f t="shared" si="9"/>
        <v>0</v>
      </c>
      <c r="L96" s="5">
        <f t="shared" si="11"/>
        <v>0</v>
      </c>
      <c r="M96">
        <f t="shared" si="10"/>
        <v>0</v>
      </c>
    </row>
    <row r="97" spans="11:13" hidden="1" x14ac:dyDescent="0.3">
      <c r="K97" s="7">
        <f t="shared" si="9"/>
        <v>0</v>
      </c>
      <c r="L97" s="5">
        <f t="shared" si="11"/>
        <v>0</v>
      </c>
      <c r="M97">
        <f t="shared" si="10"/>
        <v>0</v>
      </c>
    </row>
    <row r="98" spans="11:13" hidden="1" x14ac:dyDescent="0.3">
      <c r="K98" s="7">
        <f t="shared" si="9"/>
        <v>0</v>
      </c>
      <c r="L98" s="5">
        <f t="shared" si="11"/>
        <v>0</v>
      </c>
      <c r="M98">
        <f t="shared" si="10"/>
        <v>0</v>
      </c>
    </row>
    <row r="99" spans="11:13" hidden="1" x14ac:dyDescent="0.3">
      <c r="K99" s="7">
        <f t="shared" si="9"/>
        <v>0</v>
      </c>
      <c r="L99" s="5">
        <f t="shared" si="11"/>
        <v>0</v>
      </c>
      <c r="M99">
        <f t="shared" si="10"/>
        <v>0</v>
      </c>
    </row>
    <row r="100" spans="11:13" hidden="1" x14ac:dyDescent="0.3">
      <c r="K100" s="7">
        <f t="shared" si="9"/>
        <v>0</v>
      </c>
      <c r="L100" s="5">
        <f t="shared" si="11"/>
        <v>0</v>
      </c>
      <c r="M100">
        <f t="shared" si="10"/>
        <v>0</v>
      </c>
    </row>
    <row r="101" spans="11:13" hidden="1" x14ac:dyDescent="0.3">
      <c r="K101" s="7">
        <f t="shared" si="9"/>
        <v>0</v>
      </c>
      <c r="L101" s="5">
        <f t="shared" si="11"/>
        <v>0</v>
      </c>
      <c r="M101">
        <f t="shared" si="10"/>
        <v>0</v>
      </c>
    </row>
    <row r="102" spans="11:13" hidden="1" x14ac:dyDescent="0.3">
      <c r="K102" s="7">
        <f t="shared" si="9"/>
        <v>0</v>
      </c>
      <c r="L102" s="5">
        <f t="shared" si="11"/>
        <v>0</v>
      </c>
      <c r="M102">
        <f t="shared" si="10"/>
        <v>0</v>
      </c>
    </row>
    <row r="103" spans="11:13" hidden="1" x14ac:dyDescent="0.3">
      <c r="K103" s="7">
        <f t="shared" si="9"/>
        <v>0</v>
      </c>
      <c r="L103" s="5">
        <f t="shared" si="11"/>
        <v>0</v>
      </c>
      <c r="M103">
        <f t="shared" si="10"/>
        <v>0</v>
      </c>
    </row>
    <row r="104" spans="11:13" hidden="1" x14ac:dyDescent="0.3">
      <c r="K104" s="7">
        <f t="shared" si="9"/>
        <v>0</v>
      </c>
      <c r="L104" s="5">
        <f t="shared" si="11"/>
        <v>0</v>
      </c>
      <c r="M104">
        <f t="shared" si="10"/>
        <v>0</v>
      </c>
    </row>
    <row r="105" spans="11:13" hidden="1" x14ac:dyDescent="0.3">
      <c r="K105" s="7">
        <f t="shared" si="9"/>
        <v>0</v>
      </c>
      <c r="L105" s="5">
        <f t="shared" si="11"/>
        <v>0</v>
      </c>
      <c r="M105">
        <f t="shared" si="10"/>
        <v>0</v>
      </c>
    </row>
    <row r="106" spans="11:13" hidden="1" x14ac:dyDescent="0.3">
      <c r="K106" s="7">
        <f t="shared" si="9"/>
        <v>0</v>
      </c>
      <c r="L106" s="5">
        <f t="shared" si="11"/>
        <v>0</v>
      </c>
      <c r="M106">
        <f t="shared" si="10"/>
        <v>0</v>
      </c>
    </row>
    <row r="107" spans="11:13" hidden="1" x14ac:dyDescent="0.3">
      <c r="K107" s="7">
        <f t="shared" si="9"/>
        <v>0</v>
      </c>
      <c r="L107" s="5">
        <f t="shared" si="11"/>
        <v>0</v>
      </c>
      <c r="M107">
        <f t="shared" si="10"/>
        <v>0</v>
      </c>
    </row>
    <row r="108" spans="11:13" hidden="1" x14ac:dyDescent="0.3">
      <c r="K108" s="7">
        <f t="shared" si="9"/>
        <v>0</v>
      </c>
      <c r="L108" s="5">
        <f t="shared" si="11"/>
        <v>0</v>
      </c>
      <c r="M108">
        <f t="shared" si="10"/>
        <v>0</v>
      </c>
    </row>
    <row r="109" spans="11:13" hidden="1" x14ac:dyDescent="0.3">
      <c r="K109" s="7">
        <f t="shared" si="9"/>
        <v>0</v>
      </c>
      <c r="L109" s="5">
        <f t="shared" si="11"/>
        <v>0</v>
      </c>
      <c r="M109">
        <f t="shared" si="10"/>
        <v>0</v>
      </c>
    </row>
    <row r="110" spans="11:13" hidden="1" x14ac:dyDescent="0.3">
      <c r="K110" s="7">
        <f t="shared" si="9"/>
        <v>0</v>
      </c>
      <c r="L110" s="5">
        <f t="shared" si="11"/>
        <v>0</v>
      </c>
      <c r="M110">
        <f t="shared" si="10"/>
        <v>0</v>
      </c>
    </row>
    <row r="111" spans="11:13" hidden="1" x14ac:dyDescent="0.3">
      <c r="K111" s="7">
        <f t="shared" si="9"/>
        <v>0</v>
      </c>
      <c r="L111" s="5">
        <f t="shared" si="11"/>
        <v>0</v>
      </c>
      <c r="M111">
        <f t="shared" si="10"/>
        <v>0</v>
      </c>
    </row>
    <row r="112" spans="11:13" hidden="1" x14ac:dyDescent="0.3">
      <c r="K112" s="7">
        <f t="shared" si="9"/>
        <v>0</v>
      </c>
      <c r="L112" s="5">
        <f t="shared" si="11"/>
        <v>0</v>
      </c>
      <c r="M112">
        <f t="shared" si="10"/>
        <v>0</v>
      </c>
    </row>
    <row r="113" spans="11:13" hidden="1" x14ac:dyDescent="0.3">
      <c r="K113" s="7">
        <f t="shared" si="9"/>
        <v>0</v>
      </c>
      <c r="L113" s="5">
        <f t="shared" si="11"/>
        <v>0</v>
      </c>
      <c r="M113">
        <f t="shared" si="10"/>
        <v>0</v>
      </c>
    </row>
    <row r="114" spans="11:13" hidden="1" x14ac:dyDescent="0.3">
      <c r="K114" s="7">
        <f t="shared" si="9"/>
        <v>0</v>
      </c>
      <c r="L114" s="5">
        <f t="shared" si="11"/>
        <v>0</v>
      </c>
      <c r="M114">
        <f t="shared" si="10"/>
        <v>0</v>
      </c>
    </row>
    <row r="115" spans="11:13" hidden="1" x14ac:dyDescent="0.3">
      <c r="K115" s="7">
        <f t="shared" si="9"/>
        <v>0</v>
      </c>
      <c r="L115" s="5">
        <f t="shared" si="11"/>
        <v>0</v>
      </c>
      <c r="M115">
        <f t="shared" si="10"/>
        <v>0</v>
      </c>
    </row>
    <row r="116" spans="11:13" hidden="1" x14ac:dyDescent="0.3">
      <c r="K116" s="7">
        <f t="shared" si="9"/>
        <v>0</v>
      </c>
      <c r="L116" s="5">
        <f t="shared" si="11"/>
        <v>0</v>
      </c>
      <c r="M116">
        <f t="shared" si="10"/>
        <v>0</v>
      </c>
    </row>
    <row r="117" spans="11:13" hidden="1" x14ac:dyDescent="0.3">
      <c r="K117" s="7">
        <f t="shared" si="9"/>
        <v>0</v>
      </c>
      <c r="L117" s="5">
        <f t="shared" si="11"/>
        <v>0</v>
      </c>
      <c r="M117">
        <f t="shared" si="10"/>
        <v>0</v>
      </c>
    </row>
    <row r="118" spans="11:13" hidden="1" x14ac:dyDescent="0.3">
      <c r="K118" s="7">
        <f t="shared" si="9"/>
        <v>0</v>
      </c>
      <c r="L118" s="5">
        <f t="shared" si="11"/>
        <v>0</v>
      </c>
      <c r="M118">
        <f t="shared" si="10"/>
        <v>0</v>
      </c>
    </row>
    <row r="119" spans="11:13" hidden="1" x14ac:dyDescent="0.3">
      <c r="K119" s="7">
        <f t="shared" si="9"/>
        <v>0</v>
      </c>
      <c r="L119" s="5">
        <f t="shared" si="11"/>
        <v>0</v>
      </c>
      <c r="M119">
        <f t="shared" si="10"/>
        <v>0</v>
      </c>
    </row>
    <row r="120" spans="11:13" hidden="1" x14ac:dyDescent="0.3">
      <c r="K120" s="7">
        <f t="shared" si="9"/>
        <v>0</v>
      </c>
      <c r="L120" s="5">
        <f t="shared" si="11"/>
        <v>0</v>
      </c>
      <c r="M120">
        <f t="shared" si="10"/>
        <v>0</v>
      </c>
    </row>
    <row r="121" spans="11:13" hidden="1" x14ac:dyDescent="0.3">
      <c r="K121" s="7">
        <f t="shared" si="9"/>
        <v>0</v>
      </c>
      <c r="L121" s="5">
        <f t="shared" si="11"/>
        <v>0</v>
      </c>
      <c r="M121">
        <f t="shared" si="10"/>
        <v>0</v>
      </c>
    </row>
    <row r="122" spans="11:13" hidden="1" x14ac:dyDescent="0.3">
      <c r="K122" s="7">
        <f t="shared" si="9"/>
        <v>0</v>
      </c>
      <c r="L122" s="5">
        <f t="shared" si="11"/>
        <v>0</v>
      </c>
      <c r="M122">
        <f t="shared" si="10"/>
        <v>0</v>
      </c>
    </row>
    <row r="123" spans="11:13" hidden="1" x14ac:dyDescent="0.3">
      <c r="K123" s="7">
        <f t="shared" si="9"/>
        <v>0</v>
      </c>
      <c r="L123" s="5">
        <f t="shared" si="11"/>
        <v>0</v>
      </c>
      <c r="M123">
        <f t="shared" si="10"/>
        <v>0</v>
      </c>
    </row>
    <row r="124" spans="11:13" hidden="1" x14ac:dyDescent="0.3">
      <c r="K124" s="7">
        <f t="shared" si="9"/>
        <v>0</v>
      </c>
      <c r="L124" s="5">
        <f t="shared" si="11"/>
        <v>0</v>
      </c>
      <c r="M124">
        <f t="shared" si="10"/>
        <v>0</v>
      </c>
    </row>
    <row r="125" spans="11:13" hidden="1" x14ac:dyDescent="0.3">
      <c r="K125" s="7">
        <f t="shared" si="9"/>
        <v>0</v>
      </c>
      <c r="L125" s="5">
        <f t="shared" si="11"/>
        <v>0</v>
      </c>
      <c r="M125">
        <f t="shared" si="10"/>
        <v>0</v>
      </c>
    </row>
    <row r="126" spans="11:13" hidden="1" x14ac:dyDescent="0.3">
      <c r="K126" s="7">
        <f t="shared" si="9"/>
        <v>0</v>
      </c>
      <c r="L126" s="5">
        <f t="shared" si="11"/>
        <v>0</v>
      </c>
      <c r="M126">
        <f t="shared" si="10"/>
        <v>0</v>
      </c>
    </row>
    <row r="127" spans="11:13" hidden="1" x14ac:dyDescent="0.3">
      <c r="K127" s="7">
        <f t="shared" si="9"/>
        <v>0</v>
      </c>
      <c r="L127" s="5">
        <f t="shared" si="11"/>
        <v>0</v>
      </c>
      <c r="M127">
        <f t="shared" si="10"/>
        <v>0</v>
      </c>
    </row>
    <row r="128" spans="11:13" hidden="1" x14ac:dyDescent="0.3">
      <c r="K128" s="7">
        <f t="shared" si="9"/>
        <v>0</v>
      </c>
      <c r="L128" s="5">
        <f t="shared" si="11"/>
        <v>0</v>
      </c>
      <c r="M128">
        <f t="shared" si="10"/>
        <v>0</v>
      </c>
    </row>
    <row r="129" spans="11:13" hidden="1" x14ac:dyDescent="0.3">
      <c r="K129" s="7">
        <f t="shared" si="9"/>
        <v>0</v>
      </c>
      <c r="L129" s="5">
        <f t="shared" si="11"/>
        <v>0</v>
      </c>
      <c r="M129">
        <f t="shared" si="10"/>
        <v>0</v>
      </c>
    </row>
    <row r="130" spans="11:13" hidden="1" x14ac:dyDescent="0.3">
      <c r="K130" s="7">
        <f t="shared" si="9"/>
        <v>0</v>
      </c>
      <c r="L130" s="5">
        <f t="shared" si="11"/>
        <v>0</v>
      </c>
      <c r="M130">
        <f t="shared" si="10"/>
        <v>0</v>
      </c>
    </row>
    <row r="131" spans="11:13" hidden="1" x14ac:dyDescent="0.3">
      <c r="K131" s="7">
        <f t="shared" si="9"/>
        <v>0</v>
      </c>
      <c r="L131" s="5">
        <f t="shared" si="11"/>
        <v>0</v>
      </c>
      <c r="M131">
        <f t="shared" si="10"/>
        <v>0</v>
      </c>
    </row>
    <row r="132" spans="11:13" hidden="1" x14ac:dyDescent="0.3">
      <c r="K132" s="7">
        <f t="shared" si="9"/>
        <v>0</v>
      </c>
      <c r="L132" s="5">
        <f t="shared" si="11"/>
        <v>0</v>
      </c>
      <c r="M132">
        <f t="shared" si="10"/>
        <v>0</v>
      </c>
    </row>
    <row r="133" spans="11:13" hidden="1" x14ac:dyDescent="0.3">
      <c r="K133" s="7">
        <f t="shared" si="9"/>
        <v>0</v>
      </c>
      <c r="L133" s="5">
        <f t="shared" si="11"/>
        <v>0</v>
      </c>
      <c r="M133">
        <f t="shared" si="10"/>
        <v>0</v>
      </c>
    </row>
    <row r="134" spans="11:13" hidden="1" x14ac:dyDescent="0.3">
      <c r="K134" s="7">
        <f t="shared" ref="K134:K197" si="12">SUM(F134:J134)</f>
        <v>0</v>
      </c>
      <c r="L134" s="5">
        <f t="shared" si="11"/>
        <v>0</v>
      </c>
      <c r="M134">
        <f t="shared" ref="M134:M197" si="13">SUM(K134*L134)</f>
        <v>0</v>
      </c>
    </row>
    <row r="135" spans="11:13" hidden="1" x14ac:dyDescent="0.3">
      <c r="K135" s="7">
        <f t="shared" si="12"/>
        <v>0</v>
      </c>
      <c r="L135" s="5">
        <f t="shared" ref="L135:L198" si="14">IF(D135="X",0,IF(E135="",0,IF(E135="H",0,VLOOKUP(E135,$F$540:$G$554,2))))</f>
        <v>0</v>
      </c>
      <c r="M135">
        <f t="shared" si="13"/>
        <v>0</v>
      </c>
    </row>
    <row r="136" spans="11:13" hidden="1" x14ac:dyDescent="0.3">
      <c r="K136" s="7">
        <f t="shared" si="12"/>
        <v>0</v>
      </c>
      <c r="L136" s="5">
        <f t="shared" si="14"/>
        <v>0</v>
      </c>
      <c r="M136">
        <f t="shared" si="13"/>
        <v>0</v>
      </c>
    </row>
    <row r="137" spans="11:13" hidden="1" x14ac:dyDescent="0.3">
      <c r="K137" s="7">
        <f t="shared" si="12"/>
        <v>0</v>
      </c>
      <c r="L137" s="5">
        <f t="shared" si="14"/>
        <v>0</v>
      </c>
      <c r="M137">
        <f t="shared" si="13"/>
        <v>0</v>
      </c>
    </row>
    <row r="138" spans="11:13" hidden="1" x14ac:dyDescent="0.3">
      <c r="K138" s="7">
        <f t="shared" si="12"/>
        <v>0</v>
      </c>
      <c r="L138" s="5">
        <f t="shared" si="14"/>
        <v>0</v>
      </c>
      <c r="M138">
        <f t="shared" si="13"/>
        <v>0</v>
      </c>
    </row>
    <row r="139" spans="11:13" hidden="1" x14ac:dyDescent="0.3">
      <c r="K139" s="7">
        <f t="shared" si="12"/>
        <v>0</v>
      </c>
      <c r="L139" s="5">
        <f t="shared" si="14"/>
        <v>0</v>
      </c>
      <c r="M139">
        <f t="shared" si="13"/>
        <v>0</v>
      </c>
    </row>
    <row r="140" spans="11:13" hidden="1" x14ac:dyDescent="0.3">
      <c r="K140" s="7">
        <f t="shared" si="12"/>
        <v>0</v>
      </c>
      <c r="L140" s="5">
        <f t="shared" si="14"/>
        <v>0</v>
      </c>
      <c r="M140">
        <f t="shared" si="13"/>
        <v>0</v>
      </c>
    </row>
    <row r="141" spans="11:13" hidden="1" x14ac:dyDescent="0.3">
      <c r="K141" s="7">
        <f t="shared" si="12"/>
        <v>0</v>
      </c>
      <c r="L141" s="5">
        <f t="shared" si="14"/>
        <v>0</v>
      </c>
      <c r="M141">
        <f t="shared" si="13"/>
        <v>0</v>
      </c>
    </row>
    <row r="142" spans="11:13" hidden="1" x14ac:dyDescent="0.3">
      <c r="K142" s="7">
        <f t="shared" si="12"/>
        <v>0</v>
      </c>
      <c r="L142" s="5">
        <f t="shared" si="14"/>
        <v>0</v>
      </c>
      <c r="M142">
        <f t="shared" si="13"/>
        <v>0</v>
      </c>
    </row>
    <row r="143" spans="11:13" hidden="1" x14ac:dyDescent="0.3">
      <c r="K143" s="7">
        <f t="shared" si="12"/>
        <v>0</v>
      </c>
      <c r="L143" s="5">
        <f t="shared" si="14"/>
        <v>0</v>
      </c>
      <c r="M143">
        <f t="shared" si="13"/>
        <v>0</v>
      </c>
    </row>
    <row r="144" spans="11:13" hidden="1" x14ac:dyDescent="0.3">
      <c r="K144" s="7">
        <f t="shared" si="12"/>
        <v>0</v>
      </c>
      <c r="L144" s="5">
        <f t="shared" si="14"/>
        <v>0</v>
      </c>
      <c r="M144">
        <f t="shared" si="13"/>
        <v>0</v>
      </c>
    </row>
    <row r="145" spans="11:13" hidden="1" x14ac:dyDescent="0.3">
      <c r="K145" s="7">
        <f t="shared" si="12"/>
        <v>0</v>
      </c>
      <c r="L145" s="5">
        <f t="shared" si="14"/>
        <v>0</v>
      </c>
      <c r="M145">
        <f t="shared" si="13"/>
        <v>0</v>
      </c>
    </row>
    <row r="146" spans="11:13" hidden="1" x14ac:dyDescent="0.3">
      <c r="K146" s="7">
        <f t="shared" si="12"/>
        <v>0</v>
      </c>
      <c r="L146" s="5">
        <f t="shared" si="14"/>
        <v>0</v>
      </c>
      <c r="M146">
        <f t="shared" si="13"/>
        <v>0</v>
      </c>
    </row>
    <row r="147" spans="11:13" hidden="1" x14ac:dyDescent="0.3">
      <c r="K147" s="7">
        <f t="shared" si="12"/>
        <v>0</v>
      </c>
      <c r="L147" s="5">
        <f t="shared" si="14"/>
        <v>0</v>
      </c>
      <c r="M147">
        <f t="shared" si="13"/>
        <v>0</v>
      </c>
    </row>
    <row r="148" spans="11:13" hidden="1" x14ac:dyDescent="0.3">
      <c r="K148" s="7">
        <f t="shared" si="12"/>
        <v>0</v>
      </c>
      <c r="L148" s="5">
        <f t="shared" si="14"/>
        <v>0</v>
      </c>
      <c r="M148">
        <f t="shared" si="13"/>
        <v>0</v>
      </c>
    </row>
    <row r="149" spans="11:13" hidden="1" x14ac:dyDescent="0.3">
      <c r="K149" s="7">
        <f t="shared" si="12"/>
        <v>0</v>
      </c>
      <c r="L149" s="5">
        <f t="shared" si="14"/>
        <v>0</v>
      </c>
      <c r="M149">
        <f t="shared" si="13"/>
        <v>0</v>
      </c>
    </row>
    <row r="150" spans="11:13" hidden="1" x14ac:dyDescent="0.3">
      <c r="K150" s="7">
        <f t="shared" si="12"/>
        <v>0</v>
      </c>
      <c r="L150" s="5">
        <f t="shared" si="14"/>
        <v>0</v>
      </c>
      <c r="M150">
        <f t="shared" si="13"/>
        <v>0</v>
      </c>
    </row>
    <row r="151" spans="11:13" hidden="1" x14ac:dyDescent="0.3">
      <c r="K151" s="7">
        <f t="shared" si="12"/>
        <v>0</v>
      </c>
      <c r="L151" s="5">
        <f t="shared" si="14"/>
        <v>0</v>
      </c>
      <c r="M151">
        <f t="shared" si="13"/>
        <v>0</v>
      </c>
    </row>
    <row r="152" spans="11:13" hidden="1" x14ac:dyDescent="0.3">
      <c r="K152" s="7">
        <f t="shared" si="12"/>
        <v>0</v>
      </c>
      <c r="L152" s="5">
        <f t="shared" si="14"/>
        <v>0</v>
      </c>
      <c r="M152">
        <f t="shared" si="13"/>
        <v>0</v>
      </c>
    </row>
    <row r="153" spans="11:13" hidden="1" x14ac:dyDescent="0.3">
      <c r="K153" s="7">
        <f t="shared" si="12"/>
        <v>0</v>
      </c>
      <c r="L153" s="5">
        <f t="shared" si="14"/>
        <v>0</v>
      </c>
      <c r="M153">
        <f t="shared" si="13"/>
        <v>0</v>
      </c>
    </row>
    <row r="154" spans="11:13" hidden="1" x14ac:dyDescent="0.3">
      <c r="K154" s="7">
        <f t="shared" si="12"/>
        <v>0</v>
      </c>
      <c r="L154" s="5">
        <f t="shared" si="14"/>
        <v>0</v>
      </c>
      <c r="M154">
        <f t="shared" si="13"/>
        <v>0</v>
      </c>
    </row>
    <row r="155" spans="11:13" hidden="1" x14ac:dyDescent="0.3">
      <c r="K155" s="7">
        <f t="shared" si="12"/>
        <v>0</v>
      </c>
      <c r="L155" s="5">
        <f t="shared" si="14"/>
        <v>0</v>
      </c>
      <c r="M155">
        <f t="shared" si="13"/>
        <v>0</v>
      </c>
    </row>
    <row r="156" spans="11:13" hidden="1" x14ac:dyDescent="0.3">
      <c r="K156" s="7">
        <f t="shared" si="12"/>
        <v>0</v>
      </c>
      <c r="L156" s="5">
        <f t="shared" si="14"/>
        <v>0</v>
      </c>
      <c r="M156">
        <f t="shared" si="13"/>
        <v>0</v>
      </c>
    </row>
    <row r="157" spans="11:13" hidden="1" x14ac:dyDescent="0.3">
      <c r="K157" s="7">
        <f t="shared" si="12"/>
        <v>0</v>
      </c>
      <c r="L157" s="5">
        <f t="shared" si="14"/>
        <v>0</v>
      </c>
      <c r="M157">
        <f t="shared" si="13"/>
        <v>0</v>
      </c>
    </row>
    <row r="158" spans="11:13" hidden="1" x14ac:dyDescent="0.3">
      <c r="K158" s="7">
        <f t="shared" si="12"/>
        <v>0</v>
      </c>
      <c r="L158" s="5">
        <f t="shared" si="14"/>
        <v>0</v>
      </c>
      <c r="M158">
        <f t="shared" si="13"/>
        <v>0</v>
      </c>
    </row>
    <row r="159" spans="11:13" hidden="1" x14ac:dyDescent="0.3">
      <c r="K159" s="7">
        <f t="shared" si="12"/>
        <v>0</v>
      </c>
      <c r="L159" s="5">
        <f t="shared" si="14"/>
        <v>0</v>
      </c>
      <c r="M159">
        <f t="shared" si="13"/>
        <v>0</v>
      </c>
    </row>
    <row r="160" spans="11:13" hidden="1" x14ac:dyDescent="0.3">
      <c r="K160" s="7">
        <f t="shared" si="12"/>
        <v>0</v>
      </c>
      <c r="L160" s="5">
        <f t="shared" si="14"/>
        <v>0</v>
      </c>
      <c r="M160">
        <f t="shared" si="13"/>
        <v>0</v>
      </c>
    </row>
    <row r="161" spans="11:13" hidden="1" x14ac:dyDescent="0.3">
      <c r="K161" s="7">
        <f t="shared" si="12"/>
        <v>0</v>
      </c>
      <c r="L161" s="5">
        <f t="shared" si="14"/>
        <v>0</v>
      </c>
      <c r="M161">
        <f t="shared" si="13"/>
        <v>0</v>
      </c>
    </row>
    <row r="162" spans="11:13" hidden="1" x14ac:dyDescent="0.3">
      <c r="K162" s="7">
        <f t="shared" si="12"/>
        <v>0</v>
      </c>
      <c r="L162" s="5">
        <f t="shared" si="14"/>
        <v>0</v>
      </c>
      <c r="M162">
        <f t="shared" si="13"/>
        <v>0</v>
      </c>
    </row>
    <row r="163" spans="11:13" hidden="1" x14ac:dyDescent="0.3">
      <c r="K163" s="7">
        <f t="shared" si="12"/>
        <v>0</v>
      </c>
      <c r="L163" s="5">
        <f t="shared" si="14"/>
        <v>0</v>
      </c>
      <c r="M163">
        <f t="shared" si="13"/>
        <v>0</v>
      </c>
    </row>
    <row r="164" spans="11:13" hidden="1" x14ac:dyDescent="0.3">
      <c r="K164" s="7">
        <f t="shared" si="12"/>
        <v>0</v>
      </c>
      <c r="L164" s="5">
        <f t="shared" si="14"/>
        <v>0</v>
      </c>
      <c r="M164">
        <f t="shared" si="13"/>
        <v>0</v>
      </c>
    </row>
    <row r="165" spans="11:13" hidden="1" x14ac:dyDescent="0.3">
      <c r="K165" s="7">
        <f t="shared" si="12"/>
        <v>0</v>
      </c>
      <c r="L165" s="5">
        <f t="shared" si="14"/>
        <v>0</v>
      </c>
      <c r="M165">
        <f t="shared" si="13"/>
        <v>0</v>
      </c>
    </row>
    <row r="166" spans="11:13" hidden="1" x14ac:dyDescent="0.3">
      <c r="K166" s="7">
        <f t="shared" si="12"/>
        <v>0</v>
      </c>
      <c r="L166" s="5">
        <f t="shared" si="14"/>
        <v>0</v>
      </c>
      <c r="M166">
        <f t="shared" si="13"/>
        <v>0</v>
      </c>
    </row>
    <row r="167" spans="11:13" hidden="1" x14ac:dyDescent="0.3">
      <c r="K167" s="7">
        <f t="shared" si="12"/>
        <v>0</v>
      </c>
      <c r="L167" s="5">
        <f t="shared" si="14"/>
        <v>0</v>
      </c>
      <c r="M167">
        <f t="shared" si="13"/>
        <v>0</v>
      </c>
    </row>
    <row r="168" spans="11:13" hidden="1" x14ac:dyDescent="0.3">
      <c r="K168" s="7">
        <f t="shared" si="12"/>
        <v>0</v>
      </c>
      <c r="L168" s="5">
        <f t="shared" si="14"/>
        <v>0</v>
      </c>
      <c r="M168">
        <f t="shared" si="13"/>
        <v>0</v>
      </c>
    </row>
    <row r="169" spans="11:13" hidden="1" x14ac:dyDescent="0.3">
      <c r="K169" s="7">
        <f t="shared" si="12"/>
        <v>0</v>
      </c>
      <c r="L169" s="5">
        <f t="shared" si="14"/>
        <v>0</v>
      </c>
      <c r="M169">
        <f t="shared" si="13"/>
        <v>0</v>
      </c>
    </row>
    <row r="170" spans="11:13" hidden="1" x14ac:dyDescent="0.3">
      <c r="K170" s="7">
        <f t="shared" si="12"/>
        <v>0</v>
      </c>
      <c r="L170" s="5">
        <f t="shared" si="14"/>
        <v>0</v>
      </c>
      <c r="M170">
        <f t="shared" si="13"/>
        <v>0</v>
      </c>
    </row>
    <row r="171" spans="11:13" hidden="1" x14ac:dyDescent="0.3">
      <c r="K171" s="7">
        <f t="shared" si="12"/>
        <v>0</v>
      </c>
      <c r="L171" s="5">
        <f t="shared" si="14"/>
        <v>0</v>
      </c>
      <c r="M171">
        <f t="shared" si="13"/>
        <v>0</v>
      </c>
    </row>
    <row r="172" spans="11:13" hidden="1" x14ac:dyDescent="0.3">
      <c r="K172" s="7">
        <f t="shared" si="12"/>
        <v>0</v>
      </c>
      <c r="L172" s="5">
        <f t="shared" si="14"/>
        <v>0</v>
      </c>
      <c r="M172">
        <f t="shared" si="13"/>
        <v>0</v>
      </c>
    </row>
    <row r="173" spans="11:13" hidden="1" x14ac:dyDescent="0.3">
      <c r="K173" s="7">
        <f t="shared" si="12"/>
        <v>0</v>
      </c>
      <c r="L173" s="5">
        <f t="shared" si="14"/>
        <v>0</v>
      </c>
      <c r="M173">
        <f t="shared" si="13"/>
        <v>0</v>
      </c>
    </row>
    <row r="174" spans="11:13" hidden="1" x14ac:dyDescent="0.3">
      <c r="K174" s="7">
        <f t="shared" si="12"/>
        <v>0</v>
      </c>
      <c r="L174" s="5">
        <f t="shared" si="14"/>
        <v>0</v>
      </c>
      <c r="M174">
        <f t="shared" si="13"/>
        <v>0</v>
      </c>
    </row>
    <row r="175" spans="11:13" hidden="1" x14ac:dyDescent="0.3">
      <c r="K175" s="7">
        <f t="shared" si="12"/>
        <v>0</v>
      </c>
      <c r="L175" s="5">
        <f t="shared" si="14"/>
        <v>0</v>
      </c>
      <c r="M175">
        <f t="shared" si="13"/>
        <v>0</v>
      </c>
    </row>
    <row r="176" spans="11:13" hidden="1" x14ac:dyDescent="0.3">
      <c r="K176" s="7">
        <f t="shared" si="12"/>
        <v>0</v>
      </c>
      <c r="L176" s="5">
        <f t="shared" si="14"/>
        <v>0</v>
      </c>
      <c r="M176">
        <f t="shared" si="13"/>
        <v>0</v>
      </c>
    </row>
    <row r="177" spans="11:13" hidden="1" x14ac:dyDescent="0.3">
      <c r="K177" s="7">
        <f t="shared" si="12"/>
        <v>0</v>
      </c>
      <c r="L177" s="5">
        <f t="shared" si="14"/>
        <v>0</v>
      </c>
      <c r="M177">
        <f t="shared" si="13"/>
        <v>0</v>
      </c>
    </row>
    <row r="178" spans="11:13" hidden="1" x14ac:dyDescent="0.3">
      <c r="K178" s="7">
        <f t="shared" si="12"/>
        <v>0</v>
      </c>
      <c r="L178" s="5">
        <f t="shared" si="14"/>
        <v>0</v>
      </c>
      <c r="M178">
        <f t="shared" si="13"/>
        <v>0</v>
      </c>
    </row>
    <row r="179" spans="11:13" hidden="1" x14ac:dyDescent="0.3">
      <c r="K179" s="7">
        <f t="shared" si="12"/>
        <v>0</v>
      </c>
      <c r="L179" s="5">
        <f t="shared" si="14"/>
        <v>0</v>
      </c>
      <c r="M179">
        <f t="shared" si="13"/>
        <v>0</v>
      </c>
    </row>
    <row r="180" spans="11:13" hidden="1" x14ac:dyDescent="0.3">
      <c r="K180" s="7">
        <f t="shared" si="12"/>
        <v>0</v>
      </c>
      <c r="L180" s="5">
        <f t="shared" si="14"/>
        <v>0</v>
      </c>
      <c r="M180">
        <f t="shared" si="13"/>
        <v>0</v>
      </c>
    </row>
    <row r="181" spans="11:13" hidden="1" x14ac:dyDescent="0.3">
      <c r="K181" s="7">
        <f t="shared" si="12"/>
        <v>0</v>
      </c>
      <c r="L181" s="5">
        <f t="shared" si="14"/>
        <v>0</v>
      </c>
      <c r="M181">
        <f t="shared" si="13"/>
        <v>0</v>
      </c>
    </row>
    <row r="182" spans="11:13" hidden="1" x14ac:dyDescent="0.3">
      <c r="K182" s="7">
        <f t="shared" si="12"/>
        <v>0</v>
      </c>
      <c r="L182" s="5">
        <f t="shared" si="14"/>
        <v>0</v>
      </c>
      <c r="M182">
        <f t="shared" si="13"/>
        <v>0</v>
      </c>
    </row>
    <row r="183" spans="11:13" hidden="1" x14ac:dyDescent="0.3">
      <c r="K183" s="7">
        <f t="shared" si="12"/>
        <v>0</v>
      </c>
      <c r="L183" s="5">
        <f t="shared" si="14"/>
        <v>0</v>
      </c>
      <c r="M183">
        <f t="shared" si="13"/>
        <v>0</v>
      </c>
    </row>
    <row r="184" spans="11:13" hidden="1" x14ac:dyDescent="0.3">
      <c r="K184" s="7">
        <f t="shared" si="12"/>
        <v>0</v>
      </c>
      <c r="L184" s="5">
        <f t="shared" si="14"/>
        <v>0</v>
      </c>
      <c r="M184">
        <f t="shared" si="13"/>
        <v>0</v>
      </c>
    </row>
    <row r="185" spans="11:13" hidden="1" x14ac:dyDescent="0.3">
      <c r="K185" s="7">
        <f t="shared" si="12"/>
        <v>0</v>
      </c>
      <c r="L185" s="5">
        <f t="shared" si="14"/>
        <v>0</v>
      </c>
      <c r="M185">
        <f t="shared" si="13"/>
        <v>0</v>
      </c>
    </row>
    <row r="186" spans="11:13" hidden="1" x14ac:dyDescent="0.3">
      <c r="K186" s="7">
        <f t="shared" si="12"/>
        <v>0</v>
      </c>
      <c r="L186" s="5">
        <f t="shared" si="14"/>
        <v>0</v>
      </c>
      <c r="M186">
        <f t="shared" si="13"/>
        <v>0</v>
      </c>
    </row>
    <row r="187" spans="11:13" hidden="1" x14ac:dyDescent="0.3">
      <c r="K187" s="7">
        <f t="shared" si="12"/>
        <v>0</v>
      </c>
      <c r="L187" s="5">
        <f t="shared" si="14"/>
        <v>0</v>
      </c>
      <c r="M187">
        <f t="shared" si="13"/>
        <v>0</v>
      </c>
    </row>
    <row r="188" spans="11:13" hidden="1" x14ac:dyDescent="0.3">
      <c r="K188" s="7">
        <f t="shared" si="12"/>
        <v>0</v>
      </c>
      <c r="L188" s="5">
        <f t="shared" si="14"/>
        <v>0</v>
      </c>
      <c r="M188">
        <f t="shared" si="13"/>
        <v>0</v>
      </c>
    </row>
    <row r="189" spans="11:13" hidden="1" x14ac:dyDescent="0.3">
      <c r="K189" s="7">
        <f t="shared" si="12"/>
        <v>0</v>
      </c>
      <c r="L189" s="5">
        <f t="shared" si="14"/>
        <v>0</v>
      </c>
      <c r="M189">
        <f t="shared" si="13"/>
        <v>0</v>
      </c>
    </row>
    <row r="190" spans="11:13" hidden="1" x14ac:dyDescent="0.3">
      <c r="K190" s="7">
        <f t="shared" si="12"/>
        <v>0</v>
      </c>
      <c r="L190" s="5">
        <f t="shared" si="14"/>
        <v>0</v>
      </c>
      <c r="M190">
        <f t="shared" si="13"/>
        <v>0</v>
      </c>
    </row>
    <row r="191" spans="11:13" hidden="1" x14ac:dyDescent="0.3">
      <c r="K191" s="7">
        <f t="shared" si="12"/>
        <v>0</v>
      </c>
      <c r="L191" s="5">
        <f t="shared" si="14"/>
        <v>0</v>
      </c>
      <c r="M191">
        <f t="shared" si="13"/>
        <v>0</v>
      </c>
    </row>
    <row r="192" spans="11:13" hidden="1" x14ac:dyDescent="0.3">
      <c r="K192" s="7">
        <f t="shared" si="12"/>
        <v>0</v>
      </c>
      <c r="L192" s="5">
        <f t="shared" si="14"/>
        <v>0</v>
      </c>
      <c r="M192">
        <f t="shared" si="13"/>
        <v>0</v>
      </c>
    </row>
    <row r="193" spans="11:13" hidden="1" x14ac:dyDescent="0.3">
      <c r="K193" s="7">
        <f t="shared" si="12"/>
        <v>0</v>
      </c>
      <c r="L193" s="5">
        <f t="shared" si="14"/>
        <v>0</v>
      </c>
      <c r="M193">
        <f t="shared" si="13"/>
        <v>0</v>
      </c>
    </row>
    <row r="194" spans="11:13" hidden="1" x14ac:dyDescent="0.3">
      <c r="K194" s="7">
        <f t="shared" si="12"/>
        <v>0</v>
      </c>
      <c r="L194" s="5">
        <f t="shared" si="14"/>
        <v>0</v>
      </c>
      <c r="M194">
        <f t="shared" si="13"/>
        <v>0</v>
      </c>
    </row>
    <row r="195" spans="11:13" hidden="1" x14ac:dyDescent="0.3">
      <c r="K195" s="7">
        <f t="shared" si="12"/>
        <v>0</v>
      </c>
      <c r="L195" s="5">
        <f t="shared" si="14"/>
        <v>0</v>
      </c>
      <c r="M195">
        <f t="shared" si="13"/>
        <v>0</v>
      </c>
    </row>
    <row r="196" spans="11:13" hidden="1" x14ac:dyDescent="0.3">
      <c r="K196" s="7">
        <f t="shared" si="12"/>
        <v>0</v>
      </c>
      <c r="L196" s="5">
        <f t="shared" si="14"/>
        <v>0</v>
      </c>
      <c r="M196">
        <f t="shared" si="13"/>
        <v>0</v>
      </c>
    </row>
    <row r="197" spans="11:13" hidden="1" x14ac:dyDescent="0.3">
      <c r="K197" s="7">
        <f t="shared" si="12"/>
        <v>0</v>
      </c>
      <c r="L197" s="5">
        <f t="shared" si="14"/>
        <v>0</v>
      </c>
      <c r="M197">
        <f t="shared" si="13"/>
        <v>0</v>
      </c>
    </row>
    <row r="198" spans="11:13" hidden="1" x14ac:dyDescent="0.3">
      <c r="K198" s="7">
        <f t="shared" ref="K198:K261" si="15">SUM(F198:J198)</f>
        <v>0</v>
      </c>
      <c r="L198" s="5">
        <f t="shared" si="14"/>
        <v>0</v>
      </c>
      <c r="M198">
        <f t="shared" ref="M198:M261" si="16">SUM(K198*L198)</f>
        <v>0</v>
      </c>
    </row>
    <row r="199" spans="11:13" hidden="1" x14ac:dyDescent="0.3">
      <c r="K199" s="7">
        <f t="shared" si="15"/>
        <v>0</v>
      </c>
      <c r="L199" s="5">
        <f t="shared" ref="L199:L262" si="17">IF(D199="X",0,IF(E199="",0,IF(E199="H",0,VLOOKUP(E199,$F$540:$G$554,2))))</f>
        <v>0</v>
      </c>
      <c r="M199">
        <f t="shared" si="16"/>
        <v>0</v>
      </c>
    </row>
    <row r="200" spans="11:13" hidden="1" x14ac:dyDescent="0.3">
      <c r="K200" s="7">
        <f t="shared" si="15"/>
        <v>0</v>
      </c>
      <c r="L200" s="5">
        <f t="shared" si="17"/>
        <v>0</v>
      </c>
      <c r="M200">
        <f t="shared" si="16"/>
        <v>0</v>
      </c>
    </row>
    <row r="201" spans="11:13" hidden="1" x14ac:dyDescent="0.3">
      <c r="K201" s="7">
        <f t="shared" si="15"/>
        <v>0</v>
      </c>
      <c r="L201" s="5">
        <f t="shared" si="17"/>
        <v>0</v>
      </c>
      <c r="M201">
        <f t="shared" si="16"/>
        <v>0</v>
      </c>
    </row>
    <row r="202" spans="11:13" hidden="1" x14ac:dyDescent="0.3">
      <c r="K202" s="7">
        <f t="shared" si="15"/>
        <v>0</v>
      </c>
      <c r="L202" s="5">
        <f t="shared" si="17"/>
        <v>0</v>
      </c>
      <c r="M202">
        <f t="shared" si="16"/>
        <v>0</v>
      </c>
    </row>
    <row r="203" spans="11:13" hidden="1" x14ac:dyDescent="0.3">
      <c r="K203" s="7">
        <f t="shared" si="15"/>
        <v>0</v>
      </c>
      <c r="L203" s="5">
        <f t="shared" si="17"/>
        <v>0</v>
      </c>
      <c r="M203">
        <f t="shared" si="16"/>
        <v>0</v>
      </c>
    </row>
    <row r="204" spans="11:13" hidden="1" x14ac:dyDescent="0.3">
      <c r="K204" s="7">
        <f t="shared" si="15"/>
        <v>0</v>
      </c>
      <c r="L204" s="5">
        <f t="shared" si="17"/>
        <v>0</v>
      </c>
      <c r="M204">
        <f t="shared" si="16"/>
        <v>0</v>
      </c>
    </row>
    <row r="205" spans="11:13" hidden="1" x14ac:dyDescent="0.3">
      <c r="K205" s="7">
        <f t="shared" si="15"/>
        <v>0</v>
      </c>
      <c r="L205" s="5">
        <f t="shared" si="17"/>
        <v>0</v>
      </c>
      <c r="M205">
        <f t="shared" si="16"/>
        <v>0</v>
      </c>
    </row>
    <row r="206" spans="11:13" hidden="1" x14ac:dyDescent="0.3">
      <c r="K206" s="7">
        <f t="shared" si="15"/>
        <v>0</v>
      </c>
      <c r="L206" s="5">
        <f t="shared" si="17"/>
        <v>0</v>
      </c>
      <c r="M206">
        <f t="shared" si="16"/>
        <v>0</v>
      </c>
    </row>
    <row r="207" spans="11:13" hidden="1" x14ac:dyDescent="0.3">
      <c r="K207" s="7">
        <f t="shared" si="15"/>
        <v>0</v>
      </c>
      <c r="L207" s="5">
        <f t="shared" si="17"/>
        <v>0</v>
      </c>
      <c r="M207">
        <f t="shared" si="16"/>
        <v>0</v>
      </c>
    </row>
    <row r="208" spans="11:13" hidden="1" x14ac:dyDescent="0.3">
      <c r="K208" s="7">
        <f t="shared" si="15"/>
        <v>0</v>
      </c>
      <c r="L208" s="5">
        <f t="shared" si="17"/>
        <v>0</v>
      </c>
      <c r="M208">
        <f t="shared" si="16"/>
        <v>0</v>
      </c>
    </row>
    <row r="209" spans="11:13" hidden="1" x14ac:dyDescent="0.3">
      <c r="K209" s="7">
        <f t="shared" si="15"/>
        <v>0</v>
      </c>
      <c r="L209" s="5">
        <f t="shared" si="17"/>
        <v>0</v>
      </c>
      <c r="M209">
        <f t="shared" si="16"/>
        <v>0</v>
      </c>
    </row>
    <row r="210" spans="11:13" hidden="1" x14ac:dyDescent="0.3">
      <c r="K210" s="7">
        <f t="shared" si="15"/>
        <v>0</v>
      </c>
      <c r="L210" s="5">
        <f t="shared" si="17"/>
        <v>0</v>
      </c>
      <c r="M210">
        <f t="shared" si="16"/>
        <v>0</v>
      </c>
    </row>
    <row r="211" spans="11:13" hidden="1" x14ac:dyDescent="0.3">
      <c r="K211" s="7">
        <f t="shared" si="15"/>
        <v>0</v>
      </c>
      <c r="L211" s="5">
        <f t="shared" si="17"/>
        <v>0</v>
      </c>
      <c r="M211">
        <f t="shared" si="16"/>
        <v>0</v>
      </c>
    </row>
    <row r="212" spans="11:13" hidden="1" x14ac:dyDescent="0.3">
      <c r="K212" s="7">
        <f t="shared" si="15"/>
        <v>0</v>
      </c>
      <c r="L212" s="5">
        <f t="shared" si="17"/>
        <v>0</v>
      </c>
      <c r="M212">
        <f t="shared" si="16"/>
        <v>0</v>
      </c>
    </row>
    <row r="213" spans="11:13" hidden="1" x14ac:dyDescent="0.3">
      <c r="K213" s="7">
        <f t="shared" si="15"/>
        <v>0</v>
      </c>
      <c r="L213" s="5">
        <f t="shared" si="17"/>
        <v>0</v>
      </c>
      <c r="M213">
        <f t="shared" si="16"/>
        <v>0</v>
      </c>
    </row>
    <row r="214" spans="11:13" hidden="1" x14ac:dyDescent="0.3">
      <c r="K214" s="7">
        <f t="shared" si="15"/>
        <v>0</v>
      </c>
      <c r="L214" s="5">
        <f t="shared" si="17"/>
        <v>0</v>
      </c>
      <c r="M214">
        <f t="shared" si="16"/>
        <v>0</v>
      </c>
    </row>
    <row r="215" spans="11:13" hidden="1" x14ac:dyDescent="0.3">
      <c r="K215" s="7">
        <f t="shared" si="15"/>
        <v>0</v>
      </c>
      <c r="L215" s="5">
        <f t="shared" si="17"/>
        <v>0</v>
      </c>
      <c r="M215">
        <f t="shared" si="16"/>
        <v>0</v>
      </c>
    </row>
    <row r="216" spans="11:13" hidden="1" x14ac:dyDescent="0.3">
      <c r="K216" s="7">
        <f t="shared" si="15"/>
        <v>0</v>
      </c>
      <c r="L216" s="5">
        <f t="shared" si="17"/>
        <v>0</v>
      </c>
      <c r="M216">
        <f t="shared" si="16"/>
        <v>0</v>
      </c>
    </row>
    <row r="217" spans="11:13" hidden="1" x14ac:dyDescent="0.3">
      <c r="K217" s="7">
        <f t="shared" si="15"/>
        <v>0</v>
      </c>
      <c r="L217" s="5">
        <f t="shared" si="17"/>
        <v>0</v>
      </c>
      <c r="M217">
        <f t="shared" si="16"/>
        <v>0</v>
      </c>
    </row>
    <row r="218" spans="11:13" hidden="1" x14ac:dyDescent="0.3">
      <c r="K218" s="7">
        <f t="shared" si="15"/>
        <v>0</v>
      </c>
      <c r="L218" s="5">
        <f t="shared" si="17"/>
        <v>0</v>
      </c>
      <c r="M218">
        <f t="shared" si="16"/>
        <v>0</v>
      </c>
    </row>
    <row r="219" spans="11:13" hidden="1" x14ac:dyDescent="0.3">
      <c r="K219" s="7">
        <f t="shared" si="15"/>
        <v>0</v>
      </c>
      <c r="L219" s="5">
        <f t="shared" si="17"/>
        <v>0</v>
      </c>
      <c r="M219">
        <f t="shared" si="16"/>
        <v>0</v>
      </c>
    </row>
    <row r="220" spans="11:13" hidden="1" x14ac:dyDescent="0.3">
      <c r="K220" s="7">
        <f t="shared" si="15"/>
        <v>0</v>
      </c>
      <c r="L220" s="5">
        <f t="shared" si="17"/>
        <v>0</v>
      </c>
      <c r="M220">
        <f t="shared" si="16"/>
        <v>0</v>
      </c>
    </row>
    <row r="221" spans="11:13" hidden="1" x14ac:dyDescent="0.3">
      <c r="K221" s="7">
        <f t="shared" si="15"/>
        <v>0</v>
      </c>
      <c r="L221" s="5">
        <f t="shared" si="17"/>
        <v>0</v>
      </c>
      <c r="M221">
        <f t="shared" si="16"/>
        <v>0</v>
      </c>
    </row>
    <row r="222" spans="11:13" hidden="1" x14ac:dyDescent="0.3">
      <c r="K222" s="7">
        <f t="shared" si="15"/>
        <v>0</v>
      </c>
      <c r="L222" s="5">
        <f t="shared" si="17"/>
        <v>0</v>
      </c>
      <c r="M222">
        <f t="shared" si="16"/>
        <v>0</v>
      </c>
    </row>
    <row r="223" spans="11:13" hidden="1" x14ac:dyDescent="0.3">
      <c r="K223" s="7">
        <f t="shared" si="15"/>
        <v>0</v>
      </c>
      <c r="L223" s="5">
        <f t="shared" si="17"/>
        <v>0</v>
      </c>
      <c r="M223">
        <f t="shared" si="16"/>
        <v>0</v>
      </c>
    </row>
    <row r="224" spans="11:13" hidden="1" x14ac:dyDescent="0.3">
      <c r="K224" s="7">
        <f t="shared" si="15"/>
        <v>0</v>
      </c>
      <c r="L224" s="5">
        <f t="shared" si="17"/>
        <v>0</v>
      </c>
      <c r="M224">
        <f t="shared" si="16"/>
        <v>0</v>
      </c>
    </row>
    <row r="225" spans="11:13" hidden="1" x14ac:dyDescent="0.3">
      <c r="K225" s="7">
        <f t="shared" si="15"/>
        <v>0</v>
      </c>
      <c r="L225" s="5">
        <f t="shared" si="17"/>
        <v>0</v>
      </c>
      <c r="M225">
        <f t="shared" si="16"/>
        <v>0</v>
      </c>
    </row>
    <row r="226" spans="11:13" hidden="1" x14ac:dyDescent="0.3">
      <c r="K226" s="7">
        <f t="shared" si="15"/>
        <v>0</v>
      </c>
      <c r="L226" s="5">
        <f t="shared" si="17"/>
        <v>0</v>
      </c>
      <c r="M226">
        <f t="shared" si="16"/>
        <v>0</v>
      </c>
    </row>
    <row r="227" spans="11:13" hidden="1" x14ac:dyDescent="0.3">
      <c r="K227" s="7">
        <f t="shared" si="15"/>
        <v>0</v>
      </c>
      <c r="L227" s="5">
        <f t="shared" si="17"/>
        <v>0</v>
      </c>
      <c r="M227">
        <f t="shared" si="16"/>
        <v>0</v>
      </c>
    </row>
    <row r="228" spans="11:13" hidden="1" x14ac:dyDescent="0.3">
      <c r="K228" s="7">
        <f t="shared" si="15"/>
        <v>0</v>
      </c>
      <c r="L228" s="5">
        <f t="shared" si="17"/>
        <v>0</v>
      </c>
      <c r="M228">
        <f t="shared" si="16"/>
        <v>0</v>
      </c>
    </row>
    <row r="229" spans="11:13" hidden="1" x14ac:dyDescent="0.3">
      <c r="K229" s="7">
        <f t="shared" si="15"/>
        <v>0</v>
      </c>
      <c r="L229" s="5">
        <f t="shared" si="17"/>
        <v>0</v>
      </c>
      <c r="M229">
        <f t="shared" si="16"/>
        <v>0</v>
      </c>
    </row>
    <row r="230" spans="11:13" hidden="1" x14ac:dyDescent="0.3">
      <c r="K230" s="7">
        <f t="shared" si="15"/>
        <v>0</v>
      </c>
      <c r="L230" s="5">
        <f t="shared" si="17"/>
        <v>0</v>
      </c>
      <c r="M230">
        <f t="shared" si="16"/>
        <v>0</v>
      </c>
    </row>
    <row r="231" spans="11:13" hidden="1" x14ac:dyDescent="0.3">
      <c r="K231" s="7">
        <f t="shared" si="15"/>
        <v>0</v>
      </c>
      <c r="L231" s="5">
        <f t="shared" si="17"/>
        <v>0</v>
      </c>
      <c r="M231">
        <f t="shared" si="16"/>
        <v>0</v>
      </c>
    </row>
    <row r="232" spans="11:13" hidden="1" x14ac:dyDescent="0.3">
      <c r="K232" s="7">
        <f t="shared" si="15"/>
        <v>0</v>
      </c>
      <c r="L232" s="5">
        <f t="shared" si="17"/>
        <v>0</v>
      </c>
      <c r="M232">
        <f t="shared" si="16"/>
        <v>0</v>
      </c>
    </row>
    <row r="233" spans="11:13" hidden="1" x14ac:dyDescent="0.3">
      <c r="K233" s="7">
        <f t="shared" si="15"/>
        <v>0</v>
      </c>
      <c r="L233" s="5">
        <f t="shared" si="17"/>
        <v>0</v>
      </c>
      <c r="M233">
        <f t="shared" si="16"/>
        <v>0</v>
      </c>
    </row>
    <row r="234" spans="11:13" hidden="1" x14ac:dyDescent="0.3">
      <c r="K234" s="7">
        <f t="shared" si="15"/>
        <v>0</v>
      </c>
      <c r="L234" s="5">
        <f t="shared" si="17"/>
        <v>0</v>
      </c>
      <c r="M234">
        <f t="shared" si="16"/>
        <v>0</v>
      </c>
    </row>
    <row r="235" spans="11:13" hidden="1" x14ac:dyDescent="0.3">
      <c r="K235" s="7">
        <f t="shared" si="15"/>
        <v>0</v>
      </c>
      <c r="L235" s="5">
        <f t="shared" si="17"/>
        <v>0</v>
      </c>
      <c r="M235">
        <f t="shared" si="16"/>
        <v>0</v>
      </c>
    </row>
    <row r="236" spans="11:13" hidden="1" x14ac:dyDescent="0.3">
      <c r="K236" s="7">
        <f t="shared" si="15"/>
        <v>0</v>
      </c>
      <c r="L236" s="5">
        <f t="shared" si="17"/>
        <v>0</v>
      </c>
      <c r="M236">
        <f t="shared" si="16"/>
        <v>0</v>
      </c>
    </row>
    <row r="237" spans="11:13" hidden="1" x14ac:dyDescent="0.3">
      <c r="K237" s="7">
        <f t="shared" si="15"/>
        <v>0</v>
      </c>
      <c r="L237" s="5">
        <f t="shared" si="17"/>
        <v>0</v>
      </c>
      <c r="M237">
        <f t="shared" si="16"/>
        <v>0</v>
      </c>
    </row>
    <row r="238" spans="11:13" hidden="1" x14ac:dyDescent="0.3">
      <c r="K238" s="7">
        <f t="shared" si="15"/>
        <v>0</v>
      </c>
      <c r="L238" s="5">
        <f t="shared" si="17"/>
        <v>0</v>
      </c>
      <c r="M238">
        <f t="shared" si="16"/>
        <v>0</v>
      </c>
    </row>
    <row r="239" spans="11:13" hidden="1" x14ac:dyDescent="0.3">
      <c r="K239" s="7">
        <f t="shared" si="15"/>
        <v>0</v>
      </c>
      <c r="L239" s="5">
        <f t="shared" si="17"/>
        <v>0</v>
      </c>
      <c r="M239">
        <f t="shared" si="16"/>
        <v>0</v>
      </c>
    </row>
    <row r="240" spans="11:13" hidden="1" x14ac:dyDescent="0.3">
      <c r="K240" s="7">
        <f t="shared" si="15"/>
        <v>0</v>
      </c>
      <c r="L240" s="5">
        <f t="shared" si="17"/>
        <v>0</v>
      </c>
      <c r="M240">
        <f t="shared" si="16"/>
        <v>0</v>
      </c>
    </row>
    <row r="241" spans="11:13" hidden="1" x14ac:dyDescent="0.3">
      <c r="K241" s="7">
        <f t="shared" si="15"/>
        <v>0</v>
      </c>
      <c r="L241" s="5">
        <f t="shared" si="17"/>
        <v>0</v>
      </c>
      <c r="M241">
        <f t="shared" si="16"/>
        <v>0</v>
      </c>
    </row>
    <row r="242" spans="11:13" hidden="1" x14ac:dyDescent="0.3">
      <c r="K242" s="7">
        <f t="shared" si="15"/>
        <v>0</v>
      </c>
      <c r="L242" s="5">
        <f t="shared" si="17"/>
        <v>0</v>
      </c>
      <c r="M242">
        <f t="shared" si="16"/>
        <v>0</v>
      </c>
    </row>
    <row r="243" spans="11:13" hidden="1" x14ac:dyDescent="0.3">
      <c r="K243" s="7">
        <f t="shared" si="15"/>
        <v>0</v>
      </c>
      <c r="L243" s="5">
        <f t="shared" si="17"/>
        <v>0</v>
      </c>
      <c r="M243">
        <f t="shared" si="16"/>
        <v>0</v>
      </c>
    </row>
    <row r="244" spans="11:13" hidden="1" x14ac:dyDescent="0.3">
      <c r="K244" s="7">
        <f t="shared" si="15"/>
        <v>0</v>
      </c>
      <c r="L244" s="5">
        <f t="shared" si="17"/>
        <v>0</v>
      </c>
      <c r="M244">
        <f t="shared" si="16"/>
        <v>0</v>
      </c>
    </row>
    <row r="245" spans="11:13" hidden="1" x14ac:dyDescent="0.3">
      <c r="K245" s="7">
        <f t="shared" si="15"/>
        <v>0</v>
      </c>
      <c r="L245" s="5">
        <f t="shared" si="17"/>
        <v>0</v>
      </c>
      <c r="M245">
        <f t="shared" si="16"/>
        <v>0</v>
      </c>
    </row>
    <row r="246" spans="11:13" hidden="1" x14ac:dyDescent="0.3">
      <c r="K246" s="7">
        <f t="shared" si="15"/>
        <v>0</v>
      </c>
      <c r="L246" s="5">
        <f t="shared" si="17"/>
        <v>0</v>
      </c>
      <c r="M246">
        <f t="shared" si="16"/>
        <v>0</v>
      </c>
    </row>
    <row r="247" spans="11:13" hidden="1" x14ac:dyDescent="0.3">
      <c r="K247" s="7">
        <f t="shared" si="15"/>
        <v>0</v>
      </c>
      <c r="L247" s="5">
        <f t="shared" si="17"/>
        <v>0</v>
      </c>
      <c r="M247">
        <f t="shared" si="16"/>
        <v>0</v>
      </c>
    </row>
    <row r="248" spans="11:13" hidden="1" x14ac:dyDescent="0.3">
      <c r="K248" s="7">
        <f t="shared" si="15"/>
        <v>0</v>
      </c>
      <c r="L248" s="5">
        <f t="shared" si="17"/>
        <v>0</v>
      </c>
      <c r="M248">
        <f t="shared" si="16"/>
        <v>0</v>
      </c>
    </row>
    <row r="249" spans="11:13" hidden="1" x14ac:dyDescent="0.3">
      <c r="K249" s="7">
        <f t="shared" si="15"/>
        <v>0</v>
      </c>
      <c r="L249" s="5">
        <f t="shared" si="17"/>
        <v>0</v>
      </c>
      <c r="M249">
        <f t="shared" si="16"/>
        <v>0</v>
      </c>
    </row>
    <row r="250" spans="11:13" hidden="1" x14ac:dyDescent="0.3">
      <c r="K250" s="7">
        <f t="shared" si="15"/>
        <v>0</v>
      </c>
      <c r="L250" s="5">
        <f t="shared" si="17"/>
        <v>0</v>
      </c>
      <c r="M250">
        <f t="shared" si="16"/>
        <v>0</v>
      </c>
    </row>
    <row r="251" spans="11:13" hidden="1" x14ac:dyDescent="0.3">
      <c r="K251" s="7">
        <f t="shared" si="15"/>
        <v>0</v>
      </c>
      <c r="L251" s="5">
        <f t="shared" si="17"/>
        <v>0</v>
      </c>
      <c r="M251">
        <f t="shared" si="16"/>
        <v>0</v>
      </c>
    </row>
    <row r="252" spans="11:13" hidden="1" x14ac:dyDescent="0.3">
      <c r="K252" s="7">
        <f t="shared" si="15"/>
        <v>0</v>
      </c>
      <c r="L252" s="5">
        <f t="shared" si="17"/>
        <v>0</v>
      </c>
      <c r="M252">
        <f t="shared" si="16"/>
        <v>0</v>
      </c>
    </row>
    <row r="253" spans="11:13" hidden="1" x14ac:dyDescent="0.3">
      <c r="K253" s="7">
        <f t="shared" si="15"/>
        <v>0</v>
      </c>
      <c r="L253" s="5">
        <f t="shared" si="17"/>
        <v>0</v>
      </c>
      <c r="M253">
        <f t="shared" si="16"/>
        <v>0</v>
      </c>
    </row>
    <row r="254" spans="11:13" hidden="1" x14ac:dyDescent="0.3">
      <c r="K254" s="7">
        <f t="shared" si="15"/>
        <v>0</v>
      </c>
      <c r="L254" s="5">
        <f t="shared" si="17"/>
        <v>0</v>
      </c>
      <c r="M254">
        <f t="shared" si="16"/>
        <v>0</v>
      </c>
    </row>
    <row r="255" spans="11:13" hidden="1" x14ac:dyDescent="0.3">
      <c r="K255" s="7">
        <f t="shared" si="15"/>
        <v>0</v>
      </c>
      <c r="L255" s="5">
        <f t="shared" si="17"/>
        <v>0</v>
      </c>
      <c r="M255">
        <f t="shared" si="16"/>
        <v>0</v>
      </c>
    </row>
    <row r="256" spans="11:13" hidden="1" x14ac:dyDescent="0.3">
      <c r="K256" s="7">
        <f t="shared" si="15"/>
        <v>0</v>
      </c>
      <c r="L256" s="5">
        <f t="shared" si="17"/>
        <v>0</v>
      </c>
      <c r="M256">
        <f t="shared" si="16"/>
        <v>0</v>
      </c>
    </row>
    <row r="257" spans="11:13" hidden="1" x14ac:dyDescent="0.3">
      <c r="K257" s="7">
        <f t="shared" si="15"/>
        <v>0</v>
      </c>
      <c r="L257" s="5">
        <f t="shared" si="17"/>
        <v>0</v>
      </c>
      <c r="M257">
        <f t="shared" si="16"/>
        <v>0</v>
      </c>
    </row>
    <row r="258" spans="11:13" hidden="1" x14ac:dyDescent="0.3">
      <c r="K258" s="7">
        <f t="shared" si="15"/>
        <v>0</v>
      </c>
      <c r="L258" s="5">
        <f t="shared" si="17"/>
        <v>0</v>
      </c>
      <c r="M258">
        <f t="shared" si="16"/>
        <v>0</v>
      </c>
    </row>
    <row r="259" spans="11:13" hidden="1" x14ac:dyDescent="0.3">
      <c r="K259" s="7">
        <f t="shared" si="15"/>
        <v>0</v>
      </c>
      <c r="L259" s="5">
        <f t="shared" si="17"/>
        <v>0</v>
      </c>
      <c r="M259">
        <f t="shared" si="16"/>
        <v>0</v>
      </c>
    </row>
    <row r="260" spans="11:13" hidden="1" x14ac:dyDescent="0.3">
      <c r="K260" s="7">
        <f t="shared" si="15"/>
        <v>0</v>
      </c>
      <c r="L260" s="5">
        <f t="shared" si="17"/>
        <v>0</v>
      </c>
      <c r="M260">
        <f t="shared" si="16"/>
        <v>0</v>
      </c>
    </row>
    <row r="261" spans="11:13" hidden="1" x14ac:dyDescent="0.3">
      <c r="K261" s="7">
        <f t="shared" si="15"/>
        <v>0</v>
      </c>
      <c r="L261" s="5">
        <f t="shared" si="17"/>
        <v>0</v>
      </c>
      <c r="M261">
        <f t="shared" si="16"/>
        <v>0</v>
      </c>
    </row>
    <row r="262" spans="11:13" hidden="1" x14ac:dyDescent="0.3">
      <c r="K262" s="7">
        <f t="shared" ref="K262:K325" si="18">SUM(F262:J262)</f>
        <v>0</v>
      </c>
      <c r="L262" s="5">
        <f t="shared" si="17"/>
        <v>0</v>
      </c>
      <c r="M262">
        <f t="shared" ref="M262:M325" si="19">SUM(K262*L262)</f>
        <v>0</v>
      </c>
    </row>
    <row r="263" spans="11:13" hidden="1" x14ac:dyDescent="0.3">
      <c r="K263" s="7">
        <f t="shared" si="18"/>
        <v>0</v>
      </c>
      <c r="L263" s="5">
        <f t="shared" ref="L263:L326" si="20">IF(D263="X",0,IF(E263="",0,IF(E263="H",0,VLOOKUP(E263,$F$540:$G$554,2))))</f>
        <v>0</v>
      </c>
      <c r="M263">
        <f t="shared" si="19"/>
        <v>0</v>
      </c>
    </row>
    <row r="264" spans="11:13" hidden="1" x14ac:dyDescent="0.3">
      <c r="K264" s="7">
        <f t="shared" si="18"/>
        <v>0</v>
      </c>
      <c r="L264" s="5">
        <f t="shared" si="20"/>
        <v>0</v>
      </c>
      <c r="M264">
        <f t="shared" si="19"/>
        <v>0</v>
      </c>
    </row>
    <row r="265" spans="11:13" hidden="1" x14ac:dyDescent="0.3">
      <c r="K265" s="7">
        <f t="shared" si="18"/>
        <v>0</v>
      </c>
      <c r="L265" s="5">
        <f t="shared" si="20"/>
        <v>0</v>
      </c>
      <c r="M265">
        <f t="shared" si="19"/>
        <v>0</v>
      </c>
    </row>
    <row r="266" spans="11:13" hidden="1" x14ac:dyDescent="0.3">
      <c r="K266" s="7">
        <f t="shared" si="18"/>
        <v>0</v>
      </c>
      <c r="L266" s="5">
        <f t="shared" si="20"/>
        <v>0</v>
      </c>
      <c r="M266">
        <f t="shared" si="19"/>
        <v>0</v>
      </c>
    </row>
    <row r="267" spans="11:13" hidden="1" x14ac:dyDescent="0.3">
      <c r="K267" s="7">
        <f t="shared" si="18"/>
        <v>0</v>
      </c>
      <c r="L267" s="5">
        <f t="shared" si="20"/>
        <v>0</v>
      </c>
      <c r="M267">
        <f t="shared" si="19"/>
        <v>0</v>
      </c>
    </row>
    <row r="268" spans="11:13" hidden="1" x14ac:dyDescent="0.3">
      <c r="K268" s="7">
        <f t="shared" si="18"/>
        <v>0</v>
      </c>
      <c r="L268" s="5">
        <f t="shared" si="20"/>
        <v>0</v>
      </c>
      <c r="M268">
        <f t="shared" si="19"/>
        <v>0</v>
      </c>
    </row>
    <row r="269" spans="11:13" hidden="1" x14ac:dyDescent="0.3">
      <c r="K269" s="7">
        <f t="shared" si="18"/>
        <v>0</v>
      </c>
      <c r="L269" s="5">
        <f t="shared" si="20"/>
        <v>0</v>
      </c>
      <c r="M269">
        <f t="shared" si="19"/>
        <v>0</v>
      </c>
    </row>
    <row r="270" spans="11:13" hidden="1" x14ac:dyDescent="0.3">
      <c r="K270" s="7">
        <f t="shared" si="18"/>
        <v>0</v>
      </c>
      <c r="L270" s="5">
        <f t="shared" si="20"/>
        <v>0</v>
      </c>
      <c r="M270">
        <f t="shared" si="19"/>
        <v>0</v>
      </c>
    </row>
    <row r="271" spans="11:13" hidden="1" x14ac:dyDescent="0.3">
      <c r="K271" s="7">
        <f t="shared" si="18"/>
        <v>0</v>
      </c>
      <c r="L271" s="5">
        <f t="shared" si="20"/>
        <v>0</v>
      </c>
      <c r="M271">
        <f t="shared" si="19"/>
        <v>0</v>
      </c>
    </row>
    <row r="272" spans="11:13" hidden="1" x14ac:dyDescent="0.3">
      <c r="K272" s="7">
        <f t="shared" si="18"/>
        <v>0</v>
      </c>
      <c r="L272" s="5">
        <f t="shared" si="20"/>
        <v>0</v>
      </c>
      <c r="M272">
        <f t="shared" si="19"/>
        <v>0</v>
      </c>
    </row>
    <row r="273" spans="11:13" hidden="1" x14ac:dyDescent="0.3">
      <c r="K273" s="7">
        <f t="shared" si="18"/>
        <v>0</v>
      </c>
      <c r="L273" s="5">
        <f t="shared" si="20"/>
        <v>0</v>
      </c>
      <c r="M273">
        <f t="shared" si="19"/>
        <v>0</v>
      </c>
    </row>
    <row r="274" spans="11:13" hidden="1" x14ac:dyDescent="0.3">
      <c r="K274" s="7">
        <f t="shared" si="18"/>
        <v>0</v>
      </c>
      <c r="L274" s="5">
        <f t="shared" si="20"/>
        <v>0</v>
      </c>
      <c r="M274">
        <f t="shared" si="19"/>
        <v>0</v>
      </c>
    </row>
    <row r="275" spans="11:13" hidden="1" x14ac:dyDescent="0.3">
      <c r="K275" s="7">
        <f t="shared" si="18"/>
        <v>0</v>
      </c>
      <c r="L275" s="5">
        <f t="shared" si="20"/>
        <v>0</v>
      </c>
      <c r="M275">
        <f t="shared" si="19"/>
        <v>0</v>
      </c>
    </row>
    <row r="276" spans="11:13" hidden="1" x14ac:dyDescent="0.3">
      <c r="K276" s="7">
        <f t="shared" si="18"/>
        <v>0</v>
      </c>
      <c r="L276" s="5">
        <f t="shared" si="20"/>
        <v>0</v>
      </c>
      <c r="M276">
        <f t="shared" si="19"/>
        <v>0</v>
      </c>
    </row>
    <row r="277" spans="11:13" hidden="1" x14ac:dyDescent="0.3">
      <c r="K277" s="7">
        <f t="shared" si="18"/>
        <v>0</v>
      </c>
      <c r="L277" s="5">
        <f t="shared" si="20"/>
        <v>0</v>
      </c>
      <c r="M277">
        <f t="shared" si="19"/>
        <v>0</v>
      </c>
    </row>
    <row r="278" spans="11:13" hidden="1" x14ac:dyDescent="0.3">
      <c r="K278" s="7">
        <f t="shared" si="18"/>
        <v>0</v>
      </c>
      <c r="L278" s="5">
        <f t="shared" si="20"/>
        <v>0</v>
      </c>
      <c r="M278">
        <f t="shared" si="19"/>
        <v>0</v>
      </c>
    </row>
    <row r="279" spans="11:13" hidden="1" x14ac:dyDescent="0.3">
      <c r="K279" s="7">
        <f t="shared" si="18"/>
        <v>0</v>
      </c>
      <c r="L279" s="5">
        <f t="shared" si="20"/>
        <v>0</v>
      </c>
      <c r="M279">
        <f t="shared" si="19"/>
        <v>0</v>
      </c>
    </row>
    <row r="280" spans="11:13" hidden="1" x14ac:dyDescent="0.3">
      <c r="K280" s="7">
        <f t="shared" si="18"/>
        <v>0</v>
      </c>
      <c r="L280" s="5">
        <f t="shared" si="20"/>
        <v>0</v>
      </c>
      <c r="M280">
        <f t="shared" si="19"/>
        <v>0</v>
      </c>
    </row>
    <row r="281" spans="11:13" hidden="1" x14ac:dyDescent="0.3">
      <c r="K281" s="7">
        <f t="shared" si="18"/>
        <v>0</v>
      </c>
      <c r="L281" s="5">
        <f t="shared" si="20"/>
        <v>0</v>
      </c>
      <c r="M281">
        <f t="shared" si="19"/>
        <v>0</v>
      </c>
    </row>
    <row r="282" spans="11:13" hidden="1" x14ac:dyDescent="0.3">
      <c r="K282" s="7">
        <f t="shared" si="18"/>
        <v>0</v>
      </c>
      <c r="L282" s="5">
        <f t="shared" si="20"/>
        <v>0</v>
      </c>
      <c r="M282">
        <f t="shared" si="19"/>
        <v>0</v>
      </c>
    </row>
    <row r="283" spans="11:13" hidden="1" x14ac:dyDescent="0.3">
      <c r="K283" s="7">
        <f t="shared" si="18"/>
        <v>0</v>
      </c>
      <c r="L283" s="5">
        <f t="shared" si="20"/>
        <v>0</v>
      </c>
      <c r="M283">
        <f t="shared" si="19"/>
        <v>0</v>
      </c>
    </row>
    <row r="284" spans="11:13" hidden="1" x14ac:dyDescent="0.3">
      <c r="K284" s="7">
        <f t="shared" si="18"/>
        <v>0</v>
      </c>
      <c r="L284" s="5">
        <f t="shared" si="20"/>
        <v>0</v>
      </c>
      <c r="M284">
        <f t="shared" si="19"/>
        <v>0</v>
      </c>
    </row>
    <row r="285" spans="11:13" hidden="1" x14ac:dyDescent="0.3">
      <c r="K285" s="7">
        <f t="shared" si="18"/>
        <v>0</v>
      </c>
      <c r="L285" s="5">
        <f t="shared" si="20"/>
        <v>0</v>
      </c>
      <c r="M285">
        <f t="shared" si="19"/>
        <v>0</v>
      </c>
    </row>
    <row r="286" spans="11:13" hidden="1" x14ac:dyDescent="0.3">
      <c r="K286" s="7">
        <f t="shared" si="18"/>
        <v>0</v>
      </c>
      <c r="L286" s="5">
        <f t="shared" si="20"/>
        <v>0</v>
      </c>
      <c r="M286">
        <f t="shared" si="19"/>
        <v>0</v>
      </c>
    </row>
    <row r="287" spans="11:13" hidden="1" x14ac:dyDescent="0.3">
      <c r="K287" s="7">
        <f t="shared" si="18"/>
        <v>0</v>
      </c>
      <c r="L287" s="5">
        <f t="shared" si="20"/>
        <v>0</v>
      </c>
      <c r="M287">
        <f t="shared" si="19"/>
        <v>0</v>
      </c>
    </row>
    <row r="288" spans="11:13" hidden="1" x14ac:dyDescent="0.3">
      <c r="K288" s="7">
        <f t="shared" si="18"/>
        <v>0</v>
      </c>
      <c r="L288" s="5">
        <f t="shared" si="20"/>
        <v>0</v>
      </c>
      <c r="M288">
        <f t="shared" si="19"/>
        <v>0</v>
      </c>
    </row>
    <row r="289" spans="11:13" hidden="1" x14ac:dyDescent="0.3">
      <c r="K289" s="7">
        <f t="shared" si="18"/>
        <v>0</v>
      </c>
      <c r="L289" s="5">
        <f t="shared" si="20"/>
        <v>0</v>
      </c>
      <c r="M289">
        <f t="shared" si="19"/>
        <v>0</v>
      </c>
    </row>
    <row r="290" spans="11:13" hidden="1" x14ac:dyDescent="0.3">
      <c r="K290" s="7">
        <f t="shared" si="18"/>
        <v>0</v>
      </c>
      <c r="L290" s="5">
        <f t="shared" si="20"/>
        <v>0</v>
      </c>
      <c r="M290">
        <f t="shared" si="19"/>
        <v>0</v>
      </c>
    </row>
    <row r="291" spans="11:13" hidden="1" x14ac:dyDescent="0.3">
      <c r="K291" s="7">
        <f t="shared" si="18"/>
        <v>0</v>
      </c>
      <c r="L291" s="5">
        <f t="shared" si="20"/>
        <v>0</v>
      </c>
      <c r="M291">
        <f t="shared" si="19"/>
        <v>0</v>
      </c>
    </row>
    <row r="292" spans="11:13" hidden="1" x14ac:dyDescent="0.3">
      <c r="K292" s="7">
        <f t="shared" si="18"/>
        <v>0</v>
      </c>
      <c r="L292" s="5">
        <f t="shared" si="20"/>
        <v>0</v>
      </c>
      <c r="M292">
        <f t="shared" si="19"/>
        <v>0</v>
      </c>
    </row>
    <row r="293" spans="11:13" hidden="1" x14ac:dyDescent="0.3">
      <c r="K293" s="7">
        <f t="shared" si="18"/>
        <v>0</v>
      </c>
      <c r="L293" s="5">
        <f t="shared" si="20"/>
        <v>0</v>
      </c>
      <c r="M293">
        <f t="shared" si="19"/>
        <v>0</v>
      </c>
    </row>
    <row r="294" spans="11:13" hidden="1" x14ac:dyDescent="0.3">
      <c r="K294" s="7">
        <f t="shared" si="18"/>
        <v>0</v>
      </c>
      <c r="L294" s="5">
        <f t="shared" si="20"/>
        <v>0</v>
      </c>
      <c r="M294">
        <f t="shared" si="19"/>
        <v>0</v>
      </c>
    </row>
    <row r="295" spans="11:13" hidden="1" x14ac:dyDescent="0.3">
      <c r="K295" s="7">
        <f t="shared" si="18"/>
        <v>0</v>
      </c>
      <c r="L295" s="5">
        <f t="shared" si="20"/>
        <v>0</v>
      </c>
      <c r="M295">
        <f t="shared" si="19"/>
        <v>0</v>
      </c>
    </row>
    <row r="296" spans="11:13" hidden="1" x14ac:dyDescent="0.3">
      <c r="K296" s="7">
        <f t="shared" si="18"/>
        <v>0</v>
      </c>
      <c r="L296" s="5">
        <f t="shared" si="20"/>
        <v>0</v>
      </c>
      <c r="M296">
        <f t="shared" si="19"/>
        <v>0</v>
      </c>
    </row>
    <row r="297" spans="11:13" hidden="1" x14ac:dyDescent="0.3">
      <c r="K297" s="7">
        <f t="shared" si="18"/>
        <v>0</v>
      </c>
      <c r="L297" s="5">
        <f t="shared" si="20"/>
        <v>0</v>
      </c>
      <c r="M297">
        <f t="shared" si="19"/>
        <v>0</v>
      </c>
    </row>
    <row r="298" spans="11:13" hidden="1" x14ac:dyDescent="0.3">
      <c r="K298" s="7">
        <f t="shared" si="18"/>
        <v>0</v>
      </c>
      <c r="L298" s="5">
        <f t="shared" si="20"/>
        <v>0</v>
      </c>
      <c r="M298">
        <f t="shared" si="19"/>
        <v>0</v>
      </c>
    </row>
    <row r="299" spans="11:13" hidden="1" x14ac:dyDescent="0.3">
      <c r="K299" s="7">
        <f t="shared" si="18"/>
        <v>0</v>
      </c>
      <c r="L299" s="5">
        <f t="shared" si="20"/>
        <v>0</v>
      </c>
      <c r="M299">
        <f t="shared" si="19"/>
        <v>0</v>
      </c>
    </row>
    <row r="300" spans="11:13" hidden="1" x14ac:dyDescent="0.3">
      <c r="K300" s="7">
        <f t="shared" si="18"/>
        <v>0</v>
      </c>
      <c r="L300" s="5">
        <f t="shared" si="20"/>
        <v>0</v>
      </c>
      <c r="M300">
        <f t="shared" si="19"/>
        <v>0</v>
      </c>
    </row>
    <row r="301" spans="11:13" hidden="1" x14ac:dyDescent="0.3">
      <c r="K301" s="7">
        <f t="shared" si="18"/>
        <v>0</v>
      </c>
      <c r="L301" s="5">
        <f t="shared" si="20"/>
        <v>0</v>
      </c>
      <c r="M301">
        <f t="shared" si="19"/>
        <v>0</v>
      </c>
    </row>
    <row r="302" spans="11:13" hidden="1" x14ac:dyDescent="0.3">
      <c r="K302" s="7">
        <f t="shared" si="18"/>
        <v>0</v>
      </c>
      <c r="L302" s="5">
        <f t="shared" si="20"/>
        <v>0</v>
      </c>
      <c r="M302">
        <f t="shared" si="19"/>
        <v>0</v>
      </c>
    </row>
    <row r="303" spans="11:13" hidden="1" x14ac:dyDescent="0.3">
      <c r="K303" s="7">
        <f t="shared" si="18"/>
        <v>0</v>
      </c>
      <c r="L303" s="5">
        <f t="shared" si="20"/>
        <v>0</v>
      </c>
      <c r="M303">
        <f t="shared" si="19"/>
        <v>0</v>
      </c>
    </row>
    <row r="304" spans="11:13" hidden="1" x14ac:dyDescent="0.3">
      <c r="K304" s="7">
        <f t="shared" si="18"/>
        <v>0</v>
      </c>
      <c r="L304" s="5">
        <f t="shared" si="20"/>
        <v>0</v>
      </c>
      <c r="M304">
        <f t="shared" si="19"/>
        <v>0</v>
      </c>
    </row>
    <row r="305" spans="11:13" hidden="1" x14ac:dyDescent="0.3">
      <c r="K305" s="7">
        <f t="shared" si="18"/>
        <v>0</v>
      </c>
      <c r="L305" s="5">
        <f t="shared" si="20"/>
        <v>0</v>
      </c>
      <c r="M305">
        <f t="shared" si="19"/>
        <v>0</v>
      </c>
    </row>
    <row r="306" spans="11:13" hidden="1" x14ac:dyDescent="0.3">
      <c r="K306" s="7">
        <f t="shared" si="18"/>
        <v>0</v>
      </c>
      <c r="L306" s="5">
        <f t="shared" si="20"/>
        <v>0</v>
      </c>
      <c r="M306">
        <f t="shared" si="19"/>
        <v>0</v>
      </c>
    </row>
    <row r="307" spans="11:13" hidden="1" x14ac:dyDescent="0.3">
      <c r="K307" s="7">
        <f t="shared" si="18"/>
        <v>0</v>
      </c>
      <c r="L307" s="5">
        <f t="shared" si="20"/>
        <v>0</v>
      </c>
      <c r="M307">
        <f t="shared" si="19"/>
        <v>0</v>
      </c>
    </row>
    <row r="308" spans="11:13" hidden="1" x14ac:dyDescent="0.3">
      <c r="K308" s="7">
        <f t="shared" si="18"/>
        <v>0</v>
      </c>
      <c r="L308" s="5">
        <f t="shared" si="20"/>
        <v>0</v>
      </c>
      <c r="M308">
        <f t="shared" si="19"/>
        <v>0</v>
      </c>
    </row>
    <row r="309" spans="11:13" hidden="1" x14ac:dyDescent="0.3">
      <c r="K309" s="7">
        <f t="shared" si="18"/>
        <v>0</v>
      </c>
      <c r="L309" s="5">
        <f t="shared" si="20"/>
        <v>0</v>
      </c>
      <c r="M309">
        <f t="shared" si="19"/>
        <v>0</v>
      </c>
    </row>
    <row r="310" spans="11:13" hidden="1" x14ac:dyDescent="0.3">
      <c r="K310" s="7">
        <f t="shared" si="18"/>
        <v>0</v>
      </c>
      <c r="L310" s="5">
        <f t="shared" si="20"/>
        <v>0</v>
      </c>
      <c r="M310">
        <f t="shared" si="19"/>
        <v>0</v>
      </c>
    </row>
    <row r="311" spans="11:13" hidden="1" x14ac:dyDescent="0.3">
      <c r="K311" s="7">
        <f t="shared" si="18"/>
        <v>0</v>
      </c>
      <c r="L311" s="5">
        <f t="shared" si="20"/>
        <v>0</v>
      </c>
      <c r="M311">
        <f t="shared" si="19"/>
        <v>0</v>
      </c>
    </row>
    <row r="312" spans="11:13" hidden="1" x14ac:dyDescent="0.3">
      <c r="K312" s="7">
        <f t="shared" si="18"/>
        <v>0</v>
      </c>
      <c r="L312" s="5">
        <f t="shared" si="20"/>
        <v>0</v>
      </c>
      <c r="M312">
        <f t="shared" si="19"/>
        <v>0</v>
      </c>
    </row>
    <row r="313" spans="11:13" hidden="1" x14ac:dyDescent="0.3">
      <c r="K313" s="7">
        <f t="shared" si="18"/>
        <v>0</v>
      </c>
      <c r="L313" s="5">
        <f t="shared" si="20"/>
        <v>0</v>
      </c>
      <c r="M313">
        <f t="shared" si="19"/>
        <v>0</v>
      </c>
    </row>
    <row r="314" spans="11:13" hidden="1" x14ac:dyDescent="0.3">
      <c r="K314" s="7">
        <f t="shared" si="18"/>
        <v>0</v>
      </c>
      <c r="L314" s="5">
        <f t="shared" si="20"/>
        <v>0</v>
      </c>
      <c r="M314">
        <f t="shared" si="19"/>
        <v>0</v>
      </c>
    </row>
    <row r="315" spans="11:13" hidden="1" x14ac:dyDescent="0.3">
      <c r="K315" s="7">
        <f t="shared" si="18"/>
        <v>0</v>
      </c>
      <c r="L315" s="5">
        <f t="shared" si="20"/>
        <v>0</v>
      </c>
      <c r="M315">
        <f t="shared" si="19"/>
        <v>0</v>
      </c>
    </row>
    <row r="316" spans="11:13" hidden="1" x14ac:dyDescent="0.3">
      <c r="K316" s="7">
        <f t="shared" si="18"/>
        <v>0</v>
      </c>
      <c r="L316" s="5">
        <f t="shared" si="20"/>
        <v>0</v>
      </c>
      <c r="M316">
        <f t="shared" si="19"/>
        <v>0</v>
      </c>
    </row>
    <row r="317" spans="11:13" hidden="1" x14ac:dyDescent="0.3">
      <c r="K317" s="7">
        <f t="shared" si="18"/>
        <v>0</v>
      </c>
      <c r="L317" s="5">
        <f t="shared" si="20"/>
        <v>0</v>
      </c>
      <c r="M317">
        <f t="shared" si="19"/>
        <v>0</v>
      </c>
    </row>
    <row r="318" spans="11:13" hidden="1" x14ac:dyDescent="0.3">
      <c r="K318" s="7">
        <f t="shared" si="18"/>
        <v>0</v>
      </c>
      <c r="L318" s="5">
        <f t="shared" si="20"/>
        <v>0</v>
      </c>
      <c r="M318">
        <f t="shared" si="19"/>
        <v>0</v>
      </c>
    </row>
    <row r="319" spans="11:13" hidden="1" x14ac:dyDescent="0.3">
      <c r="K319" s="7">
        <f t="shared" si="18"/>
        <v>0</v>
      </c>
      <c r="L319" s="5">
        <f t="shared" si="20"/>
        <v>0</v>
      </c>
      <c r="M319">
        <f t="shared" si="19"/>
        <v>0</v>
      </c>
    </row>
    <row r="320" spans="11:13" hidden="1" x14ac:dyDescent="0.3">
      <c r="K320" s="7">
        <f t="shared" si="18"/>
        <v>0</v>
      </c>
      <c r="L320" s="5">
        <f t="shared" si="20"/>
        <v>0</v>
      </c>
      <c r="M320">
        <f t="shared" si="19"/>
        <v>0</v>
      </c>
    </row>
    <row r="321" spans="11:13" hidden="1" x14ac:dyDescent="0.3">
      <c r="K321" s="7">
        <f t="shared" si="18"/>
        <v>0</v>
      </c>
      <c r="L321" s="5">
        <f t="shared" si="20"/>
        <v>0</v>
      </c>
      <c r="M321">
        <f t="shared" si="19"/>
        <v>0</v>
      </c>
    </row>
    <row r="322" spans="11:13" hidden="1" x14ac:dyDescent="0.3">
      <c r="K322" s="7">
        <f t="shared" si="18"/>
        <v>0</v>
      </c>
      <c r="L322" s="5">
        <f t="shared" si="20"/>
        <v>0</v>
      </c>
      <c r="M322">
        <f t="shared" si="19"/>
        <v>0</v>
      </c>
    </row>
    <row r="323" spans="11:13" hidden="1" x14ac:dyDescent="0.3">
      <c r="K323" s="7">
        <f t="shared" si="18"/>
        <v>0</v>
      </c>
      <c r="L323" s="5">
        <f t="shared" si="20"/>
        <v>0</v>
      </c>
      <c r="M323">
        <f t="shared" si="19"/>
        <v>0</v>
      </c>
    </row>
    <row r="324" spans="11:13" hidden="1" x14ac:dyDescent="0.3">
      <c r="K324" s="7">
        <f t="shared" si="18"/>
        <v>0</v>
      </c>
      <c r="L324" s="5">
        <f t="shared" si="20"/>
        <v>0</v>
      </c>
      <c r="M324">
        <f t="shared" si="19"/>
        <v>0</v>
      </c>
    </row>
    <row r="325" spans="11:13" hidden="1" x14ac:dyDescent="0.3">
      <c r="K325" s="7">
        <f t="shared" si="18"/>
        <v>0</v>
      </c>
      <c r="L325" s="5">
        <f t="shared" si="20"/>
        <v>0</v>
      </c>
      <c r="M325">
        <f t="shared" si="19"/>
        <v>0</v>
      </c>
    </row>
    <row r="326" spans="11:13" hidden="1" x14ac:dyDescent="0.3">
      <c r="K326" s="7">
        <f t="shared" ref="K326:K389" si="21">SUM(F326:J326)</f>
        <v>0</v>
      </c>
      <c r="L326" s="5">
        <f t="shared" si="20"/>
        <v>0</v>
      </c>
      <c r="M326">
        <f t="shared" ref="M326:M389" si="22">SUM(K326*L326)</f>
        <v>0</v>
      </c>
    </row>
    <row r="327" spans="11:13" hidden="1" x14ac:dyDescent="0.3">
      <c r="K327" s="7">
        <f t="shared" si="21"/>
        <v>0</v>
      </c>
      <c r="L327" s="5">
        <f t="shared" ref="L327:L390" si="23">IF(D327="X",0,IF(E327="",0,IF(E327="H",0,VLOOKUP(E327,$F$540:$G$554,2))))</f>
        <v>0</v>
      </c>
      <c r="M327">
        <f t="shared" si="22"/>
        <v>0</v>
      </c>
    </row>
    <row r="328" spans="11:13" hidden="1" x14ac:dyDescent="0.3">
      <c r="K328" s="7">
        <f t="shared" si="21"/>
        <v>0</v>
      </c>
      <c r="L328" s="5">
        <f t="shared" si="23"/>
        <v>0</v>
      </c>
      <c r="M328">
        <f t="shared" si="22"/>
        <v>0</v>
      </c>
    </row>
    <row r="329" spans="11:13" hidden="1" x14ac:dyDescent="0.3">
      <c r="K329" s="7">
        <f t="shared" si="21"/>
        <v>0</v>
      </c>
      <c r="L329" s="5">
        <f t="shared" si="23"/>
        <v>0</v>
      </c>
      <c r="M329">
        <f t="shared" si="22"/>
        <v>0</v>
      </c>
    </row>
    <row r="330" spans="11:13" hidden="1" x14ac:dyDescent="0.3">
      <c r="K330" s="7">
        <f t="shared" si="21"/>
        <v>0</v>
      </c>
      <c r="L330" s="5">
        <f t="shared" si="23"/>
        <v>0</v>
      </c>
      <c r="M330">
        <f t="shared" si="22"/>
        <v>0</v>
      </c>
    </row>
    <row r="331" spans="11:13" hidden="1" x14ac:dyDescent="0.3">
      <c r="K331" s="7">
        <f t="shared" si="21"/>
        <v>0</v>
      </c>
      <c r="L331" s="5">
        <f t="shared" si="23"/>
        <v>0</v>
      </c>
      <c r="M331">
        <f t="shared" si="22"/>
        <v>0</v>
      </c>
    </row>
    <row r="332" spans="11:13" hidden="1" x14ac:dyDescent="0.3">
      <c r="K332" s="7">
        <f t="shared" si="21"/>
        <v>0</v>
      </c>
      <c r="L332" s="5">
        <f t="shared" si="23"/>
        <v>0</v>
      </c>
      <c r="M332">
        <f t="shared" si="22"/>
        <v>0</v>
      </c>
    </row>
    <row r="333" spans="11:13" hidden="1" x14ac:dyDescent="0.3">
      <c r="K333" s="7">
        <f t="shared" si="21"/>
        <v>0</v>
      </c>
      <c r="L333" s="5">
        <f t="shared" si="23"/>
        <v>0</v>
      </c>
      <c r="M333">
        <f t="shared" si="22"/>
        <v>0</v>
      </c>
    </row>
    <row r="334" spans="11:13" hidden="1" x14ac:dyDescent="0.3">
      <c r="K334" s="7">
        <f t="shared" si="21"/>
        <v>0</v>
      </c>
      <c r="L334" s="5">
        <f t="shared" si="23"/>
        <v>0</v>
      </c>
      <c r="M334">
        <f t="shared" si="22"/>
        <v>0</v>
      </c>
    </row>
    <row r="335" spans="11:13" hidden="1" x14ac:dyDescent="0.3">
      <c r="K335" s="7">
        <f t="shared" si="21"/>
        <v>0</v>
      </c>
      <c r="L335" s="5">
        <f t="shared" si="23"/>
        <v>0</v>
      </c>
      <c r="M335">
        <f t="shared" si="22"/>
        <v>0</v>
      </c>
    </row>
    <row r="336" spans="11:13" hidden="1" x14ac:dyDescent="0.3">
      <c r="K336" s="7">
        <f t="shared" si="21"/>
        <v>0</v>
      </c>
      <c r="L336" s="5">
        <f t="shared" si="23"/>
        <v>0</v>
      </c>
      <c r="M336">
        <f t="shared" si="22"/>
        <v>0</v>
      </c>
    </row>
    <row r="337" spans="11:13" hidden="1" x14ac:dyDescent="0.3">
      <c r="K337" s="7">
        <f t="shared" si="21"/>
        <v>0</v>
      </c>
      <c r="L337" s="5">
        <f t="shared" si="23"/>
        <v>0</v>
      </c>
      <c r="M337">
        <f t="shared" si="22"/>
        <v>0</v>
      </c>
    </row>
    <row r="338" spans="11:13" hidden="1" x14ac:dyDescent="0.3">
      <c r="K338" s="7">
        <f t="shared" si="21"/>
        <v>0</v>
      </c>
      <c r="L338" s="5">
        <f t="shared" si="23"/>
        <v>0</v>
      </c>
      <c r="M338">
        <f t="shared" si="22"/>
        <v>0</v>
      </c>
    </row>
    <row r="339" spans="11:13" hidden="1" x14ac:dyDescent="0.3">
      <c r="K339" s="7">
        <f t="shared" si="21"/>
        <v>0</v>
      </c>
      <c r="L339" s="5">
        <f t="shared" si="23"/>
        <v>0</v>
      </c>
      <c r="M339">
        <f t="shared" si="22"/>
        <v>0</v>
      </c>
    </row>
    <row r="340" spans="11:13" hidden="1" x14ac:dyDescent="0.3">
      <c r="K340" s="7">
        <f t="shared" si="21"/>
        <v>0</v>
      </c>
      <c r="L340" s="5">
        <f t="shared" si="23"/>
        <v>0</v>
      </c>
      <c r="M340">
        <f t="shared" si="22"/>
        <v>0</v>
      </c>
    </row>
    <row r="341" spans="11:13" hidden="1" x14ac:dyDescent="0.3">
      <c r="K341" s="7">
        <f t="shared" si="21"/>
        <v>0</v>
      </c>
      <c r="L341" s="5">
        <f t="shared" si="23"/>
        <v>0</v>
      </c>
      <c r="M341">
        <f t="shared" si="22"/>
        <v>0</v>
      </c>
    </row>
    <row r="342" spans="11:13" hidden="1" x14ac:dyDescent="0.3">
      <c r="K342" s="7">
        <f t="shared" si="21"/>
        <v>0</v>
      </c>
      <c r="L342" s="5">
        <f t="shared" si="23"/>
        <v>0</v>
      </c>
      <c r="M342">
        <f t="shared" si="22"/>
        <v>0</v>
      </c>
    </row>
    <row r="343" spans="11:13" hidden="1" x14ac:dyDescent="0.3">
      <c r="K343" s="7">
        <f t="shared" si="21"/>
        <v>0</v>
      </c>
      <c r="L343" s="5">
        <f t="shared" si="23"/>
        <v>0</v>
      </c>
      <c r="M343">
        <f t="shared" si="22"/>
        <v>0</v>
      </c>
    </row>
    <row r="344" spans="11:13" hidden="1" x14ac:dyDescent="0.3">
      <c r="K344" s="7">
        <f t="shared" si="21"/>
        <v>0</v>
      </c>
      <c r="L344" s="5">
        <f t="shared" si="23"/>
        <v>0</v>
      </c>
      <c r="M344">
        <f t="shared" si="22"/>
        <v>0</v>
      </c>
    </row>
    <row r="345" spans="11:13" hidden="1" x14ac:dyDescent="0.3">
      <c r="K345" s="7">
        <f t="shared" si="21"/>
        <v>0</v>
      </c>
      <c r="L345" s="5">
        <f t="shared" si="23"/>
        <v>0</v>
      </c>
      <c r="M345">
        <f t="shared" si="22"/>
        <v>0</v>
      </c>
    </row>
    <row r="346" spans="11:13" hidden="1" x14ac:dyDescent="0.3">
      <c r="K346" s="7">
        <f t="shared" si="21"/>
        <v>0</v>
      </c>
      <c r="L346" s="5">
        <f t="shared" si="23"/>
        <v>0</v>
      </c>
      <c r="M346">
        <f t="shared" si="22"/>
        <v>0</v>
      </c>
    </row>
    <row r="347" spans="11:13" hidden="1" x14ac:dyDescent="0.3">
      <c r="K347" s="7">
        <f t="shared" si="21"/>
        <v>0</v>
      </c>
      <c r="L347" s="5">
        <f t="shared" si="23"/>
        <v>0</v>
      </c>
      <c r="M347">
        <f t="shared" si="22"/>
        <v>0</v>
      </c>
    </row>
    <row r="348" spans="11:13" hidden="1" x14ac:dyDescent="0.3">
      <c r="K348" s="7">
        <f t="shared" si="21"/>
        <v>0</v>
      </c>
      <c r="L348" s="5">
        <f t="shared" si="23"/>
        <v>0</v>
      </c>
      <c r="M348">
        <f t="shared" si="22"/>
        <v>0</v>
      </c>
    </row>
    <row r="349" spans="11:13" hidden="1" x14ac:dyDescent="0.3">
      <c r="K349" s="7">
        <f t="shared" si="21"/>
        <v>0</v>
      </c>
      <c r="L349" s="5">
        <f t="shared" si="23"/>
        <v>0</v>
      </c>
      <c r="M349">
        <f t="shared" si="22"/>
        <v>0</v>
      </c>
    </row>
    <row r="350" spans="11:13" hidden="1" x14ac:dyDescent="0.3">
      <c r="K350" s="7">
        <f t="shared" si="21"/>
        <v>0</v>
      </c>
      <c r="L350" s="5">
        <f t="shared" si="23"/>
        <v>0</v>
      </c>
      <c r="M350">
        <f t="shared" si="22"/>
        <v>0</v>
      </c>
    </row>
    <row r="351" spans="11:13" hidden="1" x14ac:dyDescent="0.3">
      <c r="K351" s="7">
        <f t="shared" si="21"/>
        <v>0</v>
      </c>
      <c r="L351" s="5">
        <f t="shared" si="23"/>
        <v>0</v>
      </c>
      <c r="M351">
        <f t="shared" si="22"/>
        <v>0</v>
      </c>
    </row>
    <row r="352" spans="11:13" hidden="1" x14ac:dyDescent="0.3">
      <c r="K352" s="7">
        <f t="shared" si="21"/>
        <v>0</v>
      </c>
      <c r="L352" s="5">
        <f t="shared" si="23"/>
        <v>0</v>
      </c>
      <c r="M352">
        <f t="shared" si="22"/>
        <v>0</v>
      </c>
    </row>
    <row r="353" spans="11:13" hidden="1" x14ac:dyDescent="0.3">
      <c r="K353" s="7">
        <f t="shared" si="21"/>
        <v>0</v>
      </c>
      <c r="L353" s="5">
        <f t="shared" si="23"/>
        <v>0</v>
      </c>
      <c r="M353">
        <f t="shared" si="22"/>
        <v>0</v>
      </c>
    </row>
    <row r="354" spans="11:13" hidden="1" x14ac:dyDescent="0.3">
      <c r="K354" s="7">
        <f t="shared" si="21"/>
        <v>0</v>
      </c>
      <c r="L354" s="5">
        <f t="shared" si="23"/>
        <v>0</v>
      </c>
      <c r="M354">
        <f t="shared" si="22"/>
        <v>0</v>
      </c>
    </row>
    <row r="355" spans="11:13" hidden="1" x14ac:dyDescent="0.3">
      <c r="K355" s="7">
        <f t="shared" si="21"/>
        <v>0</v>
      </c>
      <c r="L355" s="5">
        <f t="shared" si="23"/>
        <v>0</v>
      </c>
      <c r="M355">
        <f t="shared" si="22"/>
        <v>0</v>
      </c>
    </row>
    <row r="356" spans="11:13" hidden="1" x14ac:dyDescent="0.3">
      <c r="K356" s="7">
        <f t="shared" si="21"/>
        <v>0</v>
      </c>
      <c r="L356" s="5">
        <f t="shared" si="23"/>
        <v>0</v>
      </c>
      <c r="M356">
        <f t="shared" si="22"/>
        <v>0</v>
      </c>
    </row>
    <row r="357" spans="11:13" hidden="1" x14ac:dyDescent="0.3">
      <c r="K357" s="7">
        <f t="shared" si="21"/>
        <v>0</v>
      </c>
      <c r="L357" s="5">
        <f t="shared" si="23"/>
        <v>0</v>
      </c>
      <c r="M357">
        <f t="shared" si="22"/>
        <v>0</v>
      </c>
    </row>
    <row r="358" spans="11:13" hidden="1" x14ac:dyDescent="0.3">
      <c r="K358" s="7">
        <f t="shared" si="21"/>
        <v>0</v>
      </c>
      <c r="L358" s="5">
        <f t="shared" si="23"/>
        <v>0</v>
      </c>
      <c r="M358">
        <f t="shared" si="22"/>
        <v>0</v>
      </c>
    </row>
    <row r="359" spans="11:13" hidden="1" x14ac:dyDescent="0.3">
      <c r="K359" s="7">
        <f t="shared" si="21"/>
        <v>0</v>
      </c>
      <c r="L359" s="5">
        <f t="shared" si="23"/>
        <v>0</v>
      </c>
      <c r="M359">
        <f t="shared" si="22"/>
        <v>0</v>
      </c>
    </row>
    <row r="360" spans="11:13" hidden="1" x14ac:dyDescent="0.3">
      <c r="K360" s="7">
        <f t="shared" si="21"/>
        <v>0</v>
      </c>
      <c r="L360" s="5">
        <f t="shared" si="23"/>
        <v>0</v>
      </c>
      <c r="M360">
        <f t="shared" si="22"/>
        <v>0</v>
      </c>
    </row>
    <row r="361" spans="11:13" hidden="1" x14ac:dyDescent="0.3">
      <c r="K361" s="7">
        <f t="shared" si="21"/>
        <v>0</v>
      </c>
      <c r="L361" s="5">
        <f t="shared" si="23"/>
        <v>0</v>
      </c>
      <c r="M361">
        <f t="shared" si="22"/>
        <v>0</v>
      </c>
    </row>
    <row r="362" spans="11:13" hidden="1" x14ac:dyDescent="0.3">
      <c r="K362" s="7">
        <f t="shared" si="21"/>
        <v>0</v>
      </c>
      <c r="L362" s="5">
        <f t="shared" si="23"/>
        <v>0</v>
      </c>
      <c r="M362">
        <f t="shared" si="22"/>
        <v>0</v>
      </c>
    </row>
    <row r="363" spans="11:13" hidden="1" x14ac:dyDescent="0.3">
      <c r="K363" s="7">
        <f t="shared" si="21"/>
        <v>0</v>
      </c>
      <c r="L363" s="5">
        <f t="shared" si="23"/>
        <v>0</v>
      </c>
      <c r="M363">
        <f t="shared" si="22"/>
        <v>0</v>
      </c>
    </row>
    <row r="364" spans="11:13" hidden="1" x14ac:dyDescent="0.3">
      <c r="K364" s="7">
        <f t="shared" si="21"/>
        <v>0</v>
      </c>
      <c r="L364" s="5">
        <f t="shared" si="23"/>
        <v>0</v>
      </c>
      <c r="M364">
        <f t="shared" si="22"/>
        <v>0</v>
      </c>
    </row>
    <row r="365" spans="11:13" hidden="1" x14ac:dyDescent="0.3">
      <c r="K365" s="7">
        <f t="shared" si="21"/>
        <v>0</v>
      </c>
      <c r="L365" s="5">
        <f t="shared" si="23"/>
        <v>0</v>
      </c>
      <c r="M365">
        <f t="shared" si="22"/>
        <v>0</v>
      </c>
    </row>
    <row r="366" spans="11:13" hidden="1" x14ac:dyDescent="0.3">
      <c r="K366" s="7">
        <f t="shared" si="21"/>
        <v>0</v>
      </c>
      <c r="L366" s="5">
        <f t="shared" si="23"/>
        <v>0</v>
      </c>
      <c r="M366">
        <f t="shared" si="22"/>
        <v>0</v>
      </c>
    </row>
    <row r="367" spans="11:13" hidden="1" x14ac:dyDescent="0.3">
      <c r="K367" s="7">
        <f t="shared" si="21"/>
        <v>0</v>
      </c>
      <c r="L367" s="5">
        <f t="shared" si="23"/>
        <v>0</v>
      </c>
      <c r="M367">
        <f t="shared" si="22"/>
        <v>0</v>
      </c>
    </row>
    <row r="368" spans="11:13" hidden="1" x14ac:dyDescent="0.3">
      <c r="K368" s="7">
        <f t="shared" si="21"/>
        <v>0</v>
      </c>
      <c r="L368" s="5">
        <f t="shared" si="23"/>
        <v>0</v>
      </c>
      <c r="M368">
        <f t="shared" si="22"/>
        <v>0</v>
      </c>
    </row>
    <row r="369" spans="11:13" hidden="1" x14ac:dyDescent="0.3">
      <c r="K369" s="7">
        <f t="shared" si="21"/>
        <v>0</v>
      </c>
      <c r="L369" s="5">
        <f t="shared" si="23"/>
        <v>0</v>
      </c>
      <c r="M369">
        <f t="shared" si="22"/>
        <v>0</v>
      </c>
    </row>
    <row r="370" spans="11:13" hidden="1" x14ac:dyDescent="0.3">
      <c r="K370" s="7">
        <f t="shared" si="21"/>
        <v>0</v>
      </c>
      <c r="L370" s="5">
        <f t="shared" si="23"/>
        <v>0</v>
      </c>
      <c r="M370">
        <f t="shared" si="22"/>
        <v>0</v>
      </c>
    </row>
    <row r="371" spans="11:13" hidden="1" x14ac:dyDescent="0.3">
      <c r="K371" s="7">
        <f t="shared" si="21"/>
        <v>0</v>
      </c>
      <c r="L371" s="5">
        <f t="shared" si="23"/>
        <v>0</v>
      </c>
      <c r="M371">
        <f t="shared" si="22"/>
        <v>0</v>
      </c>
    </row>
    <row r="372" spans="11:13" hidden="1" x14ac:dyDescent="0.3">
      <c r="K372" s="7">
        <f t="shared" si="21"/>
        <v>0</v>
      </c>
      <c r="L372" s="5">
        <f t="shared" si="23"/>
        <v>0</v>
      </c>
      <c r="M372">
        <f t="shared" si="22"/>
        <v>0</v>
      </c>
    </row>
    <row r="373" spans="11:13" hidden="1" x14ac:dyDescent="0.3">
      <c r="K373" s="7">
        <f t="shared" si="21"/>
        <v>0</v>
      </c>
      <c r="L373" s="5">
        <f t="shared" si="23"/>
        <v>0</v>
      </c>
      <c r="M373">
        <f t="shared" si="22"/>
        <v>0</v>
      </c>
    </row>
    <row r="374" spans="11:13" hidden="1" x14ac:dyDescent="0.3">
      <c r="K374" s="7">
        <f t="shared" si="21"/>
        <v>0</v>
      </c>
      <c r="L374" s="5">
        <f t="shared" si="23"/>
        <v>0</v>
      </c>
      <c r="M374">
        <f t="shared" si="22"/>
        <v>0</v>
      </c>
    </row>
    <row r="375" spans="11:13" hidden="1" x14ac:dyDescent="0.3">
      <c r="K375" s="7">
        <f t="shared" si="21"/>
        <v>0</v>
      </c>
      <c r="L375" s="5">
        <f t="shared" si="23"/>
        <v>0</v>
      </c>
      <c r="M375">
        <f t="shared" si="22"/>
        <v>0</v>
      </c>
    </row>
    <row r="376" spans="11:13" hidden="1" x14ac:dyDescent="0.3">
      <c r="K376" s="7">
        <f t="shared" si="21"/>
        <v>0</v>
      </c>
      <c r="L376" s="5">
        <f t="shared" si="23"/>
        <v>0</v>
      </c>
      <c r="M376">
        <f t="shared" si="22"/>
        <v>0</v>
      </c>
    </row>
    <row r="377" spans="11:13" hidden="1" x14ac:dyDescent="0.3">
      <c r="K377" s="7">
        <f t="shared" si="21"/>
        <v>0</v>
      </c>
      <c r="L377" s="5">
        <f t="shared" si="23"/>
        <v>0</v>
      </c>
      <c r="M377">
        <f t="shared" si="22"/>
        <v>0</v>
      </c>
    </row>
    <row r="378" spans="11:13" hidden="1" x14ac:dyDescent="0.3">
      <c r="K378" s="7">
        <f t="shared" si="21"/>
        <v>0</v>
      </c>
      <c r="L378" s="5">
        <f t="shared" si="23"/>
        <v>0</v>
      </c>
      <c r="M378">
        <f t="shared" si="22"/>
        <v>0</v>
      </c>
    </row>
    <row r="379" spans="11:13" hidden="1" x14ac:dyDescent="0.3">
      <c r="K379" s="7">
        <f t="shared" si="21"/>
        <v>0</v>
      </c>
      <c r="L379" s="5">
        <f t="shared" si="23"/>
        <v>0</v>
      </c>
      <c r="M379">
        <f t="shared" si="22"/>
        <v>0</v>
      </c>
    </row>
    <row r="380" spans="11:13" hidden="1" x14ac:dyDescent="0.3">
      <c r="K380" s="7">
        <f t="shared" si="21"/>
        <v>0</v>
      </c>
      <c r="L380" s="5">
        <f t="shared" si="23"/>
        <v>0</v>
      </c>
      <c r="M380">
        <f t="shared" si="22"/>
        <v>0</v>
      </c>
    </row>
    <row r="381" spans="11:13" hidden="1" x14ac:dyDescent="0.3">
      <c r="K381" s="7">
        <f t="shared" si="21"/>
        <v>0</v>
      </c>
      <c r="L381" s="5">
        <f t="shared" si="23"/>
        <v>0</v>
      </c>
      <c r="M381">
        <f t="shared" si="22"/>
        <v>0</v>
      </c>
    </row>
    <row r="382" spans="11:13" hidden="1" x14ac:dyDescent="0.3">
      <c r="K382" s="7">
        <f t="shared" si="21"/>
        <v>0</v>
      </c>
      <c r="L382" s="5">
        <f t="shared" si="23"/>
        <v>0</v>
      </c>
      <c r="M382">
        <f t="shared" si="22"/>
        <v>0</v>
      </c>
    </row>
    <row r="383" spans="11:13" hidden="1" x14ac:dyDescent="0.3">
      <c r="K383" s="7">
        <f t="shared" si="21"/>
        <v>0</v>
      </c>
      <c r="L383" s="5">
        <f t="shared" si="23"/>
        <v>0</v>
      </c>
      <c r="M383">
        <f t="shared" si="22"/>
        <v>0</v>
      </c>
    </row>
    <row r="384" spans="11:13" hidden="1" x14ac:dyDescent="0.3">
      <c r="K384" s="7">
        <f t="shared" si="21"/>
        <v>0</v>
      </c>
      <c r="L384" s="5">
        <f t="shared" si="23"/>
        <v>0</v>
      </c>
      <c r="M384">
        <f t="shared" si="22"/>
        <v>0</v>
      </c>
    </row>
    <row r="385" spans="11:13" hidden="1" x14ac:dyDescent="0.3">
      <c r="K385" s="7">
        <f t="shared" si="21"/>
        <v>0</v>
      </c>
      <c r="L385" s="5">
        <f t="shared" si="23"/>
        <v>0</v>
      </c>
      <c r="M385">
        <f t="shared" si="22"/>
        <v>0</v>
      </c>
    </row>
    <row r="386" spans="11:13" hidden="1" x14ac:dyDescent="0.3">
      <c r="K386" s="7">
        <f t="shared" si="21"/>
        <v>0</v>
      </c>
      <c r="L386" s="5">
        <f t="shared" si="23"/>
        <v>0</v>
      </c>
      <c r="M386">
        <f t="shared" si="22"/>
        <v>0</v>
      </c>
    </row>
    <row r="387" spans="11:13" hidden="1" x14ac:dyDescent="0.3">
      <c r="K387" s="7">
        <f t="shared" si="21"/>
        <v>0</v>
      </c>
      <c r="L387" s="5">
        <f t="shared" si="23"/>
        <v>0</v>
      </c>
      <c r="M387">
        <f t="shared" si="22"/>
        <v>0</v>
      </c>
    </row>
    <row r="388" spans="11:13" hidden="1" x14ac:dyDescent="0.3">
      <c r="K388" s="7">
        <f t="shared" si="21"/>
        <v>0</v>
      </c>
      <c r="L388" s="5">
        <f t="shared" si="23"/>
        <v>0</v>
      </c>
      <c r="M388">
        <f t="shared" si="22"/>
        <v>0</v>
      </c>
    </row>
    <row r="389" spans="11:13" hidden="1" x14ac:dyDescent="0.3">
      <c r="K389" s="7">
        <f t="shared" si="21"/>
        <v>0</v>
      </c>
      <c r="L389" s="5">
        <f t="shared" si="23"/>
        <v>0</v>
      </c>
      <c r="M389">
        <f t="shared" si="22"/>
        <v>0</v>
      </c>
    </row>
    <row r="390" spans="11:13" hidden="1" x14ac:dyDescent="0.3">
      <c r="K390" s="7">
        <f t="shared" ref="K390:K453" si="24">SUM(F390:J390)</f>
        <v>0</v>
      </c>
      <c r="L390" s="5">
        <f t="shared" si="23"/>
        <v>0</v>
      </c>
      <c r="M390">
        <f t="shared" ref="M390:M453" si="25">SUM(K390*L390)</f>
        <v>0</v>
      </c>
    </row>
    <row r="391" spans="11:13" hidden="1" x14ac:dyDescent="0.3">
      <c r="K391" s="7">
        <f t="shared" si="24"/>
        <v>0</v>
      </c>
      <c r="L391" s="5">
        <f t="shared" ref="L391:L454" si="26">IF(D391="X",0,IF(E391="",0,IF(E391="H",0,VLOOKUP(E391,$F$540:$G$554,2))))</f>
        <v>0</v>
      </c>
      <c r="M391">
        <f t="shared" si="25"/>
        <v>0</v>
      </c>
    </row>
    <row r="392" spans="11:13" hidden="1" x14ac:dyDescent="0.3">
      <c r="K392" s="7">
        <f t="shared" si="24"/>
        <v>0</v>
      </c>
      <c r="L392" s="5">
        <f t="shared" si="26"/>
        <v>0</v>
      </c>
      <c r="M392">
        <f t="shared" si="25"/>
        <v>0</v>
      </c>
    </row>
    <row r="393" spans="11:13" hidden="1" x14ac:dyDescent="0.3">
      <c r="K393" s="7">
        <f t="shared" si="24"/>
        <v>0</v>
      </c>
      <c r="L393" s="5">
        <f t="shared" si="26"/>
        <v>0</v>
      </c>
      <c r="M393">
        <f t="shared" si="25"/>
        <v>0</v>
      </c>
    </row>
    <row r="394" spans="11:13" hidden="1" x14ac:dyDescent="0.3">
      <c r="K394" s="7">
        <f t="shared" si="24"/>
        <v>0</v>
      </c>
      <c r="L394" s="5">
        <f t="shared" si="26"/>
        <v>0</v>
      </c>
      <c r="M394">
        <f t="shared" si="25"/>
        <v>0</v>
      </c>
    </row>
    <row r="395" spans="11:13" hidden="1" x14ac:dyDescent="0.3">
      <c r="K395" s="7">
        <f t="shared" si="24"/>
        <v>0</v>
      </c>
      <c r="L395" s="5">
        <f t="shared" si="26"/>
        <v>0</v>
      </c>
      <c r="M395">
        <f t="shared" si="25"/>
        <v>0</v>
      </c>
    </row>
    <row r="396" spans="11:13" hidden="1" x14ac:dyDescent="0.3">
      <c r="K396" s="7">
        <f t="shared" si="24"/>
        <v>0</v>
      </c>
      <c r="L396" s="5">
        <f t="shared" si="26"/>
        <v>0</v>
      </c>
      <c r="M396">
        <f t="shared" si="25"/>
        <v>0</v>
      </c>
    </row>
    <row r="397" spans="11:13" hidden="1" x14ac:dyDescent="0.3">
      <c r="K397" s="7">
        <f t="shared" si="24"/>
        <v>0</v>
      </c>
      <c r="L397" s="5">
        <f t="shared" si="26"/>
        <v>0</v>
      </c>
      <c r="M397">
        <f t="shared" si="25"/>
        <v>0</v>
      </c>
    </row>
    <row r="398" spans="11:13" hidden="1" x14ac:dyDescent="0.3">
      <c r="K398" s="7">
        <f t="shared" si="24"/>
        <v>0</v>
      </c>
      <c r="L398" s="5">
        <f t="shared" si="26"/>
        <v>0</v>
      </c>
      <c r="M398">
        <f t="shared" si="25"/>
        <v>0</v>
      </c>
    </row>
    <row r="399" spans="11:13" hidden="1" x14ac:dyDescent="0.3">
      <c r="K399" s="7">
        <f t="shared" si="24"/>
        <v>0</v>
      </c>
      <c r="L399" s="5">
        <f t="shared" si="26"/>
        <v>0</v>
      </c>
      <c r="M399">
        <f t="shared" si="25"/>
        <v>0</v>
      </c>
    </row>
    <row r="400" spans="11:13" hidden="1" x14ac:dyDescent="0.3">
      <c r="K400" s="7">
        <f t="shared" si="24"/>
        <v>0</v>
      </c>
      <c r="L400" s="5">
        <f t="shared" si="26"/>
        <v>0</v>
      </c>
      <c r="M400">
        <f t="shared" si="25"/>
        <v>0</v>
      </c>
    </row>
    <row r="401" spans="11:13" hidden="1" x14ac:dyDescent="0.3">
      <c r="K401" s="7">
        <f t="shared" si="24"/>
        <v>0</v>
      </c>
      <c r="L401" s="5">
        <f t="shared" si="26"/>
        <v>0</v>
      </c>
      <c r="M401">
        <f t="shared" si="25"/>
        <v>0</v>
      </c>
    </row>
    <row r="402" spans="11:13" hidden="1" x14ac:dyDescent="0.3">
      <c r="K402" s="7">
        <f t="shared" si="24"/>
        <v>0</v>
      </c>
      <c r="L402" s="5">
        <f t="shared" si="26"/>
        <v>0</v>
      </c>
      <c r="M402">
        <f t="shared" si="25"/>
        <v>0</v>
      </c>
    </row>
    <row r="403" spans="11:13" hidden="1" x14ac:dyDescent="0.3">
      <c r="K403" s="7">
        <f t="shared" si="24"/>
        <v>0</v>
      </c>
      <c r="L403" s="5">
        <f t="shared" si="26"/>
        <v>0</v>
      </c>
      <c r="M403">
        <f t="shared" si="25"/>
        <v>0</v>
      </c>
    </row>
    <row r="404" spans="11:13" hidden="1" x14ac:dyDescent="0.3">
      <c r="K404" s="7">
        <f t="shared" si="24"/>
        <v>0</v>
      </c>
      <c r="L404" s="5">
        <f t="shared" si="26"/>
        <v>0</v>
      </c>
      <c r="M404">
        <f t="shared" si="25"/>
        <v>0</v>
      </c>
    </row>
    <row r="405" spans="11:13" hidden="1" x14ac:dyDescent="0.3">
      <c r="K405" s="7">
        <f t="shared" si="24"/>
        <v>0</v>
      </c>
      <c r="L405" s="5">
        <f t="shared" si="26"/>
        <v>0</v>
      </c>
      <c r="M405">
        <f t="shared" si="25"/>
        <v>0</v>
      </c>
    </row>
    <row r="406" spans="11:13" hidden="1" x14ac:dyDescent="0.3">
      <c r="K406" s="7">
        <f t="shared" si="24"/>
        <v>0</v>
      </c>
      <c r="L406" s="5">
        <f t="shared" si="26"/>
        <v>0</v>
      </c>
      <c r="M406">
        <f t="shared" si="25"/>
        <v>0</v>
      </c>
    </row>
    <row r="407" spans="11:13" hidden="1" x14ac:dyDescent="0.3">
      <c r="K407" s="7">
        <f t="shared" si="24"/>
        <v>0</v>
      </c>
      <c r="L407" s="5">
        <f t="shared" si="26"/>
        <v>0</v>
      </c>
      <c r="M407">
        <f t="shared" si="25"/>
        <v>0</v>
      </c>
    </row>
    <row r="408" spans="11:13" hidden="1" x14ac:dyDescent="0.3">
      <c r="K408" s="7">
        <f t="shared" si="24"/>
        <v>0</v>
      </c>
      <c r="L408" s="5">
        <f t="shared" si="26"/>
        <v>0</v>
      </c>
      <c r="M408">
        <f t="shared" si="25"/>
        <v>0</v>
      </c>
    </row>
    <row r="409" spans="11:13" hidden="1" x14ac:dyDescent="0.3">
      <c r="K409" s="7">
        <f t="shared" si="24"/>
        <v>0</v>
      </c>
      <c r="L409" s="5">
        <f t="shared" si="26"/>
        <v>0</v>
      </c>
      <c r="M409">
        <f t="shared" si="25"/>
        <v>0</v>
      </c>
    </row>
    <row r="410" spans="11:13" hidden="1" x14ac:dyDescent="0.3">
      <c r="K410" s="7">
        <f t="shared" si="24"/>
        <v>0</v>
      </c>
      <c r="L410" s="5">
        <f t="shared" si="26"/>
        <v>0</v>
      </c>
      <c r="M410">
        <f t="shared" si="25"/>
        <v>0</v>
      </c>
    </row>
    <row r="411" spans="11:13" hidden="1" x14ac:dyDescent="0.3">
      <c r="K411" s="7">
        <f t="shared" si="24"/>
        <v>0</v>
      </c>
      <c r="L411" s="5">
        <f t="shared" si="26"/>
        <v>0</v>
      </c>
      <c r="M411">
        <f t="shared" si="25"/>
        <v>0</v>
      </c>
    </row>
    <row r="412" spans="11:13" hidden="1" x14ac:dyDescent="0.3">
      <c r="K412" s="7">
        <f t="shared" si="24"/>
        <v>0</v>
      </c>
      <c r="L412" s="5">
        <f t="shared" si="26"/>
        <v>0</v>
      </c>
      <c r="M412">
        <f t="shared" si="25"/>
        <v>0</v>
      </c>
    </row>
    <row r="413" spans="11:13" hidden="1" x14ac:dyDescent="0.3">
      <c r="K413" s="7">
        <f t="shared" si="24"/>
        <v>0</v>
      </c>
      <c r="L413" s="5">
        <f t="shared" si="26"/>
        <v>0</v>
      </c>
      <c r="M413">
        <f t="shared" si="25"/>
        <v>0</v>
      </c>
    </row>
    <row r="414" spans="11:13" hidden="1" x14ac:dyDescent="0.3">
      <c r="K414" s="7">
        <f t="shared" si="24"/>
        <v>0</v>
      </c>
      <c r="L414" s="5">
        <f t="shared" si="26"/>
        <v>0</v>
      </c>
      <c r="M414">
        <f t="shared" si="25"/>
        <v>0</v>
      </c>
    </row>
    <row r="415" spans="11:13" hidden="1" x14ac:dyDescent="0.3">
      <c r="K415" s="7">
        <f t="shared" si="24"/>
        <v>0</v>
      </c>
      <c r="L415" s="5">
        <f t="shared" si="26"/>
        <v>0</v>
      </c>
      <c r="M415">
        <f t="shared" si="25"/>
        <v>0</v>
      </c>
    </row>
    <row r="416" spans="11:13" hidden="1" x14ac:dyDescent="0.3">
      <c r="K416" s="7">
        <f t="shared" si="24"/>
        <v>0</v>
      </c>
      <c r="L416" s="5">
        <f t="shared" si="26"/>
        <v>0</v>
      </c>
      <c r="M416">
        <f t="shared" si="25"/>
        <v>0</v>
      </c>
    </row>
    <row r="417" spans="11:13" hidden="1" x14ac:dyDescent="0.3">
      <c r="K417" s="7">
        <f t="shared" si="24"/>
        <v>0</v>
      </c>
      <c r="L417" s="5">
        <f t="shared" si="26"/>
        <v>0</v>
      </c>
      <c r="M417">
        <f t="shared" si="25"/>
        <v>0</v>
      </c>
    </row>
    <row r="418" spans="11:13" hidden="1" x14ac:dyDescent="0.3">
      <c r="K418" s="7">
        <f t="shared" si="24"/>
        <v>0</v>
      </c>
      <c r="L418" s="5">
        <f t="shared" si="26"/>
        <v>0</v>
      </c>
      <c r="M418">
        <f t="shared" si="25"/>
        <v>0</v>
      </c>
    </row>
    <row r="419" spans="11:13" hidden="1" x14ac:dyDescent="0.3">
      <c r="K419" s="7">
        <f t="shared" si="24"/>
        <v>0</v>
      </c>
      <c r="L419" s="5">
        <f t="shared" si="26"/>
        <v>0</v>
      </c>
      <c r="M419">
        <f t="shared" si="25"/>
        <v>0</v>
      </c>
    </row>
    <row r="420" spans="11:13" hidden="1" x14ac:dyDescent="0.3">
      <c r="K420" s="7">
        <f t="shared" si="24"/>
        <v>0</v>
      </c>
      <c r="L420" s="5">
        <f t="shared" si="26"/>
        <v>0</v>
      </c>
      <c r="M420">
        <f t="shared" si="25"/>
        <v>0</v>
      </c>
    </row>
    <row r="421" spans="11:13" hidden="1" x14ac:dyDescent="0.3">
      <c r="K421" s="7">
        <f t="shared" si="24"/>
        <v>0</v>
      </c>
      <c r="L421" s="5">
        <f t="shared" si="26"/>
        <v>0</v>
      </c>
      <c r="M421">
        <f t="shared" si="25"/>
        <v>0</v>
      </c>
    </row>
    <row r="422" spans="11:13" hidden="1" x14ac:dyDescent="0.3">
      <c r="K422" s="7">
        <f t="shared" si="24"/>
        <v>0</v>
      </c>
      <c r="L422" s="5">
        <f t="shared" si="26"/>
        <v>0</v>
      </c>
      <c r="M422">
        <f t="shared" si="25"/>
        <v>0</v>
      </c>
    </row>
    <row r="423" spans="11:13" hidden="1" x14ac:dyDescent="0.3">
      <c r="K423" s="7">
        <f t="shared" si="24"/>
        <v>0</v>
      </c>
      <c r="L423" s="5">
        <f t="shared" si="26"/>
        <v>0</v>
      </c>
      <c r="M423">
        <f t="shared" si="25"/>
        <v>0</v>
      </c>
    </row>
    <row r="424" spans="11:13" hidden="1" x14ac:dyDescent="0.3">
      <c r="K424" s="7">
        <f t="shared" si="24"/>
        <v>0</v>
      </c>
      <c r="L424" s="5">
        <f t="shared" si="26"/>
        <v>0</v>
      </c>
      <c r="M424">
        <f t="shared" si="25"/>
        <v>0</v>
      </c>
    </row>
    <row r="425" spans="11:13" hidden="1" x14ac:dyDescent="0.3">
      <c r="K425" s="7">
        <f t="shared" si="24"/>
        <v>0</v>
      </c>
      <c r="L425" s="5">
        <f t="shared" si="26"/>
        <v>0</v>
      </c>
      <c r="M425">
        <f t="shared" si="25"/>
        <v>0</v>
      </c>
    </row>
    <row r="426" spans="11:13" hidden="1" x14ac:dyDescent="0.3">
      <c r="K426" s="7">
        <f t="shared" si="24"/>
        <v>0</v>
      </c>
      <c r="L426" s="5">
        <f t="shared" si="26"/>
        <v>0</v>
      </c>
      <c r="M426">
        <f t="shared" si="25"/>
        <v>0</v>
      </c>
    </row>
    <row r="427" spans="11:13" hidden="1" x14ac:dyDescent="0.3">
      <c r="K427" s="7">
        <f t="shared" si="24"/>
        <v>0</v>
      </c>
      <c r="L427" s="5">
        <f t="shared" si="26"/>
        <v>0</v>
      </c>
      <c r="M427">
        <f t="shared" si="25"/>
        <v>0</v>
      </c>
    </row>
    <row r="428" spans="11:13" hidden="1" x14ac:dyDescent="0.3">
      <c r="K428" s="7">
        <f t="shared" si="24"/>
        <v>0</v>
      </c>
      <c r="L428" s="5">
        <f t="shared" si="26"/>
        <v>0</v>
      </c>
      <c r="M428">
        <f t="shared" si="25"/>
        <v>0</v>
      </c>
    </row>
    <row r="429" spans="11:13" hidden="1" x14ac:dyDescent="0.3">
      <c r="K429" s="7">
        <f t="shared" si="24"/>
        <v>0</v>
      </c>
      <c r="L429" s="5">
        <f t="shared" si="26"/>
        <v>0</v>
      </c>
      <c r="M429">
        <f t="shared" si="25"/>
        <v>0</v>
      </c>
    </row>
    <row r="430" spans="11:13" hidden="1" x14ac:dyDescent="0.3">
      <c r="K430" s="7">
        <f t="shared" si="24"/>
        <v>0</v>
      </c>
      <c r="L430" s="5">
        <f t="shared" si="26"/>
        <v>0</v>
      </c>
      <c r="M430">
        <f t="shared" si="25"/>
        <v>0</v>
      </c>
    </row>
    <row r="431" spans="11:13" hidden="1" x14ac:dyDescent="0.3">
      <c r="K431" s="7">
        <f t="shared" si="24"/>
        <v>0</v>
      </c>
      <c r="L431" s="5">
        <f t="shared" si="26"/>
        <v>0</v>
      </c>
      <c r="M431">
        <f t="shared" si="25"/>
        <v>0</v>
      </c>
    </row>
    <row r="432" spans="11:13" hidden="1" x14ac:dyDescent="0.3">
      <c r="K432" s="7">
        <f t="shared" si="24"/>
        <v>0</v>
      </c>
      <c r="L432" s="5">
        <f t="shared" si="26"/>
        <v>0</v>
      </c>
      <c r="M432">
        <f t="shared" si="25"/>
        <v>0</v>
      </c>
    </row>
    <row r="433" spans="11:13" hidden="1" x14ac:dyDescent="0.3">
      <c r="K433" s="7">
        <f t="shared" si="24"/>
        <v>0</v>
      </c>
      <c r="L433" s="5">
        <f t="shared" si="26"/>
        <v>0</v>
      </c>
      <c r="M433">
        <f t="shared" si="25"/>
        <v>0</v>
      </c>
    </row>
    <row r="434" spans="11:13" hidden="1" x14ac:dyDescent="0.3">
      <c r="K434" s="7">
        <f t="shared" si="24"/>
        <v>0</v>
      </c>
      <c r="L434" s="5">
        <f t="shared" si="26"/>
        <v>0</v>
      </c>
      <c r="M434">
        <f t="shared" si="25"/>
        <v>0</v>
      </c>
    </row>
    <row r="435" spans="11:13" hidden="1" x14ac:dyDescent="0.3">
      <c r="K435" s="7">
        <f t="shared" si="24"/>
        <v>0</v>
      </c>
      <c r="L435" s="5">
        <f t="shared" si="26"/>
        <v>0</v>
      </c>
      <c r="M435">
        <f t="shared" si="25"/>
        <v>0</v>
      </c>
    </row>
    <row r="436" spans="11:13" hidden="1" x14ac:dyDescent="0.3">
      <c r="K436" s="7">
        <f t="shared" si="24"/>
        <v>0</v>
      </c>
      <c r="L436" s="5">
        <f t="shared" si="26"/>
        <v>0</v>
      </c>
      <c r="M436">
        <f t="shared" si="25"/>
        <v>0</v>
      </c>
    </row>
    <row r="437" spans="11:13" hidden="1" x14ac:dyDescent="0.3">
      <c r="K437" s="7">
        <f t="shared" si="24"/>
        <v>0</v>
      </c>
      <c r="L437" s="5">
        <f t="shared" si="26"/>
        <v>0</v>
      </c>
      <c r="M437">
        <f t="shared" si="25"/>
        <v>0</v>
      </c>
    </row>
    <row r="438" spans="11:13" hidden="1" x14ac:dyDescent="0.3">
      <c r="K438" s="7">
        <f t="shared" si="24"/>
        <v>0</v>
      </c>
      <c r="L438" s="5">
        <f t="shared" si="26"/>
        <v>0</v>
      </c>
      <c r="M438">
        <f t="shared" si="25"/>
        <v>0</v>
      </c>
    </row>
    <row r="439" spans="11:13" hidden="1" x14ac:dyDescent="0.3">
      <c r="K439" s="7">
        <f t="shared" si="24"/>
        <v>0</v>
      </c>
      <c r="L439" s="5">
        <f t="shared" si="26"/>
        <v>0</v>
      </c>
      <c r="M439">
        <f t="shared" si="25"/>
        <v>0</v>
      </c>
    </row>
    <row r="440" spans="11:13" hidden="1" x14ac:dyDescent="0.3">
      <c r="K440" s="7">
        <f t="shared" si="24"/>
        <v>0</v>
      </c>
      <c r="L440" s="5">
        <f t="shared" si="26"/>
        <v>0</v>
      </c>
      <c r="M440">
        <f t="shared" si="25"/>
        <v>0</v>
      </c>
    </row>
    <row r="441" spans="11:13" hidden="1" x14ac:dyDescent="0.3">
      <c r="K441" s="7">
        <f t="shared" si="24"/>
        <v>0</v>
      </c>
      <c r="L441" s="5">
        <f t="shared" si="26"/>
        <v>0</v>
      </c>
      <c r="M441">
        <f t="shared" si="25"/>
        <v>0</v>
      </c>
    </row>
    <row r="442" spans="11:13" hidden="1" x14ac:dyDescent="0.3">
      <c r="K442" s="7">
        <f t="shared" si="24"/>
        <v>0</v>
      </c>
      <c r="L442" s="5">
        <f t="shared" si="26"/>
        <v>0</v>
      </c>
      <c r="M442">
        <f t="shared" si="25"/>
        <v>0</v>
      </c>
    </row>
    <row r="443" spans="11:13" hidden="1" x14ac:dyDescent="0.3">
      <c r="K443" s="7">
        <f t="shared" si="24"/>
        <v>0</v>
      </c>
      <c r="L443" s="5">
        <f t="shared" si="26"/>
        <v>0</v>
      </c>
      <c r="M443">
        <f t="shared" si="25"/>
        <v>0</v>
      </c>
    </row>
    <row r="444" spans="11:13" hidden="1" x14ac:dyDescent="0.3">
      <c r="K444" s="7">
        <f t="shared" si="24"/>
        <v>0</v>
      </c>
      <c r="L444" s="5">
        <f t="shared" si="26"/>
        <v>0</v>
      </c>
      <c r="M444">
        <f t="shared" si="25"/>
        <v>0</v>
      </c>
    </row>
    <row r="445" spans="11:13" hidden="1" x14ac:dyDescent="0.3">
      <c r="K445" s="7">
        <f t="shared" si="24"/>
        <v>0</v>
      </c>
      <c r="L445" s="5">
        <f t="shared" si="26"/>
        <v>0</v>
      </c>
      <c r="M445">
        <f t="shared" si="25"/>
        <v>0</v>
      </c>
    </row>
    <row r="446" spans="11:13" hidden="1" x14ac:dyDescent="0.3">
      <c r="K446" s="7">
        <f t="shared" si="24"/>
        <v>0</v>
      </c>
      <c r="L446" s="5">
        <f t="shared" si="26"/>
        <v>0</v>
      </c>
      <c r="M446">
        <f t="shared" si="25"/>
        <v>0</v>
      </c>
    </row>
    <row r="447" spans="11:13" hidden="1" x14ac:dyDescent="0.3">
      <c r="K447" s="7">
        <f t="shared" si="24"/>
        <v>0</v>
      </c>
      <c r="L447" s="5">
        <f t="shared" si="26"/>
        <v>0</v>
      </c>
      <c r="M447">
        <f t="shared" si="25"/>
        <v>0</v>
      </c>
    </row>
    <row r="448" spans="11:13" hidden="1" x14ac:dyDescent="0.3">
      <c r="K448" s="7">
        <f t="shared" si="24"/>
        <v>0</v>
      </c>
      <c r="L448" s="5">
        <f t="shared" si="26"/>
        <v>0</v>
      </c>
      <c r="M448">
        <f t="shared" si="25"/>
        <v>0</v>
      </c>
    </row>
    <row r="449" spans="11:13" hidden="1" x14ac:dyDescent="0.3">
      <c r="K449" s="7">
        <f t="shared" si="24"/>
        <v>0</v>
      </c>
      <c r="L449" s="5">
        <f t="shared" si="26"/>
        <v>0</v>
      </c>
      <c r="M449">
        <f t="shared" si="25"/>
        <v>0</v>
      </c>
    </row>
    <row r="450" spans="11:13" hidden="1" x14ac:dyDescent="0.3">
      <c r="K450" s="7">
        <f t="shared" si="24"/>
        <v>0</v>
      </c>
      <c r="L450" s="5">
        <f t="shared" si="26"/>
        <v>0</v>
      </c>
      <c r="M450">
        <f t="shared" si="25"/>
        <v>0</v>
      </c>
    </row>
    <row r="451" spans="11:13" hidden="1" x14ac:dyDescent="0.3">
      <c r="K451" s="7">
        <f t="shared" si="24"/>
        <v>0</v>
      </c>
      <c r="L451" s="5">
        <f t="shared" si="26"/>
        <v>0</v>
      </c>
      <c r="M451">
        <f t="shared" si="25"/>
        <v>0</v>
      </c>
    </row>
    <row r="452" spans="11:13" hidden="1" x14ac:dyDescent="0.3">
      <c r="K452" s="7">
        <f t="shared" si="24"/>
        <v>0</v>
      </c>
      <c r="L452" s="5">
        <f t="shared" si="26"/>
        <v>0</v>
      </c>
      <c r="M452">
        <f t="shared" si="25"/>
        <v>0</v>
      </c>
    </row>
    <row r="453" spans="11:13" hidden="1" x14ac:dyDescent="0.3">
      <c r="K453" s="7">
        <f t="shared" si="24"/>
        <v>0</v>
      </c>
      <c r="L453" s="5">
        <f t="shared" si="26"/>
        <v>0</v>
      </c>
      <c r="M453">
        <f t="shared" si="25"/>
        <v>0</v>
      </c>
    </row>
    <row r="454" spans="11:13" hidden="1" x14ac:dyDescent="0.3">
      <c r="K454" s="7">
        <f t="shared" ref="K454:K499" si="27">SUM(F454:J454)</f>
        <v>0</v>
      </c>
      <c r="L454" s="5">
        <f t="shared" si="26"/>
        <v>0</v>
      </c>
      <c r="M454">
        <f t="shared" ref="M454:M499" si="28">SUM(K454*L454)</f>
        <v>0</v>
      </c>
    </row>
    <row r="455" spans="11:13" hidden="1" x14ac:dyDescent="0.3">
      <c r="K455" s="7">
        <f t="shared" si="27"/>
        <v>0</v>
      </c>
      <c r="L455" s="5">
        <f t="shared" ref="L455:L499" si="29">IF(D455="X",0,IF(E455="",0,IF(E455="H",0,VLOOKUP(E455,$F$540:$G$554,2))))</f>
        <v>0</v>
      </c>
      <c r="M455">
        <f t="shared" si="28"/>
        <v>0</v>
      </c>
    </row>
    <row r="456" spans="11:13" hidden="1" x14ac:dyDescent="0.3">
      <c r="K456" s="7">
        <f t="shared" si="27"/>
        <v>0</v>
      </c>
      <c r="L456" s="5">
        <f t="shared" si="29"/>
        <v>0</v>
      </c>
      <c r="M456">
        <f t="shared" si="28"/>
        <v>0</v>
      </c>
    </row>
    <row r="457" spans="11:13" hidden="1" x14ac:dyDescent="0.3">
      <c r="K457" s="7">
        <f t="shared" si="27"/>
        <v>0</v>
      </c>
      <c r="L457" s="5">
        <f t="shared" si="29"/>
        <v>0</v>
      </c>
      <c r="M457">
        <f t="shared" si="28"/>
        <v>0</v>
      </c>
    </row>
    <row r="458" spans="11:13" hidden="1" x14ac:dyDescent="0.3">
      <c r="K458" s="7">
        <f t="shared" si="27"/>
        <v>0</v>
      </c>
      <c r="L458" s="5">
        <f t="shared" si="29"/>
        <v>0</v>
      </c>
      <c r="M458">
        <f t="shared" si="28"/>
        <v>0</v>
      </c>
    </row>
    <row r="459" spans="11:13" hidden="1" x14ac:dyDescent="0.3">
      <c r="K459" s="7">
        <f t="shared" si="27"/>
        <v>0</v>
      </c>
      <c r="L459" s="5">
        <f t="shared" si="29"/>
        <v>0</v>
      </c>
      <c r="M459">
        <f t="shared" si="28"/>
        <v>0</v>
      </c>
    </row>
    <row r="460" spans="11:13" hidden="1" x14ac:dyDescent="0.3">
      <c r="K460" s="7">
        <f t="shared" si="27"/>
        <v>0</v>
      </c>
      <c r="L460" s="5">
        <f t="shared" si="29"/>
        <v>0</v>
      </c>
      <c r="M460">
        <f t="shared" si="28"/>
        <v>0</v>
      </c>
    </row>
    <row r="461" spans="11:13" hidden="1" x14ac:dyDescent="0.3">
      <c r="K461" s="7">
        <f t="shared" si="27"/>
        <v>0</v>
      </c>
      <c r="L461" s="5">
        <f t="shared" si="29"/>
        <v>0</v>
      </c>
      <c r="M461">
        <f t="shared" si="28"/>
        <v>0</v>
      </c>
    </row>
    <row r="462" spans="11:13" hidden="1" x14ac:dyDescent="0.3">
      <c r="K462" s="7">
        <f t="shared" si="27"/>
        <v>0</v>
      </c>
      <c r="L462" s="5">
        <f t="shared" si="29"/>
        <v>0</v>
      </c>
      <c r="M462">
        <f t="shared" si="28"/>
        <v>0</v>
      </c>
    </row>
    <row r="463" spans="11:13" hidden="1" x14ac:dyDescent="0.3">
      <c r="K463" s="7">
        <f t="shared" si="27"/>
        <v>0</v>
      </c>
      <c r="L463" s="5">
        <f t="shared" si="29"/>
        <v>0</v>
      </c>
      <c r="M463">
        <f t="shared" si="28"/>
        <v>0</v>
      </c>
    </row>
    <row r="464" spans="11:13" hidden="1" x14ac:dyDescent="0.3">
      <c r="K464" s="7">
        <f t="shared" si="27"/>
        <v>0</v>
      </c>
      <c r="L464" s="5">
        <f t="shared" si="29"/>
        <v>0</v>
      </c>
      <c r="M464">
        <f t="shared" si="28"/>
        <v>0</v>
      </c>
    </row>
    <row r="465" spans="11:13" hidden="1" x14ac:dyDescent="0.3">
      <c r="K465" s="7">
        <f t="shared" si="27"/>
        <v>0</v>
      </c>
      <c r="L465" s="5">
        <f t="shared" si="29"/>
        <v>0</v>
      </c>
      <c r="M465">
        <f t="shared" si="28"/>
        <v>0</v>
      </c>
    </row>
    <row r="466" spans="11:13" hidden="1" x14ac:dyDescent="0.3">
      <c r="K466" s="7">
        <f t="shared" si="27"/>
        <v>0</v>
      </c>
      <c r="L466" s="5">
        <f t="shared" si="29"/>
        <v>0</v>
      </c>
      <c r="M466">
        <f t="shared" si="28"/>
        <v>0</v>
      </c>
    </row>
    <row r="467" spans="11:13" hidden="1" x14ac:dyDescent="0.3">
      <c r="K467" s="7">
        <f t="shared" si="27"/>
        <v>0</v>
      </c>
      <c r="L467" s="5">
        <f t="shared" si="29"/>
        <v>0</v>
      </c>
      <c r="M467">
        <f t="shared" si="28"/>
        <v>0</v>
      </c>
    </row>
    <row r="468" spans="11:13" hidden="1" x14ac:dyDescent="0.3">
      <c r="K468" s="7">
        <f t="shared" si="27"/>
        <v>0</v>
      </c>
      <c r="L468" s="5">
        <f t="shared" si="29"/>
        <v>0</v>
      </c>
      <c r="M468">
        <f t="shared" si="28"/>
        <v>0</v>
      </c>
    </row>
    <row r="469" spans="11:13" hidden="1" x14ac:dyDescent="0.3">
      <c r="K469" s="7">
        <f t="shared" si="27"/>
        <v>0</v>
      </c>
      <c r="L469" s="5">
        <f t="shared" si="29"/>
        <v>0</v>
      </c>
      <c r="M469">
        <f t="shared" si="28"/>
        <v>0</v>
      </c>
    </row>
    <row r="470" spans="11:13" hidden="1" x14ac:dyDescent="0.3">
      <c r="K470" s="7">
        <f t="shared" si="27"/>
        <v>0</v>
      </c>
      <c r="L470" s="5">
        <f t="shared" si="29"/>
        <v>0</v>
      </c>
      <c r="M470">
        <f t="shared" si="28"/>
        <v>0</v>
      </c>
    </row>
    <row r="471" spans="11:13" hidden="1" x14ac:dyDescent="0.3">
      <c r="K471" s="7">
        <f t="shared" si="27"/>
        <v>0</v>
      </c>
      <c r="L471" s="5">
        <f t="shared" si="29"/>
        <v>0</v>
      </c>
      <c r="M471">
        <f t="shared" si="28"/>
        <v>0</v>
      </c>
    </row>
    <row r="472" spans="11:13" hidden="1" x14ac:dyDescent="0.3">
      <c r="K472" s="7">
        <f t="shared" si="27"/>
        <v>0</v>
      </c>
      <c r="L472" s="5">
        <f t="shared" si="29"/>
        <v>0</v>
      </c>
      <c r="M472">
        <f t="shared" si="28"/>
        <v>0</v>
      </c>
    </row>
    <row r="473" spans="11:13" hidden="1" x14ac:dyDescent="0.3">
      <c r="K473" s="7">
        <f t="shared" si="27"/>
        <v>0</v>
      </c>
      <c r="L473" s="5">
        <f t="shared" si="29"/>
        <v>0</v>
      </c>
      <c r="M473">
        <f t="shared" si="28"/>
        <v>0</v>
      </c>
    </row>
    <row r="474" spans="11:13" hidden="1" x14ac:dyDescent="0.3">
      <c r="K474" s="7">
        <f t="shared" si="27"/>
        <v>0</v>
      </c>
      <c r="L474" s="5">
        <f t="shared" si="29"/>
        <v>0</v>
      </c>
      <c r="M474">
        <f t="shared" si="28"/>
        <v>0</v>
      </c>
    </row>
    <row r="475" spans="11:13" hidden="1" x14ac:dyDescent="0.3">
      <c r="K475" s="7">
        <f t="shared" si="27"/>
        <v>0</v>
      </c>
      <c r="L475" s="5">
        <f t="shared" si="29"/>
        <v>0</v>
      </c>
      <c r="M475">
        <f t="shared" si="28"/>
        <v>0</v>
      </c>
    </row>
    <row r="476" spans="11:13" hidden="1" x14ac:dyDescent="0.3">
      <c r="K476" s="7">
        <f t="shared" si="27"/>
        <v>0</v>
      </c>
      <c r="L476" s="5">
        <f t="shared" si="29"/>
        <v>0</v>
      </c>
      <c r="M476">
        <f t="shared" si="28"/>
        <v>0</v>
      </c>
    </row>
    <row r="477" spans="11:13" hidden="1" x14ac:dyDescent="0.3">
      <c r="K477" s="7">
        <f t="shared" si="27"/>
        <v>0</v>
      </c>
      <c r="L477" s="5">
        <f t="shared" si="29"/>
        <v>0</v>
      </c>
      <c r="M477">
        <f t="shared" si="28"/>
        <v>0</v>
      </c>
    </row>
    <row r="478" spans="11:13" hidden="1" x14ac:dyDescent="0.3">
      <c r="K478" s="7">
        <f t="shared" si="27"/>
        <v>0</v>
      </c>
      <c r="L478" s="5">
        <f t="shared" si="29"/>
        <v>0</v>
      </c>
      <c r="M478">
        <f t="shared" si="28"/>
        <v>0</v>
      </c>
    </row>
    <row r="479" spans="11:13" hidden="1" x14ac:dyDescent="0.3">
      <c r="K479" s="7">
        <f t="shared" si="27"/>
        <v>0</v>
      </c>
      <c r="L479" s="5">
        <f t="shared" si="29"/>
        <v>0</v>
      </c>
      <c r="M479">
        <f t="shared" si="28"/>
        <v>0</v>
      </c>
    </row>
    <row r="480" spans="11:13" hidden="1" x14ac:dyDescent="0.3">
      <c r="K480" s="7">
        <f t="shared" si="27"/>
        <v>0</v>
      </c>
      <c r="L480" s="5">
        <f t="shared" si="29"/>
        <v>0</v>
      </c>
      <c r="M480">
        <f t="shared" si="28"/>
        <v>0</v>
      </c>
    </row>
    <row r="481" spans="11:13" hidden="1" x14ac:dyDescent="0.3">
      <c r="K481" s="7">
        <f t="shared" si="27"/>
        <v>0</v>
      </c>
      <c r="L481" s="5">
        <f t="shared" si="29"/>
        <v>0</v>
      </c>
      <c r="M481">
        <f t="shared" si="28"/>
        <v>0</v>
      </c>
    </row>
    <row r="482" spans="11:13" hidden="1" x14ac:dyDescent="0.3">
      <c r="K482" s="7">
        <f t="shared" si="27"/>
        <v>0</v>
      </c>
      <c r="L482" s="5">
        <f t="shared" si="29"/>
        <v>0</v>
      </c>
      <c r="M482">
        <f t="shared" si="28"/>
        <v>0</v>
      </c>
    </row>
    <row r="483" spans="11:13" hidden="1" x14ac:dyDescent="0.3">
      <c r="K483" s="7">
        <f t="shared" si="27"/>
        <v>0</v>
      </c>
      <c r="L483" s="5">
        <f t="shared" si="29"/>
        <v>0</v>
      </c>
      <c r="M483">
        <f t="shared" si="28"/>
        <v>0</v>
      </c>
    </row>
    <row r="484" spans="11:13" hidden="1" x14ac:dyDescent="0.3">
      <c r="K484" s="7">
        <f t="shared" si="27"/>
        <v>0</v>
      </c>
      <c r="L484" s="5">
        <f t="shared" si="29"/>
        <v>0</v>
      </c>
      <c r="M484">
        <f t="shared" si="28"/>
        <v>0</v>
      </c>
    </row>
    <row r="485" spans="11:13" hidden="1" x14ac:dyDescent="0.3">
      <c r="K485" s="7">
        <f t="shared" si="27"/>
        <v>0</v>
      </c>
      <c r="L485" s="5">
        <f t="shared" si="29"/>
        <v>0</v>
      </c>
      <c r="M485">
        <f t="shared" si="28"/>
        <v>0</v>
      </c>
    </row>
    <row r="486" spans="11:13" hidden="1" x14ac:dyDescent="0.3">
      <c r="K486" s="7">
        <f t="shared" si="27"/>
        <v>0</v>
      </c>
      <c r="L486" s="5">
        <f t="shared" si="29"/>
        <v>0</v>
      </c>
      <c r="M486">
        <f t="shared" si="28"/>
        <v>0</v>
      </c>
    </row>
    <row r="487" spans="11:13" hidden="1" x14ac:dyDescent="0.3">
      <c r="K487" s="7">
        <f t="shared" si="27"/>
        <v>0</v>
      </c>
      <c r="L487" s="5">
        <f t="shared" si="29"/>
        <v>0</v>
      </c>
      <c r="M487">
        <f t="shared" si="28"/>
        <v>0</v>
      </c>
    </row>
    <row r="488" spans="11:13" hidden="1" x14ac:dyDescent="0.3">
      <c r="K488" s="7">
        <f t="shared" si="27"/>
        <v>0</v>
      </c>
      <c r="L488" s="5">
        <f t="shared" si="29"/>
        <v>0</v>
      </c>
      <c r="M488">
        <f t="shared" si="28"/>
        <v>0</v>
      </c>
    </row>
    <row r="489" spans="11:13" hidden="1" x14ac:dyDescent="0.3">
      <c r="K489" s="7">
        <f t="shared" si="27"/>
        <v>0</v>
      </c>
      <c r="L489" s="5">
        <f t="shared" si="29"/>
        <v>0</v>
      </c>
      <c r="M489">
        <f t="shared" si="28"/>
        <v>0</v>
      </c>
    </row>
    <row r="490" spans="11:13" hidden="1" x14ac:dyDescent="0.3">
      <c r="K490" s="7">
        <f t="shared" si="27"/>
        <v>0</v>
      </c>
      <c r="L490" s="5">
        <f t="shared" si="29"/>
        <v>0</v>
      </c>
      <c r="M490">
        <f t="shared" si="28"/>
        <v>0</v>
      </c>
    </row>
    <row r="491" spans="11:13" hidden="1" x14ac:dyDescent="0.3">
      <c r="K491" s="7">
        <f t="shared" si="27"/>
        <v>0</v>
      </c>
      <c r="L491" s="5">
        <f t="shared" si="29"/>
        <v>0</v>
      </c>
      <c r="M491">
        <f t="shared" si="28"/>
        <v>0</v>
      </c>
    </row>
    <row r="492" spans="11:13" hidden="1" x14ac:dyDescent="0.3">
      <c r="K492" s="7">
        <f t="shared" ref="K492:K495" si="30">SUM(F492:J492)</f>
        <v>0</v>
      </c>
      <c r="L492" s="5">
        <f t="shared" si="29"/>
        <v>0</v>
      </c>
      <c r="M492">
        <f t="shared" ref="M492:M495" si="31">SUM(K492*L492)</f>
        <v>0</v>
      </c>
    </row>
    <row r="493" spans="11:13" hidden="1" x14ac:dyDescent="0.3">
      <c r="K493" s="7">
        <f t="shared" si="30"/>
        <v>0</v>
      </c>
      <c r="L493" s="5">
        <f t="shared" si="29"/>
        <v>0</v>
      </c>
      <c r="M493">
        <f t="shared" si="31"/>
        <v>0</v>
      </c>
    </row>
    <row r="494" spans="11:13" hidden="1" x14ac:dyDescent="0.3">
      <c r="K494" s="7">
        <f t="shared" si="30"/>
        <v>0</v>
      </c>
      <c r="L494" s="5">
        <f t="shared" si="29"/>
        <v>0</v>
      </c>
      <c r="M494">
        <f t="shared" si="31"/>
        <v>0</v>
      </c>
    </row>
    <row r="495" spans="11:13" hidden="1" x14ac:dyDescent="0.3">
      <c r="K495" s="7">
        <f t="shared" si="30"/>
        <v>0</v>
      </c>
      <c r="L495" s="5">
        <f t="shared" si="29"/>
        <v>0</v>
      </c>
      <c r="M495">
        <f t="shared" si="31"/>
        <v>0</v>
      </c>
    </row>
    <row r="496" spans="11:13" hidden="1" x14ac:dyDescent="0.3">
      <c r="K496" s="7">
        <f t="shared" si="27"/>
        <v>0</v>
      </c>
      <c r="L496" s="5">
        <f t="shared" si="29"/>
        <v>0</v>
      </c>
      <c r="M496">
        <f t="shared" si="28"/>
        <v>0</v>
      </c>
    </row>
    <row r="497" spans="3:13" hidden="1" x14ac:dyDescent="0.3">
      <c r="K497" s="7">
        <f t="shared" si="27"/>
        <v>0</v>
      </c>
      <c r="L497" s="5">
        <f t="shared" si="29"/>
        <v>0</v>
      </c>
      <c r="M497">
        <f t="shared" si="28"/>
        <v>0</v>
      </c>
    </row>
    <row r="498" spans="3:13" hidden="1" x14ac:dyDescent="0.3">
      <c r="K498" s="7">
        <f t="shared" si="27"/>
        <v>0</v>
      </c>
      <c r="L498" s="5">
        <f t="shared" si="29"/>
        <v>0</v>
      </c>
      <c r="M498">
        <f t="shared" si="28"/>
        <v>0</v>
      </c>
    </row>
    <row r="499" spans="3:13" hidden="1" x14ac:dyDescent="0.3">
      <c r="K499" s="7">
        <f t="shared" si="27"/>
        <v>0</v>
      </c>
      <c r="L499" s="5">
        <f t="shared" si="29"/>
        <v>0</v>
      </c>
      <c r="M499">
        <f t="shared" si="28"/>
        <v>0</v>
      </c>
    </row>
    <row r="500" spans="3:13" hidden="1" x14ac:dyDescent="0.3">
      <c r="C500" s="149" t="s">
        <v>34</v>
      </c>
      <c r="D500" s="149"/>
      <c r="E500" s="149"/>
      <c r="F500" s="149"/>
      <c r="G500" s="149"/>
      <c r="H500" s="149"/>
      <c r="I500" s="149"/>
      <c r="J500" s="149"/>
      <c r="K500" s="149"/>
      <c r="L500" s="149"/>
      <c r="M500" s="149" t="s">
        <v>33</v>
      </c>
    </row>
    <row r="501" spans="3:13" hidden="1" x14ac:dyDescent="0.3">
      <c r="C501" s="149" t="str">
        <f>IF(F540="","Vrije categorie",F540)</f>
        <v>A</v>
      </c>
      <c r="D501" s="149"/>
      <c r="E501" s="149"/>
      <c r="F501" s="149">
        <f t="shared" ref="F501:F515" si="32">SUMPRODUCT(--($E$4:$E$499=C501),--($D$4:$D$499=""),$F$4:$F$499)</f>
        <v>0</v>
      </c>
      <c r="G501" s="149">
        <f t="shared" ref="G501:G515" si="33">SUMPRODUCT(--($E$4:$E$499=C501),--($D$4:$D$499=""),$G$4:$G$499)</f>
        <v>394.8</v>
      </c>
      <c r="H501" s="149">
        <f t="shared" ref="H501:H515" si="34">SUMPRODUCT(--($E$4:$E$499=C501),--($D$4:$D$499=""),$H$4:$H$499)</f>
        <v>86.5</v>
      </c>
      <c r="I501" s="149">
        <f t="shared" ref="I501:I515" si="35">SUMPRODUCT(--($E$4:$E$499=C501),--($D$4:$D$499=""),$I$4:$I$499)</f>
        <v>0</v>
      </c>
      <c r="J501" s="149">
        <f t="shared" ref="J501:J515" si="36">SUMPRODUCT(--($E$4:$E$499=C501),--($D$4:$D$499=""),$J$4:$J$499)</f>
        <v>0</v>
      </c>
      <c r="K501" s="149">
        <f t="shared" ref="K501:K515" si="37">SUM(F501:J501)</f>
        <v>481.3</v>
      </c>
      <c r="L501" s="149"/>
      <c r="M501" s="149">
        <f t="shared" ref="M501:M515" si="38">SUMPRODUCT(--($E$4:$E$499=C501),--($D$4:$D$499=""),$M$4:$M$499)</f>
        <v>0</v>
      </c>
    </row>
    <row r="502" spans="3:13" hidden="1" x14ac:dyDescent="0.3">
      <c r="C502" s="149" t="str">
        <f t="shared" ref="C502:C515" si="39">IF(F541="","Vrije categorie",F541)</f>
        <v>A1</v>
      </c>
      <c r="D502" s="149"/>
      <c r="E502" s="149"/>
      <c r="F502" s="149">
        <f t="shared" si="32"/>
        <v>17</v>
      </c>
      <c r="G502" s="149">
        <f t="shared" si="33"/>
        <v>0</v>
      </c>
      <c r="H502" s="149">
        <f t="shared" si="34"/>
        <v>0</v>
      </c>
      <c r="I502" s="149">
        <f t="shared" si="35"/>
        <v>0</v>
      </c>
      <c r="J502" s="149">
        <f t="shared" si="36"/>
        <v>0</v>
      </c>
      <c r="K502" s="149">
        <f t="shared" si="37"/>
        <v>17</v>
      </c>
      <c r="L502" s="149"/>
      <c r="M502" s="149">
        <f t="shared" si="38"/>
        <v>0</v>
      </c>
    </row>
    <row r="503" spans="3:13" hidden="1" x14ac:dyDescent="0.3">
      <c r="C503" s="149" t="str">
        <f t="shared" si="39"/>
        <v>B</v>
      </c>
      <c r="D503" s="149"/>
      <c r="E503" s="149"/>
      <c r="F503" s="149">
        <f t="shared" si="32"/>
        <v>8.9</v>
      </c>
      <c r="G503" s="149">
        <f t="shared" si="33"/>
        <v>27.7</v>
      </c>
      <c r="H503" s="149">
        <f t="shared" si="34"/>
        <v>0</v>
      </c>
      <c r="I503" s="149">
        <f t="shared" si="35"/>
        <v>0</v>
      </c>
      <c r="J503" s="149">
        <f t="shared" si="36"/>
        <v>94</v>
      </c>
      <c r="K503" s="149">
        <f t="shared" si="37"/>
        <v>130.6</v>
      </c>
      <c r="L503" s="149"/>
      <c r="M503" s="149">
        <f t="shared" si="38"/>
        <v>0</v>
      </c>
    </row>
    <row r="504" spans="3:13" hidden="1" x14ac:dyDescent="0.3">
      <c r="C504" s="149" t="str">
        <f t="shared" si="39"/>
        <v>C</v>
      </c>
      <c r="D504" s="149"/>
      <c r="E504" s="149"/>
      <c r="F504" s="149">
        <f t="shared" si="32"/>
        <v>0</v>
      </c>
      <c r="G504" s="149">
        <f t="shared" si="33"/>
        <v>0</v>
      </c>
      <c r="H504" s="149">
        <f t="shared" si="34"/>
        <v>0</v>
      </c>
      <c r="I504" s="149">
        <f t="shared" si="35"/>
        <v>0</v>
      </c>
      <c r="J504" s="149">
        <f t="shared" si="36"/>
        <v>45.599999999999994</v>
      </c>
      <c r="K504" s="149">
        <f t="shared" si="37"/>
        <v>45.599999999999994</v>
      </c>
      <c r="L504" s="149"/>
      <c r="M504" s="149">
        <f t="shared" si="38"/>
        <v>0</v>
      </c>
    </row>
    <row r="505" spans="3:13" hidden="1" x14ac:dyDescent="0.3">
      <c r="C505" s="149" t="str">
        <f t="shared" si="39"/>
        <v>D</v>
      </c>
      <c r="D505" s="149"/>
      <c r="E505" s="149"/>
      <c r="F505" s="149">
        <f t="shared" si="32"/>
        <v>0</v>
      </c>
      <c r="G505" s="149">
        <f t="shared" si="33"/>
        <v>0</v>
      </c>
      <c r="H505" s="149">
        <f t="shared" si="34"/>
        <v>0</v>
      </c>
      <c r="I505" s="149">
        <f t="shared" si="35"/>
        <v>0</v>
      </c>
      <c r="J505" s="149">
        <f t="shared" si="36"/>
        <v>0</v>
      </c>
      <c r="K505" s="149">
        <f t="shared" si="37"/>
        <v>0</v>
      </c>
      <c r="L505" s="149"/>
      <c r="M505" s="149">
        <f t="shared" si="38"/>
        <v>0</v>
      </c>
    </row>
    <row r="506" spans="3:13" hidden="1" x14ac:dyDescent="0.3">
      <c r="C506" s="149" t="str">
        <f t="shared" si="39"/>
        <v>Vrije categorie</v>
      </c>
      <c r="D506" s="149"/>
      <c r="E506" s="149"/>
      <c r="F506" s="149">
        <f t="shared" si="32"/>
        <v>0</v>
      </c>
      <c r="G506" s="149">
        <f t="shared" si="33"/>
        <v>0</v>
      </c>
      <c r="H506" s="149">
        <f t="shared" si="34"/>
        <v>0</v>
      </c>
      <c r="I506" s="149">
        <f t="shared" si="35"/>
        <v>0</v>
      </c>
      <c r="J506" s="149">
        <f t="shared" si="36"/>
        <v>0</v>
      </c>
      <c r="K506" s="149">
        <f t="shared" si="37"/>
        <v>0</v>
      </c>
      <c r="L506" s="149"/>
      <c r="M506" s="149">
        <f t="shared" si="38"/>
        <v>0</v>
      </c>
    </row>
    <row r="507" spans="3:13" hidden="1" x14ac:dyDescent="0.3">
      <c r="C507" s="149" t="str">
        <f t="shared" si="39"/>
        <v>Vrije categorie</v>
      </c>
      <c r="D507" s="149"/>
      <c r="E507" s="149"/>
      <c r="F507" s="149">
        <f t="shared" si="32"/>
        <v>0</v>
      </c>
      <c r="G507" s="149">
        <f t="shared" si="33"/>
        <v>0</v>
      </c>
      <c r="H507" s="149">
        <f t="shared" si="34"/>
        <v>0</v>
      </c>
      <c r="I507" s="149">
        <f t="shared" si="35"/>
        <v>0</v>
      </c>
      <c r="J507" s="149">
        <f t="shared" si="36"/>
        <v>0</v>
      </c>
      <c r="K507" s="149">
        <f t="shared" si="37"/>
        <v>0</v>
      </c>
      <c r="L507" s="149"/>
      <c r="M507" s="149">
        <f t="shared" si="38"/>
        <v>0</v>
      </c>
    </row>
    <row r="508" spans="3:13" hidden="1" x14ac:dyDescent="0.3">
      <c r="C508" s="149" t="str">
        <f t="shared" si="39"/>
        <v>Vrije categorie</v>
      </c>
      <c r="D508" s="149"/>
      <c r="E508" s="149"/>
      <c r="F508" s="149">
        <f t="shared" si="32"/>
        <v>0</v>
      </c>
      <c r="G508" s="149">
        <f t="shared" si="33"/>
        <v>0</v>
      </c>
      <c r="H508" s="149">
        <f t="shared" si="34"/>
        <v>0</v>
      </c>
      <c r="I508" s="149">
        <f t="shared" si="35"/>
        <v>0</v>
      </c>
      <c r="J508" s="149">
        <f t="shared" si="36"/>
        <v>0</v>
      </c>
      <c r="K508" s="149">
        <f t="shared" si="37"/>
        <v>0</v>
      </c>
      <c r="L508" s="149"/>
      <c r="M508" s="149">
        <f t="shared" si="38"/>
        <v>0</v>
      </c>
    </row>
    <row r="509" spans="3:13" hidden="1" x14ac:dyDescent="0.3">
      <c r="C509" s="149" t="str">
        <f t="shared" si="39"/>
        <v>Vrije categorie</v>
      </c>
      <c r="D509" s="149"/>
      <c r="E509" s="149"/>
      <c r="F509" s="149">
        <f t="shared" si="32"/>
        <v>0</v>
      </c>
      <c r="G509" s="149">
        <f t="shared" si="33"/>
        <v>0</v>
      </c>
      <c r="H509" s="149">
        <f t="shared" si="34"/>
        <v>0</v>
      </c>
      <c r="I509" s="149">
        <f t="shared" si="35"/>
        <v>0</v>
      </c>
      <c r="J509" s="149">
        <f t="shared" si="36"/>
        <v>0</v>
      </c>
      <c r="K509" s="149">
        <f t="shared" si="37"/>
        <v>0</v>
      </c>
      <c r="L509" s="149"/>
      <c r="M509" s="149">
        <f t="shared" si="38"/>
        <v>0</v>
      </c>
    </row>
    <row r="510" spans="3:13" hidden="1" x14ac:dyDescent="0.3">
      <c r="C510" s="149" t="str">
        <f t="shared" si="39"/>
        <v>Vrije categorie</v>
      </c>
      <c r="D510" s="149"/>
      <c r="E510" s="149"/>
      <c r="F510" s="149">
        <f t="shared" si="32"/>
        <v>0</v>
      </c>
      <c r="G510" s="149">
        <f t="shared" si="33"/>
        <v>0</v>
      </c>
      <c r="H510" s="149">
        <f t="shared" si="34"/>
        <v>0</v>
      </c>
      <c r="I510" s="149">
        <f t="shared" si="35"/>
        <v>0</v>
      </c>
      <c r="J510" s="149">
        <f t="shared" si="36"/>
        <v>0</v>
      </c>
      <c r="K510" s="149">
        <f t="shared" si="37"/>
        <v>0</v>
      </c>
      <c r="L510" s="149"/>
      <c r="M510" s="149">
        <f t="shared" si="38"/>
        <v>0</v>
      </c>
    </row>
    <row r="511" spans="3:13" hidden="1" x14ac:dyDescent="0.3">
      <c r="C511" s="149" t="str">
        <f t="shared" si="39"/>
        <v>Vrije categorie</v>
      </c>
      <c r="D511" s="149"/>
      <c r="E511" s="149"/>
      <c r="F511" s="149">
        <f t="shared" si="32"/>
        <v>0</v>
      </c>
      <c r="G511" s="149">
        <f t="shared" si="33"/>
        <v>0</v>
      </c>
      <c r="H511" s="149">
        <f t="shared" si="34"/>
        <v>0</v>
      </c>
      <c r="I511" s="149">
        <f t="shared" si="35"/>
        <v>0</v>
      </c>
      <c r="J511" s="149">
        <f t="shared" si="36"/>
        <v>0</v>
      </c>
      <c r="K511" s="149">
        <f t="shared" si="37"/>
        <v>0</v>
      </c>
      <c r="L511" s="149"/>
      <c r="M511" s="149">
        <f t="shared" si="38"/>
        <v>0</v>
      </c>
    </row>
    <row r="512" spans="3:13" hidden="1" x14ac:dyDescent="0.3">
      <c r="C512" s="149" t="str">
        <f t="shared" si="39"/>
        <v>Vrije categorie</v>
      </c>
      <c r="D512" s="149"/>
      <c r="E512" s="149"/>
      <c r="F512" s="149">
        <f t="shared" si="32"/>
        <v>0</v>
      </c>
      <c r="G512" s="149">
        <f t="shared" si="33"/>
        <v>0</v>
      </c>
      <c r="H512" s="149">
        <f t="shared" si="34"/>
        <v>0</v>
      </c>
      <c r="I512" s="149">
        <f t="shared" si="35"/>
        <v>0</v>
      </c>
      <c r="J512" s="149">
        <f t="shared" si="36"/>
        <v>0</v>
      </c>
      <c r="K512" s="149">
        <f t="shared" si="37"/>
        <v>0</v>
      </c>
      <c r="L512" s="149"/>
      <c r="M512" s="149">
        <f t="shared" si="38"/>
        <v>0</v>
      </c>
    </row>
    <row r="513" spans="3:13" hidden="1" x14ac:dyDescent="0.3">
      <c r="C513" s="149" t="str">
        <f t="shared" si="39"/>
        <v>Vrije categorie</v>
      </c>
      <c r="D513" s="149"/>
      <c r="E513" s="149"/>
      <c r="F513" s="149">
        <f t="shared" si="32"/>
        <v>0</v>
      </c>
      <c r="G513" s="149">
        <f t="shared" si="33"/>
        <v>0</v>
      </c>
      <c r="H513" s="149">
        <f t="shared" si="34"/>
        <v>0</v>
      </c>
      <c r="I513" s="149">
        <f t="shared" si="35"/>
        <v>0</v>
      </c>
      <c r="J513" s="149">
        <f t="shared" si="36"/>
        <v>0</v>
      </c>
      <c r="K513" s="149">
        <f t="shared" si="37"/>
        <v>0</v>
      </c>
      <c r="L513" s="149"/>
      <c r="M513" s="149">
        <f t="shared" si="38"/>
        <v>0</v>
      </c>
    </row>
    <row r="514" spans="3:13" hidden="1" x14ac:dyDescent="0.3">
      <c r="C514" s="149" t="str">
        <f t="shared" si="39"/>
        <v>Vrije categorie</v>
      </c>
      <c r="D514" s="149"/>
      <c r="E514" s="149"/>
      <c r="F514" s="149">
        <f t="shared" si="32"/>
        <v>0</v>
      </c>
      <c r="G514" s="149">
        <f t="shared" si="33"/>
        <v>0</v>
      </c>
      <c r="H514" s="149">
        <f t="shared" si="34"/>
        <v>0</v>
      </c>
      <c r="I514" s="149">
        <f t="shared" si="35"/>
        <v>0</v>
      </c>
      <c r="J514" s="149">
        <f t="shared" si="36"/>
        <v>0</v>
      </c>
      <c r="K514" s="149">
        <f t="shared" si="37"/>
        <v>0</v>
      </c>
      <c r="L514" s="149"/>
      <c r="M514" s="149">
        <f t="shared" si="38"/>
        <v>0</v>
      </c>
    </row>
    <row r="515" spans="3:13" hidden="1" x14ac:dyDescent="0.3">
      <c r="C515" s="149" t="str">
        <f t="shared" si="39"/>
        <v>Vrije categorie</v>
      </c>
      <c r="D515" s="149"/>
      <c r="E515" s="149"/>
      <c r="F515" s="149">
        <f t="shared" si="32"/>
        <v>0</v>
      </c>
      <c r="G515" s="149">
        <f t="shared" si="33"/>
        <v>0</v>
      </c>
      <c r="H515" s="149">
        <f t="shared" si="34"/>
        <v>0</v>
      </c>
      <c r="I515" s="149">
        <f t="shared" si="35"/>
        <v>0</v>
      </c>
      <c r="J515" s="149">
        <f t="shared" si="36"/>
        <v>0</v>
      </c>
      <c r="K515" s="149">
        <f t="shared" si="37"/>
        <v>0</v>
      </c>
      <c r="L515" s="149"/>
      <c r="M515" s="149">
        <f t="shared" si="38"/>
        <v>0</v>
      </c>
    </row>
    <row r="516" spans="3:13" ht="15" hidden="1" thickBot="1" x14ac:dyDescent="0.35">
      <c r="C516" s="150" t="s">
        <v>37</v>
      </c>
      <c r="D516" s="150"/>
      <c r="E516" s="150"/>
      <c r="F516" s="150">
        <f>SUM(F501:F515)</f>
        <v>25.9</v>
      </c>
      <c r="G516" s="150">
        <f t="shared" ref="G516:K516" si="40">SUM(G501:G515)</f>
        <v>422.5</v>
      </c>
      <c r="H516" s="150">
        <f t="shared" si="40"/>
        <v>86.5</v>
      </c>
      <c r="I516" s="150">
        <f t="shared" si="40"/>
        <v>0</v>
      </c>
      <c r="J516" s="150">
        <f t="shared" si="40"/>
        <v>139.6</v>
      </c>
      <c r="K516" s="150">
        <f t="shared" si="40"/>
        <v>674.5</v>
      </c>
      <c r="L516" s="150"/>
      <c r="M516" s="150">
        <f>SUM(M500:M515)</f>
        <v>0</v>
      </c>
    </row>
    <row r="517" spans="3:13" ht="15" hidden="1" thickTop="1" x14ac:dyDescent="0.3">
      <c r="C517" s="151"/>
      <c r="D517" s="151"/>
      <c r="E517" s="151"/>
      <c r="F517" s="152"/>
      <c r="G517" s="152"/>
      <c r="H517" s="152"/>
      <c r="I517" s="152"/>
      <c r="J517" s="152"/>
      <c r="K517" s="153"/>
      <c r="L517" s="154"/>
      <c r="M517" s="152"/>
    </row>
    <row r="518" spans="3:13" ht="15" hidden="1" thickBot="1" x14ac:dyDescent="0.35">
      <c r="C518" s="150" t="s">
        <v>38</v>
      </c>
      <c r="D518" s="150"/>
      <c r="E518" s="150"/>
      <c r="F518" s="150">
        <f>SUMPRODUCT(--($E$4:$E$499="H"),$F$4:$F$499)</f>
        <v>4</v>
      </c>
      <c r="G518" s="150">
        <f>SUMPRODUCT(--($E$4:$E$499="H"),G4:G499)</f>
        <v>189.07</v>
      </c>
      <c r="H518" s="150">
        <f>SUMPRODUCT(--($E$4:$E$499="H"),H4:H499)</f>
        <v>13.9</v>
      </c>
      <c r="I518" s="150">
        <f>SUMPRODUCT(--($E$4:$E$499="H"),I4:I499)</f>
        <v>0</v>
      </c>
      <c r="J518" s="150">
        <f>SUMPRODUCT(--($E$4:$E$499="H"),J4:J499)</f>
        <v>24.3</v>
      </c>
      <c r="K518" s="150">
        <f>SUM(F518:J518)</f>
        <v>231.27</v>
      </c>
      <c r="L518" s="155"/>
      <c r="M518" s="151"/>
    </row>
    <row r="519" spans="3:13" ht="15" hidden="1" thickTop="1" x14ac:dyDescent="0.3"/>
    <row r="520" spans="3:13" hidden="1" x14ac:dyDescent="0.3">
      <c r="C520" s="9" t="s">
        <v>141</v>
      </c>
      <c r="D520" s="9"/>
      <c r="E520" s="9"/>
      <c r="F520" s="9"/>
      <c r="G520" s="9"/>
      <c r="H520" s="9"/>
      <c r="I520" s="9"/>
      <c r="J520" s="9"/>
      <c r="K520" s="9"/>
    </row>
    <row r="521" spans="3:13" hidden="1" x14ac:dyDescent="0.3">
      <c r="C521" s="9" t="str">
        <f t="shared" ref="C521:C535" si="41">C501</f>
        <v>A</v>
      </c>
      <c r="D521" s="9"/>
      <c r="E521" s="9"/>
      <c r="F521" s="9">
        <f t="shared" ref="F521:F535" si="42">SUMPRODUCT(--($E$4:$E$499=C521),--($D$4:$D$499="X"),$F$4:$F$499)</f>
        <v>0</v>
      </c>
      <c r="G521" s="9">
        <f t="shared" ref="G521:G535" si="43">SUMPRODUCT(--($E$4:$E$499=C521),--($D$4:$D$499="X"),$G$4:$G$499)</f>
        <v>0</v>
      </c>
      <c r="H521" s="9">
        <f t="shared" ref="H521:H535" si="44">SUMPRODUCT(--($E$4:$E$499=C521),--($D$4:$D$499="X"),$H$4:$H$499)</f>
        <v>0</v>
      </c>
      <c r="I521" s="9">
        <f t="shared" ref="I521:I535" si="45">SUMPRODUCT(--($E$4:$E$499=C521),--($D$4:$D$499="X"),$I$4:$I$499)</f>
        <v>0</v>
      </c>
      <c r="J521" s="9">
        <f t="shared" ref="J521:J535" si="46">SUMPRODUCT(--($E$4:$E$499=C521),--($D$4:$D$499="X"),$J$4:$J$499)</f>
        <v>0</v>
      </c>
      <c r="K521" s="9">
        <f t="shared" ref="K521:K535" si="47">SUM(F521:J521)</f>
        <v>0</v>
      </c>
    </row>
    <row r="522" spans="3:13" hidden="1" x14ac:dyDescent="0.3">
      <c r="C522" s="9" t="str">
        <f t="shared" si="41"/>
        <v>A1</v>
      </c>
      <c r="D522" s="9"/>
      <c r="E522" s="9"/>
      <c r="F522" s="9">
        <f t="shared" si="42"/>
        <v>0</v>
      </c>
      <c r="G522" s="9">
        <f t="shared" si="43"/>
        <v>0</v>
      </c>
      <c r="H522" s="9">
        <f t="shared" si="44"/>
        <v>0</v>
      </c>
      <c r="I522" s="9">
        <f t="shared" si="45"/>
        <v>0</v>
      </c>
      <c r="J522" s="9">
        <f t="shared" si="46"/>
        <v>0</v>
      </c>
      <c r="K522" s="9">
        <f t="shared" si="47"/>
        <v>0</v>
      </c>
    </row>
    <row r="523" spans="3:13" hidden="1" x14ac:dyDescent="0.3">
      <c r="C523" s="9" t="str">
        <f t="shared" si="41"/>
        <v>B</v>
      </c>
      <c r="D523" s="9"/>
      <c r="E523" s="9"/>
      <c r="F523" s="9">
        <f t="shared" si="42"/>
        <v>0</v>
      </c>
      <c r="G523" s="9">
        <f t="shared" si="43"/>
        <v>0</v>
      </c>
      <c r="H523" s="9">
        <f t="shared" si="44"/>
        <v>0</v>
      </c>
      <c r="I523" s="9">
        <f t="shared" si="45"/>
        <v>0</v>
      </c>
      <c r="J523" s="9">
        <f t="shared" si="46"/>
        <v>0</v>
      </c>
      <c r="K523" s="9">
        <f t="shared" si="47"/>
        <v>0</v>
      </c>
    </row>
    <row r="524" spans="3:13" hidden="1" x14ac:dyDescent="0.3">
      <c r="C524" s="9" t="str">
        <f t="shared" si="41"/>
        <v>C</v>
      </c>
      <c r="D524" s="9"/>
      <c r="E524" s="9"/>
      <c r="F524" s="9">
        <f t="shared" si="42"/>
        <v>0</v>
      </c>
      <c r="G524" s="9">
        <f t="shared" si="43"/>
        <v>0</v>
      </c>
      <c r="H524" s="9">
        <f t="shared" si="44"/>
        <v>0</v>
      </c>
      <c r="I524" s="9">
        <f t="shared" si="45"/>
        <v>0</v>
      </c>
      <c r="J524" s="9">
        <f t="shared" si="46"/>
        <v>0</v>
      </c>
      <c r="K524" s="9">
        <f t="shared" si="47"/>
        <v>0</v>
      </c>
    </row>
    <row r="525" spans="3:13" hidden="1" x14ac:dyDescent="0.3">
      <c r="C525" s="9" t="str">
        <f t="shared" si="41"/>
        <v>D</v>
      </c>
      <c r="D525" s="9"/>
      <c r="E525" s="9"/>
      <c r="F525" s="9">
        <f t="shared" si="42"/>
        <v>0</v>
      </c>
      <c r="G525" s="9">
        <f t="shared" si="43"/>
        <v>0</v>
      </c>
      <c r="H525" s="9">
        <f t="shared" si="44"/>
        <v>0</v>
      </c>
      <c r="I525" s="9">
        <f t="shared" si="45"/>
        <v>0</v>
      </c>
      <c r="J525" s="9">
        <f t="shared" si="46"/>
        <v>0</v>
      </c>
      <c r="K525" s="9">
        <f t="shared" si="47"/>
        <v>0</v>
      </c>
    </row>
    <row r="526" spans="3:13" hidden="1" x14ac:dyDescent="0.3">
      <c r="C526" s="9" t="str">
        <f t="shared" si="41"/>
        <v>Vrije categorie</v>
      </c>
      <c r="D526" s="9"/>
      <c r="E526" s="9"/>
      <c r="F526" s="9">
        <f t="shared" si="42"/>
        <v>0</v>
      </c>
      <c r="G526" s="9">
        <f t="shared" si="43"/>
        <v>0</v>
      </c>
      <c r="H526" s="9">
        <f t="shared" si="44"/>
        <v>0</v>
      </c>
      <c r="I526" s="9">
        <f t="shared" si="45"/>
        <v>0</v>
      </c>
      <c r="J526" s="9">
        <f t="shared" si="46"/>
        <v>0</v>
      </c>
      <c r="K526" s="9">
        <f t="shared" si="47"/>
        <v>0</v>
      </c>
    </row>
    <row r="527" spans="3:13" hidden="1" x14ac:dyDescent="0.3">
      <c r="C527" s="9" t="str">
        <f t="shared" si="41"/>
        <v>Vrije categorie</v>
      </c>
      <c r="D527" s="9"/>
      <c r="E527" s="9"/>
      <c r="F527" s="9">
        <f t="shared" si="42"/>
        <v>0</v>
      </c>
      <c r="G527" s="9">
        <f t="shared" si="43"/>
        <v>0</v>
      </c>
      <c r="H527" s="9">
        <f t="shared" si="44"/>
        <v>0</v>
      </c>
      <c r="I527" s="9">
        <f t="shared" si="45"/>
        <v>0</v>
      </c>
      <c r="J527" s="9">
        <f t="shared" si="46"/>
        <v>0</v>
      </c>
      <c r="K527" s="9">
        <f t="shared" si="47"/>
        <v>0</v>
      </c>
    </row>
    <row r="528" spans="3:13" hidden="1" x14ac:dyDescent="0.3">
      <c r="C528" s="9" t="str">
        <f t="shared" si="41"/>
        <v>Vrije categorie</v>
      </c>
      <c r="D528" s="9"/>
      <c r="E528" s="9"/>
      <c r="F528" s="9">
        <f t="shared" si="42"/>
        <v>0</v>
      </c>
      <c r="G528" s="9">
        <f t="shared" si="43"/>
        <v>0</v>
      </c>
      <c r="H528" s="9">
        <f t="shared" si="44"/>
        <v>0</v>
      </c>
      <c r="I528" s="9">
        <f t="shared" si="45"/>
        <v>0</v>
      </c>
      <c r="J528" s="9">
        <f t="shared" si="46"/>
        <v>0</v>
      </c>
      <c r="K528" s="9">
        <f t="shared" si="47"/>
        <v>0</v>
      </c>
    </row>
    <row r="529" spans="3:12" hidden="1" x14ac:dyDescent="0.3">
      <c r="C529" s="9" t="str">
        <f t="shared" si="41"/>
        <v>Vrije categorie</v>
      </c>
      <c r="D529" s="9"/>
      <c r="E529" s="9"/>
      <c r="F529" s="9">
        <f t="shared" si="42"/>
        <v>0</v>
      </c>
      <c r="G529" s="9">
        <f t="shared" si="43"/>
        <v>0</v>
      </c>
      <c r="H529" s="9">
        <f t="shared" si="44"/>
        <v>0</v>
      </c>
      <c r="I529" s="9">
        <f t="shared" si="45"/>
        <v>0</v>
      </c>
      <c r="J529" s="9">
        <f t="shared" si="46"/>
        <v>0</v>
      </c>
      <c r="K529" s="9">
        <f t="shared" si="47"/>
        <v>0</v>
      </c>
    </row>
    <row r="530" spans="3:12" hidden="1" x14ac:dyDescent="0.3">
      <c r="C530" s="9" t="str">
        <f t="shared" si="41"/>
        <v>Vrije categorie</v>
      </c>
      <c r="D530" s="9"/>
      <c r="E530" s="9"/>
      <c r="F530" s="9">
        <f t="shared" si="42"/>
        <v>0</v>
      </c>
      <c r="G530" s="9">
        <f t="shared" si="43"/>
        <v>0</v>
      </c>
      <c r="H530" s="9">
        <f t="shared" si="44"/>
        <v>0</v>
      </c>
      <c r="I530" s="9">
        <f t="shared" si="45"/>
        <v>0</v>
      </c>
      <c r="J530" s="9">
        <f t="shared" si="46"/>
        <v>0</v>
      </c>
      <c r="K530" s="9">
        <f t="shared" si="47"/>
        <v>0</v>
      </c>
    </row>
    <row r="531" spans="3:12" hidden="1" x14ac:dyDescent="0.3">
      <c r="C531" s="9" t="str">
        <f t="shared" si="41"/>
        <v>Vrije categorie</v>
      </c>
      <c r="D531" s="9"/>
      <c r="E531" s="9"/>
      <c r="F531" s="9">
        <f t="shared" si="42"/>
        <v>0</v>
      </c>
      <c r="G531" s="9">
        <f t="shared" si="43"/>
        <v>0</v>
      </c>
      <c r="H531" s="9">
        <f t="shared" si="44"/>
        <v>0</v>
      </c>
      <c r="I531" s="9">
        <f t="shared" si="45"/>
        <v>0</v>
      </c>
      <c r="J531" s="9">
        <f t="shared" si="46"/>
        <v>0</v>
      </c>
      <c r="K531" s="9">
        <f t="shared" si="47"/>
        <v>0</v>
      </c>
    </row>
    <row r="532" spans="3:12" hidden="1" x14ac:dyDescent="0.3">
      <c r="C532" s="9" t="str">
        <f t="shared" si="41"/>
        <v>Vrije categorie</v>
      </c>
      <c r="D532" s="9"/>
      <c r="E532" s="9"/>
      <c r="F532" s="9">
        <f t="shared" si="42"/>
        <v>0</v>
      </c>
      <c r="G532" s="9">
        <f t="shared" si="43"/>
        <v>0</v>
      </c>
      <c r="H532" s="9">
        <f t="shared" si="44"/>
        <v>0</v>
      </c>
      <c r="I532" s="9">
        <f t="shared" si="45"/>
        <v>0</v>
      </c>
      <c r="J532" s="9">
        <f t="shared" si="46"/>
        <v>0</v>
      </c>
      <c r="K532" s="9">
        <f t="shared" si="47"/>
        <v>0</v>
      </c>
    </row>
    <row r="533" spans="3:12" hidden="1" x14ac:dyDescent="0.3">
      <c r="C533" s="9" t="str">
        <f t="shared" si="41"/>
        <v>Vrije categorie</v>
      </c>
      <c r="D533" s="9"/>
      <c r="E533" s="9"/>
      <c r="F533" s="9">
        <f t="shared" si="42"/>
        <v>0</v>
      </c>
      <c r="G533" s="9">
        <f t="shared" si="43"/>
        <v>0</v>
      </c>
      <c r="H533" s="9">
        <f t="shared" si="44"/>
        <v>0</v>
      </c>
      <c r="I533" s="9">
        <f t="shared" si="45"/>
        <v>0</v>
      </c>
      <c r="J533" s="9">
        <f t="shared" si="46"/>
        <v>0</v>
      </c>
      <c r="K533" s="9">
        <f t="shared" si="47"/>
        <v>0</v>
      </c>
    </row>
    <row r="534" spans="3:12" hidden="1" x14ac:dyDescent="0.3">
      <c r="C534" s="9" t="str">
        <f t="shared" si="41"/>
        <v>Vrije categorie</v>
      </c>
      <c r="D534" s="9"/>
      <c r="E534" s="9"/>
      <c r="F534" s="9">
        <f t="shared" si="42"/>
        <v>0</v>
      </c>
      <c r="G534" s="9">
        <f t="shared" si="43"/>
        <v>0</v>
      </c>
      <c r="H534" s="9">
        <f t="shared" si="44"/>
        <v>0</v>
      </c>
      <c r="I534" s="9">
        <f t="shared" si="45"/>
        <v>0</v>
      </c>
      <c r="J534" s="9">
        <f t="shared" si="46"/>
        <v>0</v>
      </c>
      <c r="K534" s="9">
        <f t="shared" si="47"/>
        <v>0</v>
      </c>
    </row>
    <row r="535" spans="3:12" hidden="1" x14ac:dyDescent="0.3">
      <c r="C535" s="9" t="str">
        <f t="shared" si="41"/>
        <v>Vrije categorie</v>
      </c>
      <c r="D535" s="9"/>
      <c r="E535" s="9"/>
      <c r="F535" s="9">
        <f t="shared" si="42"/>
        <v>0</v>
      </c>
      <c r="G535" s="9">
        <f t="shared" si="43"/>
        <v>0</v>
      </c>
      <c r="H535" s="9">
        <f t="shared" si="44"/>
        <v>0</v>
      </c>
      <c r="I535" s="9">
        <f t="shared" si="45"/>
        <v>0</v>
      </c>
      <c r="J535" s="9">
        <f t="shared" si="46"/>
        <v>0</v>
      </c>
      <c r="K535" s="9">
        <f t="shared" si="47"/>
        <v>0</v>
      </c>
    </row>
    <row r="536" spans="3:12" ht="15" hidden="1" thickBot="1" x14ac:dyDescent="0.35">
      <c r="C536" s="10" t="s">
        <v>140</v>
      </c>
      <c r="D536" s="10"/>
      <c r="E536" s="10"/>
      <c r="F536" s="10">
        <f t="shared" ref="F536:K536" si="48">SUM(F521:F535)</f>
        <v>0</v>
      </c>
      <c r="G536" s="10">
        <f t="shared" si="48"/>
        <v>0</v>
      </c>
      <c r="H536" s="10">
        <f t="shared" si="48"/>
        <v>0</v>
      </c>
      <c r="I536" s="10">
        <f t="shared" si="48"/>
        <v>0</v>
      </c>
      <c r="J536" s="10">
        <f t="shared" si="48"/>
        <v>0</v>
      </c>
      <c r="K536" s="10">
        <f t="shared" si="48"/>
        <v>0</v>
      </c>
    </row>
    <row r="537" spans="3:12" ht="15" hidden="1" thickTop="1" x14ac:dyDescent="0.3">
      <c r="C537" s="29"/>
    </row>
    <row r="538" spans="3:12" hidden="1" x14ac:dyDescent="0.3">
      <c r="C538" s="29"/>
    </row>
    <row r="539" spans="3:12" hidden="1" x14ac:dyDescent="0.3">
      <c r="F539" s="357" t="s">
        <v>35</v>
      </c>
      <c r="G539" s="358" t="s">
        <v>36</v>
      </c>
      <c r="I539" s="536" t="s">
        <v>278</v>
      </c>
      <c r="J539" s="537"/>
      <c r="K539" s="345" t="s">
        <v>235</v>
      </c>
      <c r="L539"/>
    </row>
    <row r="540" spans="3:12" hidden="1" x14ac:dyDescent="0.3">
      <c r="F540" s="359" t="str">
        <f>IF('1a'!F539=0,"",'1a'!F539)</f>
        <v>A</v>
      </c>
      <c r="G540" s="20">
        <f>IF('1a'!G539=0,"",'1a'!G539)</f>
        <v>200</v>
      </c>
      <c r="I540" s="538" t="s">
        <v>279</v>
      </c>
      <c r="J540" s="539"/>
      <c r="K540" s="348"/>
      <c r="L540"/>
    </row>
    <row r="541" spans="3:12" hidden="1" x14ac:dyDescent="0.3">
      <c r="F541" s="359" t="str">
        <f>IF('1a'!F540=0,"",'1a'!F540)</f>
        <v>A1</v>
      </c>
      <c r="G541" s="20">
        <f>IF('1a'!G540=0,"",'1a'!G540)</f>
        <v>120</v>
      </c>
      <c r="I541" s="538" t="s">
        <v>280</v>
      </c>
      <c r="J541" s="539"/>
      <c r="K541" s="348"/>
      <c r="L541"/>
    </row>
    <row r="542" spans="3:12" hidden="1" x14ac:dyDescent="0.3">
      <c r="F542" s="359" t="str">
        <f>IF('1a'!F541=0,"",'1a'!F541)</f>
        <v>B</v>
      </c>
      <c r="G542" s="20">
        <f>IF('1a'!G541=0,"",'1a'!G541)</f>
        <v>200</v>
      </c>
      <c r="I542" s="538" t="s">
        <v>281</v>
      </c>
      <c r="J542" s="539"/>
      <c r="K542" s="348"/>
      <c r="L542"/>
    </row>
    <row r="543" spans="3:12" hidden="1" x14ac:dyDescent="0.3">
      <c r="F543" s="359" t="str">
        <f>IF('1a'!F542=0,"",'1a'!F542)</f>
        <v>C</v>
      </c>
      <c r="G543" s="20">
        <f>IF('1a'!G542=0,"",'1a'!G542)</f>
        <v>200</v>
      </c>
      <c r="I543" s="538" t="s">
        <v>282</v>
      </c>
      <c r="J543" s="539"/>
      <c r="K543" s="348"/>
      <c r="L543"/>
    </row>
    <row r="544" spans="3:12" hidden="1" x14ac:dyDescent="0.3">
      <c r="F544" s="359" t="str">
        <f>IF('1a'!F543=0,"",'1a'!F543)</f>
        <v>D</v>
      </c>
      <c r="G544" s="20">
        <f>IF('1a'!G543=0,"",'1a'!G543)</f>
        <v>200</v>
      </c>
      <c r="I544" s="538" t="s">
        <v>195</v>
      </c>
      <c r="J544" s="539"/>
      <c r="K544" s="348"/>
      <c r="L544"/>
    </row>
    <row r="545" spans="6:12" hidden="1" x14ac:dyDescent="0.3">
      <c r="F545" s="359" t="str">
        <f>IF('1a'!F544=0,"",'1a'!F544)</f>
        <v>Vrije categorie</v>
      </c>
      <c r="G545" s="20" t="str">
        <f>IF('1a'!G544=0,"",'1a'!G544)</f>
        <v/>
      </c>
      <c r="I545" s="534" t="s">
        <v>196</v>
      </c>
      <c r="J545" s="535"/>
      <c r="K545" s="349"/>
      <c r="L545"/>
    </row>
    <row r="546" spans="6:12" hidden="1" x14ac:dyDescent="0.3">
      <c r="F546" s="359" t="str">
        <f>IF('1a'!F545=0,"",'1a'!F545)</f>
        <v>Vrije categorie</v>
      </c>
      <c r="G546" s="20" t="str">
        <f>IF('1a'!G545=0,"",'1a'!G545)</f>
        <v/>
      </c>
    </row>
    <row r="547" spans="6:12" hidden="1" x14ac:dyDescent="0.3">
      <c r="F547" s="359" t="str">
        <f>IF('1a'!F546=0,"",'1a'!F546)</f>
        <v>Vrije categorie</v>
      </c>
      <c r="G547" s="20" t="str">
        <f>IF('1a'!G546=0,"",'1a'!G546)</f>
        <v/>
      </c>
    </row>
    <row r="548" spans="6:12" hidden="1" x14ac:dyDescent="0.3">
      <c r="F548" s="359" t="str">
        <f>IF('1a'!F547=0,"",'1a'!F547)</f>
        <v>Vrije categorie</v>
      </c>
      <c r="G548" s="20" t="str">
        <f>IF('1a'!G547=0,"",'1a'!G547)</f>
        <v/>
      </c>
    </row>
    <row r="549" spans="6:12" hidden="1" x14ac:dyDescent="0.3">
      <c r="F549" s="359" t="str">
        <f>IF('1a'!F548=0,"",'1a'!F548)</f>
        <v>Vrije categorie</v>
      </c>
      <c r="G549" s="20" t="str">
        <f>IF('1a'!G548=0,"",'1a'!G548)</f>
        <v/>
      </c>
    </row>
    <row r="550" spans="6:12" hidden="1" x14ac:dyDescent="0.3">
      <c r="F550" s="359" t="str">
        <f>IF('1a'!F549=0,"",'1a'!F549)</f>
        <v>Vrije categorie</v>
      </c>
      <c r="G550" s="20" t="str">
        <f>IF('1a'!G549=0,"",'1a'!G549)</f>
        <v/>
      </c>
    </row>
    <row r="551" spans="6:12" hidden="1" x14ac:dyDescent="0.3">
      <c r="F551" s="360" t="str">
        <f>IF('1a'!F550=0,"",'1a'!F550)</f>
        <v>Vrije categorie</v>
      </c>
      <c r="G551" s="20" t="str">
        <f>IF('1a'!G550=0,"",'1a'!G550)</f>
        <v/>
      </c>
    </row>
    <row r="552" spans="6:12" hidden="1" x14ac:dyDescent="0.3">
      <c r="F552" s="256" t="str">
        <f>IF('1a'!F551=0,"",'1a'!F551)</f>
        <v>Vrije categorie</v>
      </c>
      <c r="G552" s="147" t="str">
        <f>IF('1a'!G551=0,"",'1a'!G551)</f>
        <v/>
      </c>
    </row>
    <row r="553" spans="6:12" hidden="1" x14ac:dyDescent="0.3">
      <c r="F553" s="256" t="str">
        <f>IF('1a'!F552=0,"",'1a'!F552)</f>
        <v>Vrije categorie</v>
      </c>
      <c r="G553" s="147" t="str">
        <f>IF('1a'!G552=0,"",'1a'!G552)</f>
        <v/>
      </c>
    </row>
    <row r="554" spans="6:12" hidden="1" x14ac:dyDescent="0.3">
      <c r="F554" s="255" t="str">
        <f>IF('1a'!F553=0,"",'1a'!F553)</f>
        <v>Vrije categorie</v>
      </c>
      <c r="G554" s="148" t="str">
        <f>IF('1a'!G553=0,"",'1a'!G553)</f>
        <v/>
      </c>
    </row>
    <row r="555" spans="6:12" hidden="1" x14ac:dyDescent="0.3"/>
    <row r="556" spans="6:12" hidden="1" x14ac:dyDescent="0.3"/>
    <row r="557" spans="6:12" hidden="1" x14ac:dyDescent="0.3"/>
    <row r="558" spans="6:12" hidden="1" x14ac:dyDescent="0.3"/>
    <row r="559" spans="6:12" hidden="1" x14ac:dyDescent="0.3"/>
    <row r="560" spans="6:12" hidden="1" x14ac:dyDescent="0.3"/>
    <row r="561" hidden="1" x14ac:dyDescent="0.3"/>
    <row r="562" hidden="1" x14ac:dyDescent="0.3"/>
    <row r="563" hidden="1" x14ac:dyDescent="0.3"/>
    <row r="564" ht="15" thickTop="1" x14ac:dyDescent="0.3"/>
  </sheetData>
  <mergeCells count="7">
    <mergeCell ref="I544:J544"/>
    <mergeCell ref="I545:J545"/>
    <mergeCell ref="I539:J539"/>
    <mergeCell ref="I540:J540"/>
    <mergeCell ref="I541:J541"/>
    <mergeCell ref="I542:J542"/>
    <mergeCell ref="I543:J543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Blad24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11,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Jan Kuipers</v>
      </c>
      <c r="C4" s="530"/>
      <c r="D4" s="530"/>
      <c r="E4" s="530"/>
      <c r="F4" s="548" t="s">
        <v>10</v>
      </c>
      <c r="G4" s="548"/>
      <c r="H4" s="306">
        <v>11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11a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63356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410.4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410.4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410.4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248.60000000000002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410.4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410.4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410.4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410.4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54940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876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4420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3120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63356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94" priority="4" operator="equal">
      <formula>"Geen 100%"</formula>
    </cfRule>
  </conditionalFormatting>
  <conditionalFormatting sqref="G12">
    <cfRule type="containsText" dxfId="93" priority="2" operator="containsText" text="te laag">
      <formula>NOT(ISERROR(SEARCH("te laag",G12)))</formula>
    </cfRule>
  </conditionalFormatting>
  <conditionalFormatting sqref="G13">
    <cfRule type="containsText" dxfId="92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57AA2206-CCD6-4A0D-9275-9604401CD16E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Blad25">
    <tabColor rgb="FF173583"/>
  </sheetPr>
  <dimension ref="A1:N564"/>
  <sheetViews>
    <sheetView zoomScaleNormal="100" workbookViewId="0">
      <selection activeCell="D42" sqref="D42"/>
    </sheetView>
  </sheetViews>
  <sheetFormatPr defaultRowHeight="14.4" x14ac:dyDescent="0.3"/>
  <cols>
    <col min="1" max="1" width="6" style="5" customWidth="1"/>
    <col min="2" max="2" width="8.109375" style="5" customWidth="1"/>
    <col min="3" max="3" width="20.88671875" style="3" customWidth="1"/>
    <col min="4" max="4" width="3.33203125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44140625" customWidth="1"/>
  </cols>
  <sheetData>
    <row r="1" spans="1:14" x14ac:dyDescent="0.3">
      <c r="A1" s="40">
        <f>'11'!H4</f>
        <v>11</v>
      </c>
      <c r="B1" s="38" t="s">
        <v>6</v>
      </c>
      <c r="C1" s="39"/>
      <c r="D1" s="51" t="str">
        <f>IF(VLOOKUP(A1,Verzamelblad!A5:E54,3)=0,"",VLOOKUP(A1,Verzamelblad!A5:E54,3))</f>
        <v>CBS Jan Kuipers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293</v>
      </c>
    </row>
    <row r="4" spans="1:14" x14ac:dyDescent="0.3">
      <c r="A4"/>
      <c r="B4" s="328"/>
      <c r="C4" s="329" t="s">
        <v>371</v>
      </c>
    </row>
    <row r="5" spans="1:14" x14ac:dyDescent="0.3">
      <c r="A5" s="157"/>
      <c r="B5" s="159">
        <v>19</v>
      </c>
      <c r="C5" s="162" t="s">
        <v>501</v>
      </c>
      <c r="D5" s="162"/>
      <c r="E5" s="162" t="s">
        <v>287</v>
      </c>
      <c r="F5" s="331">
        <v>12.1</v>
      </c>
      <c r="G5" s="331"/>
      <c r="H5" s="331"/>
      <c r="I5" s="331"/>
      <c r="J5" s="331"/>
      <c r="K5" s="7">
        <f>SUM(F5:J5)</f>
        <v>12.1</v>
      </c>
    </row>
    <row r="6" spans="1:14" x14ac:dyDescent="0.3">
      <c r="A6" s="157"/>
      <c r="B6" s="159">
        <v>18</v>
      </c>
      <c r="C6" s="162" t="s">
        <v>650</v>
      </c>
      <c r="D6" s="162"/>
      <c r="E6" s="162" t="s">
        <v>287</v>
      </c>
      <c r="F6" s="331"/>
      <c r="G6" s="331">
        <v>55.3</v>
      </c>
      <c r="H6" s="331"/>
      <c r="I6" s="331"/>
      <c r="J6" s="331"/>
      <c r="K6" s="7">
        <f t="shared" ref="K6:K47" si="0">SUM(F6:J6)</f>
        <v>55.3</v>
      </c>
    </row>
    <row r="7" spans="1:14" x14ac:dyDescent="0.3">
      <c r="A7" s="157"/>
      <c r="B7" s="159">
        <v>20</v>
      </c>
      <c r="C7" s="162" t="s">
        <v>501</v>
      </c>
      <c r="D7" s="162"/>
      <c r="E7" s="162" t="s">
        <v>287</v>
      </c>
      <c r="F7" s="331">
        <v>9.6999999999999993</v>
      </c>
      <c r="G7" s="331"/>
      <c r="H7" s="331"/>
      <c r="I7" s="331"/>
      <c r="J7" s="331"/>
      <c r="K7" s="7">
        <f t="shared" si="0"/>
        <v>9.6999999999999993</v>
      </c>
    </row>
    <row r="8" spans="1:14" x14ac:dyDescent="0.3">
      <c r="A8" s="157">
        <v>5</v>
      </c>
      <c r="B8" s="159">
        <v>21</v>
      </c>
      <c r="C8" s="162" t="s">
        <v>651</v>
      </c>
      <c r="D8" s="162"/>
      <c r="E8" s="162" t="s">
        <v>288</v>
      </c>
      <c r="F8" s="331">
        <v>54.6</v>
      </c>
      <c r="G8" s="331"/>
      <c r="H8" s="331"/>
      <c r="I8" s="331"/>
      <c r="J8" s="331"/>
      <c r="K8" s="7">
        <f t="shared" si="0"/>
        <v>54.6</v>
      </c>
    </row>
    <row r="9" spans="1:14" x14ac:dyDescent="0.3">
      <c r="A9" s="157">
        <v>4</v>
      </c>
      <c r="B9" s="159">
        <v>22</v>
      </c>
      <c r="C9" s="162" t="s">
        <v>652</v>
      </c>
      <c r="D9" s="162"/>
      <c r="E9" s="162" t="s">
        <v>288</v>
      </c>
      <c r="F9" s="331">
        <v>55.5</v>
      </c>
      <c r="G9" s="331"/>
      <c r="H9" s="331"/>
      <c r="I9" s="331"/>
      <c r="J9" s="331"/>
      <c r="K9" s="7">
        <f t="shared" si="0"/>
        <v>55.5</v>
      </c>
    </row>
    <row r="10" spans="1:14" x14ac:dyDescent="0.3">
      <c r="A10" s="157"/>
      <c r="B10" s="159">
        <v>23</v>
      </c>
      <c r="C10" s="162" t="s">
        <v>379</v>
      </c>
      <c r="D10" s="162"/>
      <c r="E10" s="162" t="s">
        <v>343</v>
      </c>
      <c r="F10" s="331">
        <v>4.4000000000000004</v>
      </c>
      <c r="G10" s="331"/>
      <c r="H10" s="331"/>
      <c r="I10" s="331"/>
      <c r="J10" s="331"/>
      <c r="K10" s="7">
        <f t="shared" si="0"/>
        <v>4.4000000000000004</v>
      </c>
    </row>
    <row r="11" spans="1:14" x14ac:dyDescent="0.3">
      <c r="A11" s="157"/>
      <c r="B11" s="159">
        <v>24</v>
      </c>
      <c r="C11" s="162" t="s">
        <v>653</v>
      </c>
      <c r="D11" s="162"/>
      <c r="E11" s="162" t="s">
        <v>276</v>
      </c>
      <c r="F11" s="331"/>
      <c r="G11" s="331"/>
      <c r="H11" s="331"/>
      <c r="I11" s="331"/>
      <c r="J11" s="331">
        <v>0.9</v>
      </c>
      <c r="K11" s="7">
        <f t="shared" si="0"/>
        <v>0.9</v>
      </c>
    </row>
    <row r="12" spans="1:14" x14ac:dyDescent="0.3">
      <c r="A12" s="157"/>
      <c r="B12" s="159">
        <v>25</v>
      </c>
      <c r="C12" s="162" t="s">
        <v>345</v>
      </c>
      <c r="D12" s="162"/>
      <c r="E12" s="162" t="s">
        <v>276</v>
      </c>
      <c r="F12" s="331"/>
      <c r="G12" s="331"/>
      <c r="H12" s="331"/>
      <c r="I12" s="331"/>
      <c r="J12" s="331">
        <v>5.0999999999999996</v>
      </c>
      <c r="K12" s="7">
        <f t="shared" si="0"/>
        <v>5.0999999999999996</v>
      </c>
    </row>
    <row r="13" spans="1:14" x14ac:dyDescent="0.3">
      <c r="A13" s="157"/>
      <c r="B13" s="159">
        <v>25</v>
      </c>
      <c r="C13" s="162" t="s">
        <v>346</v>
      </c>
      <c r="D13" s="162"/>
      <c r="E13" s="162" t="s">
        <v>276</v>
      </c>
      <c r="F13" s="331"/>
      <c r="G13" s="331"/>
      <c r="H13" s="331"/>
      <c r="I13" s="331"/>
      <c r="J13" s="331">
        <v>0.7</v>
      </c>
      <c r="K13" s="7">
        <f t="shared" si="0"/>
        <v>0.7</v>
      </c>
    </row>
    <row r="14" spans="1:14" x14ac:dyDescent="0.3">
      <c r="A14" s="157"/>
      <c r="B14" s="159">
        <v>25</v>
      </c>
      <c r="C14" s="162" t="s">
        <v>346</v>
      </c>
      <c r="D14" s="162"/>
      <c r="E14" s="162" t="s">
        <v>276</v>
      </c>
      <c r="F14" s="331"/>
      <c r="G14" s="331"/>
      <c r="H14" s="331"/>
      <c r="I14" s="331"/>
      <c r="J14" s="331">
        <v>0.7</v>
      </c>
      <c r="K14" s="7">
        <f t="shared" si="0"/>
        <v>0.7</v>
      </c>
    </row>
    <row r="15" spans="1:14" x14ac:dyDescent="0.3">
      <c r="A15" s="157"/>
      <c r="B15" s="159">
        <v>25</v>
      </c>
      <c r="C15" s="162" t="s">
        <v>346</v>
      </c>
      <c r="D15" s="162"/>
      <c r="E15" s="162" t="s">
        <v>276</v>
      </c>
      <c r="F15" s="331"/>
      <c r="G15" s="331"/>
      <c r="H15" s="331"/>
      <c r="I15" s="331"/>
      <c r="J15" s="331">
        <v>0.7</v>
      </c>
      <c r="K15" s="7">
        <f t="shared" si="0"/>
        <v>0.7</v>
      </c>
    </row>
    <row r="16" spans="1:14" x14ac:dyDescent="0.3">
      <c r="A16" s="157"/>
      <c r="B16" s="159">
        <v>25</v>
      </c>
      <c r="C16" s="162" t="s">
        <v>346</v>
      </c>
      <c r="D16" s="162"/>
      <c r="E16" s="162" t="s">
        <v>276</v>
      </c>
      <c r="F16" s="331"/>
      <c r="G16" s="331"/>
      <c r="H16" s="331"/>
      <c r="I16" s="331"/>
      <c r="J16" s="331">
        <v>0.7</v>
      </c>
      <c r="K16" s="7">
        <f t="shared" si="0"/>
        <v>0.7</v>
      </c>
    </row>
    <row r="17" spans="1:14" x14ac:dyDescent="0.3">
      <c r="A17" s="157" t="s">
        <v>654</v>
      </c>
      <c r="B17" s="159">
        <v>26</v>
      </c>
      <c r="C17" s="162" t="s">
        <v>655</v>
      </c>
      <c r="D17" s="162"/>
      <c r="E17" s="162" t="s">
        <v>288</v>
      </c>
      <c r="F17" s="331"/>
      <c r="G17" s="331">
        <v>45.1</v>
      </c>
      <c r="H17" s="331"/>
      <c r="I17" s="331"/>
      <c r="J17" s="331"/>
      <c r="K17" s="7">
        <f t="shared" si="0"/>
        <v>45.1</v>
      </c>
    </row>
    <row r="18" spans="1:14" x14ac:dyDescent="0.3">
      <c r="A18" s="157">
        <v>3</v>
      </c>
      <c r="B18" s="159">
        <v>27</v>
      </c>
      <c r="C18" s="162" t="s">
        <v>656</v>
      </c>
      <c r="D18" s="162"/>
      <c r="E18" s="162" t="s">
        <v>288</v>
      </c>
      <c r="F18" s="331"/>
      <c r="G18" s="331">
        <v>55.6</v>
      </c>
      <c r="H18" s="331"/>
      <c r="I18" s="331"/>
      <c r="J18" s="331"/>
      <c r="K18" s="7">
        <f t="shared" si="0"/>
        <v>55.6</v>
      </c>
    </row>
    <row r="19" spans="1:14" x14ac:dyDescent="0.3">
      <c r="A19" s="157"/>
      <c r="B19" s="159" t="s">
        <v>657</v>
      </c>
      <c r="C19" s="162" t="s">
        <v>658</v>
      </c>
      <c r="D19" s="162"/>
      <c r="E19" s="162" t="s">
        <v>288</v>
      </c>
      <c r="F19" s="331">
        <v>45</v>
      </c>
      <c r="G19" s="331">
        <v>10</v>
      </c>
      <c r="H19" s="331"/>
      <c r="I19" s="331"/>
      <c r="J19" s="331"/>
      <c r="K19" s="7">
        <f t="shared" si="0"/>
        <v>55</v>
      </c>
    </row>
    <row r="20" spans="1:14" x14ac:dyDescent="0.3">
      <c r="A20" s="157"/>
      <c r="B20" s="159">
        <v>29</v>
      </c>
      <c r="C20" s="162" t="s">
        <v>344</v>
      </c>
      <c r="D20" s="162"/>
      <c r="E20" s="162" t="s">
        <v>287</v>
      </c>
      <c r="F20" s="331"/>
      <c r="G20" s="331">
        <v>3.4</v>
      </c>
      <c r="H20" s="331"/>
      <c r="I20" s="331"/>
      <c r="J20" s="331"/>
      <c r="K20" s="7">
        <f t="shared" si="0"/>
        <v>3.4</v>
      </c>
    </row>
    <row r="21" spans="1:14" x14ac:dyDescent="0.3">
      <c r="A21" s="157"/>
      <c r="B21" s="159">
        <v>29</v>
      </c>
      <c r="C21" s="162" t="s">
        <v>509</v>
      </c>
      <c r="D21" s="162"/>
      <c r="E21" s="162" t="s">
        <v>287</v>
      </c>
      <c r="F21" s="331"/>
      <c r="G21" s="331">
        <v>8.6</v>
      </c>
      <c r="H21" s="331"/>
      <c r="I21" s="331"/>
      <c r="J21" s="331"/>
      <c r="K21" s="7">
        <f t="shared" si="0"/>
        <v>8.6</v>
      </c>
    </row>
    <row r="22" spans="1:14" x14ac:dyDescent="0.3">
      <c r="A22" s="157"/>
      <c r="B22" s="159">
        <v>28</v>
      </c>
      <c r="C22" s="162" t="s">
        <v>347</v>
      </c>
      <c r="D22" s="162" t="s">
        <v>659</v>
      </c>
      <c r="E22" s="162" t="s">
        <v>343</v>
      </c>
      <c r="F22" s="331"/>
      <c r="G22" s="331"/>
      <c r="H22" s="331"/>
      <c r="I22" s="331"/>
      <c r="J22" s="331">
        <v>4</v>
      </c>
      <c r="K22" s="7">
        <f t="shared" si="0"/>
        <v>4</v>
      </c>
    </row>
    <row r="23" spans="1:14" x14ac:dyDescent="0.3">
      <c r="A23" s="157"/>
      <c r="B23" s="159">
        <v>2</v>
      </c>
      <c r="C23" s="162" t="s">
        <v>655</v>
      </c>
      <c r="D23" s="162" t="s">
        <v>659</v>
      </c>
      <c r="E23" s="162" t="s">
        <v>288</v>
      </c>
      <c r="F23" s="331"/>
      <c r="G23" s="331">
        <v>70.3</v>
      </c>
      <c r="H23" s="331"/>
      <c r="I23" s="331"/>
      <c r="J23" s="331"/>
      <c r="K23" s="7">
        <f t="shared" si="0"/>
        <v>70.3</v>
      </c>
    </row>
    <row r="24" spans="1:14" x14ac:dyDescent="0.3">
      <c r="A24" s="157"/>
      <c r="B24" s="159">
        <v>1</v>
      </c>
      <c r="C24" s="162" t="s">
        <v>339</v>
      </c>
      <c r="D24" s="162" t="s">
        <v>659</v>
      </c>
      <c r="E24" s="162" t="s">
        <v>287</v>
      </c>
      <c r="F24" s="331">
        <v>5.5</v>
      </c>
      <c r="G24" s="331"/>
      <c r="H24" s="331"/>
      <c r="I24" s="331"/>
      <c r="J24" s="331"/>
      <c r="K24" s="7">
        <f t="shared" si="0"/>
        <v>5.5</v>
      </c>
    </row>
    <row r="25" spans="1:14" ht="15" thickBot="1" x14ac:dyDescent="0.35">
      <c r="A25" s="157"/>
      <c r="B25" s="159">
        <v>3</v>
      </c>
      <c r="C25" s="162" t="s">
        <v>576</v>
      </c>
      <c r="D25" s="162" t="s">
        <v>659</v>
      </c>
      <c r="E25" s="162" t="s">
        <v>289</v>
      </c>
      <c r="F25" s="331">
        <v>11.9</v>
      </c>
      <c r="G25" s="331"/>
      <c r="H25" s="331"/>
      <c r="I25" s="331"/>
      <c r="J25" s="331"/>
      <c r="K25" s="7">
        <f t="shared" si="0"/>
        <v>11.9</v>
      </c>
      <c r="L25" s="258"/>
      <c r="M25" s="260"/>
      <c r="N25" s="260"/>
    </row>
    <row r="26" spans="1:14" ht="15" thickTop="1" x14ac:dyDescent="0.3">
      <c r="A26" s="157"/>
      <c r="B26" s="159">
        <v>4</v>
      </c>
      <c r="C26" s="162" t="s">
        <v>504</v>
      </c>
      <c r="D26" s="162" t="s">
        <v>659</v>
      </c>
      <c r="E26" s="162" t="s">
        <v>288</v>
      </c>
      <c r="F26" s="331">
        <v>24.6</v>
      </c>
      <c r="G26" s="331"/>
      <c r="H26" s="331"/>
      <c r="I26" s="331"/>
      <c r="J26" s="331"/>
      <c r="K26" s="7">
        <f t="shared" si="0"/>
        <v>24.6</v>
      </c>
    </row>
    <row r="27" spans="1:14" x14ac:dyDescent="0.3">
      <c r="A27" s="157"/>
      <c r="B27" s="159">
        <v>4</v>
      </c>
      <c r="C27" s="162" t="s">
        <v>527</v>
      </c>
      <c r="D27" s="162" t="s">
        <v>659</v>
      </c>
      <c r="E27" s="162" t="s">
        <v>343</v>
      </c>
      <c r="F27" s="331"/>
      <c r="G27" s="331">
        <v>7.9</v>
      </c>
      <c r="H27" s="331"/>
      <c r="I27" s="331"/>
      <c r="J27" s="331"/>
      <c r="K27" s="7">
        <f t="shared" si="0"/>
        <v>7.9</v>
      </c>
    </row>
    <row r="28" spans="1:14" x14ac:dyDescent="0.3">
      <c r="A28" s="157"/>
      <c r="B28" s="159">
        <v>4</v>
      </c>
      <c r="C28" s="162" t="s">
        <v>660</v>
      </c>
      <c r="D28" s="162" t="s">
        <v>659</v>
      </c>
      <c r="E28" s="162" t="s">
        <v>287</v>
      </c>
      <c r="F28" s="331"/>
      <c r="G28" s="331">
        <v>4</v>
      </c>
      <c r="H28" s="331"/>
      <c r="I28" s="331"/>
      <c r="J28" s="331"/>
      <c r="K28" s="7">
        <f t="shared" si="0"/>
        <v>4</v>
      </c>
    </row>
    <row r="29" spans="1:14" x14ac:dyDescent="0.3">
      <c r="A29" s="157"/>
      <c r="B29" s="159">
        <v>6</v>
      </c>
      <c r="C29" s="162" t="s">
        <v>661</v>
      </c>
      <c r="D29" s="162" t="s">
        <v>659</v>
      </c>
      <c r="E29" s="162" t="s">
        <v>288</v>
      </c>
      <c r="F29" s="331"/>
      <c r="G29" s="331">
        <v>34.1</v>
      </c>
      <c r="H29" s="331"/>
      <c r="I29" s="331"/>
      <c r="J29" s="331"/>
      <c r="K29" s="7">
        <f t="shared" si="0"/>
        <v>34.1</v>
      </c>
    </row>
    <row r="30" spans="1:14" x14ac:dyDescent="0.3">
      <c r="A30" s="157"/>
      <c r="B30" s="159">
        <v>7</v>
      </c>
      <c r="C30" s="162" t="s">
        <v>345</v>
      </c>
      <c r="D30" s="162" t="s">
        <v>659</v>
      </c>
      <c r="E30" s="162" t="s">
        <v>276</v>
      </c>
      <c r="F30" s="331"/>
      <c r="G30" s="331"/>
      <c r="H30" s="331"/>
      <c r="I30" s="331"/>
      <c r="J30" s="331">
        <v>3.1</v>
      </c>
      <c r="K30" s="7">
        <f t="shared" si="0"/>
        <v>3.1</v>
      </c>
    </row>
    <row r="31" spans="1:14" x14ac:dyDescent="0.3">
      <c r="A31" s="157"/>
      <c r="B31" s="159">
        <v>7</v>
      </c>
      <c r="C31" s="162" t="s">
        <v>346</v>
      </c>
      <c r="D31" s="162" t="s">
        <v>659</v>
      </c>
      <c r="E31" s="162" t="s">
        <v>276</v>
      </c>
      <c r="F31" s="331"/>
      <c r="G31" s="331"/>
      <c r="H31" s="331"/>
      <c r="I31" s="331"/>
      <c r="J31" s="331">
        <v>0.8</v>
      </c>
      <c r="K31" s="7">
        <f t="shared" si="0"/>
        <v>0.8</v>
      </c>
    </row>
    <row r="32" spans="1:14" x14ac:dyDescent="0.3">
      <c r="A32" s="157"/>
      <c r="B32" s="159">
        <v>7</v>
      </c>
      <c r="C32" s="162" t="s">
        <v>346</v>
      </c>
      <c r="D32" s="162" t="s">
        <v>659</v>
      </c>
      <c r="E32" s="162" t="s">
        <v>276</v>
      </c>
      <c r="F32" s="331"/>
      <c r="G32" s="331"/>
      <c r="H32" s="331"/>
      <c r="I32" s="331"/>
      <c r="J32" s="331">
        <v>0.8</v>
      </c>
      <c r="K32" s="7">
        <f t="shared" si="0"/>
        <v>0.8</v>
      </c>
    </row>
    <row r="33" spans="1:14" x14ac:dyDescent="0.3">
      <c r="A33" s="157">
        <v>1</v>
      </c>
      <c r="B33" s="159">
        <v>8</v>
      </c>
      <c r="C33" s="162" t="s">
        <v>387</v>
      </c>
      <c r="D33" s="162" t="s">
        <v>659</v>
      </c>
      <c r="E33" s="162" t="s">
        <v>288</v>
      </c>
      <c r="F33" s="331"/>
      <c r="G33" s="331">
        <v>52.6</v>
      </c>
      <c r="H33" s="331"/>
      <c r="I33" s="331"/>
      <c r="J33" s="331"/>
      <c r="K33" s="7">
        <f t="shared" si="0"/>
        <v>52.6</v>
      </c>
    </row>
    <row r="34" spans="1:14" x14ac:dyDescent="0.3">
      <c r="A34" s="157"/>
      <c r="B34" s="159">
        <v>9</v>
      </c>
      <c r="C34" s="162" t="s">
        <v>501</v>
      </c>
      <c r="D34" s="162" t="s">
        <v>659</v>
      </c>
      <c r="E34" s="162" t="s">
        <v>287</v>
      </c>
      <c r="F34" s="331">
        <v>18.100000000000001</v>
      </c>
      <c r="G34" s="331"/>
      <c r="H34" s="331"/>
      <c r="I34" s="331"/>
      <c r="J34" s="331"/>
      <c r="K34" s="7">
        <f t="shared" si="0"/>
        <v>18.100000000000001</v>
      </c>
    </row>
    <row r="35" spans="1:14" x14ac:dyDescent="0.3">
      <c r="A35" s="157"/>
      <c r="B35" s="159">
        <v>10</v>
      </c>
      <c r="C35" s="162" t="s">
        <v>345</v>
      </c>
      <c r="D35" s="162" t="s">
        <v>659</v>
      </c>
      <c r="E35" s="162" t="s">
        <v>276</v>
      </c>
      <c r="F35" s="331"/>
      <c r="G35" s="331"/>
      <c r="H35" s="331"/>
      <c r="I35" s="331"/>
      <c r="J35" s="331">
        <v>2.8</v>
      </c>
      <c r="K35" s="7">
        <f t="shared" si="0"/>
        <v>2.8</v>
      </c>
    </row>
    <row r="36" spans="1:14" x14ac:dyDescent="0.3">
      <c r="A36" s="157"/>
      <c r="B36" s="159">
        <v>10</v>
      </c>
      <c r="C36" s="162" t="s">
        <v>346</v>
      </c>
      <c r="D36" s="162" t="s">
        <v>659</v>
      </c>
      <c r="E36" s="162" t="s">
        <v>276</v>
      </c>
      <c r="F36" s="331"/>
      <c r="G36" s="331"/>
      <c r="H36" s="331"/>
      <c r="I36" s="331"/>
      <c r="J36" s="331">
        <v>0.8</v>
      </c>
      <c r="K36" s="7">
        <f t="shared" si="0"/>
        <v>0.8</v>
      </c>
    </row>
    <row r="37" spans="1:14" x14ac:dyDescent="0.3">
      <c r="A37" s="157"/>
      <c r="B37" s="159">
        <v>10</v>
      </c>
      <c r="C37" s="162" t="s">
        <v>346</v>
      </c>
      <c r="D37" s="162" t="s">
        <v>659</v>
      </c>
      <c r="E37" s="162" t="s">
        <v>276</v>
      </c>
      <c r="F37" s="331"/>
      <c r="G37" s="331"/>
      <c r="H37" s="331"/>
      <c r="I37" s="331"/>
      <c r="J37" s="331">
        <v>0.8</v>
      </c>
      <c r="K37" s="7">
        <f t="shared" si="0"/>
        <v>0.8</v>
      </c>
    </row>
    <row r="38" spans="1:14" x14ac:dyDescent="0.3">
      <c r="A38" s="157"/>
      <c r="B38" s="159">
        <v>11</v>
      </c>
      <c r="C38" s="162" t="s">
        <v>416</v>
      </c>
      <c r="D38" s="162" t="s">
        <v>659</v>
      </c>
      <c r="E38" s="162" t="s">
        <v>290</v>
      </c>
      <c r="F38" s="331"/>
      <c r="G38" s="331"/>
      <c r="H38" s="331">
        <v>82.5</v>
      </c>
      <c r="I38" s="331"/>
      <c r="J38" s="331"/>
      <c r="K38" s="7">
        <f t="shared" si="0"/>
        <v>82.5</v>
      </c>
    </row>
    <row r="39" spans="1:14" x14ac:dyDescent="0.3">
      <c r="A39" s="157"/>
      <c r="B39" s="159">
        <v>12</v>
      </c>
      <c r="C39" s="162" t="s">
        <v>662</v>
      </c>
      <c r="D39" s="162" t="s">
        <v>659</v>
      </c>
      <c r="E39" s="162" t="s">
        <v>290</v>
      </c>
      <c r="F39" s="331"/>
      <c r="G39" s="331"/>
      <c r="H39" s="331">
        <v>5.9</v>
      </c>
      <c r="I39" s="331"/>
      <c r="J39" s="331"/>
      <c r="K39" s="7">
        <f t="shared" si="0"/>
        <v>5.9</v>
      </c>
    </row>
    <row r="40" spans="1:14" ht="15" thickBot="1" x14ac:dyDescent="0.35">
      <c r="A40" s="157">
        <v>2</v>
      </c>
      <c r="B40" s="159">
        <v>13</v>
      </c>
      <c r="C40" s="162" t="s">
        <v>663</v>
      </c>
      <c r="D40" s="162" t="s">
        <v>659</v>
      </c>
      <c r="E40" s="162" t="s">
        <v>288</v>
      </c>
      <c r="F40" s="331"/>
      <c r="G40" s="331">
        <v>53.7</v>
      </c>
      <c r="H40" s="331"/>
      <c r="I40" s="331"/>
      <c r="J40" s="331"/>
      <c r="K40" s="7">
        <f t="shared" si="0"/>
        <v>53.7</v>
      </c>
      <c r="L40" s="258"/>
      <c r="M40" s="260"/>
      <c r="N40" s="260"/>
    </row>
    <row r="41" spans="1:14" ht="15" thickTop="1" x14ac:dyDescent="0.3">
      <c r="A41" s="157"/>
      <c r="B41" s="159">
        <v>14</v>
      </c>
      <c r="C41" s="162" t="s">
        <v>379</v>
      </c>
      <c r="D41" s="162" t="s">
        <v>659</v>
      </c>
      <c r="E41" s="162" t="s">
        <v>343</v>
      </c>
      <c r="F41" s="331"/>
      <c r="G41" s="331">
        <v>2.2999999999999998</v>
      </c>
      <c r="H41" s="331"/>
      <c r="I41" s="331"/>
      <c r="J41" s="331"/>
      <c r="K41" s="7">
        <f t="shared" si="0"/>
        <v>2.2999999999999998</v>
      </c>
    </row>
    <row r="42" spans="1:14" x14ac:dyDescent="0.3">
      <c r="A42" s="157"/>
      <c r="B42" s="159">
        <v>15</v>
      </c>
      <c r="C42" s="162" t="s">
        <v>653</v>
      </c>
      <c r="D42" s="162" t="s">
        <v>659</v>
      </c>
      <c r="E42" s="162" t="s">
        <v>276</v>
      </c>
      <c r="F42" s="331"/>
      <c r="G42" s="331"/>
      <c r="H42" s="331"/>
      <c r="I42" s="331"/>
      <c r="J42" s="331">
        <v>4</v>
      </c>
      <c r="K42" s="7">
        <f t="shared" si="0"/>
        <v>4</v>
      </c>
      <c r="L42" s="5">
        <f t="shared" ref="L42:L69" si="1">IF(D42="X",0,IF(E42="",0,IF(E42="H",0,VLOOKUP(E42,$F$539:$G$553,2))))</f>
        <v>0</v>
      </c>
      <c r="M42">
        <f t="shared" ref="M42:M68" si="2">SUM(K42*L42)</f>
        <v>0</v>
      </c>
    </row>
    <row r="43" spans="1:14" x14ac:dyDescent="0.3">
      <c r="A43" s="157"/>
      <c r="B43" s="159">
        <v>16</v>
      </c>
      <c r="C43" s="162" t="s">
        <v>664</v>
      </c>
      <c r="D43" s="162" t="s">
        <v>659</v>
      </c>
      <c r="E43" s="162" t="s">
        <v>343</v>
      </c>
      <c r="F43" s="331"/>
      <c r="G43" s="331">
        <v>1.8</v>
      </c>
      <c r="H43" s="331"/>
      <c r="I43" s="331"/>
      <c r="J43" s="331"/>
      <c r="K43" s="7">
        <f t="shared" si="0"/>
        <v>1.8</v>
      </c>
      <c r="L43" s="5">
        <f t="shared" si="1"/>
        <v>0</v>
      </c>
      <c r="M43">
        <f t="shared" si="2"/>
        <v>0</v>
      </c>
    </row>
    <row r="44" spans="1:14" x14ac:dyDescent="0.3">
      <c r="A44" s="157"/>
      <c r="B44" s="159">
        <v>17</v>
      </c>
      <c r="C44" s="162" t="s">
        <v>510</v>
      </c>
      <c r="D44" s="162" t="s">
        <v>659</v>
      </c>
      <c r="E44" s="162" t="s">
        <v>289</v>
      </c>
      <c r="F44" s="331">
        <v>15.5</v>
      </c>
      <c r="G44" s="331"/>
      <c r="H44" s="331"/>
      <c r="I44" s="331"/>
      <c r="J44" s="331"/>
      <c r="K44" s="7">
        <f t="shared" si="0"/>
        <v>15.5</v>
      </c>
      <c r="L44" s="5">
        <f t="shared" si="1"/>
        <v>0</v>
      </c>
      <c r="M44">
        <f t="shared" si="2"/>
        <v>0</v>
      </c>
    </row>
    <row r="45" spans="1:14" x14ac:dyDescent="0.3">
      <c r="A45" s="157"/>
      <c r="B45" s="159"/>
      <c r="C45" s="162" t="s">
        <v>390</v>
      </c>
      <c r="D45" s="162" t="s">
        <v>659</v>
      </c>
      <c r="E45" s="162" t="s">
        <v>289</v>
      </c>
      <c r="F45" s="331">
        <v>14.8</v>
      </c>
      <c r="G45" s="331"/>
      <c r="H45" s="331"/>
      <c r="I45" s="331"/>
      <c r="J45" s="331"/>
      <c r="K45" s="7">
        <f t="shared" si="0"/>
        <v>14.8</v>
      </c>
      <c r="L45" s="5">
        <f t="shared" si="1"/>
        <v>0</v>
      </c>
      <c r="M45">
        <f t="shared" si="2"/>
        <v>0</v>
      </c>
    </row>
    <row r="46" spans="1:14" x14ac:dyDescent="0.3">
      <c r="A46" s="157"/>
      <c r="B46" s="159"/>
      <c r="C46" s="162" t="s">
        <v>507</v>
      </c>
      <c r="D46" s="162" t="s">
        <v>659</v>
      </c>
      <c r="E46" s="162" t="s">
        <v>288</v>
      </c>
      <c r="F46" s="331">
        <v>5.4</v>
      </c>
      <c r="G46" s="331"/>
      <c r="H46" s="331"/>
      <c r="I46" s="331"/>
      <c r="J46" s="331"/>
      <c r="K46" s="7">
        <f t="shared" si="0"/>
        <v>5.4</v>
      </c>
      <c r="L46" s="5">
        <f t="shared" si="1"/>
        <v>0</v>
      </c>
      <c r="M46">
        <f t="shared" si="2"/>
        <v>0</v>
      </c>
    </row>
    <row r="47" spans="1:14" x14ac:dyDescent="0.3">
      <c r="A47" s="157"/>
      <c r="B47" s="159"/>
      <c r="C47" s="162" t="s">
        <v>350</v>
      </c>
      <c r="D47" s="162" t="s">
        <v>659</v>
      </c>
      <c r="E47" s="162" t="s">
        <v>287</v>
      </c>
      <c r="F47" s="331">
        <v>6</v>
      </c>
      <c r="G47" s="331"/>
      <c r="H47" s="331"/>
      <c r="I47" s="331"/>
      <c r="J47" s="331"/>
      <c r="K47" s="7">
        <f t="shared" si="0"/>
        <v>6</v>
      </c>
      <c r="L47" s="5">
        <f t="shared" si="1"/>
        <v>0</v>
      </c>
      <c r="M47">
        <f t="shared" si="2"/>
        <v>0</v>
      </c>
    </row>
    <row r="48" spans="1:14" ht="15" thickBot="1" x14ac:dyDescent="0.35">
      <c r="A48" s="157"/>
      <c r="B48" s="162"/>
      <c r="C48" s="332" t="s">
        <v>285</v>
      </c>
      <c r="D48" s="332"/>
      <c r="E48" s="332"/>
      <c r="F48" s="333">
        <f t="shared" ref="F48:K48" si="3">SUM(F5:F47)</f>
        <v>283.09999999999997</v>
      </c>
      <c r="G48" s="333">
        <f t="shared" si="3"/>
        <v>404.70000000000005</v>
      </c>
      <c r="H48" s="333">
        <f t="shared" si="3"/>
        <v>88.4</v>
      </c>
      <c r="I48" s="333">
        <f t="shared" si="3"/>
        <v>0</v>
      </c>
      <c r="J48" s="333">
        <f t="shared" si="3"/>
        <v>25.900000000000002</v>
      </c>
      <c r="K48" s="333">
        <f t="shared" si="3"/>
        <v>802.09999999999968</v>
      </c>
      <c r="L48" s="5">
        <f t="shared" si="1"/>
        <v>0</v>
      </c>
      <c r="M48">
        <f t="shared" si="2"/>
        <v>0</v>
      </c>
    </row>
    <row r="49" spans="1:13" ht="15" thickTop="1" x14ac:dyDescent="0.3">
      <c r="A49" s="157"/>
      <c r="B49" s="162"/>
      <c r="C49" s="162"/>
      <c r="D49" s="162"/>
      <c r="E49" s="162"/>
      <c r="F49" s="331"/>
      <c r="G49" s="331"/>
      <c r="H49" s="331"/>
      <c r="I49" s="331"/>
      <c r="J49" s="331"/>
      <c r="L49" s="5">
        <f t="shared" si="1"/>
        <v>0</v>
      </c>
      <c r="M49">
        <f t="shared" si="2"/>
        <v>0</v>
      </c>
    </row>
    <row r="50" spans="1:13" x14ac:dyDescent="0.3">
      <c r="A50" s="157"/>
      <c r="B50" s="162"/>
      <c r="C50" s="334" t="s">
        <v>372</v>
      </c>
      <c r="D50" s="162"/>
      <c r="E50" s="162"/>
      <c r="F50" s="331"/>
      <c r="G50" s="331"/>
      <c r="H50" s="331"/>
      <c r="I50" s="331"/>
      <c r="J50" s="331"/>
      <c r="L50" s="5">
        <f t="shared" si="1"/>
        <v>0</v>
      </c>
      <c r="M50">
        <f t="shared" si="2"/>
        <v>0</v>
      </c>
    </row>
    <row r="51" spans="1:13" x14ac:dyDescent="0.3">
      <c r="A51" s="157"/>
      <c r="B51" s="162"/>
      <c r="C51" s="162" t="s">
        <v>373</v>
      </c>
      <c r="D51" s="162"/>
      <c r="E51" s="162" t="s">
        <v>287</v>
      </c>
      <c r="F51" s="331"/>
      <c r="G51" s="331">
        <v>6</v>
      </c>
      <c r="H51" s="331"/>
      <c r="I51" s="331"/>
      <c r="J51" s="331"/>
      <c r="K51" s="7">
        <f>SUM(F51:J51)</f>
        <v>6</v>
      </c>
      <c r="L51" s="5">
        <f t="shared" si="1"/>
        <v>200</v>
      </c>
      <c r="M51">
        <f t="shared" si="2"/>
        <v>1200</v>
      </c>
    </row>
    <row r="52" spans="1:13" x14ac:dyDescent="0.3">
      <c r="A52" s="157" t="s">
        <v>450</v>
      </c>
      <c r="B52" s="162"/>
      <c r="C52" s="162" t="s">
        <v>665</v>
      </c>
      <c r="D52" s="162"/>
      <c r="E52" s="162" t="s">
        <v>288</v>
      </c>
      <c r="F52" s="331">
        <v>64.400000000000006</v>
      </c>
      <c r="G52" s="331"/>
      <c r="H52" s="331"/>
      <c r="I52" s="331"/>
      <c r="J52" s="331"/>
      <c r="K52" s="7">
        <f t="shared" ref="K52:K66" si="4">SUM(F52:J52)</f>
        <v>64.400000000000006</v>
      </c>
      <c r="L52" s="5">
        <f t="shared" si="1"/>
        <v>200</v>
      </c>
      <c r="M52">
        <f t="shared" si="2"/>
        <v>12880.000000000002</v>
      </c>
    </row>
    <row r="53" spans="1:13" x14ac:dyDescent="0.3">
      <c r="A53" s="157" t="s">
        <v>492</v>
      </c>
      <c r="B53" s="162"/>
      <c r="C53" s="162" t="s">
        <v>345</v>
      </c>
      <c r="D53" s="162"/>
      <c r="E53" s="162" t="s">
        <v>276</v>
      </c>
      <c r="F53" s="331"/>
      <c r="G53" s="331"/>
      <c r="H53" s="331"/>
      <c r="I53" s="331"/>
      <c r="J53" s="416">
        <v>7</v>
      </c>
      <c r="K53" s="7">
        <f t="shared" si="4"/>
        <v>7</v>
      </c>
      <c r="L53" s="5">
        <f t="shared" si="1"/>
        <v>200</v>
      </c>
      <c r="M53">
        <f t="shared" si="2"/>
        <v>1400</v>
      </c>
    </row>
    <row r="54" spans="1:13" x14ac:dyDescent="0.3">
      <c r="A54" s="157" t="s">
        <v>492</v>
      </c>
      <c r="B54" s="162"/>
      <c r="C54" s="162" t="s">
        <v>346</v>
      </c>
      <c r="D54" s="162"/>
      <c r="E54" s="162" t="s">
        <v>276</v>
      </c>
      <c r="F54" s="331"/>
      <c r="G54" s="331"/>
      <c r="H54" s="331"/>
      <c r="I54" s="331"/>
      <c r="J54" s="417">
        <v>0.8</v>
      </c>
      <c r="K54" s="7">
        <f t="shared" si="4"/>
        <v>0.8</v>
      </c>
      <c r="L54" s="5">
        <f t="shared" si="1"/>
        <v>200</v>
      </c>
      <c r="M54">
        <f t="shared" si="2"/>
        <v>160</v>
      </c>
    </row>
    <row r="55" spans="1:13" x14ac:dyDescent="0.3">
      <c r="A55" s="157" t="s">
        <v>492</v>
      </c>
      <c r="B55" s="162"/>
      <c r="C55" s="162" t="s">
        <v>346</v>
      </c>
      <c r="D55" s="162"/>
      <c r="E55" s="162" t="s">
        <v>276</v>
      </c>
      <c r="F55" s="331"/>
      <c r="G55" s="331"/>
      <c r="H55" s="331"/>
      <c r="I55" s="331"/>
      <c r="J55" s="417">
        <v>0.8</v>
      </c>
      <c r="K55" s="7">
        <f t="shared" si="4"/>
        <v>0.8</v>
      </c>
      <c r="L55" s="5">
        <f t="shared" si="1"/>
        <v>200</v>
      </c>
      <c r="M55">
        <f t="shared" si="2"/>
        <v>160</v>
      </c>
    </row>
    <row r="56" spans="1:13" x14ac:dyDescent="0.3">
      <c r="A56" s="157" t="s">
        <v>492</v>
      </c>
      <c r="B56" s="162"/>
      <c r="C56" s="162" t="s">
        <v>346</v>
      </c>
      <c r="D56" s="162"/>
      <c r="E56" s="162" t="s">
        <v>276</v>
      </c>
      <c r="F56" s="331"/>
      <c r="G56" s="331"/>
      <c r="H56" s="331"/>
      <c r="I56" s="331"/>
      <c r="J56" s="418">
        <v>0.8</v>
      </c>
      <c r="K56" s="7">
        <f t="shared" si="4"/>
        <v>0.8</v>
      </c>
      <c r="L56" s="5">
        <f t="shared" si="1"/>
        <v>200</v>
      </c>
      <c r="M56">
        <f t="shared" si="2"/>
        <v>160</v>
      </c>
    </row>
    <row r="57" spans="1:13" x14ac:dyDescent="0.3">
      <c r="A57" s="157" t="s">
        <v>449</v>
      </c>
      <c r="B57" s="162" t="s">
        <v>666</v>
      </c>
      <c r="C57" s="162" t="s">
        <v>667</v>
      </c>
      <c r="D57" s="162"/>
      <c r="E57" s="162" t="s">
        <v>288</v>
      </c>
      <c r="F57" s="331"/>
      <c r="G57" s="331">
        <v>55.2</v>
      </c>
      <c r="H57" s="331"/>
      <c r="I57" s="331"/>
      <c r="J57" s="331"/>
      <c r="K57" s="7">
        <f t="shared" si="4"/>
        <v>55.2</v>
      </c>
      <c r="L57" s="5">
        <f t="shared" si="1"/>
        <v>200</v>
      </c>
      <c r="M57">
        <f t="shared" si="2"/>
        <v>11040</v>
      </c>
    </row>
    <row r="58" spans="1:13" x14ac:dyDescent="0.3">
      <c r="A58" s="157" t="s">
        <v>494</v>
      </c>
      <c r="B58" s="162" t="s">
        <v>666</v>
      </c>
      <c r="C58" s="162" t="s">
        <v>668</v>
      </c>
      <c r="D58" s="162"/>
      <c r="E58" s="162" t="s">
        <v>288</v>
      </c>
      <c r="F58" s="331"/>
      <c r="G58" s="331">
        <v>55.3</v>
      </c>
      <c r="H58" s="331"/>
      <c r="I58" s="331"/>
      <c r="J58" s="331"/>
      <c r="K58" s="7">
        <f t="shared" si="4"/>
        <v>55.3</v>
      </c>
      <c r="L58" s="5">
        <f t="shared" si="1"/>
        <v>200</v>
      </c>
      <c r="M58">
        <f t="shared" si="2"/>
        <v>11060</v>
      </c>
    </row>
    <row r="59" spans="1:13" x14ac:dyDescent="0.3">
      <c r="A59" s="157"/>
      <c r="B59" s="162"/>
      <c r="C59" s="162" t="s">
        <v>400</v>
      </c>
      <c r="D59" s="162"/>
      <c r="E59" s="162" t="s">
        <v>287</v>
      </c>
      <c r="F59" s="331"/>
      <c r="G59" s="331">
        <v>16.100000000000001</v>
      </c>
      <c r="H59" s="331"/>
      <c r="I59" s="331"/>
      <c r="J59" s="331"/>
      <c r="K59" s="7">
        <f t="shared" si="4"/>
        <v>16.100000000000001</v>
      </c>
      <c r="L59" s="5">
        <f t="shared" si="1"/>
        <v>200</v>
      </c>
      <c r="M59">
        <f t="shared" si="2"/>
        <v>3220.0000000000005</v>
      </c>
    </row>
    <row r="60" spans="1:13" x14ac:dyDescent="0.3">
      <c r="A60" s="157" t="s">
        <v>490</v>
      </c>
      <c r="B60" s="162" t="s">
        <v>666</v>
      </c>
      <c r="C60" s="162" t="s">
        <v>669</v>
      </c>
      <c r="D60" s="162"/>
      <c r="E60" s="162" t="s">
        <v>288</v>
      </c>
      <c r="F60" s="331"/>
      <c r="G60" s="331">
        <v>50.2</v>
      </c>
      <c r="H60" s="331"/>
      <c r="I60" s="331"/>
      <c r="J60" s="331"/>
      <c r="K60" s="7">
        <f t="shared" si="4"/>
        <v>50.2</v>
      </c>
      <c r="L60" s="5">
        <f t="shared" si="1"/>
        <v>200</v>
      </c>
      <c r="M60">
        <f t="shared" si="2"/>
        <v>10040</v>
      </c>
    </row>
    <row r="61" spans="1:13" x14ac:dyDescent="0.3">
      <c r="A61" s="157" t="s">
        <v>491</v>
      </c>
      <c r="B61" s="162"/>
      <c r="C61" s="162" t="s">
        <v>345</v>
      </c>
      <c r="D61" s="162"/>
      <c r="E61" s="162" t="s">
        <v>276</v>
      </c>
      <c r="F61" s="331"/>
      <c r="G61" s="331"/>
      <c r="H61" s="331"/>
      <c r="I61" s="331"/>
      <c r="J61" s="331">
        <v>4.4000000000000004</v>
      </c>
      <c r="K61" s="7">
        <f t="shared" si="4"/>
        <v>4.4000000000000004</v>
      </c>
      <c r="L61" s="5">
        <f t="shared" si="1"/>
        <v>200</v>
      </c>
      <c r="M61">
        <f t="shared" si="2"/>
        <v>880.00000000000011</v>
      </c>
    </row>
    <row r="62" spans="1:13" x14ac:dyDescent="0.3">
      <c r="A62" s="157" t="s">
        <v>491</v>
      </c>
      <c r="B62" s="162"/>
      <c r="C62" s="162" t="s">
        <v>346</v>
      </c>
      <c r="D62" s="162"/>
      <c r="E62" s="162" t="s">
        <v>276</v>
      </c>
      <c r="F62" s="331"/>
      <c r="G62" s="331"/>
      <c r="H62" s="331"/>
      <c r="I62" s="331"/>
      <c r="J62" s="331">
        <v>0.9</v>
      </c>
      <c r="K62" s="7">
        <f t="shared" si="4"/>
        <v>0.9</v>
      </c>
      <c r="L62" s="5">
        <f t="shared" si="1"/>
        <v>200</v>
      </c>
      <c r="M62">
        <f t="shared" si="2"/>
        <v>180</v>
      </c>
    </row>
    <row r="63" spans="1:13" x14ac:dyDescent="0.3">
      <c r="A63" s="157" t="s">
        <v>491</v>
      </c>
      <c r="B63" s="162"/>
      <c r="C63" s="162" t="s">
        <v>346</v>
      </c>
      <c r="D63" s="162"/>
      <c r="E63" s="162" t="s">
        <v>276</v>
      </c>
      <c r="F63" s="331"/>
      <c r="G63" s="331"/>
      <c r="H63" s="331"/>
      <c r="I63" s="331"/>
      <c r="J63" s="331">
        <v>0.9</v>
      </c>
      <c r="K63" s="7">
        <f t="shared" si="4"/>
        <v>0.9</v>
      </c>
      <c r="L63" s="5">
        <f t="shared" si="1"/>
        <v>200</v>
      </c>
      <c r="M63">
        <f t="shared" si="2"/>
        <v>180</v>
      </c>
    </row>
    <row r="64" spans="1:13" x14ac:dyDescent="0.3">
      <c r="A64" s="157" t="s">
        <v>529</v>
      </c>
      <c r="B64" s="162"/>
      <c r="C64" s="162" t="s">
        <v>379</v>
      </c>
      <c r="D64" s="162"/>
      <c r="E64" s="162" t="s">
        <v>343</v>
      </c>
      <c r="F64" s="331"/>
      <c r="G64" s="331">
        <v>2.8</v>
      </c>
      <c r="H64" s="331"/>
      <c r="I64" s="331"/>
      <c r="J64" s="331"/>
      <c r="K64" s="7">
        <f t="shared" si="4"/>
        <v>2.8</v>
      </c>
      <c r="L64" s="5">
        <f t="shared" si="1"/>
        <v>0</v>
      </c>
      <c r="M64">
        <f t="shared" si="2"/>
        <v>0</v>
      </c>
    </row>
    <row r="65" spans="1:13" x14ac:dyDescent="0.3">
      <c r="A65" s="157" t="s">
        <v>489</v>
      </c>
      <c r="B65" s="162"/>
      <c r="C65" s="162" t="s">
        <v>670</v>
      </c>
      <c r="D65" s="162"/>
      <c r="E65" s="162" t="s">
        <v>289</v>
      </c>
      <c r="F65" s="331">
        <v>7.3</v>
      </c>
      <c r="G65" s="331"/>
      <c r="H65" s="331"/>
      <c r="I65" s="331"/>
      <c r="J65" s="331"/>
      <c r="K65" s="7">
        <f t="shared" si="4"/>
        <v>7.3</v>
      </c>
      <c r="L65" s="5">
        <f t="shared" si="1"/>
        <v>120</v>
      </c>
      <c r="M65">
        <f t="shared" si="2"/>
        <v>876</v>
      </c>
    </row>
    <row r="66" spans="1:13" x14ac:dyDescent="0.3">
      <c r="A66" s="157" t="s">
        <v>466</v>
      </c>
      <c r="B66" s="162" t="s">
        <v>666</v>
      </c>
      <c r="C66" s="162" t="s">
        <v>385</v>
      </c>
      <c r="D66" s="162"/>
      <c r="E66" s="162" t="s">
        <v>288</v>
      </c>
      <c r="F66" s="331"/>
      <c r="G66" s="331">
        <v>49.6</v>
      </c>
      <c r="H66" s="331"/>
      <c r="I66" s="331"/>
      <c r="J66" s="331"/>
      <c r="K66" s="7">
        <f t="shared" si="4"/>
        <v>49.6</v>
      </c>
      <c r="L66" s="5">
        <f t="shared" si="1"/>
        <v>200</v>
      </c>
      <c r="M66">
        <f t="shared" si="2"/>
        <v>9920</v>
      </c>
    </row>
    <row r="67" spans="1:13" ht="15" thickBot="1" x14ac:dyDescent="0.35">
      <c r="A67" s="363"/>
      <c r="B67" s="162"/>
      <c r="C67" s="332" t="s">
        <v>377</v>
      </c>
      <c r="D67" s="332"/>
      <c r="E67" s="332"/>
      <c r="F67" s="333">
        <f t="shared" ref="F67:K67" si="5">SUM(F51:F66)</f>
        <v>71.7</v>
      </c>
      <c r="G67" s="333">
        <f t="shared" si="5"/>
        <v>235.20000000000002</v>
      </c>
      <c r="H67" s="333">
        <f t="shared" si="5"/>
        <v>0</v>
      </c>
      <c r="I67" s="333">
        <f t="shared" si="5"/>
        <v>0</v>
      </c>
      <c r="J67" s="333">
        <f t="shared" si="5"/>
        <v>15.600000000000001</v>
      </c>
      <c r="K67" s="333">
        <f t="shared" si="5"/>
        <v>322.5</v>
      </c>
      <c r="L67" s="5">
        <f t="shared" si="1"/>
        <v>0</v>
      </c>
      <c r="M67">
        <f t="shared" si="2"/>
        <v>0</v>
      </c>
    </row>
    <row r="68" spans="1:13" ht="15" thickTop="1" x14ac:dyDescent="0.3">
      <c r="A68" s="363"/>
      <c r="B68" s="162"/>
      <c r="C68" s="162"/>
      <c r="D68" s="162"/>
      <c r="E68" s="162"/>
      <c r="F68" s="331"/>
      <c r="G68" s="331"/>
      <c r="H68" s="331"/>
      <c r="I68" s="331"/>
      <c r="J68" s="331"/>
      <c r="L68" s="5">
        <f t="shared" si="1"/>
        <v>0</v>
      </c>
      <c r="M68">
        <f t="shared" si="2"/>
        <v>0</v>
      </c>
    </row>
    <row r="69" spans="1:13" x14ac:dyDescent="0.3">
      <c r="A69" s="363"/>
      <c r="B69" s="162"/>
      <c r="C69" s="336" t="s">
        <v>218</v>
      </c>
      <c r="D69" s="336"/>
      <c r="E69" s="336"/>
      <c r="F69" s="337"/>
      <c r="G69" s="337"/>
      <c r="H69" s="337"/>
      <c r="I69" s="337"/>
      <c r="J69" s="337"/>
      <c r="L69" s="5">
        <f t="shared" si="1"/>
        <v>0</v>
      </c>
      <c r="M69">
        <f t="shared" ref="M69:M132" si="6">SUM(K69*L69)</f>
        <v>0</v>
      </c>
    </row>
    <row r="70" spans="1:13" x14ac:dyDescent="0.3">
      <c r="A70" s="363"/>
      <c r="B70" s="162"/>
      <c r="C70" s="336" t="str">
        <f>C48</f>
        <v>Totaal begane grond</v>
      </c>
      <c r="D70" s="336"/>
      <c r="E70" s="336"/>
      <c r="F70" s="337">
        <f t="shared" ref="F70:K70" si="7">F48</f>
        <v>283.09999999999997</v>
      </c>
      <c r="G70" s="337">
        <f t="shared" si="7"/>
        <v>404.70000000000005</v>
      </c>
      <c r="H70" s="337">
        <f t="shared" si="7"/>
        <v>88.4</v>
      </c>
      <c r="I70" s="337">
        <f t="shared" si="7"/>
        <v>0</v>
      </c>
      <c r="J70" s="337">
        <f t="shared" si="7"/>
        <v>25.900000000000002</v>
      </c>
      <c r="K70" s="337">
        <f t="shared" si="7"/>
        <v>802.09999999999968</v>
      </c>
      <c r="L70" s="5">
        <f t="shared" ref="L70:L133" si="8">IF(D70="X",0,IF(E70="",0,IF(E70="H",0,VLOOKUP(E70,$F$539:$G$553,2))))</f>
        <v>0</v>
      </c>
      <c r="M70">
        <f t="shared" si="6"/>
        <v>0</v>
      </c>
    </row>
    <row r="71" spans="1:13" x14ac:dyDescent="0.3">
      <c r="A71" s="363"/>
      <c r="B71" s="162"/>
      <c r="C71" s="336" t="str">
        <f>C67</f>
        <v>Totaal 1e etage</v>
      </c>
      <c r="D71" s="336"/>
      <c r="E71" s="336"/>
      <c r="F71" s="337">
        <f t="shared" ref="F71:K71" si="9">F67</f>
        <v>71.7</v>
      </c>
      <c r="G71" s="337">
        <f t="shared" si="9"/>
        <v>235.20000000000002</v>
      </c>
      <c r="H71" s="337">
        <f t="shared" si="9"/>
        <v>0</v>
      </c>
      <c r="I71" s="337">
        <f t="shared" si="9"/>
        <v>0</v>
      </c>
      <c r="J71" s="337">
        <f t="shared" si="9"/>
        <v>15.600000000000001</v>
      </c>
      <c r="K71" s="337">
        <f t="shared" si="9"/>
        <v>322.5</v>
      </c>
      <c r="L71" s="5">
        <f t="shared" si="8"/>
        <v>0</v>
      </c>
      <c r="M71">
        <f t="shared" si="6"/>
        <v>0</v>
      </c>
    </row>
    <row r="72" spans="1:13" ht="15" thickBot="1" x14ac:dyDescent="0.35">
      <c r="A72" s="363"/>
      <c r="B72" s="162"/>
      <c r="C72" s="332" t="s">
        <v>86</v>
      </c>
      <c r="D72" s="332"/>
      <c r="E72" s="332"/>
      <c r="F72" s="333">
        <f t="shared" ref="F72:K72" si="10">SUM(F70:F71)</f>
        <v>354.79999999999995</v>
      </c>
      <c r="G72" s="333">
        <f t="shared" si="10"/>
        <v>639.90000000000009</v>
      </c>
      <c r="H72" s="333">
        <f t="shared" si="10"/>
        <v>88.4</v>
      </c>
      <c r="I72" s="333">
        <f t="shared" si="10"/>
        <v>0</v>
      </c>
      <c r="J72" s="333">
        <f t="shared" si="10"/>
        <v>41.5</v>
      </c>
      <c r="K72" s="333">
        <f t="shared" si="10"/>
        <v>1124.5999999999997</v>
      </c>
      <c r="L72" s="5">
        <f t="shared" si="8"/>
        <v>0</v>
      </c>
      <c r="M72">
        <f t="shared" si="6"/>
        <v>0</v>
      </c>
    </row>
    <row r="73" spans="1:13" ht="15" hidden="1" thickTop="1" x14ac:dyDescent="0.3">
      <c r="K73" s="7">
        <f t="shared" ref="K73:K132" si="11">SUM(F73:J73)</f>
        <v>0</v>
      </c>
      <c r="L73" s="5">
        <f t="shared" si="8"/>
        <v>0</v>
      </c>
      <c r="M73">
        <f t="shared" si="6"/>
        <v>0</v>
      </c>
    </row>
    <row r="74" spans="1:13" hidden="1" x14ac:dyDescent="0.3">
      <c r="K74" s="7">
        <f t="shared" si="11"/>
        <v>0</v>
      </c>
      <c r="L74" s="5">
        <f t="shared" si="8"/>
        <v>0</v>
      </c>
      <c r="M74">
        <f t="shared" si="6"/>
        <v>0</v>
      </c>
    </row>
    <row r="75" spans="1:13" hidden="1" x14ac:dyDescent="0.3">
      <c r="K75" s="7">
        <f t="shared" si="11"/>
        <v>0</v>
      </c>
      <c r="L75" s="5">
        <f t="shared" si="8"/>
        <v>0</v>
      </c>
      <c r="M75">
        <f t="shared" si="6"/>
        <v>0</v>
      </c>
    </row>
    <row r="76" spans="1:13" hidden="1" x14ac:dyDescent="0.3">
      <c r="K76" s="7">
        <f t="shared" si="11"/>
        <v>0</v>
      </c>
      <c r="L76" s="5">
        <f t="shared" si="8"/>
        <v>0</v>
      </c>
      <c r="M76">
        <f t="shared" si="6"/>
        <v>0</v>
      </c>
    </row>
    <row r="77" spans="1:13" hidden="1" x14ac:dyDescent="0.3">
      <c r="K77" s="7">
        <f t="shared" si="11"/>
        <v>0</v>
      </c>
      <c r="L77" s="5">
        <f t="shared" si="8"/>
        <v>0</v>
      </c>
      <c r="M77">
        <f t="shared" si="6"/>
        <v>0</v>
      </c>
    </row>
    <row r="78" spans="1:13" hidden="1" x14ac:dyDescent="0.3">
      <c r="K78" s="7">
        <f t="shared" si="11"/>
        <v>0</v>
      </c>
      <c r="L78" s="5">
        <f t="shared" si="8"/>
        <v>0</v>
      </c>
      <c r="M78">
        <f t="shared" si="6"/>
        <v>0</v>
      </c>
    </row>
    <row r="79" spans="1:13" hidden="1" x14ac:dyDescent="0.3">
      <c r="K79" s="7">
        <f t="shared" si="11"/>
        <v>0</v>
      </c>
      <c r="L79" s="5">
        <f t="shared" si="8"/>
        <v>0</v>
      </c>
      <c r="M79">
        <f t="shared" si="6"/>
        <v>0</v>
      </c>
    </row>
    <row r="80" spans="1:13" hidden="1" x14ac:dyDescent="0.3">
      <c r="K80" s="7">
        <f t="shared" si="11"/>
        <v>0</v>
      </c>
      <c r="L80" s="5">
        <f t="shared" si="8"/>
        <v>0</v>
      </c>
      <c r="M80">
        <f t="shared" si="6"/>
        <v>0</v>
      </c>
    </row>
    <row r="81" spans="11:13" hidden="1" x14ac:dyDescent="0.3">
      <c r="K81" s="7">
        <f t="shared" si="11"/>
        <v>0</v>
      </c>
      <c r="L81" s="5">
        <f t="shared" si="8"/>
        <v>0</v>
      </c>
      <c r="M81">
        <f t="shared" si="6"/>
        <v>0</v>
      </c>
    </row>
    <row r="82" spans="11:13" hidden="1" x14ac:dyDescent="0.3">
      <c r="K82" s="7">
        <f t="shared" si="11"/>
        <v>0</v>
      </c>
      <c r="L82" s="5">
        <f t="shared" si="8"/>
        <v>0</v>
      </c>
      <c r="M82">
        <f t="shared" si="6"/>
        <v>0</v>
      </c>
    </row>
    <row r="83" spans="11:13" hidden="1" x14ac:dyDescent="0.3">
      <c r="K83" s="7">
        <f t="shared" si="11"/>
        <v>0</v>
      </c>
      <c r="L83" s="5">
        <f t="shared" si="8"/>
        <v>0</v>
      </c>
      <c r="M83">
        <f t="shared" si="6"/>
        <v>0</v>
      </c>
    </row>
    <row r="84" spans="11:13" hidden="1" x14ac:dyDescent="0.3">
      <c r="K84" s="7">
        <f t="shared" si="11"/>
        <v>0</v>
      </c>
      <c r="L84" s="5">
        <f t="shared" si="8"/>
        <v>0</v>
      </c>
      <c r="M84">
        <f t="shared" si="6"/>
        <v>0</v>
      </c>
    </row>
    <row r="85" spans="11:13" hidden="1" x14ac:dyDescent="0.3">
      <c r="K85" s="7">
        <f t="shared" si="11"/>
        <v>0</v>
      </c>
      <c r="L85" s="5">
        <f t="shared" si="8"/>
        <v>0</v>
      </c>
      <c r="M85">
        <f t="shared" si="6"/>
        <v>0</v>
      </c>
    </row>
    <row r="86" spans="11:13" hidden="1" x14ac:dyDescent="0.3">
      <c r="K86" s="7">
        <f t="shared" si="11"/>
        <v>0</v>
      </c>
      <c r="L86" s="5">
        <f t="shared" si="8"/>
        <v>0</v>
      </c>
      <c r="M86">
        <f t="shared" si="6"/>
        <v>0</v>
      </c>
    </row>
    <row r="87" spans="11:13" hidden="1" x14ac:dyDescent="0.3">
      <c r="K87" s="7">
        <f t="shared" si="11"/>
        <v>0</v>
      </c>
      <c r="L87" s="5">
        <f t="shared" si="8"/>
        <v>0</v>
      </c>
      <c r="M87">
        <f t="shared" si="6"/>
        <v>0</v>
      </c>
    </row>
    <row r="88" spans="11:13" hidden="1" x14ac:dyDescent="0.3">
      <c r="K88" s="7">
        <f t="shared" si="11"/>
        <v>0</v>
      </c>
      <c r="L88" s="5">
        <f t="shared" si="8"/>
        <v>0</v>
      </c>
      <c r="M88">
        <f t="shared" si="6"/>
        <v>0</v>
      </c>
    </row>
    <row r="89" spans="11:13" hidden="1" x14ac:dyDescent="0.3">
      <c r="K89" s="7">
        <f t="shared" si="11"/>
        <v>0</v>
      </c>
      <c r="L89" s="5">
        <f t="shared" si="8"/>
        <v>0</v>
      </c>
      <c r="M89">
        <f t="shared" si="6"/>
        <v>0</v>
      </c>
    </row>
    <row r="90" spans="11:13" hidden="1" x14ac:dyDescent="0.3">
      <c r="K90" s="7">
        <f t="shared" si="11"/>
        <v>0</v>
      </c>
      <c r="L90" s="5">
        <f t="shared" si="8"/>
        <v>0</v>
      </c>
      <c r="M90">
        <f t="shared" si="6"/>
        <v>0</v>
      </c>
    </row>
    <row r="91" spans="11:13" hidden="1" x14ac:dyDescent="0.3">
      <c r="K91" s="7">
        <f t="shared" si="11"/>
        <v>0</v>
      </c>
      <c r="L91" s="5">
        <f t="shared" si="8"/>
        <v>0</v>
      </c>
      <c r="M91">
        <f t="shared" si="6"/>
        <v>0</v>
      </c>
    </row>
    <row r="92" spans="11:13" hidden="1" x14ac:dyDescent="0.3">
      <c r="K92" s="7">
        <f t="shared" si="11"/>
        <v>0</v>
      </c>
      <c r="L92" s="5">
        <f t="shared" si="8"/>
        <v>0</v>
      </c>
      <c r="M92">
        <f t="shared" si="6"/>
        <v>0</v>
      </c>
    </row>
    <row r="93" spans="11:13" hidden="1" x14ac:dyDescent="0.3">
      <c r="K93" s="7">
        <f t="shared" si="11"/>
        <v>0</v>
      </c>
      <c r="L93" s="5">
        <f t="shared" si="8"/>
        <v>0</v>
      </c>
      <c r="M93">
        <f t="shared" si="6"/>
        <v>0</v>
      </c>
    </row>
    <row r="94" spans="11:13" hidden="1" x14ac:dyDescent="0.3">
      <c r="K94" s="7">
        <f t="shared" si="11"/>
        <v>0</v>
      </c>
      <c r="L94" s="5">
        <f t="shared" si="8"/>
        <v>0</v>
      </c>
      <c r="M94">
        <f t="shared" si="6"/>
        <v>0</v>
      </c>
    </row>
    <row r="95" spans="11:13" hidden="1" x14ac:dyDescent="0.3">
      <c r="K95" s="7">
        <f t="shared" si="11"/>
        <v>0</v>
      </c>
      <c r="L95" s="5">
        <f t="shared" si="8"/>
        <v>0</v>
      </c>
      <c r="M95">
        <f t="shared" si="6"/>
        <v>0</v>
      </c>
    </row>
    <row r="96" spans="11:13" hidden="1" x14ac:dyDescent="0.3">
      <c r="K96" s="7">
        <f t="shared" si="11"/>
        <v>0</v>
      </c>
      <c r="L96" s="5">
        <f t="shared" si="8"/>
        <v>0</v>
      </c>
      <c r="M96">
        <f t="shared" si="6"/>
        <v>0</v>
      </c>
    </row>
    <row r="97" spans="11:13" hidden="1" x14ac:dyDescent="0.3">
      <c r="K97" s="7">
        <f t="shared" si="11"/>
        <v>0</v>
      </c>
      <c r="L97" s="5">
        <f t="shared" si="8"/>
        <v>0</v>
      </c>
      <c r="M97">
        <f t="shared" si="6"/>
        <v>0</v>
      </c>
    </row>
    <row r="98" spans="11:13" hidden="1" x14ac:dyDescent="0.3">
      <c r="K98" s="7">
        <f t="shared" si="11"/>
        <v>0</v>
      </c>
      <c r="L98" s="5">
        <f t="shared" si="8"/>
        <v>0</v>
      </c>
      <c r="M98">
        <f t="shared" si="6"/>
        <v>0</v>
      </c>
    </row>
    <row r="99" spans="11:13" hidden="1" x14ac:dyDescent="0.3">
      <c r="K99" s="7">
        <f t="shared" si="11"/>
        <v>0</v>
      </c>
      <c r="L99" s="5">
        <f t="shared" si="8"/>
        <v>0</v>
      </c>
      <c r="M99">
        <f t="shared" si="6"/>
        <v>0</v>
      </c>
    </row>
    <row r="100" spans="11:13" hidden="1" x14ac:dyDescent="0.3">
      <c r="K100" s="7">
        <f t="shared" si="11"/>
        <v>0</v>
      </c>
      <c r="L100" s="5">
        <f t="shared" si="8"/>
        <v>0</v>
      </c>
      <c r="M100">
        <f t="shared" si="6"/>
        <v>0</v>
      </c>
    </row>
    <row r="101" spans="11:13" hidden="1" x14ac:dyDescent="0.3">
      <c r="K101" s="7">
        <f t="shared" si="11"/>
        <v>0</v>
      </c>
      <c r="L101" s="5">
        <f t="shared" si="8"/>
        <v>0</v>
      </c>
      <c r="M101">
        <f t="shared" si="6"/>
        <v>0</v>
      </c>
    </row>
    <row r="102" spans="11:13" hidden="1" x14ac:dyDescent="0.3">
      <c r="K102" s="7">
        <f t="shared" si="11"/>
        <v>0</v>
      </c>
      <c r="L102" s="5">
        <f t="shared" si="8"/>
        <v>0</v>
      </c>
      <c r="M102">
        <f t="shared" si="6"/>
        <v>0</v>
      </c>
    </row>
    <row r="103" spans="11:13" hidden="1" x14ac:dyDescent="0.3">
      <c r="K103" s="7">
        <f t="shared" si="11"/>
        <v>0</v>
      </c>
      <c r="L103" s="5">
        <f t="shared" si="8"/>
        <v>0</v>
      </c>
      <c r="M103">
        <f t="shared" si="6"/>
        <v>0</v>
      </c>
    </row>
    <row r="104" spans="11:13" hidden="1" x14ac:dyDescent="0.3">
      <c r="K104" s="7">
        <f t="shared" si="11"/>
        <v>0</v>
      </c>
      <c r="L104" s="5">
        <f t="shared" si="8"/>
        <v>0</v>
      </c>
      <c r="M104">
        <f t="shared" si="6"/>
        <v>0</v>
      </c>
    </row>
    <row r="105" spans="11:13" hidden="1" x14ac:dyDescent="0.3">
      <c r="K105" s="7">
        <f t="shared" si="11"/>
        <v>0</v>
      </c>
      <c r="L105" s="5">
        <f t="shared" si="8"/>
        <v>0</v>
      </c>
      <c r="M105">
        <f t="shared" si="6"/>
        <v>0</v>
      </c>
    </row>
    <row r="106" spans="11:13" hidden="1" x14ac:dyDescent="0.3">
      <c r="K106" s="7">
        <f t="shared" si="11"/>
        <v>0</v>
      </c>
      <c r="L106" s="5">
        <f t="shared" si="8"/>
        <v>0</v>
      </c>
      <c r="M106">
        <f t="shared" si="6"/>
        <v>0</v>
      </c>
    </row>
    <row r="107" spans="11:13" hidden="1" x14ac:dyDescent="0.3">
      <c r="K107" s="7">
        <f t="shared" si="11"/>
        <v>0</v>
      </c>
      <c r="L107" s="5">
        <f t="shared" si="8"/>
        <v>0</v>
      </c>
      <c r="M107">
        <f t="shared" si="6"/>
        <v>0</v>
      </c>
    </row>
    <row r="108" spans="11:13" hidden="1" x14ac:dyDescent="0.3">
      <c r="K108" s="7">
        <f t="shared" si="11"/>
        <v>0</v>
      </c>
      <c r="L108" s="5">
        <f t="shared" si="8"/>
        <v>0</v>
      </c>
      <c r="M108">
        <f t="shared" si="6"/>
        <v>0</v>
      </c>
    </row>
    <row r="109" spans="11:13" hidden="1" x14ac:dyDescent="0.3">
      <c r="K109" s="7">
        <f t="shared" si="11"/>
        <v>0</v>
      </c>
      <c r="L109" s="5">
        <f t="shared" si="8"/>
        <v>0</v>
      </c>
      <c r="M109">
        <f t="shared" si="6"/>
        <v>0</v>
      </c>
    </row>
    <row r="110" spans="11:13" hidden="1" x14ac:dyDescent="0.3">
      <c r="K110" s="7">
        <f t="shared" si="11"/>
        <v>0</v>
      </c>
      <c r="L110" s="5">
        <f t="shared" si="8"/>
        <v>0</v>
      </c>
      <c r="M110">
        <f t="shared" si="6"/>
        <v>0</v>
      </c>
    </row>
    <row r="111" spans="11:13" hidden="1" x14ac:dyDescent="0.3">
      <c r="K111" s="7">
        <f t="shared" si="11"/>
        <v>0</v>
      </c>
      <c r="L111" s="5">
        <f t="shared" si="8"/>
        <v>0</v>
      </c>
      <c r="M111">
        <f t="shared" si="6"/>
        <v>0</v>
      </c>
    </row>
    <row r="112" spans="11:13" hidden="1" x14ac:dyDescent="0.3">
      <c r="K112" s="7">
        <f t="shared" si="11"/>
        <v>0</v>
      </c>
      <c r="L112" s="5">
        <f t="shared" si="8"/>
        <v>0</v>
      </c>
      <c r="M112">
        <f t="shared" si="6"/>
        <v>0</v>
      </c>
    </row>
    <row r="113" spans="11:13" hidden="1" x14ac:dyDescent="0.3">
      <c r="K113" s="7">
        <f t="shared" si="11"/>
        <v>0</v>
      </c>
      <c r="L113" s="5">
        <f t="shared" si="8"/>
        <v>0</v>
      </c>
      <c r="M113">
        <f t="shared" si="6"/>
        <v>0</v>
      </c>
    </row>
    <row r="114" spans="11:13" hidden="1" x14ac:dyDescent="0.3">
      <c r="K114" s="7">
        <f t="shared" si="11"/>
        <v>0</v>
      </c>
      <c r="L114" s="5">
        <f t="shared" si="8"/>
        <v>0</v>
      </c>
      <c r="M114">
        <f t="shared" si="6"/>
        <v>0</v>
      </c>
    </row>
    <row r="115" spans="11:13" hidden="1" x14ac:dyDescent="0.3">
      <c r="K115" s="7">
        <f t="shared" si="11"/>
        <v>0</v>
      </c>
      <c r="L115" s="5">
        <f t="shared" si="8"/>
        <v>0</v>
      </c>
      <c r="M115">
        <f t="shared" si="6"/>
        <v>0</v>
      </c>
    </row>
    <row r="116" spans="11:13" hidden="1" x14ac:dyDescent="0.3">
      <c r="K116" s="7">
        <f t="shared" si="11"/>
        <v>0</v>
      </c>
      <c r="L116" s="5">
        <f t="shared" si="8"/>
        <v>0</v>
      </c>
      <c r="M116">
        <f t="shared" si="6"/>
        <v>0</v>
      </c>
    </row>
    <row r="117" spans="11:13" hidden="1" x14ac:dyDescent="0.3">
      <c r="K117" s="7">
        <f t="shared" si="11"/>
        <v>0</v>
      </c>
      <c r="L117" s="5">
        <f t="shared" si="8"/>
        <v>0</v>
      </c>
      <c r="M117">
        <f t="shared" si="6"/>
        <v>0</v>
      </c>
    </row>
    <row r="118" spans="11:13" hidden="1" x14ac:dyDescent="0.3">
      <c r="K118" s="7">
        <f t="shared" si="11"/>
        <v>0</v>
      </c>
      <c r="L118" s="5">
        <f t="shared" si="8"/>
        <v>0</v>
      </c>
      <c r="M118">
        <f t="shared" si="6"/>
        <v>0</v>
      </c>
    </row>
    <row r="119" spans="11:13" hidden="1" x14ac:dyDescent="0.3">
      <c r="K119" s="7">
        <f t="shared" si="11"/>
        <v>0</v>
      </c>
      <c r="L119" s="5">
        <f t="shared" si="8"/>
        <v>0</v>
      </c>
      <c r="M119">
        <f t="shared" si="6"/>
        <v>0</v>
      </c>
    </row>
    <row r="120" spans="11:13" hidden="1" x14ac:dyDescent="0.3">
      <c r="K120" s="7">
        <f t="shared" si="11"/>
        <v>0</v>
      </c>
      <c r="L120" s="5">
        <f t="shared" si="8"/>
        <v>0</v>
      </c>
      <c r="M120">
        <f t="shared" si="6"/>
        <v>0</v>
      </c>
    </row>
    <row r="121" spans="11:13" hidden="1" x14ac:dyDescent="0.3">
      <c r="K121" s="7">
        <f t="shared" si="11"/>
        <v>0</v>
      </c>
      <c r="L121" s="5">
        <f t="shared" si="8"/>
        <v>0</v>
      </c>
      <c r="M121">
        <f t="shared" si="6"/>
        <v>0</v>
      </c>
    </row>
    <row r="122" spans="11:13" hidden="1" x14ac:dyDescent="0.3">
      <c r="K122" s="7">
        <f t="shared" si="11"/>
        <v>0</v>
      </c>
      <c r="L122" s="5">
        <f t="shared" si="8"/>
        <v>0</v>
      </c>
      <c r="M122">
        <f t="shared" si="6"/>
        <v>0</v>
      </c>
    </row>
    <row r="123" spans="11:13" hidden="1" x14ac:dyDescent="0.3">
      <c r="K123" s="7">
        <f t="shared" si="11"/>
        <v>0</v>
      </c>
      <c r="L123" s="5">
        <f t="shared" si="8"/>
        <v>0</v>
      </c>
      <c r="M123">
        <f t="shared" si="6"/>
        <v>0</v>
      </c>
    </row>
    <row r="124" spans="11:13" hidden="1" x14ac:dyDescent="0.3">
      <c r="K124" s="7">
        <f t="shared" si="11"/>
        <v>0</v>
      </c>
      <c r="L124" s="5">
        <f t="shared" si="8"/>
        <v>0</v>
      </c>
      <c r="M124">
        <f t="shared" si="6"/>
        <v>0</v>
      </c>
    </row>
    <row r="125" spans="11:13" hidden="1" x14ac:dyDescent="0.3">
      <c r="K125" s="7">
        <f t="shared" si="11"/>
        <v>0</v>
      </c>
      <c r="L125" s="5">
        <f t="shared" si="8"/>
        <v>0</v>
      </c>
      <c r="M125">
        <f t="shared" si="6"/>
        <v>0</v>
      </c>
    </row>
    <row r="126" spans="11:13" hidden="1" x14ac:dyDescent="0.3">
      <c r="K126" s="7">
        <f t="shared" si="11"/>
        <v>0</v>
      </c>
      <c r="L126" s="5">
        <f t="shared" si="8"/>
        <v>0</v>
      </c>
      <c r="M126">
        <f t="shared" si="6"/>
        <v>0</v>
      </c>
    </row>
    <row r="127" spans="11:13" hidden="1" x14ac:dyDescent="0.3">
      <c r="K127" s="7">
        <f t="shared" si="11"/>
        <v>0</v>
      </c>
      <c r="L127" s="5">
        <f t="shared" si="8"/>
        <v>0</v>
      </c>
      <c r="M127">
        <f t="shared" si="6"/>
        <v>0</v>
      </c>
    </row>
    <row r="128" spans="11:13" hidden="1" x14ac:dyDescent="0.3">
      <c r="K128" s="7">
        <f t="shared" si="11"/>
        <v>0</v>
      </c>
      <c r="L128" s="5">
        <f t="shared" si="8"/>
        <v>0</v>
      </c>
      <c r="M128">
        <f t="shared" si="6"/>
        <v>0</v>
      </c>
    </row>
    <row r="129" spans="11:13" hidden="1" x14ac:dyDescent="0.3">
      <c r="K129" s="7">
        <f t="shared" si="11"/>
        <v>0</v>
      </c>
      <c r="L129" s="5">
        <f t="shared" si="8"/>
        <v>0</v>
      </c>
      <c r="M129">
        <f t="shared" si="6"/>
        <v>0</v>
      </c>
    </row>
    <row r="130" spans="11:13" hidden="1" x14ac:dyDescent="0.3">
      <c r="K130" s="7">
        <f t="shared" si="11"/>
        <v>0</v>
      </c>
      <c r="L130" s="5">
        <f t="shared" si="8"/>
        <v>0</v>
      </c>
      <c r="M130">
        <f t="shared" si="6"/>
        <v>0</v>
      </c>
    </row>
    <row r="131" spans="11:13" hidden="1" x14ac:dyDescent="0.3">
      <c r="K131" s="7">
        <f t="shared" si="11"/>
        <v>0</v>
      </c>
      <c r="L131" s="5">
        <f t="shared" si="8"/>
        <v>0</v>
      </c>
      <c r="M131">
        <f t="shared" si="6"/>
        <v>0</v>
      </c>
    </row>
    <row r="132" spans="11:13" hidden="1" x14ac:dyDescent="0.3">
      <c r="K132" s="7">
        <f t="shared" si="11"/>
        <v>0</v>
      </c>
      <c r="L132" s="5">
        <f t="shared" si="8"/>
        <v>0</v>
      </c>
      <c r="M132">
        <f t="shared" si="6"/>
        <v>0</v>
      </c>
    </row>
    <row r="133" spans="11:13" hidden="1" x14ac:dyDescent="0.3">
      <c r="K133" s="7">
        <f t="shared" ref="K133:K196" si="12">SUM(F133:J133)</f>
        <v>0</v>
      </c>
      <c r="L133" s="5">
        <f t="shared" si="8"/>
        <v>0</v>
      </c>
      <c r="M133">
        <f t="shared" ref="M133:M196" si="13">SUM(K133*L133)</f>
        <v>0</v>
      </c>
    </row>
    <row r="134" spans="11:13" hidden="1" x14ac:dyDescent="0.3">
      <c r="K134" s="7">
        <f t="shared" si="12"/>
        <v>0</v>
      </c>
      <c r="L134" s="5">
        <f t="shared" ref="L134:L197" si="14">IF(D134="X",0,IF(E134="",0,IF(E134="H",0,VLOOKUP(E134,$F$539:$G$553,2))))</f>
        <v>0</v>
      </c>
      <c r="M134">
        <f t="shared" si="13"/>
        <v>0</v>
      </c>
    </row>
    <row r="135" spans="11:13" hidden="1" x14ac:dyDescent="0.3">
      <c r="K135" s="7">
        <f t="shared" si="12"/>
        <v>0</v>
      </c>
      <c r="L135" s="5">
        <f t="shared" si="14"/>
        <v>0</v>
      </c>
      <c r="M135">
        <f t="shared" si="13"/>
        <v>0</v>
      </c>
    </row>
    <row r="136" spans="11:13" hidden="1" x14ac:dyDescent="0.3">
      <c r="K136" s="7">
        <f t="shared" si="12"/>
        <v>0</v>
      </c>
      <c r="L136" s="5">
        <f t="shared" si="14"/>
        <v>0</v>
      </c>
      <c r="M136">
        <f t="shared" si="13"/>
        <v>0</v>
      </c>
    </row>
    <row r="137" spans="11:13" hidden="1" x14ac:dyDescent="0.3">
      <c r="K137" s="7">
        <f t="shared" si="12"/>
        <v>0</v>
      </c>
      <c r="L137" s="5">
        <f t="shared" si="14"/>
        <v>0</v>
      </c>
      <c r="M137">
        <f t="shared" si="13"/>
        <v>0</v>
      </c>
    </row>
    <row r="138" spans="11:13" hidden="1" x14ac:dyDescent="0.3">
      <c r="K138" s="7">
        <f t="shared" si="12"/>
        <v>0</v>
      </c>
      <c r="L138" s="5">
        <f t="shared" si="14"/>
        <v>0</v>
      </c>
      <c r="M138">
        <f t="shared" si="13"/>
        <v>0</v>
      </c>
    </row>
    <row r="139" spans="11:13" hidden="1" x14ac:dyDescent="0.3">
      <c r="K139" s="7">
        <f t="shared" si="12"/>
        <v>0</v>
      </c>
      <c r="L139" s="5">
        <f t="shared" si="14"/>
        <v>0</v>
      </c>
      <c r="M139">
        <f t="shared" si="13"/>
        <v>0</v>
      </c>
    </row>
    <row r="140" spans="11:13" hidden="1" x14ac:dyDescent="0.3">
      <c r="K140" s="7">
        <f t="shared" si="12"/>
        <v>0</v>
      </c>
      <c r="L140" s="5">
        <f t="shared" si="14"/>
        <v>0</v>
      </c>
      <c r="M140">
        <f t="shared" si="13"/>
        <v>0</v>
      </c>
    </row>
    <row r="141" spans="11:13" hidden="1" x14ac:dyDescent="0.3">
      <c r="K141" s="7">
        <f t="shared" si="12"/>
        <v>0</v>
      </c>
      <c r="L141" s="5">
        <f t="shared" si="14"/>
        <v>0</v>
      </c>
      <c r="M141">
        <f t="shared" si="13"/>
        <v>0</v>
      </c>
    </row>
    <row r="142" spans="11:13" hidden="1" x14ac:dyDescent="0.3">
      <c r="K142" s="7">
        <f t="shared" si="12"/>
        <v>0</v>
      </c>
      <c r="L142" s="5">
        <f t="shared" si="14"/>
        <v>0</v>
      </c>
      <c r="M142">
        <f t="shared" si="13"/>
        <v>0</v>
      </c>
    </row>
    <row r="143" spans="11:13" hidden="1" x14ac:dyDescent="0.3">
      <c r="K143" s="7">
        <f t="shared" si="12"/>
        <v>0</v>
      </c>
      <c r="L143" s="5">
        <f t="shared" si="14"/>
        <v>0</v>
      </c>
      <c r="M143">
        <f t="shared" si="13"/>
        <v>0</v>
      </c>
    </row>
    <row r="144" spans="11:13" hidden="1" x14ac:dyDescent="0.3">
      <c r="K144" s="7">
        <f t="shared" si="12"/>
        <v>0</v>
      </c>
      <c r="L144" s="5">
        <f t="shared" si="14"/>
        <v>0</v>
      </c>
      <c r="M144">
        <f t="shared" si="13"/>
        <v>0</v>
      </c>
    </row>
    <row r="145" spans="11:13" hidden="1" x14ac:dyDescent="0.3">
      <c r="K145" s="7">
        <f t="shared" si="12"/>
        <v>0</v>
      </c>
      <c r="L145" s="5">
        <f t="shared" si="14"/>
        <v>0</v>
      </c>
      <c r="M145">
        <f t="shared" si="13"/>
        <v>0</v>
      </c>
    </row>
    <row r="146" spans="11:13" hidden="1" x14ac:dyDescent="0.3">
      <c r="K146" s="7">
        <f t="shared" si="12"/>
        <v>0</v>
      </c>
      <c r="L146" s="5">
        <f t="shared" si="14"/>
        <v>0</v>
      </c>
      <c r="M146">
        <f t="shared" si="13"/>
        <v>0</v>
      </c>
    </row>
    <row r="147" spans="11:13" hidden="1" x14ac:dyDescent="0.3">
      <c r="K147" s="7">
        <f t="shared" si="12"/>
        <v>0</v>
      </c>
      <c r="L147" s="5">
        <f t="shared" si="14"/>
        <v>0</v>
      </c>
      <c r="M147">
        <f t="shared" si="13"/>
        <v>0</v>
      </c>
    </row>
    <row r="148" spans="11:13" hidden="1" x14ac:dyDescent="0.3">
      <c r="K148" s="7">
        <f t="shared" si="12"/>
        <v>0</v>
      </c>
      <c r="L148" s="5">
        <f t="shared" si="14"/>
        <v>0</v>
      </c>
      <c r="M148">
        <f t="shared" si="13"/>
        <v>0</v>
      </c>
    </row>
    <row r="149" spans="11:13" hidden="1" x14ac:dyDescent="0.3">
      <c r="K149" s="7">
        <f t="shared" si="12"/>
        <v>0</v>
      </c>
      <c r="L149" s="5">
        <f t="shared" si="14"/>
        <v>0</v>
      </c>
      <c r="M149">
        <f t="shared" si="13"/>
        <v>0</v>
      </c>
    </row>
    <row r="150" spans="11:13" hidden="1" x14ac:dyDescent="0.3">
      <c r="K150" s="7">
        <f t="shared" si="12"/>
        <v>0</v>
      </c>
      <c r="L150" s="5">
        <f t="shared" si="14"/>
        <v>0</v>
      </c>
      <c r="M150">
        <f t="shared" si="13"/>
        <v>0</v>
      </c>
    </row>
    <row r="151" spans="11:13" hidden="1" x14ac:dyDescent="0.3">
      <c r="K151" s="7">
        <f t="shared" si="12"/>
        <v>0</v>
      </c>
      <c r="L151" s="5">
        <f t="shared" si="14"/>
        <v>0</v>
      </c>
      <c r="M151">
        <f t="shared" si="13"/>
        <v>0</v>
      </c>
    </row>
    <row r="152" spans="11:13" hidden="1" x14ac:dyDescent="0.3">
      <c r="K152" s="7">
        <f t="shared" si="12"/>
        <v>0</v>
      </c>
      <c r="L152" s="5">
        <f t="shared" si="14"/>
        <v>0</v>
      </c>
      <c r="M152">
        <f t="shared" si="13"/>
        <v>0</v>
      </c>
    </row>
    <row r="153" spans="11:13" hidden="1" x14ac:dyDescent="0.3">
      <c r="K153" s="7">
        <f t="shared" si="12"/>
        <v>0</v>
      </c>
      <c r="L153" s="5">
        <f t="shared" si="14"/>
        <v>0</v>
      </c>
      <c r="M153">
        <f t="shared" si="13"/>
        <v>0</v>
      </c>
    </row>
    <row r="154" spans="11:13" hidden="1" x14ac:dyDescent="0.3">
      <c r="K154" s="7">
        <f t="shared" si="12"/>
        <v>0</v>
      </c>
      <c r="L154" s="5">
        <f t="shared" si="14"/>
        <v>0</v>
      </c>
      <c r="M154">
        <f t="shared" si="13"/>
        <v>0</v>
      </c>
    </row>
    <row r="155" spans="11:13" hidden="1" x14ac:dyDescent="0.3">
      <c r="K155" s="7">
        <f t="shared" si="12"/>
        <v>0</v>
      </c>
      <c r="L155" s="5">
        <f t="shared" si="14"/>
        <v>0</v>
      </c>
      <c r="M155">
        <f t="shared" si="13"/>
        <v>0</v>
      </c>
    </row>
    <row r="156" spans="11:13" hidden="1" x14ac:dyDescent="0.3">
      <c r="K156" s="7">
        <f t="shared" si="12"/>
        <v>0</v>
      </c>
      <c r="L156" s="5">
        <f t="shared" si="14"/>
        <v>0</v>
      </c>
      <c r="M156">
        <f t="shared" si="13"/>
        <v>0</v>
      </c>
    </row>
    <row r="157" spans="11:13" hidden="1" x14ac:dyDescent="0.3">
      <c r="K157" s="7">
        <f t="shared" si="12"/>
        <v>0</v>
      </c>
      <c r="L157" s="5">
        <f t="shared" si="14"/>
        <v>0</v>
      </c>
      <c r="M157">
        <f t="shared" si="13"/>
        <v>0</v>
      </c>
    </row>
    <row r="158" spans="11:13" hidden="1" x14ac:dyDescent="0.3">
      <c r="K158" s="7">
        <f t="shared" si="12"/>
        <v>0</v>
      </c>
      <c r="L158" s="5">
        <f t="shared" si="14"/>
        <v>0</v>
      </c>
      <c r="M158">
        <f t="shared" si="13"/>
        <v>0</v>
      </c>
    </row>
    <row r="159" spans="11:13" hidden="1" x14ac:dyDescent="0.3">
      <c r="K159" s="7">
        <f t="shared" si="12"/>
        <v>0</v>
      </c>
      <c r="L159" s="5">
        <f t="shared" si="14"/>
        <v>0</v>
      </c>
      <c r="M159">
        <f t="shared" si="13"/>
        <v>0</v>
      </c>
    </row>
    <row r="160" spans="11:13" hidden="1" x14ac:dyDescent="0.3">
      <c r="K160" s="7">
        <f t="shared" si="12"/>
        <v>0</v>
      </c>
      <c r="L160" s="5">
        <f t="shared" si="14"/>
        <v>0</v>
      </c>
      <c r="M160">
        <f t="shared" si="13"/>
        <v>0</v>
      </c>
    </row>
    <row r="161" spans="11:13" hidden="1" x14ac:dyDescent="0.3">
      <c r="K161" s="7">
        <f t="shared" si="12"/>
        <v>0</v>
      </c>
      <c r="L161" s="5">
        <f t="shared" si="14"/>
        <v>0</v>
      </c>
      <c r="M161">
        <f t="shared" si="13"/>
        <v>0</v>
      </c>
    </row>
    <row r="162" spans="11:13" hidden="1" x14ac:dyDescent="0.3">
      <c r="K162" s="7">
        <f t="shared" si="12"/>
        <v>0</v>
      </c>
      <c r="L162" s="5">
        <f t="shared" si="14"/>
        <v>0</v>
      </c>
      <c r="M162">
        <f t="shared" si="13"/>
        <v>0</v>
      </c>
    </row>
    <row r="163" spans="11:13" hidden="1" x14ac:dyDescent="0.3">
      <c r="K163" s="7">
        <f t="shared" si="12"/>
        <v>0</v>
      </c>
      <c r="L163" s="5">
        <f t="shared" si="14"/>
        <v>0</v>
      </c>
      <c r="M163">
        <f t="shared" si="13"/>
        <v>0</v>
      </c>
    </row>
    <row r="164" spans="11:13" hidden="1" x14ac:dyDescent="0.3">
      <c r="K164" s="7">
        <f t="shared" si="12"/>
        <v>0</v>
      </c>
      <c r="L164" s="5">
        <f t="shared" si="14"/>
        <v>0</v>
      </c>
      <c r="M164">
        <f t="shared" si="13"/>
        <v>0</v>
      </c>
    </row>
    <row r="165" spans="11:13" hidden="1" x14ac:dyDescent="0.3">
      <c r="K165" s="7">
        <f t="shared" si="12"/>
        <v>0</v>
      </c>
      <c r="L165" s="5">
        <f t="shared" si="14"/>
        <v>0</v>
      </c>
      <c r="M165">
        <f t="shared" si="13"/>
        <v>0</v>
      </c>
    </row>
    <row r="166" spans="11:13" hidden="1" x14ac:dyDescent="0.3">
      <c r="K166" s="7">
        <f t="shared" si="12"/>
        <v>0</v>
      </c>
      <c r="L166" s="5">
        <f t="shared" si="14"/>
        <v>0</v>
      </c>
      <c r="M166">
        <f t="shared" si="13"/>
        <v>0</v>
      </c>
    </row>
    <row r="167" spans="11:13" hidden="1" x14ac:dyDescent="0.3">
      <c r="K167" s="7">
        <f t="shared" si="12"/>
        <v>0</v>
      </c>
      <c r="L167" s="5">
        <f t="shared" si="14"/>
        <v>0</v>
      </c>
      <c r="M167">
        <f t="shared" si="13"/>
        <v>0</v>
      </c>
    </row>
    <row r="168" spans="11:13" hidden="1" x14ac:dyDescent="0.3">
      <c r="K168" s="7">
        <f t="shared" si="12"/>
        <v>0</v>
      </c>
      <c r="L168" s="5">
        <f t="shared" si="14"/>
        <v>0</v>
      </c>
      <c r="M168">
        <f t="shared" si="13"/>
        <v>0</v>
      </c>
    </row>
    <row r="169" spans="11:13" hidden="1" x14ac:dyDescent="0.3">
      <c r="K169" s="7">
        <f t="shared" si="12"/>
        <v>0</v>
      </c>
      <c r="L169" s="5">
        <f t="shared" si="14"/>
        <v>0</v>
      </c>
      <c r="M169">
        <f t="shared" si="13"/>
        <v>0</v>
      </c>
    </row>
    <row r="170" spans="11:13" hidden="1" x14ac:dyDescent="0.3">
      <c r="K170" s="7">
        <f t="shared" si="12"/>
        <v>0</v>
      </c>
      <c r="L170" s="5">
        <f t="shared" si="14"/>
        <v>0</v>
      </c>
      <c r="M170">
        <f t="shared" si="13"/>
        <v>0</v>
      </c>
    </row>
    <row r="171" spans="11:13" hidden="1" x14ac:dyDescent="0.3">
      <c r="K171" s="7">
        <f t="shared" si="12"/>
        <v>0</v>
      </c>
      <c r="L171" s="5">
        <f t="shared" si="14"/>
        <v>0</v>
      </c>
      <c r="M171">
        <f t="shared" si="13"/>
        <v>0</v>
      </c>
    </row>
    <row r="172" spans="11:13" hidden="1" x14ac:dyDescent="0.3">
      <c r="K172" s="7">
        <f t="shared" si="12"/>
        <v>0</v>
      </c>
      <c r="L172" s="5">
        <f t="shared" si="14"/>
        <v>0</v>
      </c>
      <c r="M172">
        <f t="shared" si="13"/>
        <v>0</v>
      </c>
    </row>
    <row r="173" spans="11:13" hidden="1" x14ac:dyDescent="0.3">
      <c r="K173" s="7">
        <f t="shared" si="12"/>
        <v>0</v>
      </c>
      <c r="L173" s="5">
        <f t="shared" si="14"/>
        <v>0</v>
      </c>
      <c r="M173">
        <f t="shared" si="13"/>
        <v>0</v>
      </c>
    </row>
    <row r="174" spans="11:13" hidden="1" x14ac:dyDescent="0.3">
      <c r="K174" s="7">
        <f t="shared" si="12"/>
        <v>0</v>
      </c>
      <c r="L174" s="5">
        <f t="shared" si="14"/>
        <v>0</v>
      </c>
      <c r="M174">
        <f t="shared" si="13"/>
        <v>0</v>
      </c>
    </row>
    <row r="175" spans="11:13" hidden="1" x14ac:dyDescent="0.3">
      <c r="K175" s="7">
        <f t="shared" si="12"/>
        <v>0</v>
      </c>
      <c r="L175" s="5">
        <f t="shared" si="14"/>
        <v>0</v>
      </c>
      <c r="M175">
        <f t="shared" si="13"/>
        <v>0</v>
      </c>
    </row>
    <row r="176" spans="11:13" hidden="1" x14ac:dyDescent="0.3">
      <c r="K176" s="7">
        <f t="shared" si="12"/>
        <v>0</v>
      </c>
      <c r="L176" s="5">
        <f t="shared" si="14"/>
        <v>0</v>
      </c>
      <c r="M176">
        <f t="shared" si="13"/>
        <v>0</v>
      </c>
    </row>
    <row r="177" spans="11:13" hidden="1" x14ac:dyDescent="0.3">
      <c r="K177" s="7">
        <f t="shared" si="12"/>
        <v>0</v>
      </c>
      <c r="L177" s="5">
        <f t="shared" si="14"/>
        <v>0</v>
      </c>
      <c r="M177">
        <f t="shared" si="13"/>
        <v>0</v>
      </c>
    </row>
    <row r="178" spans="11:13" hidden="1" x14ac:dyDescent="0.3">
      <c r="K178" s="7">
        <f t="shared" si="12"/>
        <v>0</v>
      </c>
      <c r="L178" s="5">
        <f t="shared" si="14"/>
        <v>0</v>
      </c>
      <c r="M178">
        <f t="shared" si="13"/>
        <v>0</v>
      </c>
    </row>
    <row r="179" spans="11:13" hidden="1" x14ac:dyDescent="0.3">
      <c r="K179" s="7">
        <f t="shared" si="12"/>
        <v>0</v>
      </c>
      <c r="L179" s="5">
        <f t="shared" si="14"/>
        <v>0</v>
      </c>
      <c r="M179">
        <f t="shared" si="13"/>
        <v>0</v>
      </c>
    </row>
    <row r="180" spans="11:13" hidden="1" x14ac:dyDescent="0.3">
      <c r="K180" s="7">
        <f t="shared" si="12"/>
        <v>0</v>
      </c>
      <c r="L180" s="5">
        <f t="shared" si="14"/>
        <v>0</v>
      </c>
      <c r="M180">
        <f t="shared" si="13"/>
        <v>0</v>
      </c>
    </row>
    <row r="181" spans="11:13" hidden="1" x14ac:dyDescent="0.3">
      <c r="K181" s="7">
        <f t="shared" si="12"/>
        <v>0</v>
      </c>
      <c r="L181" s="5">
        <f t="shared" si="14"/>
        <v>0</v>
      </c>
      <c r="M181">
        <f t="shared" si="13"/>
        <v>0</v>
      </c>
    </row>
    <row r="182" spans="11:13" hidden="1" x14ac:dyDescent="0.3">
      <c r="K182" s="7">
        <f t="shared" si="12"/>
        <v>0</v>
      </c>
      <c r="L182" s="5">
        <f t="shared" si="14"/>
        <v>0</v>
      </c>
      <c r="M182">
        <f t="shared" si="13"/>
        <v>0</v>
      </c>
    </row>
    <row r="183" spans="11:13" hidden="1" x14ac:dyDescent="0.3">
      <c r="K183" s="7">
        <f t="shared" si="12"/>
        <v>0</v>
      </c>
      <c r="L183" s="5">
        <f t="shared" si="14"/>
        <v>0</v>
      </c>
      <c r="M183">
        <f t="shared" si="13"/>
        <v>0</v>
      </c>
    </row>
    <row r="184" spans="11:13" hidden="1" x14ac:dyDescent="0.3">
      <c r="K184" s="7">
        <f t="shared" si="12"/>
        <v>0</v>
      </c>
      <c r="L184" s="5">
        <f t="shared" si="14"/>
        <v>0</v>
      </c>
      <c r="M184">
        <f t="shared" si="13"/>
        <v>0</v>
      </c>
    </row>
    <row r="185" spans="11:13" hidden="1" x14ac:dyDescent="0.3">
      <c r="K185" s="7">
        <f t="shared" si="12"/>
        <v>0</v>
      </c>
      <c r="L185" s="5">
        <f t="shared" si="14"/>
        <v>0</v>
      </c>
      <c r="M185">
        <f t="shared" si="13"/>
        <v>0</v>
      </c>
    </row>
    <row r="186" spans="11:13" hidden="1" x14ac:dyDescent="0.3">
      <c r="K186" s="7">
        <f t="shared" si="12"/>
        <v>0</v>
      </c>
      <c r="L186" s="5">
        <f t="shared" si="14"/>
        <v>0</v>
      </c>
      <c r="M186">
        <f t="shared" si="13"/>
        <v>0</v>
      </c>
    </row>
    <row r="187" spans="11:13" hidden="1" x14ac:dyDescent="0.3">
      <c r="K187" s="7">
        <f t="shared" si="12"/>
        <v>0</v>
      </c>
      <c r="L187" s="5">
        <f t="shared" si="14"/>
        <v>0</v>
      </c>
      <c r="M187">
        <f t="shared" si="13"/>
        <v>0</v>
      </c>
    </row>
    <row r="188" spans="11:13" hidden="1" x14ac:dyDescent="0.3">
      <c r="K188" s="7">
        <f t="shared" si="12"/>
        <v>0</v>
      </c>
      <c r="L188" s="5">
        <f t="shared" si="14"/>
        <v>0</v>
      </c>
      <c r="M188">
        <f t="shared" si="13"/>
        <v>0</v>
      </c>
    </row>
    <row r="189" spans="11:13" hidden="1" x14ac:dyDescent="0.3">
      <c r="K189" s="7">
        <f t="shared" si="12"/>
        <v>0</v>
      </c>
      <c r="L189" s="5">
        <f t="shared" si="14"/>
        <v>0</v>
      </c>
      <c r="M189">
        <f t="shared" si="13"/>
        <v>0</v>
      </c>
    </row>
    <row r="190" spans="11:13" hidden="1" x14ac:dyDescent="0.3">
      <c r="K190" s="7">
        <f t="shared" si="12"/>
        <v>0</v>
      </c>
      <c r="L190" s="5">
        <f t="shared" si="14"/>
        <v>0</v>
      </c>
      <c r="M190">
        <f t="shared" si="13"/>
        <v>0</v>
      </c>
    </row>
    <row r="191" spans="11:13" hidden="1" x14ac:dyDescent="0.3">
      <c r="K191" s="7">
        <f t="shared" si="12"/>
        <v>0</v>
      </c>
      <c r="L191" s="5">
        <f t="shared" si="14"/>
        <v>0</v>
      </c>
      <c r="M191">
        <f t="shared" si="13"/>
        <v>0</v>
      </c>
    </row>
    <row r="192" spans="11:13" hidden="1" x14ac:dyDescent="0.3">
      <c r="K192" s="7">
        <f t="shared" si="12"/>
        <v>0</v>
      </c>
      <c r="L192" s="5">
        <f t="shared" si="14"/>
        <v>0</v>
      </c>
      <c r="M192">
        <f t="shared" si="13"/>
        <v>0</v>
      </c>
    </row>
    <row r="193" spans="11:13" hidden="1" x14ac:dyDescent="0.3">
      <c r="K193" s="7">
        <f t="shared" si="12"/>
        <v>0</v>
      </c>
      <c r="L193" s="5">
        <f t="shared" si="14"/>
        <v>0</v>
      </c>
      <c r="M193">
        <f t="shared" si="13"/>
        <v>0</v>
      </c>
    </row>
    <row r="194" spans="11:13" hidden="1" x14ac:dyDescent="0.3">
      <c r="K194" s="7">
        <f t="shared" si="12"/>
        <v>0</v>
      </c>
      <c r="L194" s="5">
        <f t="shared" si="14"/>
        <v>0</v>
      </c>
      <c r="M194">
        <f t="shared" si="13"/>
        <v>0</v>
      </c>
    </row>
    <row r="195" spans="11:13" hidden="1" x14ac:dyDescent="0.3">
      <c r="K195" s="7">
        <f t="shared" si="12"/>
        <v>0</v>
      </c>
      <c r="L195" s="5">
        <f t="shared" si="14"/>
        <v>0</v>
      </c>
      <c r="M195">
        <f t="shared" si="13"/>
        <v>0</v>
      </c>
    </row>
    <row r="196" spans="11:13" hidden="1" x14ac:dyDescent="0.3">
      <c r="K196" s="7">
        <f t="shared" si="12"/>
        <v>0</v>
      </c>
      <c r="L196" s="5">
        <f t="shared" si="14"/>
        <v>0</v>
      </c>
      <c r="M196">
        <f t="shared" si="13"/>
        <v>0</v>
      </c>
    </row>
    <row r="197" spans="11:13" hidden="1" x14ac:dyDescent="0.3">
      <c r="K197" s="7">
        <f t="shared" ref="K197:K260" si="15">SUM(F197:J197)</f>
        <v>0</v>
      </c>
      <c r="L197" s="5">
        <f t="shared" si="14"/>
        <v>0</v>
      </c>
      <c r="M197">
        <f t="shared" ref="M197:M260" si="16">SUM(K197*L197)</f>
        <v>0</v>
      </c>
    </row>
    <row r="198" spans="11:13" hidden="1" x14ac:dyDescent="0.3">
      <c r="K198" s="7">
        <f t="shared" si="15"/>
        <v>0</v>
      </c>
      <c r="L198" s="5">
        <f t="shared" ref="L198:L261" si="17">IF(D198="X",0,IF(E198="",0,IF(E198="H",0,VLOOKUP(E198,$F$539:$G$553,2))))</f>
        <v>0</v>
      </c>
      <c r="M198">
        <f t="shared" si="16"/>
        <v>0</v>
      </c>
    </row>
    <row r="199" spans="11:13" hidden="1" x14ac:dyDescent="0.3">
      <c r="K199" s="7">
        <f t="shared" si="15"/>
        <v>0</v>
      </c>
      <c r="L199" s="5">
        <f t="shared" si="17"/>
        <v>0</v>
      </c>
      <c r="M199">
        <f t="shared" si="16"/>
        <v>0</v>
      </c>
    </row>
    <row r="200" spans="11:13" hidden="1" x14ac:dyDescent="0.3">
      <c r="K200" s="7">
        <f t="shared" si="15"/>
        <v>0</v>
      </c>
      <c r="L200" s="5">
        <f t="shared" si="17"/>
        <v>0</v>
      </c>
      <c r="M200">
        <f t="shared" si="16"/>
        <v>0</v>
      </c>
    </row>
    <row r="201" spans="11:13" hidden="1" x14ac:dyDescent="0.3">
      <c r="K201" s="7">
        <f t="shared" si="15"/>
        <v>0</v>
      </c>
      <c r="L201" s="5">
        <f t="shared" si="17"/>
        <v>0</v>
      </c>
      <c r="M201">
        <f t="shared" si="16"/>
        <v>0</v>
      </c>
    </row>
    <row r="202" spans="11:13" hidden="1" x14ac:dyDescent="0.3">
      <c r="K202" s="7">
        <f t="shared" si="15"/>
        <v>0</v>
      </c>
      <c r="L202" s="5">
        <f t="shared" si="17"/>
        <v>0</v>
      </c>
      <c r="M202">
        <f t="shared" si="16"/>
        <v>0</v>
      </c>
    </row>
    <row r="203" spans="11:13" hidden="1" x14ac:dyDescent="0.3">
      <c r="K203" s="7">
        <f t="shared" si="15"/>
        <v>0</v>
      </c>
      <c r="L203" s="5">
        <f t="shared" si="17"/>
        <v>0</v>
      </c>
      <c r="M203">
        <f t="shared" si="16"/>
        <v>0</v>
      </c>
    </row>
    <row r="204" spans="11:13" hidden="1" x14ac:dyDescent="0.3">
      <c r="K204" s="7">
        <f t="shared" si="15"/>
        <v>0</v>
      </c>
      <c r="L204" s="5">
        <f t="shared" si="17"/>
        <v>0</v>
      </c>
      <c r="M204">
        <f t="shared" si="16"/>
        <v>0</v>
      </c>
    </row>
    <row r="205" spans="11:13" hidden="1" x14ac:dyDescent="0.3">
      <c r="K205" s="7">
        <f t="shared" si="15"/>
        <v>0</v>
      </c>
      <c r="L205" s="5">
        <f t="shared" si="17"/>
        <v>0</v>
      </c>
      <c r="M205">
        <f t="shared" si="16"/>
        <v>0</v>
      </c>
    </row>
    <row r="206" spans="11:13" hidden="1" x14ac:dyDescent="0.3">
      <c r="K206" s="7">
        <f t="shared" si="15"/>
        <v>0</v>
      </c>
      <c r="L206" s="5">
        <f t="shared" si="17"/>
        <v>0</v>
      </c>
      <c r="M206">
        <f t="shared" si="16"/>
        <v>0</v>
      </c>
    </row>
    <row r="207" spans="11:13" hidden="1" x14ac:dyDescent="0.3">
      <c r="K207" s="7">
        <f t="shared" si="15"/>
        <v>0</v>
      </c>
      <c r="L207" s="5">
        <f t="shared" si="17"/>
        <v>0</v>
      </c>
      <c r="M207">
        <f t="shared" si="16"/>
        <v>0</v>
      </c>
    </row>
    <row r="208" spans="11:13" hidden="1" x14ac:dyDescent="0.3">
      <c r="K208" s="7">
        <f t="shared" si="15"/>
        <v>0</v>
      </c>
      <c r="L208" s="5">
        <f t="shared" si="17"/>
        <v>0</v>
      </c>
      <c r="M208">
        <f t="shared" si="16"/>
        <v>0</v>
      </c>
    </row>
    <row r="209" spans="11:13" hidden="1" x14ac:dyDescent="0.3">
      <c r="K209" s="7">
        <f t="shared" si="15"/>
        <v>0</v>
      </c>
      <c r="L209" s="5">
        <f t="shared" si="17"/>
        <v>0</v>
      </c>
      <c r="M209">
        <f t="shared" si="16"/>
        <v>0</v>
      </c>
    </row>
    <row r="210" spans="11:13" hidden="1" x14ac:dyDescent="0.3">
      <c r="K210" s="7">
        <f t="shared" si="15"/>
        <v>0</v>
      </c>
      <c r="L210" s="5">
        <f t="shared" si="17"/>
        <v>0</v>
      </c>
      <c r="M210">
        <f t="shared" si="16"/>
        <v>0</v>
      </c>
    </row>
    <row r="211" spans="11:13" hidden="1" x14ac:dyDescent="0.3">
      <c r="K211" s="7">
        <f t="shared" si="15"/>
        <v>0</v>
      </c>
      <c r="L211" s="5">
        <f t="shared" si="17"/>
        <v>0</v>
      </c>
      <c r="M211">
        <f t="shared" si="16"/>
        <v>0</v>
      </c>
    </row>
    <row r="212" spans="11:13" hidden="1" x14ac:dyDescent="0.3">
      <c r="K212" s="7">
        <f t="shared" si="15"/>
        <v>0</v>
      </c>
      <c r="L212" s="5">
        <f t="shared" si="17"/>
        <v>0</v>
      </c>
      <c r="M212">
        <f t="shared" si="16"/>
        <v>0</v>
      </c>
    </row>
    <row r="213" spans="11:13" hidden="1" x14ac:dyDescent="0.3">
      <c r="K213" s="7">
        <f t="shared" si="15"/>
        <v>0</v>
      </c>
      <c r="L213" s="5">
        <f t="shared" si="17"/>
        <v>0</v>
      </c>
      <c r="M213">
        <f t="shared" si="16"/>
        <v>0</v>
      </c>
    </row>
    <row r="214" spans="11:13" hidden="1" x14ac:dyDescent="0.3">
      <c r="K214" s="7">
        <f t="shared" si="15"/>
        <v>0</v>
      </c>
      <c r="L214" s="5">
        <f t="shared" si="17"/>
        <v>0</v>
      </c>
      <c r="M214">
        <f t="shared" si="16"/>
        <v>0</v>
      </c>
    </row>
    <row r="215" spans="11:13" hidden="1" x14ac:dyDescent="0.3">
      <c r="K215" s="7">
        <f t="shared" si="15"/>
        <v>0</v>
      </c>
      <c r="L215" s="5">
        <f t="shared" si="17"/>
        <v>0</v>
      </c>
      <c r="M215">
        <f t="shared" si="16"/>
        <v>0</v>
      </c>
    </row>
    <row r="216" spans="11:13" hidden="1" x14ac:dyDescent="0.3">
      <c r="K216" s="7">
        <f t="shared" si="15"/>
        <v>0</v>
      </c>
      <c r="L216" s="5">
        <f t="shared" si="17"/>
        <v>0</v>
      </c>
      <c r="M216">
        <f t="shared" si="16"/>
        <v>0</v>
      </c>
    </row>
    <row r="217" spans="11:13" hidden="1" x14ac:dyDescent="0.3">
      <c r="K217" s="7">
        <f t="shared" si="15"/>
        <v>0</v>
      </c>
      <c r="L217" s="5">
        <f t="shared" si="17"/>
        <v>0</v>
      </c>
      <c r="M217">
        <f t="shared" si="16"/>
        <v>0</v>
      </c>
    </row>
    <row r="218" spans="11:13" hidden="1" x14ac:dyDescent="0.3">
      <c r="K218" s="7">
        <f t="shared" si="15"/>
        <v>0</v>
      </c>
      <c r="L218" s="5">
        <f t="shared" si="17"/>
        <v>0</v>
      </c>
      <c r="M218">
        <f t="shared" si="16"/>
        <v>0</v>
      </c>
    </row>
    <row r="219" spans="11:13" hidden="1" x14ac:dyDescent="0.3">
      <c r="K219" s="7">
        <f t="shared" si="15"/>
        <v>0</v>
      </c>
      <c r="L219" s="5">
        <f t="shared" si="17"/>
        <v>0</v>
      </c>
      <c r="M219">
        <f t="shared" si="16"/>
        <v>0</v>
      </c>
    </row>
    <row r="220" spans="11:13" hidden="1" x14ac:dyDescent="0.3">
      <c r="K220" s="7">
        <f t="shared" si="15"/>
        <v>0</v>
      </c>
      <c r="L220" s="5">
        <f t="shared" si="17"/>
        <v>0</v>
      </c>
      <c r="M220">
        <f t="shared" si="16"/>
        <v>0</v>
      </c>
    </row>
    <row r="221" spans="11:13" hidden="1" x14ac:dyDescent="0.3">
      <c r="K221" s="7">
        <f t="shared" si="15"/>
        <v>0</v>
      </c>
      <c r="L221" s="5">
        <f t="shared" si="17"/>
        <v>0</v>
      </c>
      <c r="M221">
        <f t="shared" si="16"/>
        <v>0</v>
      </c>
    </row>
    <row r="222" spans="11:13" hidden="1" x14ac:dyDescent="0.3">
      <c r="K222" s="7">
        <f t="shared" si="15"/>
        <v>0</v>
      </c>
      <c r="L222" s="5">
        <f t="shared" si="17"/>
        <v>0</v>
      </c>
      <c r="M222">
        <f t="shared" si="16"/>
        <v>0</v>
      </c>
    </row>
    <row r="223" spans="11:13" hidden="1" x14ac:dyDescent="0.3">
      <c r="K223" s="7">
        <f t="shared" si="15"/>
        <v>0</v>
      </c>
      <c r="L223" s="5">
        <f t="shared" si="17"/>
        <v>0</v>
      </c>
      <c r="M223">
        <f t="shared" si="16"/>
        <v>0</v>
      </c>
    </row>
    <row r="224" spans="11:13" hidden="1" x14ac:dyDescent="0.3">
      <c r="K224" s="7">
        <f t="shared" si="15"/>
        <v>0</v>
      </c>
      <c r="L224" s="5">
        <f t="shared" si="17"/>
        <v>0</v>
      </c>
      <c r="M224">
        <f t="shared" si="16"/>
        <v>0</v>
      </c>
    </row>
    <row r="225" spans="11:13" hidden="1" x14ac:dyDescent="0.3">
      <c r="K225" s="7">
        <f t="shared" si="15"/>
        <v>0</v>
      </c>
      <c r="L225" s="5">
        <f t="shared" si="17"/>
        <v>0</v>
      </c>
      <c r="M225">
        <f t="shared" si="16"/>
        <v>0</v>
      </c>
    </row>
    <row r="226" spans="11:13" hidden="1" x14ac:dyDescent="0.3">
      <c r="K226" s="7">
        <f t="shared" si="15"/>
        <v>0</v>
      </c>
      <c r="L226" s="5">
        <f t="shared" si="17"/>
        <v>0</v>
      </c>
      <c r="M226">
        <f t="shared" si="16"/>
        <v>0</v>
      </c>
    </row>
    <row r="227" spans="11:13" hidden="1" x14ac:dyDescent="0.3">
      <c r="K227" s="7">
        <f t="shared" si="15"/>
        <v>0</v>
      </c>
      <c r="L227" s="5">
        <f t="shared" si="17"/>
        <v>0</v>
      </c>
      <c r="M227">
        <f t="shared" si="16"/>
        <v>0</v>
      </c>
    </row>
    <row r="228" spans="11:13" hidden="1" x14ac:dyDescent="0.3">
      <c r="K228" s="7">
        <f t="shared" si="15"/>
        <v>0</v>
      </c>
      <c r="L228" s="5">
        <f t="shared" si="17"/>
        <v>0</v>
      </c>
      <c r="M228">
        <f t="shared" si="16"/>
        <v>0</v>
      </c>
    </row>
    <row r="229" spans="11:13" hidden="1" x14ac:dyDescent="0.3">
      <c r="K229" s="7">
        <f t="shared" si="15"/>
        <v>0</v>
      </c>
      <c r="L229" s="5">
        <f t="shared" si="17"/>
        <v>0</v>
      </c>
      <c r="M229">
        <f t="shared" si="16"/>
        <v>0</v>
      </c>
    </row>
    <row r="230" spans="11:13" hidden="1" x14ac:dyDescent="0.3">
      <c r="K230" s="7">
        <f t="shared" si="15"/>
        <v>0</v>
      </c>
      <c r="L230" s="5">
        <f t="shared" si="17"/>
        <v>0</v>
      </c>
      <c r="M230">
        <f t="shared" si="16"/>
        <v>0</v>
      </c>
    </row>
    <row r="231" spans="11:13" hidden="1" x14ac:dyDescent="0.3">
      <c r="K231" s="7">
        <f t="shared" si="15"/>
        <v>0</v>
      </c>
      <c r="L231" s="5">
        <f t="shared" si="17"/>
        <v>0</v>
      </c>
      <c r="M231">
        <f t="shared" si="16"/>
        <v>0</v>
      </c>
    </row>
    <row r="232" spans="11:13" hidden="1" x14ac:dyDescent="0.3">
      <c r="K232" s="7">
        <f t="shared" si="15"/>
        <v>0</v>
      </c>
      <c r="L232" s="5">
        <f t="shared" si="17"/>
        <v>0</v>
      </c>
      <c r="M232">
        <f t="shared" si="16"/>
        <v>0</v>
      </c>
    </row>
    <row r="233" spans="11:13" hidden="1" x14ac:dyDescent="0.3">
      <c r="K233" s="7">
        <f t="shared" si="15"/>
        <v>0</v>
      </c>
      <c r="L233" s="5">
        <f t="shared" si="17"/>
        <v>0</v>
      </c>
      <c r="M233">
        <f t="shared" si="16"/>
        <v>0</v>
      </c>
    </row>
    <row r="234" spans="11:13" hidden="1" x14ac:dyDescent="0.3">
      <c r="K234" s="7">
        <f t="shared" si="15"/>
        <v>0</v>
      </c>
      <c r="L234" s="5">
        <f t="shared" si="17"/>
        <v>0</v>
      </c>
      <c r="M234">
        <f t="shared" si="16"/>
        <v>0</v>
      </c>
    </row>
    <row r="235" spans="11:13" hidden="1" x14ac:dyDescent="0.3">
      <c r="K235" s="7">
        <f t="shared" si="15"/>
        <v>0</v>
      </c>
      <c r="L235" s="5">
        <f t="shared" si="17"/>
        <v>0</v>
      </c>
      <c r="M235">
        <f t="shared" si="16"/>
        <v>0</v>
      </c>
    </row>
    <row r="236" spans="11:13" hidden="1" x14ac:dyDescent="0.3">
      <c r="K236" s="7">
        <f t="shared" si="15"/>
        <v>0</v>
      </c>
      <c r="L236" s="5">
        <f t="shared" si="17"/>
        <v>0</v>
      </c>
      <c r="M236">
        <f t="shared" si="16"/>
        <v>0</v>
      </c>
    </row>
    <row r="237" spans="11:13" hidden="1" x14ac:dyDescent="0.3">
      <c r="K237" s="7">
        <f t="shared" si="15"/>
        <v>0</v>
      </c>
      <c r="L237" s="5">
        <f t="shared" si="17"/>
        <v>0</v>
      </c>
      <c r="M237">
        <f t="shared" si="16"/>
        <v>0</v>
      </c>
    </row>
    <row r="238" spans="11:13" hidden="1" x14ac:dyDescent="0.3">
      <c r="K238" s="7">
        <f t="shared" si="15"/>
        <v>0</v>
      </c>
      <c r="L238" s="5">
        <f t="shared" si="17"/>
        <v>0</v>
      </c>
      <c r="M238">
        <f t="shared" si="16"/>
        <v>0</v>
      </c>
    </row>
    <row r="239" spans="11:13" hidden="1" x14ac:dyDescent="0.3">
      <c r="K239" s="7">
        <f t="shared" si="15"/>
        <v>0</v>
      </c>
      <c r="L239" s="5">
        <f t="shared" si="17"/>
        <v>0</v>
      </c>
      <c r="M239">
        <f t="shared" si="16"/>
        <v>0</v>
      </c>
    </row>
    <row r="240" spans="11:13" hidden="1" x14ac:dyDescent="0.3">
      <c r="K240" s="7">
        <f t="shared" si="15"/>
        <v>0</v>
      </c>
      <c r="L240" s="5">
        <f t="shared" si="17"/>
        <v>0</v>
      </c>
      <c r="M240">
        <f t="shared" si="16"/>
        <v>0</v>
      </c>
    </row>
    <row r="241" spans="11:13" hidden="1" x14ac:dyDescent="0.3">
      <c r="K241" s="7">
        <f t="shared" si="15"/>
        <v>0</v>
      </c>
      <c r="L241" s="5">
        <f t="shared" si="17"/>
        <v>0</v>
      </c>
      <c r="M241">
        <f t="shared" si="16"/>
        <v>0</v>
      </c>
    </row>
    <row r="242" spans="11:13" hidden="1" x14ac:dyDescent="0.3">
      <c r="K242" s="7">
        <f t="shared" si="15"/>
        <v>0</v>
      </c>
      <c r="L242" s="5">
        <f t="shared" si="17"/>
        <v>0</v>
      </c>
      <c r="M242">
        <f t="shared" si="16"/>
        <v>0</v>
      </c>
    </row>
    <row r="243" spans="11:13" hidden="1" x14ac:dyDescent="0.3">
      <c r="K243" s="7">
        <f t="shared" si="15"/>
        <v>0</v>
      </c>
      <c r="L243" s="5">
        <f t="shared" si="17"/>
        <v>0</v>
      </c>
      <c r="M243">
        <f t="shared" si="16"/>
        <v>0</v>
      </c>
    </row>
    <row r="244" spans="11:13" hidden="1" x14ac:dyDescent="0.3">
      <c r="K244" s="7">
        <f t="shared" si="15"/>
        <v>0</v>
      </c>
      <c r="L244" s="5">
        <f t="shared" si="17"/>
        <v>0</v>
      </c>
      <c r="M244">
        <f t="shared" si="16"/>
        <v>0</v>
      </c>
    </row>
    <row r="245" spans="11:13" hidden="1" x14ac:dyDescent="0.3">
      <c r="K245" s="7">
        <f t="shared" si="15"/>
        <v>0</v>
      </c>
      <c r="L245" s="5">
        <f t="shared" si="17"/>
        <v>0</v>
      </c>
      <c r="M245">
        <f t="shared" si="16"/>
        <v>0</v>
      </c>
    </row>
    <row r="246" spans="11:13" hidden="1" x14ac:dyDescent="0.3">
      <c r="K246" s="7">
        <f t="shared" si="15"/>
        <v>0</v>
      </c>
      <c r="L246" s="5">
        <f t="shared" si="17"/>
        <v>0</v>
      </c>
      <c r="M246">
        <f t="shared" si="16"/>
        <v>0</v>
      </c>
    </row>
    <row r="247" spans="11:13" hidden="1" x14ac:dyDescent="0.3">
      <c r="K247" s="7">
        <f t="shared" si="15"/>
        <v>0</v>
      </c>
      <c r="L247" s="5">
        <f t="shared" si="17"/>
        <v>0</v>
      </c>
      <c r="M247">
        <f t="shared" si="16"/>
        <v>0</v>
      </c>
    </row>
    <row r="248" spans="11:13" hidden="1" x14ac:dyDescent="0.3">
      <c r="K248" s="7">
        <f t="shared" si="15"/>
        <v>0</v>
      </c>
      <c r="L248" s="5">
        <f t="shared" si="17"/>
        <v>0</v>
      </c>
      <c r="M248">
        <f t="shared" si="16"/>
        <v>0</v>
      </c>
    </row>
    <row r="249" spans="11:13" hidden="1" x14ac:dyDescent="0.3">
      <c r="K249" s="7">
        <f t="shared" si="15"/>
        <v>0</v>
      </c>
      <c r="L249" s="5">
        <f t="shared" si="17"/>
        <v>0</v>
      </c>
      <c r="M249">
        <f t="shared" si="16"/>
        <v>0</v>
      </c>
    </row>
    <row r="250" spans="11:13" hidden="1" x14ac:dyDescent="0.3">
      <c r="K250" s="7">
        <f t="shared" si="15"/>
        <v>0</v>
      </c>
      <c r="L250" s="5">
        <f t="shared" si="17"/>
        <v>0</v>
      </c>
      <c r="M250">
        <f t="shared" si="16"/>
        <v>0</v>
      </c>
    </row>
    <row r="251" spans="11:13" hidden="1" x14ac:dyDescent="0.3">
      <c r="K251" s="7">
        <f t="shared" si="15"/>
        <v>0</v>
      </c>
      <c r="L251" s="5">
        <f t="shared" si="17"/>
        <v>0</v>
      </c>
      <c r="M251">
        <f t="shared" si="16"/>
        <v>0</v>
      </c>
    </row>
    <row r="252" spans="11:13" hidden="1" x14ac:dyDescent="0.3">
      <c r="K252" s="7">
        <f t="shared" si="15"/>
        <v>0</v>
      </c>
      <c r="L252" s="5">
        <f t="shared" si="17"/>
        <v>0</v>
      </c>
      <c r="M252">
        <f t="shared" si="16"/>
        <v>0</v>
      </c>
    </row>
    <row r="253" spans="11:13" hidden="1" x14ac:dyDescent="0.3">
      <c r="K253" s="7">
        <f t="shared" si="15"/>
        <v>0</v>
      </c>
      <c r="L253" s="5">
        <f t="shared" si="17"/>
        <v>0</v>
      </c>
      <c r="M253">
        <f t="shared" si="16"/>
        <v>0</v>
      </c>
    </row>
    <row r="254" spans="11:13" hidden="1" x14ac:dyDescent="0.3">
      <c r="K254" s="7">
        <f t="shared" si="15"/>
        <v>0</v>
      </c>
      <c r="L254" s="5">
        <f t="shared" si="17"/>
        <v>0</v>
      </c>
      <c r="M254">
        <f t="shared" si="16"/>
        <v>0</v>
      </c>
    </row>
    <row r="255" spans="11:13" hidden="1" x14ac:dyDescent="0.3">
      <c r="K255" s="7">
        <f t="shared" si="15"/>
        <v>0</v>
      </c>
      <c r="L255" s="5">
        <f t="shared" si="17"/>
        <v>0</v>
      </c>
      <c r="M255">
        <f t="shared" si="16"/>
        <v>0</v>
      </c>
    </row>
    <row r="256" spans="11:13" hidden="1" x14ac:dyDescent="0.3">
      <c r="K256" s="7">
        <f t="shared" si="15"/>
        <v>0</v>
      </c>
      <c r="L256" s="5">
        <f t="shared" si="17"/>
        <v>0</v>
      </c>
      <c r="M256">
        <f t="shared" si="16"/>
        <v>0</v>
      </c>
    </row>
    <row r="257" spans="11:13" hidden="1" x14ac:dyDescent="0.3">
      <c r="K257" s="7">
        <f t="shared" si="15"/>
        <v>0</v>
      </c>
      <c r="L257" s="5">
        <f t="shared" si="17"/>
        <v>0</v>
      </c>
      <c r="M257">
        <f t="shared" si="16"/>
        <v>0</v>
      </c>
    </row>
    <row r="258" spans="11:13" hidden="1" x14ac:dyDescent="0.3">
      <c r="K258" s="7">
        <f t="shared" si="15"/>
        <v>0</v>
      </c>
      <c r="L258" s="5">
        <f t="shared" si="17"/>
        <v>0</v>
      </c>
      <c r="M258">
        <f t="shared" si="16"/>
        <v>0</v>
      </c>
    </row>
    <row r="259" spans="11:13" hidden="1" x14ac:dyDescent="0.3">
      <c r="K259" s="7">
        <f t="shared" si="15"/>
        <v>0</v>
      </c>
      <c r="L259" s="5">
        <f t="shared" si="17"/>
        <v>0</v>
      </c>
      <c r="M259">
        <f t="shared" si="16"/>
        <v>0</v>
      </c>
    </row>
    <row r="260" spans="11:13" hidden="1" x14ac:dyDescent="0.3">
      <c r="K260" s="7">
        <f t="shared" si="15"/>
        <v>0</v>
      </c>
      <c r="L260" s="5">
        <f t="shared" si="17"/>
        <v>0</v>
      </c>
      <c r="M260">
        <f t="shared" si="16"/>
        <v>0</v>
      </c>
    </row>
    <row r="261" spans="11:13" hidden="1" x14ac:dyDescent="0.3">
      <c r="K261" s="7">
        <f t="shared" ref="K261:K324" si="18">SUM(F261:J261)</f>
        <v>0</v>
      </c>
      <c r="L261" s="5">
        <f t="shared" si="17"/>
        <v>0</v>
      </c>
      <c r="M261">
        <f t="shared" ref="M261:M324" si="19">SUM(K261*L261)</f>
        <v>0</v>
      </c>
    </row>
    <row r="262" spans="11:13" hidden="1" x14ac:dyDescent="0.3">
      <c r="K262" s="7">
        <f t="shared" si="18"/>
        <v>0</v>
      </c>
      <c r="L262" s="5">
        <f t="shared" ref="L262:L325" si="20">IF(D262="X",0,IF(E262="",0,IF(E262="H",0,VLOOKUP(E262,$F$539:$G$553,2))))</f>
        <v>0</v>
      </c>
      <c r="M262">
        <f t="shared" si="19"/>
        <v>0</v>
      </c>
    </row>
    <row r="263" spans="11:13" hidden="1" x14ac:dyDescent="0.3">
      <c r="K263" s="7">
        <f t="shared" si="18"/>
        <v>0</v>
      </c>
      <c r="L263" s="5">
        <f t="shared" si="20"/>
        <v>0</v>
      </c>
      <c r="M263">
        <f t="shared" si="19"/>
        <v>0</v>
      </c>
    </row>
    <row r="264" spans="11:13" hidden="1" x14ac:dyDescent="0.3">
      <c r="K264" s="7">
        <f t="shared" si="18"/>
        <v>0</v>
      </c>
      <c r="L264" s="5">
        <f t="shared" si="20"/>
        <v>0</v>
      </c>
      <c r="M264">
        <f t="shared" si="19"/>
        <v>0</v>
      </c>
    </row>
    <row r="265" spans="11:13" hidden="1" x14ac:dyDescent="0.3">
      <c r="K265" s="7">
        <f t="shared" si="18"/>
        <v>0</v>
      </c>
      <c r="L265" s="5">
        <f t="shared" si="20"/>
        <v>0</v>
      </c>
      <c r="M265">
        <f t="shared" si="19"/>
        <v>0</v>
      </c>
    </row>
    <row r="266" spans="11:13" hidden="1" x14ac:dyDescent="0.3">
      <c r="K266" s="7">
        <f t="shared" si="18"/>
        <v>0</v>
      </c>
      <c r="L266" s="5">
        <f t="shared" si="20"/>
        <v>0</v>
      </c>
      <c r="M266">
        <f t="shared" si="19"/>
        <v>0</v>
      </c>
    </row>
    <row r="267" spans="11:13" hidden="1" x14ac:dyDescent="0.3">
      <c r="K267" s="7">
        <f t="shared" si="18"/>
        <v>0</v>
      </c>
      <c r="L267" s="5">
        <f t="shared" si="20"/>
        <v>0</v>
      </c>
      <c r="M267">
        <f t="shared" si="19"/>
        <v>0</v>
      </c>
    </row>
    <row r="268" spans="11:13" hidden="1" x14ac:dyDescent="0.3">
      <c r="K268" s="7">
        <f t="shared" si="18"/>
        <v>0</v>
      </c>
      <c r="L268" s="5">
        <f t="shared" si="20"/>
        <v>0</v>
      </c>
      <c r="M268">
        <f t="shared" si="19"/>
        <v>0</v>
      </c>
    </row>
    <row r="269" spans="11:13" hidden="1" x14ac:dyDescent="0.3">
      <c r="K269" s="7">
        <f t="shared" si="18"/>
        <v>0</v>
      </c>
      <c r="L269" s="5">
        <f t="shared" si="20"/>
        <v>0</v>
      </c>
      <c r="M269">
        <f t="shared" si="19"/>
        <v>0</v>
      </c>
    </row>
    <row r="270" spans="11:13" hidden="1" x14ac:dyDescent="0.3">
      <c r="K270" s="7">
        <f t="shared" si="18"/>
        <v>0</v>
      </c>
      <c r="L270" s="5">
        <f t="shared" si="20"/>
        <v>0</v>
      </c>
      <c r="M270">
        <f t="shared" si="19"/>
        <v>0</v>
      </c>
    </row>
    <row r="271" spans="11:13" hidden="1" x14ac:dyDescent="0.3">
      <c r="K271" s="7">
        <f t="shared" si="18"/>
        <v>0</v>
      </c>
      <c r="L271" s="5">
        <f t="shared" si="20"/>
        <v>0</v>
      </c>
      <c r="M271">
        <f t="shared" si="19"/>
        <v>0</v>
      </c>
    </row>
    <row r="272" spans="11:13" hidden="1" x14ac:dyDescent="0.3">
      <c r="K272" s="7">
        <f t="shared" si="18"/>
        <v>0</v>
      </c>
      <c r="L272" s="5">
        <f t="shared" si="20"/>
        <v>0</v>
      </c>
      <c r="M272">
        <f t="shared" si="19"/>
        <v>0</v>
      </c>
    </row>
    <row r="273" spans="11:13" hidden="1" x14ac:dyDescent="0.3">
      <c r="K273" s="7">
        <f t="shared" si="18"/>
        <v>0</v>
      </c>
      <c r="L273" s="5">
        <f t="shared" si="20"/>
        <v>0</v>
      </c>
      <c r="M273">
        <f t="shared" si="19"/>
        <v>0</v>
      </c>
    </row>
    <row r="274" spans="11:13" hidden="1" x14ac:dyDescent="0.3">
      <c r="K274" s="7">
        <f t="shared" si="18"/>
        <v>0</v>
      </c>
      <c r="L274" s="5">
        <f t="shared" si="20"/>
        <v>0</v>
      </c>
      <c r="M274">
        <f t="shared" si="19"/>
        <v>0</v>
      </c>
    </row>
    <row r="275" spans="11:13" hidden="1" x14ac:dyDescent="0.3">
      <c r="K275" s="7">
        <f t="shared" si="18"/>
        <v>0</v>
      </c>
      <c r="L275" s="5">
        <f t="shared" si="20"/>
        <v>0</v>
      </c>
      <c r="M275">
        <f t="shared" si="19"/>
        <v>0</v>
      </c>
    </row>
    <row r="276" spans="11:13" hidden="1" x14ac:dyDescent="0.3">
      <c r="K276" s="7">
        <f t="shared" si="18"/>
        <v>0</v>
      </c>
      <c r="L276" s="5">
        <f t="shared" si="20"/>
        <v>0</v>
      </c>
      <c r="M276">
        <f t="shared" si="19"/>
        <v>0</v>
      </c>
    </row>
    <row r="277" spans="11:13" hidden="1" x14ac:dyDescent="0.3">
      <c r="K277" s="7">
        <f t="shared" si="18"/>
        <v>0</v>
      </c>
      <c r="L277" s="5">
        <f t="shared" si="20"/>
        <v>0</v>
      </c>
      <c r="M277">
        <f t="shared" si="19"/>
        <v>0</v>
      </c>
    </row>
    <row r="278" spans="11:13" hidden="1" x14ac:dyDescent="0.3">
      <c r="K278" s="7">
        <f t="shared" si="18"/>
        <v>0</v>
      </c>
      <c r="L278" s="5">
        <f t="shared" si="20"/>
        <v>0</v>
      </c>
      <c r="M278">
        <f t="shared" si="19"/>
        <v>0</v>
      </c>
    </row>
    <row r="279" spans="11:13" hidden="1" x14ac:dyDescent="0.3">
      <c r="K279" s="7">
        <f t="shared" si="18"/>
        <v>0</v>
      </c>
      <c r="L279" s="5">
        <f t="shared" si="20"/>
        <v>0</v>
      </c>
      <c r="M279">
        <f t="shared" si="19"/>
        <v>0</v>
      </c>
    </row>
    <row r="280" spans="11:13" hidden="1" x14ac:dyDescent="0.3">
      <c r="K280" s="7">
        <f t="shared" si="18"/>
        <v>0</v>
      </c>
      <c r="L280" s="5">
        <f t="shared" si="20"/>
        <v>0</v>
      </c>
      <c r="M280">
        <f t="shared" si="19"/>
        <v>0</v>
      </c>
    </row>
    <row r="281" spans="11:13" hidden="1" x14ac:dyDescent="0.3">
      <c r="K281" s="7">
        <f t="shared" si="18"/>
        <v>0</v>
      </c>
      <c r="L281" s="5">
        <f t="shared" si="20"/>
        <v>0</v>
      </c>
      <c r="M281">
        <f t="shared" si="19"/>
        <v>0</v>
      </c>
    </row>
    <row r="282" spans="11:13" hidden="1" x14ac:dyDescent="0.3">
      <c r="K282" s="7">
        <f t="shared" si="18"/>
        <v>0</v>
      </c>
      <c r="L282" s="5">
        <f t="shared" si="20"/>
        <v>0</v>
      </c>
      <c r="M282">
        <f t="shared" si="19"/>
        <v>0</v>
      </c>
    </row>
    <row r="283" spans="11:13" hidden="1" x14ac:dyDescent="0.3">
      <c r="K283" s="7">
        <f t="shared" si="18"/>
        <v>0</v>
      </c>
      <c r="L283" s="5">
        <f t="shared" si="20"/>
        <v>0</v>
      </c>
      <c r="M283">
        <f t="shared" si="19"/>
        <v>0</v>
      </c>
    </row>
    <row r="284" spans="11:13" hidden="1" x14ac:dyDescent="0.3">
      <c r="K284" s="7">
        <f t="shared" si="18"/>
        <v>0</v>
      </c>
      <c r="L284" s="5">
        <f t="shared" si="20"/>
        <v>0</v>
      </c>
      <c r="M284">
        <f t="shared" si="19"/>
        <v>0</v>
      </c>
    </row>
    <row r="285" spans="11:13" hidden="1" x14ac:dyDescent="0.3">
      <c r="K285" s="7">
        <f t="shared" si="18"/>
        <v>0</v>
      </c>
      <c r="L285" s="5">
        <f t="shared" si="20"/>
        <v>0</v>
      </c>
      <c r="M285">
        <f t="shared" si="19"/>
        <v>0</v>
      </c>
    </row>
    <row r="286" spans="11:13" hidden="1" x14ac:dyDescent="0.3">
      <c r="K286" s="7">
        <f t="shared" si="18"/>
        <v>0</v>
      </c>
      <c r="L286" s="5">
        <f t="shared" si="20"/>
        <v>0</v>
      </c>
      <c r="M286">
        <f t="shared" si="19"/>
        <v>0</v>
      </c>
    </row>
    <row r="287" spans="11:13" hidden="1" x14ac:dyDescent="0.3">
      <c r="K287" s="7">
        <f t="shared" si="18"/>
        <v>0</v>
      </c>
      <c r="L287" s="5">
        <f t="shared" si="20"/>
        <v>0</v>
      </c>
      <c r="M287">
        <f t="shared" si="19"/>
        <v>0</v>
      </c>
    </row>
    <row r="288" spans="11:13" hidden="1" x14ac:dyDescent="0.3">
      <c r="K288" s="7">
        <f t="shared" si="18"/>
        <v>0</v>
      </c>
      <c r="L288" s="5">
        <f t="shared" si="20"/>
        <v>0</v>
      </c>
      <c r="M288">
        <f t="shared" si="19"/>
        <v>0</v>
      </c>
    </row>
    <row r="289" spans="11:13" hidden="1" x14ac:dyDescent="0.3">
      <c r="K289" s="7">
        <f t="shared" si="18"/>
        <v>0</v>
      </c>
      <c r="L289" s="5">
        <f t="shared" si="20"/>
        <v>0</v>
      </c>
      <c r="M289">
        <f t="shared" si="19"/>
        <v>0</v>
      </c>
    </row>
    <row r="290" spans="11:13" hidden="1" x14ac:dyDescent="0.3">
      <c r="K290" s="7">
        <f t="shared" si="18"/>
        <v>0</v>
      </c>
      <c r="L290" s="5">
        <f t="shared" si="20"/>
        <v>0</v>
      </c>
      <c r="M290">
        <f t="shared" si="19"/>
        <v>0</v>
      </c>
    </row>
    <row r="291" spans="11:13" hidden="1" x14ac:dyDescent="0.3">
      <c r="K291" s="7">
        <f t="shared" si="18"/>
        <v>0</v>
      </c>
      <c r="L291" s="5">
        <f t="shared" si="20"/>
        <v>0</v>
      </c>
      <c r="M291">
        <f t="shared" si="19"/>
        <v>0</v>
      </c>
    </row>
    <row r="292" spans="11:13" hidden="1" x14ac:dyDescent="0.3">
      <c r="K292" s="7">
        <f t="shared" si="18"/>
        <v>0</v>
      </c>
      <c r="L292" s="5">
        <f t="shared" si="20"/>
        <v>0</v>
      </c>
      <c r="M292">
        <f t="shared" si="19"/>
        <v>0</v>
      </c>
    </row>
    <row r="293" spans="11:13" hidden="1" x14ac:dyDescent="0.3">
      <c r="K293" s="7">
        <f t="shared" si="18"/>
        <v>0</v>
      </c>
      <c r="L293" s="5">
        <f t="shared" si="20"/>
        <v>0</v>
      </c>
      <c r="M293">
        <f t="shared" si="19"/>
        <v>0</v>
      </c>
    </row>
    <row r="294" spans="11:13" hidden="1" x14ac:dyDescent="0.3">
      <c r="K294" s="7">
        <f t="shared" si="18"/>
        <v>0</v>
      </c>
      <c r="L294" s="5">
        <f t="shared" si="20"/>
        <v>0</v>
      </c>
      <c r="M294">
        <f t="shared" si="19"/>
        <v>0</v>
      </c>
    </row>
    <row r="295" spans="11:13" hidden="1" x14ac:dyDescent="0.3">
      <c r="K295" s="7">
        <f t="shared" si="18"/>
        <v>0</v>
      </c>
      <c r="L295" s="5">
        <f t="shared" si="20"/>
        <v>0</v>
      </c>
      <c r="M295">
        <f t="shared" si="19"/>
        <v>0</v>
      </c>
    </row>
    <row r="296" spans="11:13" hidden="1" x14ac:dyDescent="0.3">
      <c r="K296" s="7">
        <f t="shared" si="18"/>
        <v>0</v>
      </c>
      <c r="L296" s="5">
        <f t="shared" si="20"/>
        <v>0</v>
      </c>
      <c r="M296">
        <f t="shared" si="19"/>
        <v>0</v>
      </c>
    </row>
    <row r="297" spans="11:13" hidden="1" x14ac:dyDescent="0.3">
      <c r="K297" s="7">
        <f t="shared" si="18"/>
        <v>0</v>
      </c>
      <c r="L297" s="5">
        <f t="shared" si="20"/>
        <v>0</v>
      </c>
      <c r="M297">
        <f t="shared" si="19"/>
        <v>0</v>
      </c>
    </row>
    <row r="298" spans="11:13" hidden="1" x14ac:dyDescent="0.3">
      <c r="K298" s="7">
        <f t="shared" si="18"/>
        <v>0</v>
      </c>
      <c r="L298" s="5">
        <f t="shared" si="20"/>
        <v>0</v>
      </c>
      <c r="M298">
        <f t="shared" si="19"/>
        <v>0</v>
      </c>
    </row>
    <row r="299" spans="11:13" hidden="1" x14ac:dyDescent="0.3">
      <c r="K299" s="7">
        <f t="shared" si="18"/>
        <v>0</v>
      </c>
      <c r="L299" s="5">
        <f t="shared" si="20"/>
        <v>0</v>
      </c>
      <c r="M299">
        <f t="shared" si="19"/>
        <v>0</v>
      </c>
    </row>
    <row r="300" spans="11:13" hidden="1" x14ac:dyDescent="0.3">
      <c r="K300" s="7">
        <f t="shared" si="18"/>
        <v>0</v>
      </c>
      <c r="L300" s="5">
        <f t="shared" si="20"/>
        <v>0</v>
      </c>
      <c r="M300">
        <f t="shared" si="19"/>
        <v>0</v>
      </c>
    </row>
    <row r="301" spans="11:13" hidden="1" x14ac:dyDescent="0.3">
      <c r="K301" s="7">
        <f t="shared" si="18"/>
        <v>0</v>
      </c>
      <c r="L301" s="5">
        <f t="shared" si="20"/>
        <v>0</v>
      </c>
      <c r="M301">
        <f t="shared" si="19"/>
        <v>0</v>
      </c>
    </row>
    <row r="302" spans="11:13" hidden="1" x14ac:dyDescent="0.3">
      <c r="K302" s="7">
        <f t="shared" si="18"/>
        <v>0</v>
      </c>
      <c r="L302" s="5">
        <f t="shared" si="20"/>
        <v>0</v>
      </c>
      <c r="M302">
        <f t="shared" si="19"/>
        <v>0</v>
      </c>
    </row>
    <row r="303" spans="11:13" hidden="1" x14ac:dyDescent="0.3">
      <c r="K303" s="7">
        <f t="shared" si="18"/>
        <v>0</v>
      </c>
      <c r="L303" s="5">
        <f t="shared" si="20"/>
        <v>0</v>
      </c>
      <c r="M303">
        <f t="shared" si="19"/>
        <v>0</v>
      </c>
    </row>
    <row r="304" spans="11:13" hidden="1" x14ac:dyDescent="0.3">
      <c r="K304" s="7">
        <f t="shared" si="18"/>
        <v>0</v>
      </c>
      <c r="L304" s="5">
        <f t="shared" si="20"/>
        <v>0</v>
      </c>
      <c r="M304">
        <f t="shared" si="19"/>
        <v>0</v>
      </c>
    </row>
    <row r="305" spans="11:13" hidden="1" x14ac:dyDescent="0.3">
      <c r="K305" s="7">
        <f t="shared" si="18"/>
        <v>0</v>
      </c>
      <c r="L305" s="5">
        <f t="shared" si="20"/>
        <v>0</v>
      </c>
      <c r="M305">
        <f t="shared" si="19"/>
        <v>0</v>
      </c>
    </row>
    <row r="306" spans="11:13" hidden="1" x14ac:dyDescent="0.3">
      <c r="K306" s="7">
        <f t="shared" si="18"/>
        <v>0</v>
      </c>
      <c r="L306" s="5">
        <f t="shared" si="20"/>
        <v>0</v>
      </c>
      <c r="M306">
        <f t="shared" si="19"/>
        <v>0</v>
      </c>
    </row>
    <row r="307" spans="11:13" hidden="1" x14ac:dyDescent="0.3">
      <c r="K307" s="7">
        <f t="shared" si="18"/>
        <v>0</v>
      </c>
      <c r="L307" s="5">
        <f t="shared" si="20"/>
        <v>0</v>
      </c>
      <c r="M307">
        <f t="shared" si="19"/>
        <v>0</v>
      </c>
    </row>
    <row r="308" spans="11:13" hidden="1" x14ac:dyDescent="0.3">
      <c r="K308" s="7">
        <f t="shared" si="18"/>
        <v>0</v>
      </c>
      <c r="L308" s="5">
        <f t="shared" si="20"/>
        <v>0</v>
      </c>
      <c r="M308">
        <f t="shared" si="19"/>
        <v>0</v>
      </c>
    </row>
    <row r="309" spans="11:13" hidden="1" x14ac:dyDescent="0.3">
      <c r="K309" s="7">
        <f t="shared" si="18"/>
        <v>0</v>
      </c>
      <c r="L309" s="5">
        <f t="shared" si="20"/>
        <v>0</v>
      </c>
      <c r="M309">
        <f t="shared" si="19"/>
        <v>0</v>
      </c>
    </row>
    <row r="310" spans="11:13" hidden="1" x14ac:dyDescent="0.3">
      <c r="K310" s="7">
        <f t="shared" si="18"/>
        <v>0</v>
      </c>
      <c r="L310" s="5">
        <f t="shared" si="20"/>
        <v>0</v>
      </c>
      <c r="M310">
        <f t="shared" si="19"/>
        <v>0</v>
      </c>
    </row>
    <row r="311" spans="11:13" hidden="1" x14ac:dyDescent="0.3">
      <c r="K311" s="7">
        <f t="shared" si="18"/>
        <v>0</v>
      </c>
      <c r="L311" s="5">
        <f t="shared" si="20"/>
        <v>0</v>
      </c>
      <c r="M311">
        <f t="shared" si="19"/>
        <v>0</v>
      </c>
    </row>
    <row r="312" spans="11:13" hidden="1" x14ac:dyDescent="0.3">
      <c r="K312" s="7">
        <f t="shared" si="18"/>
        <v>0</v>
      </c>
      <c r="L312" s="5">
        <f t="shared" si="20"/>
        <v>0</v>
      </c>
      <c r="M312">
        <f t="shared" si="19"/>
        <v>0</v>
      </c>
    </row>
    <row r="313" spans="11:13" hidden="1" x14ac:dyDescent="0.3">
      <c r="K313" s="7">
        <f t="shared" si="18"/>
        <v>0</v>
      </c>
      <c r="L313" s="5">
        <f t="shared" si="20"/>
        <v>0</v>
      </c>
      <c r="M313">
        <f t="shared" si="19"/>
        <v>0</v>
      </c>
    </row>
    <row r="314" spans="11:13" hidden="1" x14ac:dyDescent="0.3">
      <c r="K314" s="7">
        <f t="shared" si="18"/>
        <v>0</v>
      </c>
      <c r="L314" s="5">
        <f t="shared" si="20"/>
        <v>0</v>
      </c>
      <c r="M314">
        <f t="shared" si="19"/>
        <v>0</v>
      </c>
    </row>
    <row r="315" spans="11:13" hidden="1" x14ac:dyDescent="0.3">
      <c r="K315" s="7">
        <f t="shared" si="18"/>
        <v>0</v>
      </c>
      <c r="L315" s="5">
        <f t="shared" si="20"/>
        <v>0</v>
      </c>
      <c r="M315">
        <f t="shared" si="19"/>
        <v>0</v>
      </c>
    </row>
    <row r="316" spans="11:13" hidden="1" x14ac:dyDescent="0.3">
      <c r="K316" s="7">
        <f t="shared" si="18"/>
        <v>0</v>
      </c>
      <c r="L316" s="5">
        <f t="shared" si="20"/>
        <v>0</v>
      </c>
      <c r="M316">
        <f t="shared" si="19"/>
        <v>0</v>
      </c>
    </row>
    <row r="317" spans="11:13" hidden="1" x14ac:dyDescent="0.3">
      <c r="K317" s="7">
        <f t="shared" si="18"/>
        <v>0</v>
      </c>
      <c r="L317" s="5">
        <f t="shared" si="20"/>
        <v>0</v>
      </c>
      <c r="M317">
        <f t="shared" si="19"/>
        <v>0</v>
      </c>
    </row>
    <row r="318" spans="11:13" hidden="1" x14ac:dyDescent="0.3">
      <c r="K318" s="7">
        <f t="shared" si="18"/>
        <v>0</v>
      </c>
      <c r="L318" s="5">
        <f t="shared" si="20"/>
        <v>0</v>
      </c>
      <c r="M318">
        <f t="shared" si="19"/>
        <v>0</v>
      </c>
    </row>
    <row r="319" spans="11:13" hidden="1" x14ac:dyDescent="0.3">
      <c r="K319" s="7">
        <f t="shared" si="18"/>
        <v>0</v>
      </c>
      <c r="L319" s="5">
        <f t="shared" si="20"/>
        <v>0</v>
      </c>
      <c r="M319">
        <f t="shared" si="19"/>
        <v>0</v>
      </c>
    </row>
    <row r="320" spans="11:13" hidden="1" x14ac:dyDescent="0.3">
      <c r="K320" s="7">
        <f t="shared" si="18"/>
        <v>0</v>
      </c>
      <c r="L320" s="5">
        <f t="shared" si="20"/>
        <v>0</v>
      </c>
      <c r="M320">
        <f t="shared" si="19"/>
        <v>0</v>
      </c>
    </row>
    <row r="321" spans="11:13" hidden="1" x14ac:dyDescent="0.3">
      <c r="K321" s="7">
        <f t="shared" si="18"/>
        <v>0</v>
      </c>
      <c r="L321" s="5">
        <f t="shared" si="20"/>
        <v>0</v>
      </c>
      <c r="M321">
        <f t="shared" si="19"/>
        <v>0</v>
      </c>
    </row>
    <row r="322" spans="11:13" hidden="1" x14ac:dyDescent="0.3">
      <c r="K322" s="7">
        <f t="shared" si="18"/>
        <v>0</v>
      </c>
      <c r="L322" s="5">
        <f t="shared" si="20"/>
        <v>0</v>
      </c>
      <c r="M322">
        <f t="shared" si="19"/>
        <v>0</v>
      </c>
    </row>
    <row r="323" spans="11:13" hidden="1" x14ac:dyDescent="0.3">
      <c r="K323" s="7">
        <f t="shared" si="18"/>
        <v>0</v>
      </c>
      <c r="L323" s="5">
        <f t="shared" si="20"/>
        <v>0</v>
      </c>
      <c r="M323">
        <f t="shared" si="19"/>
        <v>0</v>
      </c>
    </row>
    <row r="324" spans="11:13" hidden="1" x14ac:dyDescent="0.3">
      <c r="K324" s="7">
        <f t="shared" si="18"/>
        <v>0</v>
      </c>
      <c r="L324" s="5">
        <f t="shared" si="20"/>
        <v>0</v>
      </c>
      <c r="M324">
        <f t="shared" si="19"/>
        <v>0</v>
      </c>
    </row>
    <row r="325" spans="11:13" hidden="1" x14ac:dyDescent="0.3">
      <c r="K325" s="7">
        <f t="shared" ref="K325:K388" si="21">SUM(F325:J325)</f>
        <v>0</v>
      </c>
      <c r="L325" s="5">
        <f t="shared" si="20"/>
        <v>0</v>
      </c>
      <c r="M325">
        <f t="shared" ref="M325:M388" si="22">SUM(K325*L325)</f>
        <v>0</v>
      </c>
    </row>
    <row r="326" spans="11:13" hidden="1" x14ac:dyDescent="0.3">
      <c r="K326" s="7">
        <f t="shared" si="21"/>
        <v>0</v>
      </c>
      <c r="L326" s="5">
        <f t="shared" ref="L326:L389" si="23">IF(D326="X",0,IF(E326="",0,IF(E326="H",0,VLOOKUP(E326,$F$539:$G$553,2))))</f>
        <v>0</v>
      </c>
      <c r="M326">
        <f t="shared" si="22"/>
        <v>0</v>
      </c>
    </row>
    <row r="327" spans="11:13" hidden="1" x14ac:dyDescent="0.3">
      <c r="K327" s="7">
        <f t="shared" si="21"/>
        <v>0</v>
      </c>
      <c r="L327" s="5">
        <f t="shared" si="23"/>
        <v>0</v>
      </c>
      <c r="M327">
        <f t="shared" si="22"/>
        <v>0</v>
      </c>
    </row>
    <row r="328" spans="11:13" hidden="1" x14ac:dyDescent="0.3">
      <c r="K328" s="7">
        <f t="shared" si="21"/>
        <v>0</v>
      </c>
      <c r="L328" s="5">
        <f t="shared" si="23"/>
        <v>0</v>
      </c>
      <c r="M328">
        <f t="shared" si="22"/>
        <v>0</v>
      </c>
    </row>
    <row r="329" spans="11:13" hidden="1" x14ac:dyDescent="0.3">
      <c r="K329" s="7">
        <f t="shared" si="21"/>
        <v>0</v>
      </c>
      <c r="L329" s="5">
        <f t="shared" si="23"/>
        <v>0</v>
      </c>
      <c r="M329">
        <f t="shared" si="22"/>
        <v>0</v>
      </c>
    </row>
    <row r="330" spans="11:13" hidden="1" x14ac:dyDescent="0.3">
      <c r="K330" s="7">
        <f t="shared" si="21"/>
        <v>0</v>
      </c>
      <c r="L330" s="5">
        <f t="shared" si="23"/>
        <v>0</v>
      </c>
      <c r="M330">
        <f t="shared" si="22"/>
        <v>0</v>
      </c>
    </row>
    <row r="331" spans="11:13" hidden="1" x14ac:dyDescent="0.3">
      <c r="K331" s="7">
        <f t="shared" si="21"/>
        <v>0</v>
      </c>
      <c r="L331" s="5">
        <f t="shared" si="23"/>
        <v>0</v>
      </c>
      <c r="M331">
        <f t="shared" si="22"/>
        <v>0</v>
      </c>
    </row>
    <row r="332" spans="11:13" hidden="1" x14ac:dyDescent="0.3">
      <c r="K332" s="7">
        <f t="shared" si="21"/>
        <v>0</v>
      </c>
      <c r="L332" s="5">
        <f t="shared" si="23"/>
        <v>0</v>
      </c>
      <c r="M332">
        <f t="shared" si="22"/>
        <v>0</v>
      </c>
    </row>
    <row r="333" spans="11:13" hidden="1" x14ac:dyDescent="0.3">
      <c r="K333" s="7">
        <f t="shared" si="21"/>
        <v>0</v>
      </c>
      <c r="L333" s="5">
        <f t="shared" si="23"/>
        <v>0</v>
      </c>
      <c r="M333">
        <f t="shared" si="22"/>
        <v>0</v>
      </c>
    </row>
    <row r="334" spans="11:13" hidden="1" x14ac:dyDescent="0.3">
      <c r="K334" s="7">
        <f t="shared" si="21"/>
        <v>0</v>
      </c>
      <c r="L334" s="5">
        <f t="shared" si="23"/>
        <v>0</v>
      </c>
      <c r="M334">
        <f t="shared" si="22"/>
        <v>0</v>
      </c>
    </row>
    <row r="335" spans="11:13" hidden="1" x14ac:dyDescent="0.3">
      <c r="K335" s="7">
        <f t="shared" si="21"/>
        <v>0</v>
      </c>
      <c r="L335" s="5">
        <f t="shared" si="23"/>
        <v>0</v>
      </c>
      <c r="M335">
        <f t="shared" si="22"/>
        <v>0</v>
      </c>
    </row>
    <row r="336" spans="11:13" hidden="1" x14ac:dyDescent="0.3">
      <c r="K336" s="7">
        <f t="shared" si="21"/>
        <v>0</v>
      </c>
      <c r="L336" s="5">
        <f t="shared" si="23"/>
        <v>0</v>
      </c>
      <c r="M336">
        <f t="shared" si="22"/>
        <v>0</v>
      </c>
    </row>
    <row r="337" spans="11:13" hidden="1" x14ac:dyDescent="0.3">
      <c r="K337" s="7">
        <f t="shared" si="21"/>
        <v>0</v>
      </c>
      <c r="L337" s="5">
        <f t="shared" si="23"/>
        <v>0</v>
      </c>
      <c r="M337">
        <f t="shared" si="22"/>
        <v>0</v>
      </c>
    </row>
    <row r="338" spans="11:13" hidden="1" x14ac:dyDescent="0.3">
      <c r="K338" s="7">
        <f t="shared" si="21"/>
        <v>0</v>
      </c>
      <c r="L338" s="5">
        <f t="shared" si="23"/>
        <v>0</v>
      </c>
      <c r="M338">
        <f t="shared" si="22"/>
        <v>0</v>
      </c>
    </row>
    <row r="339" spans="11:13" hidden="1" x14ac:dyDescent="0.3">
      <c r="K339" s="7">
        <f t="shared" si="21"/>
        <v>0</v>
      </c>
      <c r="L339" s="5">
        <f t="shared" si="23"/>
        <v>0</v>
      </c>
      <c r="M339">
        <f t="shared" si="22"/>
        <v>0</v>
      </c>
    </row>
    <row r="340" spans="11:13" hidden="1" x14ac:dyDescent="0.3">
      <c r="K340" s="7">
        <f t="shared" si="21"/>
        <v>0</v>
      </c>
      <c r="L340" s="5">
        <f t="shared" si="23"/>
        <v>0</v>
      </c>
      <c r="M340">
        <f t="shared" si="22"/>
        <v>0</v>
      </c>
    </row>
    <row r="341" spans="11:13" hidden="1" x14ac:dyDescent="0.3">
      <c r="K341" s="7">
        <f t="shared" si="21"/>
        <v>0</v>
      </c>
      <c r="L341" s="5">
        <f t="shared" si="23"/>
        <v>0</v>
      </c>
      <c r="M341">
        <f t="shared" si="22"/>
        <v>0</v>
      </c>
    </row>
    <row r="342" spans="11:13" hidden="1" x14ac:dyDescent="0.3">
      <c r="K342" s="7">
        <f t="shared" si="21"/>
        <v>0</v>
      </c>
      <c r="L342" s="5">
        <f t="shared" si="23"/>
        <v>0</v>
      </c>
      <c r="M342">
        <f t="shared" si="22"/>
        <v>0</v>
      </c>
    </row>
    <row r="343" spans="11:13" hidden="1" x14ac:dyDescent="0.3">
      <c r="K343" s="7">
        <f t="shared" si="21"/>
        <v>0</v>
      </c>
      <c r="L343" s="5">
        <f t="shared" si="23"/>
        <v>0</v>
      </c>
      <c r="M343">
        <f t="shared" si="22"/>
        <v>0</v>
      </c>
    </row>
    <row r="344" spans="11:13" hidden="1" x14ac:dyDescent="0.3">
      <c r="K344" s="7">
        <f t="shared" si="21"/>
        <v>0</v>
      </c>
      <c r="L344" s="5">
        <f t="shared" si="23"/>
        <v>0</v>
      </c>
      <c r="M344">
        <f t="shared" si="22"/>
        <v>0</v>
      </c>
    </row>
    <row r="345" spans="11:13" hidden="1" x14ac:dyDescent="0.3">
      <c r="K345" s="7">
        <f t="shared" si="21"/>
        <v>0</v>
      </c>
      <c r="L345" s="5">
        <f t="shared" si="23"/>
        <v>0</v>
      </c>
      <c r="M345">
        <f t="shared" si="22"/>
        <v>0</v>
      </c>
    </row>
    <row r="346" spans="11:13" hidden="1" x14ac:dyDescent="0.3">
      <c r="K346" s="7">
        <f t="shared" si="21"/>
        <v>0</v>
      </c>
      <c r="L346" s="5">
        <f t="shared" si="23"/>
        <v>0</v>
      </c>
      <c r="M346">
        <f t="shared" si="22"/>
        <v>0</v>
      </c>
    </row>
    <row r="347" spans="11:13" hidden="1" x14ac:dyDescent="0.3">
      <c r="K347" s="7">
        <f t="shared" si="21"/>
        <v>0</v>
      </c>
      <c r="L347" s="5">
        <f t="shared" si="23"/>
        <v>0</v>
      </c>
      <c r="M347">
        <f t="shared" si="22"/>
        <v>0</v>
      </c>
    </row>
    <row r="348" spans="11:13" hidden="1" x14ac:dyDescent="0.3">
      <c r="K348" s="7">
        <f t="shared" si="21"/>
        <v>0</v>
      </c>
      <c r="L348" s="5">
        <f t="shared" si="23"/>
        <v>0</v>
      </c>
      <c r="M348">
        <f t="shared" si="22"/>
        <v>0</v>
      </c>
    </row>
    <row r="349" spans="11:13" hidden="1" x14ac:dyDescent="0.3">
      <c r="K349" s="7">
        <f t="shared" si="21"/>
        <v>0</v>
      </c>
      <c r="L349" s="5">
        <f t="shared" si="23"/>
        <v>0</v>
      </c>
      <c r="M349">
        <f t="shared" si="22"/>
        <v>0</v>
      </c>
    </row>
    <row r="350" spans="11:13" hidden="1" x14ac:dyDescent="0.3">
      <c r="K350" s="7">
        <f t="shared" si="21"/>
        <v>0</v>
      </c>
      <c r="L350" s="5">
        <f t="shared" si="23"/>
        <v>0</v>
      </c>
      <c r="M350">
        <f t="shared" si="22"/>
        <v>0</v>
      </c>
    </row>
    <row r="351" spans="11:13" hidden="1" x14ac:dyDescent="0.3">
      <c r="K351" s="7">
        <f t="shared" si="21"/>
        <v>0</v>
      </c>
      <c r="L351" s="5">
        <f t="shared" si="23"/>
        <v>0</v>
      </c>
      <c r="M351">
        <f t="shared" si="22"/>
        <v>0</v>
      </c>
    </row>
    <row r="352" spans="11:13" hidden="1" x14ac:dyDescent="0.3">
      <c r="K352" s="7">
        <f t="shared" si="21"/>
        <v>0</v>
      </c>
      <c r="L352" s="5">
        <f t="shared" si="23"/>
        <v>0</v>
      </c>
      <c r="M352">
        <f t="shared" si="22"/>
        <v>0</v>
      </c>
    </row>
    <row r="353" spans="11:13" hidden="1" x14ac:dyDescent="0.3">
      <c r="K353" s="7">
        <f t="shared" si="21"/>
        <v>0</v>
      </c>
      <c r="L353" s="5">
        <f t="shared" si="23"/>
        <v>0</v>
      </c>
      <c r="M353">
        <f t="shared" si="22"/>
        <v>0</v>
      </c>
    </row>
    <row r="354" spans="11:13" hidden="1" x14ac:dyDescent="0.3">
      <c r="K354" s="7">
        <f t="shared" si="21"/>
        <v>0</v>
      </c>
      <c r="L354" s="5">
        <f t="shared" si="23"/>
        <v>0</v>
      </c>
      <c r="M354">
        <f t="shared" si="22"/>
        <v>0</v>
      </c>
    </row>
    <row r="355" spans="11:13" hidden="1" x14ac:dyDescent="0.3">
      <c r="K355" s="7">
        <f t="shared" si="21"/>
        <v>0</v>
      </c>
      <c r="L355" s="5">
        <f t="shared" si="23"/>
        <v>0</v>
      </c>
      <c r="M355">
        <f t="shared" si="22"/>
        <v>0</v>
      </c>
    </row>
    <row r="356" spans="11:13" hidden="1" x14ac:dyDescent="0.3">
      <c r="K356" s="7">
        <f t="shared" si="21"/>
        <v>0</v>
      </c>
      <c r="L356" s="5">
        <f t="shared" si="23"/>
        <v>0</v>
      </c>
      <c r="M356">
        <f t="shared" si="22"/>
        <v>0</v>
      </c>
    </row>
    <row r="357" spans="11:13" hidden="1" x14ac:dyDescent="0.3">
      <c r="K357" s="7">
        <f t="shared" si="21"/>
        <v>0</v>
      </c>
      <c r="L357" s="5">
        <f t="shared" si="23"/>
        <v>0</v>
      </c>
      <c r="M357">
        <f t="shared" si="22"/>
        <v>0</v>
      </c>
    </row>
    <row r="358" spans="11:13" hidden="1" x14ac:dyDescent="0.3">
      <c r="K358" s="7">
        <f t="shared" si="21"/>
        <v>0</v>
      </c>
      <c r="L358" s="5">
        <f t="shared" si="23"/>
        <v>0</v>
      </c>
      <c r="M358">
        <f t="shared" si="22"/>
        <v>0</v>
      </c>
    </row>
    <row r="359" spans="11:13" hidden="1" x14ac:dyDescent="0.3">
      <c r="K359" s="7">
        <f t="shared" si="21"/>
        <v>0</v>
      </c>
      <c r="L359" s="5">
        <f t="shared" si="23"/>
        <v>0</v>
      </c>
      <c r="M359">
        <f t="shared" si="22"/>
        <v>0</v>
      </c>
    </row>
    <row r="360" spans="11:13" hidden="1" x14ac:dyDescent="0.3">
      <c r="K360" s="7">
        <f t="shared" si="21"/>
        <v>0</v>
      </c>
      <c r="L360" s="5">
        <f t="shared" si="23"/>
        <v>0</v>
      </c>
      <c r="M360">
        <f t="shared" si="22"/>
        <v>0</v>
      </c>
    </row>
    <row r="361" spans="11:13" hidden="1" x14ac:dyDescent="0.3">
      <c r="K361" s="7">
        <f t="shared" si="21"/>
        <v>0</v>
      </c>
      <c r="L361" s="5">
        <f t="shared" si="23"/>
        <v>0</v>
      </c>
      <c r="M361">
        <f t="shared" si="22"/>
        <v>0</v>
      </c>
    </row>
    <row r="362" spans="11:13" hidden="1" x14ac:dyDescent="0.3">
      <c r="K362" s="7">
        <f t="shared" si="21"/>
        <v>0</v>
      </c>
      <c r="L362" s="5">
        <f t="shared" si="23"/>
        <v>0</v>
      </c>
      <c r="M362">
        <f t="shared" si="22"/>
        <v>0</v>
      </c>
    </row>
    <row r="363" spans="11:13" hidden="1" x14ac:dyDescent="0.3">
      <c r="K363" s="7">
        <f t="shared" si="21"/>
        <v>0</v>
      </c>
      <c r="L363" s="5">
        <f t="shared" si="23"/>
        <v>0</v>
      </c>
      <c r="M363">
        <f t="shared" si="22"/>
        <v>0</v>
      </c>
    </row>
    <row r="364" spans="11:13" hidden="1" x14ac:dyDescent="0.3">
      <c r="K364" s="7">
        <f t="shared" si="21"/>
        <v>0</v>
      </c>
      <c r="L364" s="5">
        <f t="shared" si="23"/>
        <v>0</v>
      </c>
      <c r="M364">
        <f t="shared" si="22"/>
        <v>0</v>
      </c>
    </row>
    <row r="365" spans="11:13" hidden="1" x14ac:dyDescent="0.3">
      <c r="K365" s="7">
        <f t="shared" si="21"/>
        <v>0</v>
      </c>
      <c r="L365" s="5">
        <f t="shared" si="23"/>
        <v>0</v>
      </c>
      <c r="M365">
        <f t="shared" si="22"/>
        <v>0</v>
      </c>
    </row>
    <row r="366" spans="11:13" hidden="1" x14ac:dyDescent="0.3">
      <c r="K366" s="7">
        <f t="shared" si="21"/>
        <v>0</v>
      </c>
      <c r="L366" s="5">
        <f t="shared" si="23"/>
        <v>0</v>
      </c>
      <c r="M366">
        <f t="shared" si="22"/>
        <v>0</v>
      </c>
    </row>
    <row r="367" spans="11:13" hidden="1" x14ac:dyDescent="0.3">
      <c r="K367" s="7">
        <f t="shared" si="21"/>
        <v>0</v>
      </c>
      <c r="L367" s="5">
        <f t="shared" si="23"/>
        <v>0</v>
      </c>
      <c r="M367">
        <f t="shared" si="22"/>
        <v>0</v>
      </c>
    </row>
    <row r="368" spans="11:13" hidden="1" x14ac:dyDescent="0.3">
      <c r="K368" s="7">
        <f t="shared" si="21"/>
        <v>0</v>
      </c>
      <c r="L368" s="5">
        <f t="shared" si="23"/>
        <v>0</v>
      </c>
      <c r="M368">
        <f t="shared" si="22"/>
        <v>0</v>
      </c>
    </row>
    <row r="369" spans="11:13" hidden="1" x14ac:dyDescent="0.3">
      <c r="K369" s="7">
        <f t="shared" si="21"/>
        <v>0</v>
      </c>
      <c r="L369" s="5">
        <f t="shared" si="23"/>
        <v>0</v>
      </c>
      <c r="M369">
        <f t="shared" si="22"/>
        <v>0</v>
      </c>
    </row>
    <row r="370" spans="11:13" hidden="1" x14ac:dyDescent="0.3">
      <c r="K370" s="7">
        <f t="shared" si="21"/>
        <v>0</v>
      </c>
      <c r="L370" s="5">
        <f t="shared" si="23"/>
        <v>0</v>
      </c>
      <c r="M370">
        <f t="shared" si="22"/>
        <v>0</v>
      </c>
    </row>
    <row r="371" spans="11:13" hidden="1" x14ac:dyDescent="0.3">
      <c r="K371" s="7">
        <f t="shared" si="21"/>
        <v>0</v>
      </c>
      <c r="L371" s="5">
        <f t="shared" si="23"/>
        <v>0</v>
      </c>
      <c r="M371">
        <f t="shared" si="22"/>
        <v>0</v>
      </c>
    </row>
    <row r="372" spans="11:13" hidden="1" x14ac:dyDescent="0.3">
      <c r="K372" s="7">
        <f t="shared" si="21"/>
        <v>0</v>
      </c>
      <c r="L372" s="5">
        <f t="shared" si="23"/>
        <v>0</v>
      </c>
      <c r="M372">
        <f t="shared" si="22"/>
        <v>0</v>
      </c>
    </row>
    <row r="373" spans="11:13" hidden="1" x14ac:dyDescent="0.3">
      <c r="K373" s="7">
        <f t="shared" si="21"/>
        <v>0</v>
      </c>
      <c r="L373" s="5">
        <f t="shared" si="23"/>
        <v>0</v>
      </c>
      <c r="M373">
        <f t="shared" si="22"/>
        <v>0</v>
      </c>
    </row>
    <row r="374" spans="11:13" hidden="1" x14ac:dyDescent="0.3">
      <c r="K374" s="7">
        <f t="shared" si="21"/>
        <v>0</v>
      </c>
      <c r="L374" s="5">
        <f t="shared" si="23"/>
        <v>0</v>
      </c>
      <c r="M374">
        <f t="shared" si="22"/>
        <v>0</v>
      </c>
    </row>
    <row r="375" spans="11:13" hidden="1" x14ac:dyDescent="0.3">
      <c r="K375" s="7">
        <f t="shared" si="21"/>
        <v>0</v>
      </c>
      <c r="L375" s="5">
        <f t="shared" si="23"/>
        <v>0</v>
      </c>
      <c r="M375">
        <f t="shared" si="22"/>
        <v>0</v>
      </c>
    </row>
    <row r="376" spans="11:13" hidden="1" x14ac:dyDescent="0.3">
      <c r="K376" s="7">
        <f t="shared" si="21"/>
        <v>0</v>
      </c>
      <c r="L376" s="5">
        <f t="shared" si="23"/>
        <v>0</v>
      </c>
      <c r="M376">
        <f t="shared" si="22"/>
        <v>0</v>
      </c>
    </row>
    <row r="377" spans="11:13" hidden="1" x14ac:dyDescent="0.3">
      <c r="K377" s="7">
        <f t="shared" si="21"/>
        <v>0</v>
      </c>
      <c r="L377" s="5">
        <f t="shared" si="23"/>
        <v>0</v>
      </c>
      <c r="M377">
        <f t="shared" si="22"/>
        <v>0</v>
      </c>
    </row>
    <row r="378" spans="11:13" hidden="1" x14ac:dyDescent="0.3">
      <c r="K378" s="7">
        <f t="shared" si="21"/>
        <v>0</v>
      </c>
      <c r="L378" s="5">
        <f t="shared" si="23"/>
        <v>0</v>
      </c>
      <c r="M378">
        <f t="shared" si="22"/>
        <v>0</v>
      </c>
    </row>
    <row r="379" spans="11:13" hidden="1" x14ac:dyDescent="0.3">
      <c r="K379" s="7">
        <f t="shared" si="21"/>
        <v>0</v>
      </c>
      <c r="L379" s="5">
        <f t="shared" si="23"/>
        <v>0</v>
      </c>
      <c r="M379">
        <f t="shared" si="22"/>
        <v>0</v>
      </c>
    </row>
    <row r="380" spans="11:13" hidden="1" x14ac:dyDescent="0.3">
      <c r="K380" s="7">
        <f t="shared" si="21"/>
        <v>0</v>
      </c>
      <c r="L380" s="5">
        <f t="shared" si="23"/>
        <v>0</v>
      </c>
      <c r="M380">
        <f t="shared" si="22"/>
        <v>0</v>
      </c>
    </row>
    <row r="381" spans="11:13" hidden="1" x14ac:dyDescent="0.3">
      <c r="K381" s="7">
        <f t="shared" si="21"/>
        <v>0</v>
      </c>
      <c r="L381" s="5">
        <f t="shared" si="23"/>
        <v>0</v>
      </c>
      <c r="M381">
        <f t="shared" si="22"/>
        <v>0</v>
      </c>
    </row>
    <row r="382" spans="11:13" hidden="1" x14ac:dyDescent="0.3">
      <c r="K382" s="7">
        <f t="shared" si="21"/>
        <v>0</v>
      </c>
      <c r="L382" s="5">
        <f t="shared" si="23"/>
        <v>0</v>
      </c>
      <c r="M382">
        <f t="shared" si="22"/>
        <v>0</v>
      </c>
    </row>
    <row r="383" spans="11:13" hidden="1" x14ac:dyDescent="0.3">
      <c r="K383" s="7">
        <f t="shared" si="21"/>
        <v>0</v>
      </c>
      <c r="L383" s="5">
        <f t="shared" si="23"/>
        <v>0</v>
      </c>
      <c r="M383">
        <f t="shared" si="22"/>
        <v>0</v>
      </c>
    </row>
    <row r="384" spans="11:13" hidden="1" x14ac:dyDescent="0.3">
      <c r="K384" s="7">
        <f t="shared" si="21"/>
        <v>0</v>
      </c>
      <c r="L384" s="5">
        <f t="shared" si="23"/>
        <v>0</v>
      </c>
      <c r="M384">
        <f t="shared" si="22"/>
        <v>0</v>
      </c>
    </row>
    <row r="385" spans="11:13" hidden="1" x14ac:dyDescent="0.3">
      <c r="K385" s="7">
        <f t="shared" si="21"/>
        <v>0</v>
      </c>
      <c r="L385" s="5">
        <f t="shared" si="23"/>
        <v>0</v>
      </c>
      <c r="M385">
        <f t="shared" si="22"/>
        <v>0</v>
      </c>
    </row>
    <row r="386" spans="11:13" hidden="1" x14ac:dyDescent="0.3">
      <c r="K386" s="7">
        <f t="shared" si="21"/>
        <v>0</v>
      </c>
      <c r="L386" s="5">
        <f t="shared" si="23"/>
        <v>0</v>
      </c>
      <c r="M386">
        <f t="shared" si="22"/>
        <v>0</v>
      </c>
    </row>
    <row r="387" spans="11:13" hidden="1" x14ac:dyDescent="0.3">
      <c r="K387" s="7">
        <f t="shared" si="21"/>
        <v>0</v>
      </c>
      <c r="L387" s="5">
        <f t="shared" si="23"/>
        <v>0</v>
      </c>
      <c r="M387">
        <f t="shared" si="22"/>
        <v>0</v>
      </c>
    </row>
    <row r="388" spans="11:13" hidden="1" x14ac:dyDescent="0.3">
      <c r="K388" s="7">
        <f t="shared" si="21"/>
        <v>0</v>
      </c>
      <c r="L388" s="5">
        <f t="shared" si="23"/>
        <v>0</v>
      </c>
      <c r="M388">
        <f t="shared" si="22"/>
        <v>0</v>
      </c>
    </row>
    <row r="389" spans="11:13" hidden="1" x14ac:dyDescent="0.3">
      <c r="K389" s="7">
        <f t="shared" ref="K389:K452" si="24">SUM(F389:J389)</f>
        <v>0</v>
      </c>
      <c r="L389" s="5">
        <f t="shared" si="23"/>
        <v>0</v>
      </c>
      <c r="M389">
        <f t="shared" ref="M389:M452" si="25">SUM(K389*L389)</f>
        <v>0</v>
      </c>
    </row>
    <row r="390" spans="11:13" hidden="1" x14ac:dyDescent="0.3">
      <c r="K390" s="7">
        <f t="shared" si="24"/>
        <v>0</v>
      </c>
      <c r="L390" s="5">
        <f t="shared" ref="L390:L453" si="26">IF(D390="X",0,IF(E390="",0,IF(E390="H",0,VLOOKUP(E390,$F$539:$G$553,2))))</f>
        <v>0</v>
      </c>
      <c r="M390">
        <f t="shared" si="25"/>
        <v>0</v>
      </c>
    </row>
    <row r="391" spans="11:13" hidden="1" x14ac:dyDescent="0.3">
      <c r="K391" s="7">
        <f t="shared" si="24"/>
        <v>0</v>
      </c>
      <c r="L391" s="5">
        <f t="shared" si="26"/>
        <v>0</v>
      </c>
      <c r="M391">
        <f t="shared" si="25"/>
        <v>0</v>
      </c>
    </row>
    <row r="392" spans="11:13" hidden="1" x14ac:dyDescent="0.3">
      <c r="K392" s="7">
        <f t="shared" si="24"/>
        <v>0</v>
      </c>
      <c r="L392" s="5">
        <f t="shared" si="26"/>
        <v>0</v>
      </c>
      <c r="M392">
        <f t="shared" si="25"/>
        <v>0</v>
      </c>
    </row>
    <row r="393" spans="11:13" hidden="1" x14ac:dyDescent="0.3">
      <c r="K393" s="7">
        <f t="shared" si="24"/>
        <v>0</v>
      </c>
      <c r="L393" s="5">
        <f t="shared" si="26"/>
        <v>0</v>
      </c>
      <c r="M393">
        <f t="shared" si="25"/>
        <v>0</v>
      </c>
    </row>
    <row r="394" spans="11:13" hidden="1" x14ac:dyDescent="0.3">
      <c r="K394" s="7">
        <f t="shared" si="24"/>
        <v>0</v>
      </c>
      <c r="L394" s="5">
        <f t="shared" si="26"/>
        <v>0</v>
      </c>
      <c r="M394">
        <f t="shared" si="25"/>
        <v>0</v>
      </c>
    </row>
    <row r="395" spans="11:13" hidden="1" x14ac:dyDescent="0.3">
      <c r="K395" s="7">
        <f t="shared" si="24"/>
        <v>0</v>
      </c>
      <c r="L395" s="5">
        <f t="shared" si="26"/>
        <v>0</v>
      </c>
      <c r="M395">
        <f t="shared" si="25"/>
        <v>0</v>
      </c>
    </row>
    <row r="396" spans="11:13" hidden="1" x14ac:dyDescent="0.3">
      <c r="K396" s="7">
        <f t="shared" si="24"/>
        <v>0</v>
      </c>
      <c r="L396" s="5">
        <f t="shared" si="26"/>
        <v>0</v>
      </c>
      <c r="M396">
        <f t="shared" si="25"/>
        <v>0</v>
      </c>
    </row>
    <row r="397" spans="11:13" hidden="1" x14ac:dyDescent="0.3">
      <c r="K397" s="7">
        <f t="shared" si="24"/>
        <v>0</v>
      </c>
      <c r="L397" s="5">
        <f t="shared" si="26"/>
        <v>0</v>
      </c>
      <c r="M397">
        <f t="shared" si="25"/>
        <v>0</v>
      </c>
    </row>
    <row r="398" spans="11:13" hidden="1" x14ac:dyDescent="0.3">
      <c r="K398" s="7">
        <f t="shared" si="24"/>
        <v>0</v>
      </c>
      <c r="L398" s="5">
        <f t="shared" si="26"/>
        <v>0</v>
      </c>
      <c r="M398">
        <f t="shared" si="25"/>
        <v>0</v>
      </c>
    </row>
    <row r="399" spans="11:13" hidden="1" x14ac:dyDescent="0.3">
      <c r="K399" s="7">
        <f t="shared" si="24"/>
        <v>0</v>
      </c>
      <c r="L399" s="5">
        <f t="shared" si="26"/>
        <v>0</v>
      </c>
      <c r="M399">
        <f t="shared" si="25"/>
        <v>0</v>
      </c>
    </row>
    <row r="400" spans="11:13" hidden="1" x14ac:dyDescent="0.3">
      <c r="K400" s="7">
        <f t="shared" si="24"/>
        <v>0</v>
      </c>
      <c r="L400" s="5">
        <f t="shared" si="26"/>
        <v>0</v>
      </c>
      <c r="M400">
        <f t="shared" si="25"/>
        <v>0</v>
      </c>
    </row>
    <row r="401" spans="11:13" hidden="1" x14ac:dyDescent="0.3">
      <c r="K401" s="7">
        <f t="shared" si="24"/>
        <v>0</v>
      </c>
      <c r="L401" s="5">
        <f t="shared" si="26"/>
        <v>0</v>
      </c>
      <c r="M401">
        <f t="shared" si="25"/>
        <v>0</v>
      </c>
    </row>
    <row r="402" spans="11:13" hidden="1" x14ac:dyDescent="0.3">
      <c r="K402" s="7">
        <f t="shared" si="24"/>
        <v>0</v>
      </c>
      <c r="L402" s="5">
        <f t="shared" si="26"/>
        <v>0</v>
      </c>
      <c r="M402">
        <f t="shared" si="25"/>
        <v>0</v>
      </c>
    </row>
    <row r="403" spans="11:13" hidden="1" x14ac:dyDescent="0.3">
      <c r="K403" s="7">
        <f t="shared" si="24"/>
        <v>0</v>
      </c>
      <c r="L403" s="5">
        <f t="shared" si="26"/>
        <v>0</v>
      </c>
      <c r="M403">
        <f t="shared" si="25"/>
        <v>0</v>
      </c>
    </row>
    <row r="404" spans="11:13" hidden="1" x14ac:dyDescent="0.3">
      <c r="K404" s="7">
        <f t="shared" si="24"/>
        <v>0</v>
      </c>
      <c r="L404" s="5">
        <f t="shared" si="26"/>
        <v>0</v>
      </c>
      <c r="M404">
        <f t="shared" si="25"/>
        <v>0</v>
      </c>
    </row>
    <row r="405" spans="11:13" hidden="1" x14ac:dyDescent="0.3">
      <c r="K405" s="7">
        <f t="shared" si="24"/>
        <v>0</v>
      </c>
      <c r="L405" s="5">
        <f t="shared" si="26"/>
        <v>0</v>
      </c>
      <c r="M405">
        <f t="shared" si="25"/>
        <v>0</v>
      </c>
    </row>
    <row r="406" spans="11:13" hidden="1" x14ac:dyDescent="0.3">
      <c r="K406" s="7">
        <f t="shared" si="24"/>
        <v>0</v>
      </c>
      <c r="L406" s="5">
        <f t="shared" si="26"/>
        <v>0</v>
      </c>
      <c r="M406">
        <f t="shared" si="25"/>
        <v>0</v>
      </c>
    </row>
    <row r="407" spans="11:13" hidden="1" x14ac:dyDescent="0.3">
      <c r="K407" s="7">
        <f t="shared" si="24"/>
        <v>0</v>
      </c>
      <c r="L407" s="5">
        <f t="shared" si="26"/>
        <v>0</v>
      </c>
      <c r="M407">
        <f t="shared" si="25"/>
        <v>0</v>
      </c>
    </row>
    <row r="408" spans="11:13" hidden="1" x14ac:dyDescent="0.3">
      <c r="K408" s="7">
        <f t="shared" si="24"/>
        <v>0</v>
      </c>
      <c r="L408" s="5">
        <f t="shared" si="26"/>
        <v>0</v>
      </c>
      <c r="M408">
        <f t="shared" si="25"/>
        <v>0</v>
      </c>
    </row>
    <row r="409" spans="11:13" hidden="1" x14ac:dyDescent="0.3">
      <c r="K409" s="7">
        <f t="shared" si="24"/>
        <v>0</v>
      </c>
      <c r="L409" s="5">
        <f t="shared" si="26"/>
        <v>0</v>
      </c>
      <c r="M409">
        <f t="shared" si="25"/>
        <v>0</v>
      </c>
    </row>
    <row r="410" spans="11:13" hidden="1" x14ac:dyDescent="0.3">
      <c r="K410" s="7">
        <f t="shared" si="24"/>
        <v>0</v>
      </c>
      <c r="L410" s="5">
        <f t="shared" si="26"/>
        <v>0</v>
      </c>
      <c r="M410">
        <f t="shared" si="25"/>
        <v>0</v>
      </c>
    </row>
    <row r="411" spans="11:13" hidden="1" x14ac:dyDescent="0.3">
      <c r="K411" s="7">
        <f t="shared" si="24"/>
        <v>0</v>
      </c>
      <c r="L411" s="5">
        <f t="shared" si="26"/>
        <v>0</v>
      </c>
      <c r="M411">
        <f t="shared" si="25"/>
        <v>0</v>
      </c>
    </row>
    <row r="412" spans="11:13" hidden="1" x14ac:dyDescent="0.3">
      <c r="K412" s="7">
        <f t="shared" si="24"/>
        <v>0</v>
      </c>
      <c r="L412" s="5">
        <f t="shared" si="26"/>
        <v>0</v>
      </c>
      <c r="M412">
        <f t="shared" si="25"/>
        <v>0</v>
      </c>
    </row>
    <row r="413" spans="11:13" hidden="1" x14ac:dyDescent="0.3">
      <c r="K413" s="7">
        <f t="shared" si="24"/>
        <v>0</v>
      </c>
      <c r="L413" s="5">
        <f t="shared" si="26"/>
        <v>0</v>
      </c>
      <c r="M413">
        <f t="shared" si="25"/>
        <v>0</v>
      </c>
    </row>
    <row r="414" spans="11:13" hidden="1" x14ac:dyDescent="0.3">
      <c r="K414" s="7">
        <f t="shared" si="24"/>
        <v>0</v>
      </c>
      <c r="L414" s="5">
        <f t="shared" si="26"/>
        <v>0</v>
      </c>
      <c r="M414">
        <f t="shared" si="25"/>
        <v>0</v>
      </c>
    </row>
    <row r="415" spans="11:13" hidden="1" x14ac:dyDescent="0.3">
      <c r="K415" s="7">
        <f t="shared" si="24"/>
        <v>0</v>
      </c>
      <c r="L415" s="5">
        <f t="shared" si="26"/>
        <v>0</v>
      </c>
      <c r="M415">
        <f t="shared" si="25"/>
        <v>0</v>
      </c>
    </row>
    <row r="416" spans="11:13" hidden="1" x14ac:dyDescent="0.3">
      <c r="K416" s="7">
        <f t="shared" si="24"/>
        <v>0</v>
      </c>
      <c r="L416" s="5">
        <f t="shared" si="26"/>
        <v>0</v>
      </c>
      <c r="M416">
        <f t="shared" si="25"/>
        <v>0</v>
      </c>
    </row>
    <row r="417" spans="11:13" hidden="1" x14ac:dyDescent="0.3">
      <c r="K417" s="7">
        <f t="shared" si="24"/>
        <v>0</v>
      </c>
      <c r="L417" s="5">
        <f t="shared" si="26"/>
        <v>0</v>
      </c>
      <c r="M417">
        <f t="shared" si="25"/>
        <v>0</v>
      </c>
    </row>
    <row r="418" spans="11:13" hidden="1" x14ac:dyDescent="0.3">
      <c r="K418" s="7">
        <f t="shared" si="24"/>
        <v>0</v>
      </c>
      <c r="L418" s="5">
        <f t="shared" si="26"/>
        <v>0</v>
      </c>
      <c r="M418">
        <f t="shared" si="25"/>
        <v>0</v>
      </c>
    </row>
    <row r="419" spans="11:13" hidden="1" x14ac:dyDescent="0.3">
      <c r="K419" s="7">
        <f t="shared" si="24"/>
        <v>0</v>
      </c>
      <c r="L419" s="5">
        <f t="shared" si="26"/>
        <v>0</v>
      </c>
      <c r="M419">
        <f t="shared" si="25"/>
        <v>0</v>
      </c>
    </row>
    <row r="420" spans="11:13" hidden="1" x14ac:dyDescent="0.3">
      <c r="K420" s="7">
        <f t="shared" si="24"/>
        <v>0</v>
      </c>
      <c r="L420" s="5">
        <f t="shared" si="26"/>
        <v>0</v>
      </c>
      <c r="M420">
        <f t="shared" si="25"/>
        <v>0</v>
      </c>
    </row>
    <row r="421" spans="11:13" hidden="1" x14ac:dyDescent="0.3">
      <c r="K421" s="7">
        <f t="shared" si="24"/>
        <v>0</v>
      </c>
      <c r="L421" s="5">
        <f t="shared" si="26"/>
        <v>0</v>
      </c>
      <c r="M421">
        <f t="shared" si="25"/>
        <v>0</v>
      </c>
    </row>
    <row r="422" spans="11:13" hidden="1" x14ac:dyDescent="0.3">
      <c r="K422" s="7">
        <f t="shared" si="24"/>
        <v>0</v>
      </c>
      <c r="L422" s="5">
        <f t="shared" si="26"/>
        <v>0</v>
      </c>
      <c r="M422">
        <f t="shared" si="25"/>
        <v>0</v>
      </c>
    </row>
    <row r="423" spans="11:13" hidden="1" x14ac:dyDescent="0.3">
      <c r="K423" s="7">
        <f t="shared" si="24"/>
        <v>0</v>
      </c>
      <c r="L423" s="5">
        <f t="shared" si="26"/>
        <v>0</v>
      </c>
      <c r="M423">
        <f t="shared" si="25"/>
        <v>0</v>
      </c>
    </row>
    <row r="424" spans="11:13" hidden="1" x14ac:dyDescent="0.3">
      <c r="K424" s="7">
        <f t="shared" si="24"/>
        <v>0</v>
      </c>
      <c r="L424" s="5">
        <f t="shared" si="26"/>
        <v>0</v>
      </c>
      <c r="M424">
        <f t="shared" si="25"/>
        <v>0</v>
      </c>
    </row>
    <row r="425" spans="11:13" hidden="1" x14ac:dyDescent="0.3">
      <c r="K425" s="7">
        <f t="shared" si="24"/>
        <v>0</v>
      </c>
      <c r="L425" s="5">
        <f t="shared" si="26"/>
        <v>0</v>
      </c>
      <c r="M425">
        <f t="shared" si="25"/>
        <v>0</v>
      </c>
    </row>
    <row r="426" spans="11:13" hidden="1" x14ac:dyDescent="0.3">
      <c r="K426" s="7">
        <f t="shared" si="24"/>
        <v>0</v>
      </c>
      <c r="L426" s="5">
        <f t="shared" si="26"/>
        <v>0</v>
      </c>
      <c r="M426">
        <f t="shared" si="25"/>
        <v>0</v>
      </c>
    </row>
    <row r="427" spans="11:13" hidden="1" x14ac:dyDescent="0.3">
      <c r="K427" s="7">
        <f t="shared" si="24"/>
        <v>0</v>
      </c>
      <c r="L427" s="5">
        <f t="shared" si="26"/>
        <v>0</v>
      </c>
      <c r="M427">
        <f t="shared" si="25"/>
        <v>0</v>
      </c>
    </row>
    <row r="428" spans="11:13" hidden="1" x14ac:dyDescent="0.3">
      <c r="K428" s="7">
        <f t="shared" si="24"/>
        <v>0</v>
      </c>
      <c r="L428" s="5">
        <f t="shared" si="26"/>
        <v>0</v>
      </c>
      <c r="M428">
        <f t="shared" si="25"/>
        <v>0</v>
      </c>
    </row>
    <row r="429" spans="11:13" hidden="1" x14ac:dyDescent="0.3">
      <c r="K429" s="7">
        <f t="shared" si="24"/>
        <v>0</v>
      </c>
      <c r="L429" s="5">
        <f t="shared" si="26"/>
        <v>0</v>
      </c>
      <c r="M429">
        <f t="shared" si="25"/>
        <v>0</v>
      </c>
    </row>
    <row r="430" spans="11:13" hidden="1" x14ac:dyDescent="0.3">
      <c r="K430" s="7">
        <f t="shared" si="24"/>
        <v>0</v>
      </c>
      <c r="L430" s="5">
        <f t="shared" si="26"/>
        <v>0</v>
      </c>
      <c r="M430">
        <f t="shared" si="25"/>
        <v>0</v>
      </c>
    </row>
    <row r="431" spans="11:13" hidden="1" x14ac:dyDescent="0.3">
      <c r="K431" s="7">
        <f t="shared" si="24"/>
        <v>0</v>
      </c>
      <c r="L431" s="5">
        <f t="shared" si="26"/>
        <v>0</v>
      </c>
      <c r="M431">
        <f t="shared" si="25"/>
        <v>0</v>
      </c>
    </row>
    <row r="432" spans="11:13" hidden="1" x14ac:dyDescent="0.3">
      <c r="K432" s="7">
        <f t="shared" si="24"/>
        <v>0</v>
      </c>
      <c r="L432" s="5">
        <f t="shared" si="26"/>
        <v>0</v>
      </c>
      <c r="M432">
        <f t="shared" si="25"/>
        <v>0</v>
      </c>
    </row>
    <row r="433" spans="11:13" hidden="1" x14ac:dyDescent="0.3">
      <c r="K433" s="7">
        <f t="shared" si="24"/>
        <v>0</v>
      </c>
      <c r="L433" s="5">
        <f t="shared" si="26"/>
        <v>0</v>
      </c>
      <c r="M433">
        <f t="shared" si="25"/>
        <v>0</v>
      </c>
    </row>
    <row r="434" spans="11:13" hidden="1" x14ac:dyDescent="0.3">
      <c r="K434" s="7">
        <f t="shared" si="24"/>
        <v>0</v>
      </c>
      <c r="L434" s="5">
        <f t="shared" si="26"/>
        <v>0</v>
      </c>
      <c r="M434">
        <f t="shared" si="25"/>
        <v>0</v>
      </c>
    </row>
    <row r="435" spans="11:13" hidden="1" x14ac:dyDescent="0.3">
      <c r="K435" s="7">
        <f t="shared" si="24"/>
        <v>0</v>
      </c>
      <c r="L435" s="5">
        <f t="shared" si="26"/>
        <v>0</v>
      </c>
      <c r="M435">
        <f t="shared" si="25"/>
        <v>0</v>
      </c>
    </row>
    <row r="436" spans="11:13" hidden="1" x14ac:dyDescent="0.3">
      <c r="K436" s="7">
        <f t="shared" si="24"/>
        <v>0</v>
      </c>
      <c r="L436" s="5">
        <f t="shared" si="26"/>
        <v>0</v>
      </c>
      <c r="M436">
        <f t="shared" si="25"/>
        <v>0</v>
      </c>
    </row>
    <row r="437" spans="11:13" hidden="1" x14ac:dyDescent="0.3">
      <c r="K437" s="7">
        <f t="shared" si="24"/>
        <v>0</v>
      </c>
      <c r="L437" s="5">
        <f t="shared" si="26"/>
        <v>0</v>
      </c>
      <c r="M437">
        <f t="shared" si="25"/>
        <v>0</v>
      </c>
    </row>
    <row r="438" spans="11:13" hidden="1" x14ac:dyDescent="0.3">
      <c r="K438" s="7">
        <f t="shared" si="24"/>
        <v>0</v>
      </c>
      <c r="L438" s="5">
        <f t="shared" si="26"/>
        <v>0</v>
      </c>
      <c r="M438">
        <f t="shared" si="25"/>
        <v>0</v>
      </c>
    </row>
    <row r="439" spans="11:13" hidden="1" x14ac:dyDescent="0.3">
      <c r="K439" s="7">
        <f t="shared" si="24"/>
        <v>0</v>
      </c>
      <c r="L439" s="5">
        <f t="shared" si="26"/>
        <v>0</v>
      </c>
      <c r="M439">
        <f t="shared" si="25"/>
        <v>0</v>
      </c>
    </row>
    <row r="440" spans="11:13" hidden="1" x14ac:dyDescent="0.3">
      <c r="K440" s="7">
        <f t="shared" si="24"/>
        <v>0</v>
      </c>
      <c r="L440" s="5">
        <f t="shared" si="26"/>
        <v>0</v>
      </c>
      <c r="M440">
        <f t="shared" si="25"/>
        <v>0</v>
      </c>
    </row>
    <row r="441" spans="11:13" hidden="1" x14ac:dyDescent="0.3">
      <c r="K441" s="7">
        <f t="shared" si="24"/>
        <v>0</v>
      </c>
      <c r="L441" s="5">
        <f t="shared" si="26"/>
        <v>0</v>
      </c>
      <c r="M441">
        <f t="shared" si="25"/>
        <v>0</v>
      </c>
    </row>
    <row r="442" spans="11:13" hidden="1" x14ac:dyDescent="0.3">
      <c r="K442" s="7">
        <f t="shared" si="24"/>
        <v>0</v>
      </c>
      <c r="L442" s="5">
        <f t="shared" si="26"/>
        <v>0</v>
      </c>
      <c r="M442">
        <f t="shared" si="25"/>
        <v>0</v>
      </c>
    </row>
    <row r="443" spans="11:13" hidden="1" x14ac:dyDescent="0.3">
      <c r="K443" s="7">
        <f t="shared" si="24"/>
        <v>0</v>
      </c>
      <c r="L443" s="5">
        <f t="shared" si="26"/>
        <v>0</v>
      </c>
      <c r="M443">
        <f t="shared" si="25"/>
        <v>0</v>
      </c>
    </row>
    <row r="444" spans="11:13" hidden="1" x14ac:dyDescent="0.3">
      <c r="K444" s="7">
        <f t="shared" si="24"/>
        <v>0</v>
      </c>
      <c r="L444" s="5">
        <f t="shared" si="26"/>
        <v>0</v>
      </c>
      <c r="M444">
        <f t="shared" si="25"/>
        <v>0</v>
      </c>
    </row>
    <row r="445" spans="11:13" hidden="1" x14ac:dyDescent="0.3">
      <c r="K445" s="7">
        <f t="shared" si="24"/>
        <v>0</v>
      </c>
      <c r="L445" s="5">
        <f t="shared" si="26"/>
        <v>0</v>
      </c>
      <c r="M445">
        <f t="shared" si="25"/>
        <v>0</v>
      </c>
    </row>
    <row r="446" spans="11:13" hidden="1" x14ac:dyDescent="0.3">
      <c r="K446" s="7">
        <f t="shared" si="24"/>
        <v>0</v>
      </c>
      <c r="L446" s="5">
        <f t="shared" si="26"/>
        <v>0</v>
      </c>
      <c r="M446">
        <f t="shared" si="25"/>
        <v>0</v>
      </c>
    </row>
    <row r="447" spans="11:13" hidden="1" x14ac:dyDescent="0.3">
      <c r="K447" s="7">
        <f t="shared" si="24"/>
        <v>0</v>
      </c>
      <c r="L447" s="5">
        <f t="shared" si="26"/>
        <v>0</v>
      </c>
      <c r="M447">
        <f t="shared" si="25"/>
        <v>0</v>
      </c>
    </row>
    <row r="448" spans="11:13" hidden="1" x14ac:dyDescent="0.3">
      <c r="K448" s="7">
        <f t="shared" si="24"/>
        <v>0</v>
      </c>
      <c r="L448" s="5">
        <f t="shared" si="26"/>
        <v>0</v>
      </c>
      <c r="M448">
        <f t="shared" si="25"/>
        <v>0</v>
      </c>
    </row>
    <row r="449" spans="11:13" hidden="1" x14ac:dyDescent="0.3">
      <c r="K449" s="7">
        <f t="shared" si="24"/>
        <v>0</v>
      </c>
      <c r="L449" s="5">
        <f t="shared" si="26"/>
        <v>0</v>
      </c>
      <c r="M449">
        <f t="shared" si="25"/>
        <v>0</v>
      </c>
    </row>
    <row r="450" spans="11:13" hidden="1" x14ac:dyDescent="0.3">
      <c r="K450" s="7">
        <f t="shared" si="24"/>
        <v>0</v>
      </c>
      <c r="L450" s="5">
        <f t="shared" si="26"/>
        <v>0</v>
      </c>
      <c r="M450">
        <f t="shared" si="25"/>
        <v>0</v>
      </c>
    </row>
    <row r="451" spans="11:13" hidden="1" x14ac:dyDescent="0.3">
      <c r="K451" s="7">
        <f t="shared" si="24"/>
        <v>0</v>
      </c>
      <c r="L451" s="5">
        <f t="shared" si="26"/>
        <v>0</v>
      </c>
      <c r="M451">
        <f t="shared" si="25"/>
        <v>0</v>
      </c>
    </row>
    <row r="452" spans="11:13" hidden="1" x14ac:dyDescent="0.3">
      <c r="K452" s="7">
        <f t="shared" si="24"/>
        <v>0</v>
      </c>
      <c r="L452" s="5">
        <f t="shared" si="26"/>
        <v>0</v>
      </c>
      <c r="M452">
        <f t="shared" si="25"/>
        <v>0</v>
      </c>
    </row>
    <row r="453" spans="11:13" hidden="1" x14ac:dyDescent="0.3">
      <c r="K453" s="7">
        <f t="shared" ref="K453:K498" si="27">SUM(F453:J453)</f>
        <v>0</v>
      </c>
      <c r="L453" s="5">
        <f t="shared" si="26"/>
        <v>0</v>
      </c>
      <c r="M453">
        <f t="shared" ref="M453:M498" si="28">SUM(K453*L453)</f>
        <v>0</v>
      </c>
    </row>
    <row r="454" spans="11:13" hidden="1" x14ac:dyDescent="0.3">
      <c r="K454" s="7">
        <f t="shared" si="27"/>
        <v>0</v>
      </c>
      <c r="L454" s="5">
        <f t="shared" ref="L454:L498" si="29">IF(D454="X",0,IF(E454="",0,IF(E454="H",0,VLOOKUP(E454,$F$539:$G$553,2))))</f>
        <v>0</v>
      </c>
      <c r="M454">
        <f t="shared" si="28"/>
        <v>0</v>
      </c>
    </row>
    <row r="455" spans="11:13" hidden="1" x14ac:dyDescent="0.3">
      <c r="K455" s="7">
        <f t="shared" si="27"/>
        <v>0</v>
      </c>
      <c r="L455" s="5">
        <f t="shared" si="29"/>
        <v>0</v>
      </c>
      <c r="M455">
        <f t="shared" si="28"/>
        <v>0</v>
      </c>
    </row>
    <row r="456" spans="11:13" hidden="1" x14ac:dyDescent="0.3">
      <c r="K456" s="7">
        <f t="shared" si="27"/>
        <v>0</v>
      </c>
      <c r="L456" s="5">
        <f t="shared" si="29"/>
        <v>0</v>
      </c>
      <c r="M456">
        <f t="shared" si="28"/>
        <v>0</v>
      </c>
    </row>
    <row r="457" spans="11:13" hidden="1" x14ac:dyDescent="0.3">
      <c r="K457" s="7">
        <f t="shared" si="27"/>
        <v>0</v>
      </c>
      <c r="L457" s="5">
        <f t="shared" si="29"/>
        <v>0</v>
      </c>
      <c r="M457">
        <f t="shared" si="28"/>
        <v>0</v>
      </c>
    </row>
    <row r="458" spans="11:13" hidden="1" x14ac:dyDescent="0.3">
      <c r="K458" s="7">
        <f t="shared" si="27"/>
        <v>0</v>
      </c>
      <c r="L458" s="5">
        <f t="shared" si="29"/>
        <v>0</v>
      </c>
      <c r="M458">
        <f t="shared" si="28"/>
        <v>0</v>
      </c>
    </row>
    <row r="459" spans="11:13" hidden="1" x14ac:dyDescent="0.3">
      <c r="K459" s="7">
        <f t="shared" si="27"/>
        <v>0</v>
      </c>
      <c r="L459" s="5">
        <f t="shared" si="29"/>
        <v>0</v>
      </c>
      <c r="M459">
        <f t="shared" si="28"/>
        <v>0</v>
      </c>
    </row>
    <row r="460" spans="11:13" hidden="1" x14ac:dyDescent="0.3">
      <c r="K460" s="7">
        <f t="shared" si="27"/>
        <v>0</v>
      </c>
      <c r="L460" s="5">
        <f t="shared" si="29"/>
        <v>0</v>
      </c>
      <c r="M460">
        <f t="shared" si="28"/>
        <v>0</v>
      </c>
    </row>
    <row r="461" spans="11:13" hidden="1" x14ac:dyDescent="0.3">
      <c r="K461" s="7">
        <f t="shared" si="27"/>
        <v>0</v>
      </c>
      <c r="L461" s="5">
        <f t="shared" si="29"/>
        <v>0</v>
      </c>
      <c r="M461">
        <f t="shared" si="28"/>
        <v>0</v>
      </c>
    </row>
    <row r="462" spans="11:13" hidden="1" x14ac:dyDescent="0.3">
      <c r="K462" s="7">
        <f t="shared" si="27"/>
        <v>0</v>
      </c>
      <c r="L462" s="5">
        <f t="shared" si="29"/>
        <v>0</v>
      </c>
      <c r="M462">
        <f t="shared" si="28"/>
        <v>0</v>
      </c>
    </row>
    <row r="463" spans="11:13" hidden="1" x14ac:dyDescent="0.3">
      <c r="K463" s="7">
        <f t="shared" si="27"/>
        <v>0</v>
      </c>
      <c r="L463" s="5">
        <f t="shared" si="29"/>
        <v>0</v>
      </c>
      <c r="M463">
        <f t="shared" si="28"/>
        <v>0</v>
      </c>
    </row>
    <row r="464" spans="11:13" hidden="1" x14ac:dyDescent="0.3">
      <c r="K464" s="7">
        <f t="shared" si="27"/>
        <v>0</v>
      </c>
      <c r="L464" s="5">
        <f t="shared" si="29"/>
        <v>0</v>
      </c>
      <c r="M464">
        <f t="shared" si="28"/>
        <v>0</v>
      </c>
    </row>
    <row r="465" spans="11:13" hidden="1" x14ac:dyDescent="0.3">
      <c r="K465" s="7">
        <f t="shared" si="27"/>
        <v>0</v>
      </c>
      <c r="L465" s="5">
        <f t="shared" si="29"/>
        <v>0</v>
      </c>
      <c r="M465">
        <f t="shared" si="28"/>
        <v>0</v>
      </c>
    </row>
    <row r="466" spans="11:13" hidden="1" x14ac:dyDescent="0.3">
      <c r="K466" s="7">
        <f t="shared" si="27"/>
        <v>0</v>
      </c>
      <c r="L466" s="5">
        <f t="shared" si="29"/>
        <v>0</v>
      </c>
      <c r="M466">
        <f t="shared" si="28"/>
        <v>0</v>
      </c>
    </row>
    <row r="467" spans="11:13" hidden="1" x14ac:dyDescent="0.3">
      <c r="K467" s="7">
        <f t="shared" si="27"/>
        <v>0</v>
      </c>
      <c r="L467" s="5">
        <f t="shared" si="29"/>
        <v>0</v>
      </c>
      <c r="M467">
        <f t="shared" si="28"/>
        <v>0</v>
      </c>
    </row>
    <row r="468" spans="11:13" hidden="1" x14ac:dyDescent="0.3">
      <c r="K468" s="7">
        <f t="shared" si="27"/>
        <v>0</v>
      </c>
      <c r="L468" s="5">
        <f t="shared" si="29"/>
        <v>0</v>
      </c>
      <c r="M468">
        <f t="shared" si="28"/>
        <v>0</v>
      </c>
    </row>
    <row r="469" spans="11:13" hidden="1" x14ac:dyDescent="0.3">
      <c r="K469" s="7">
        <f t="shared" si="27"/>
        <v>0</v>
      </c>
      <c r="L469" s="5">
        <f t="shared" si="29"/>
        <v>0</v>
      </c>
      <c r="M469">
        <f t="shared" si="28"/>
        <v>0</v>
      </c>
    </row>
    <row r="470" spans="11:13" hidden="1" x14ac:dyDescent="0.3">
      <c r="K470" s="7">
        <f t="shared" si="27"/>
        <v>0</v>
      </c>
      <c r="L470" s="5">
        <f t="shared" si="29"/>
        <v>0</v>
      </c>
      <c r="M470">
        <f t="shared" si="28"/>
        <v>0</v>
      </c>
    </row>
    <row r="471" spans="11:13" hidden="1" x14ac:dyDescent="0.3">
      <c r="K471" s="7">
        <f t="shared" si="27"/>
        <v>0</v>
      </c>
      <c r="L471" s="5">
        <f t="shared" si="29"/>
        <v>0</v>
      </c>
      <c r="M471">
        <f t="shared" si="28"/>
        <v>0</v>
      </c>
    </row>
    <row r="472" spans="11:13" hidden="1" x14ac:dyDescent="0.3">
      <c r="K472" s="7">
        <f t="shared" si="27"/>
        <v>0</v>
      </c>
      <c r="L472" s="5">
        <f t="shared" si="29"/>
        <v>0</v>
      </c>
      <c r="M472">
        <f t="shared" si="28"/>
        <v>0</v>
      </c>
    </row>
    <row r="473" spans="11:13" hidden="1" x14ac:dyDescent="0.3">
      <c r="K473" s="7">
        <f t="shared" si="27"/>
        <v>0</v>
      </c>
      <c r="L473" s="5">
        <f t="shared" si="29"/>
        <v>0</v>
      </c>
      <c r="M473">
        <f t="shared" si="28"/>
        <v>0</v>
      </c>
    </row>
    <row r="474" spans="11:13" hidden="1" x14ac:dyDescent="0.3">
      <c r="K474" s="7">
        <f t="shared" si="27"/>
        <v>0</v>
      </c>
      <c r="L474" s="5">
        <f t="shared" si="29"/>
        <v>0</v>
      </c>
      <c r="M474">
        <f t="shared" si="28"/>
        <v>0</v>
      </c>
    </row>
    <row r="475" spans="11:13" hidden="1" x14ac:dyDescent="0.3">
      <c r="K475" s="7">
        <f t="shared" si="27"/>
        <v>0</v>
      </c>
      <c r="L475" s="5">
        <f t="shared" si="29"/>
        <v>0</v>
      </c>
      <c r="M475">
        <f t="shared" si="28"/>
        <v>0</v>
      </c>
    </row>
    <row r="476" spans="11:13" hidden="1" x14ac:dyDescent="0.3">
      <c r="K476" s="7">
        <f t="shared" si="27"/>
        <v>0</v>
      </c>
      <c r="L476" s="5">
        <f t="shared" si="29"/>
        <v>0</v>
      </c>
      <c r="M476">
        <f t="shared" si="28"/>
        <v>0</v>
      </c>
    </row>
    <row r="477" spans="11:13" hidden="1" x14ac:dyDescent="0.3">
      <c r="K477" s="7">
        <f t="shared" si="27"/>
        <v>0</v>
      </c>
      <c r="L477" s="5">
        <f t="shared" si="29"/>
        <v>0</v>
      </c>
      <c r="M477">
        <f t="shared" si="28"/>
        <v>0</v>
      </c>
    </row>
    <row r="478" spans="11:13" hidden="1" x14ac:dyDescent="0.3">
      <c r="K478" s="7">
        <f t="shared" si="27"/>
        <v>0</v>
      </c>
      <c r="L478" s="5">
        <f t="shared" si="29"/>
        <v>0</v>
      </c>
      <c r="M478">
        <f t="shared" si="28"/>
        <v>0</v>
      </c>
    </row>
    <row r="479" spans="11:13" hidden="1" x14ac:dyDescent="0.3">
      <c r="K479" s="7">
        <f t="shared" si="27"/>
        <v>0</v>
      </c>
      <c r="L479" s="5">
        <f t="shared" si="29"/>
        <v>0</v>
      </c>
      <c r="M479">
        <f t="shared" si="28"/>
        <v>0</v>
      </c>
    </row>
    <row r="480" spans="11:13" hidden="1" x14ac:dyDescent="0.3">
      <c r="K480" s="7">
        <f t="shared" si="27"/>
        <v>0</v>
      </c>
      <c r="L480" s="5">
        <f t="shared" si="29"/>
        <v>0</v>
      </c>
      <c r="M480">
        <f t="shared" si="28"/>
        <v>0</v>
      </c>
    </row>
    <row r="481" spans="11:13" hidden="1" x14ac:dyDescent="0.3">
      <c r="K481" s="7">
        <f t="shared" si="27"/>
        <v>0</v>
      </c>
      <c r="L481" s="5">
        <f t="shared" si="29"/>
        <v>0</v>
      </c>
      <c r="M481">
        <f t="shared" si="28"/>
        <v>0</v>
      </c>
    </row>
    <row r="482" spans="11:13" hidden="1" x14ac:dyDescent="0.3">
      <c r="K482" s="7">
        <f t="shared" si="27"/>
        <v>0</v>
      </c>
      <c r="L482" s="5">
        <f t="shared" si="29"/>
        <v>0</v>
      </c>
      <c r="M482">
        <f t="shared" si="28"/>
        <v>0</v>
      </c>
    </row>
    <row r="483" spans="11:13" hidden="1" x14ac:dyDescent="0.3">
      <c r="K483" s="7">
        <f t="shared" si="27"/>
        <v>0</v>
      </c>
      <c r="L483" s="5">
        <f t="shared" si="29"/>
        <v>0</v>
      </c>
      <c r="M483">
        <f t="shared" si="28"/>
        <v>0</v>
      </c>
    </row>
    <row r="484" spans="11:13" hidden="1" x14ac:dyDescent="0.3">
      <c r="K484" s="7">
        <f t="shared" si="27"/>
        <v>0</v>
      </c>
      <c r="L484" s="5">
        <f t="shared" si="29"/>
        <v>0</v>
      </c>
      <c r="M484">
        <f t="shared" si="28"/>
        <v>0</v>
      </c>
    </row>
    <row r="485" spans="11:13" hidden="1" x14ac:dyDescent="0.3">
      <c r="K485" s="7">
        <f t="shared" si="27"/>
        <v>0</v>
      </c>
      <c r="L485" s="5">
        <f t="shared" si="29"/>
        <v>0</v>
      </c>
      <c r="M485">
        <f t="shared" si="28"/>
        <v>0</v>
      </c>
    </row>
    <row r="486" spans="11:13" hidden="1" x14ac:dyDescent="0.3">
      <c r="K486" s="7">
        <f t="shared" si="27"/>
        <v>0</v>
      </c>
      <c r="L486" s="5">
        <f t="shared" si="29"/>
        <v>0</v>
      </c>
      <c r="M486">
        <f t="shared" si="28"/>
        <v>0</v>
      </c>
    </row>
    <row r="487" spans="11:13" hidden="1" x14ac:dyDescent="0.3">
      <c r="K487" s="7">
        <f t="shared" si="27"/>
        <v>0</v>
      </c>
      <c r="L487" s="5">
        <f t="shared" si="29"/>
        <v>0</v>
      </c>
      <c r="M487">
        <f t="shared" si="28"/>
        <v>0</v>
      </c>
    </row>
    <row r="488" spans="11:13" hidden="1" x14ac:dyDescent="0.3">
      <c r="K488" s="7">
        <f t="shared" si="27"/>
        <v>0</v>
      </c>
      <c r="L488" s="5">
        <f t="shared" si="29"/>
        <v>0</v>
      </c>
      <c r="M488">
        <f t="shared" si="28"/>
        <v>0</v>
      </c>
    </row>
    <row r="489" spans="11:13" hidden="1" x14ac:dyDescent="0.3">
      <c r="K489" s="7">
        <f t="shared" si="27"/>
        <v>0</v>
      </c>
      <c r="L489" s="5">
        <f t="shared" si="29"/>
        <v>0</v>
      </c>
      <c r="M489">
        <f t="shared" si="28"/>
        <v>0</v>
      </c>
    </row>
    <row r="490" spans="11:13" hidden="1" x14ac:dyDescent="0.3">
      <c r="K490" s="7">
        <f t="shared" si="27"/>
        <v>0</v>
      </c>
      <c r="L490" s="5">
        <f t="shared" si="29"/>
        <v>0</v>
      </c>
      <c r="M490">
        <f t="shared" si="28"/>
        <v>0</v>
      </c>
    </row>
    <row r="491" spans="11:13" hidden="1" x14ac:dyDescent="0.3">
      <c r="K491" s="7">
        <f t="shared" ref="K491:K494" si="30">SUM(F491:J491)</f>
        <v>0</v>
      </c>
      <c r="L491" s="5">
        <f t="shared" si="29"/>
        <v>0</v>
      </c>
      <c r="M491">
        <f t="shared" ref="M491:M494" si="31">SUM(K491*L491)</f>
        <v>0</v>
      </c>
    </row>
    <row r="492" spans="11:13" hidden="1" x14ac:dyDescent="0.3">
      <c r="K492" s="7">
        <f t="shared" si="30"/>
        <v>0</v>
      </c>
      <c r="L492" s="5">
        <f t="shared" si="29"/>
        <v>0</v>
      </c>
      <c r="M492">
        <f t="shared" si="31"/>
        <v>0</v>
      </c>
    </row>
    <row r="493" spans="11:13" hidden="1" x14ac:dyDescent="0.3">
      <c r="K493" s="7">
        <f t="shared" si="30"/>
        <v>0</v>
      </c>
      <c r="L493" s="5">
        <f t="shared" si="29"/>
        <v>0</v>
      </c>
      <c r="M493">
        <f t="shared" si="31"/>
        <v>0</v>
      </c>
    </row>
    <row r="494" spans="11:13" hidden="1" x14ac:dyDescent="0.3">
      <c r="K494" s="7">
        <f t="shared" si="30"/>
        <v>0</v>
      </c>
      <c r="L494" s="5">
        <f t="shared" si="29"/>
        <v>0</v>
      </c>
      <c r="M494">
        <f t="shared" si="31"/>
        <v>0</v>
      </c>
    </row>
    <row r="495" spans="11:13" hidden="1" x14ac:dyDescent="0.3">
      <c r="K495" s="7">
        <f t="shared" si="27"/>
        <v>0</v>
      </c>
      <c r="L495" s="5">
        <f t="shared" si="29"/>
        <v>0</v>
      </c>
      <c r="M495">
        <f t="shared" si="28"/>
        <v>0</v>
      </c>
    </row>
    <row r="496" spans="11:13" hidden="1" x14ac:dyDescent="0.3">
      <c r="K496" s="7">
        <f t="shared" si="27"/>
        <v>0</v>
      </c>
      <c r="L496" s="5">
        <f t="shared" si="29"/>
        <v>0</v>
      </c>
      <c r="M496">
        <f t="shared" si="28"/>
        <v>0</v>
      </c>
    </row>
    <row r="497" spans="3:13" hidden="1" x14ac:dyDescent="0.3">
      <c r="K497" s="7">
        <f t="shared" si="27"/>
        <v>0</v>
      </c>
      <c r="L497" s="5">
        <f t="shared" si="29"/>
        <v>0</v>
      </c>
      <c r="M497">
        <f t="shared" si="28"/>
        <v>0</v>
      </c>
    </row>
    <row r="498" spans="3:13" hidden="1" x14ac:dyDescent="0.3">
      <c r="K498" s="7">
        <f t="shared" si="27"/>
        <v>0</v>
      </c>
      <c r="L498" s="5">
        <f t="shared" si="29"/>
        <v>0</v>
      </c>
      <c r="M498">
        <f t="shared" si="28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32">SUMPRODUCT(--($E$4:$E$498=C500),--($D$4:$D$498=""),$F$4:$F$498)</f>
        <v>219.5</v>
      </c>
      <c r="G500" s="149">
        <f t="shared" ref="G500:G514" si="33">SUMPRODUCT(--($E$4:$E$498=C500),--($D$4:$D$498=""),$G$4:$G$498)</f>
        <v>321</v>
      </c>
      <c r="H500" s="149">
        <f t="shared" ref="H500:H514" si="34">SUMPRODUCT(--($E$4:$E$498=C500),--($D$4:$D$498=""),$H$4:$H$498)</f>
        <v>0</v>
      </c>
      <c r="I500" s="149">
        <f t="shared" ref="I500:I514" si="35">SUMPRODUCT(--($E$4:$E$498=C500),--($D$4:$D$498=""),$I$4:$I$498)</f>
        <v>0</v>
      </c>
      <c r="J500" s="149">
        <f t="shared" ref="J500:J514" si="36">SUMPRODUCT(--($E$4:$E$498=C500),--($D$4:$D$498=""),$J$4:$J$498)</f>
        <v>0</v>
      </c>
      <c r="K500" s="149">
        <f t="shared" ref="K500:K514" si="37">SUM(F500:J500)</f>
        <v>540.5</v>
      </c>
      <c r="L500" s="149"/>
      <c r="M500" s="149">
        <f t="shared" ref="M500:M514" si="38">SUMPRODUCT(--($E$4:$E$498=C500),--($D$4:$D$498=""),$M$4:$M$498)</f>
        <v>54940</v>
      </c>
    </row>
    <row r="501" spans="3:13" hidden="1" x14ac:dyDescent="0.3">
      <c r="C501" s="149" t="str">
        <f t="shared" ref="C501:C514" si="39">IF(F540="","Vrije categorie",F540)</f>
        <v>A1</v>
      </c>
      <c r="D501" s="149"/>
      <c r="E501" s="149"/>
      <c r="F501" s="149">
        <f t="shared" si="32"/>
        <v>7.3</v>
      </c>
      <c r="G501" s="149">
        <f t="shared" si="33"/>
        <v>0</v>
      </c>
      <c r="H501" s="149">
        <f t="shared" si="34"/>
        <v>0</v>
      </c>
      <c r="I501" s="149">
        <f t="shared" si="35"/>
        <v>0</v>
      </c>
      <c r="J501" s="149">
        <f t="shared" si="36"/>
        <v>0</v>
      </c>
      <c r="K501" s="149">
        <f t="shared" si="37"/>
        <v>7.3</v>
      </c>
      <c r="L501" s="149"/>
      <c r="M501" s="149">
        <f t="shared" si="38"/>
        <v>876</v>
      </c>
    </row>
    <row r="502" spans="3:13" hidden="1" x14ac:dyDescent="0.3">
      <c r="C502" s="149" t="str">
        <f t="shared" si="39"/>
        <v>B</v>
      </c>
      <c r="D502" s="149"/>
      <c r="E502" s="149"/>
      <c r="F502" s="149">
        <f t="shared" si="32"/>
        <v>21.799999999999997</v>
      </c>
      <c r="G502" s="149">
        <f t="shared" si="33"/>
        <v>89.4</v>
      </c>
      <c r="H502" s="149">
        <f t="shared" si="34"/>
        <v>0</v>
      </c>
      <c r="I502" s="149">
        <f t="shared" si="35"/>
        <v>0</v>
      </c>
      <c r="J502" s="149">
        <f t="shared" si="36"/>
        <v>0</v>
      </c>
      <c r="K502" s="149">
        <f t="shared" si="37"/>
        <v>111.2</v>
      </c>
      <c r="L502" s="149"/>
      <c r="M502" s="149">
        <f t="shared" si="38"/>
        <v>4420</v>
      </c>
    </row>
    <row r="503" spans="3:13" hidden="1" x14ac:dyDescent="0.3">
      <c r="C503" s="149" t="str">
        <f t="shared" si="39"/>
        <v>C</v>
      </c>
      <c r="D503" s="149"/>
      <c r="E503" s="149"/>
      <c r="F503" s="149">
        <f t="shared" si="32"/>
        <v>0</v>
      </c>
      <c r="G503" s="149">
        <f t="shared" si="33"/>
        <v>0</v>
      </c>
      <c r="H503" s="149">
        <f t="shared" si="34"/>
        <v>0</v>
      </c>
      <c r="I503" s="149">
        <f t="shared" si="35"/>
        <v>0</v>
      </c>
      <c r="J503" s="149">
        <f t="shared" si="36"/>
        <v>24.4</v>
      </c>
      <c r="K503" s="149">
        <f t="shared" si="37"/>
        <v>24.4</v>
      </c>
      <c r="L503" s="149"/>
      <c r="M503" s="149">
        <f t="shared" si="38"/>
        <v>3120</v>
      </c>
    </row>
    <row r="504" spans="3:13" hidden="1" x14ac:dyDescent="0.3">
      <c r="C504" s="149" t="str">
        <f t="shared" si="39"/>
        <v>D</v>
      </c>
      <c r="D504" s="149"/>
      <c r="E504" s="149"/>
      <c r="F504" s="149">
        <f t="shared" si="32"/>
        <v>0</v>
      </c>
      <c r="G504" s="149">
        <f t="shared" si="33"/>
        <v>0</v>
      </c>
      <c r="H504" s="149">
        <f t="shared" si="34"/>
        <v>0</v>
      </c>
      <c r="I504" s="149">
        <f t="shared" si="35"/>
        <v>0</v>
      </c>
      <c r="J504" s="149">
        <f t="shared" si="36"/>
        <v>0</v>
      </c>
      <c r="K504" s="149">
        <f t="shared" si="37"/>
        <v>0</v>
      </c>
      <c r="L504" s="149"/>
      <c r="M504" s="149">
        <f t="shared" si="38"/>
        <v>0</v>
      </c>
    </row>
    <row r="505" spans="3:13" hidden="1" x14ac:dyDescent="0.3">
      <c r="C505" s="149" t="str">
        <f t="shared" si="39"/>
        <v>Vrije categorie</v>
      </c>
      <c r="D505" s="149"/>
      <c r="E505" s="149"/>
      <c r="F505" s="149">
        <f t="shared" si="32"/>
        <v>0</v>
      </c>
      <c r="G505" s="149">
        <f t="shared" si="33"/>
        <v>0</v>
      </c>
      <c r="H505" s="149">
        <f t="shared" si="34"/>
        <v>0</v>
      </c>
      <c r="I505" s="149">
        <f t="shared" si="35"/>
        <v>0</v>
      </c>
      <c r="J505" s="149">
        <f t="shared" si="36"/>
        <v>0</v>
      </c>
      <c r="K505" s="149">
        <f t="shared" si="37"/>
        <v>0</v>
      </c>
      <c r="L505" s="149"/>
      <c r="M505" s="149">
        <f t="shared" si="38"/>
        <v>0</v>
      </c>
    </row>
    <row r="506" spans="3:13" hidden="1" x14ac:dyDescent="0.3">
      <c r="C506" s="149" t="str">
        <f t="shared" si="39"/>
        <v>Vrije categorie</v>
      </c>
      <c r="D506" s="149"/>
      <c r="E506" s="149"/>
      <c r="F506" s="149">
        <f t="shared" si="32"/>
        <v>0</v>
      </c>
      <c r="G506" s="149">
        <f t="shared" si="33"/>
        <v>0</v>
      </c>
      <c r="H506" s="149">
        <f t="shared" si="34"/>
        <v>0</v>
      </c>
      <c r="I506" s="149">
        <f t="shared" si="35"/>
        <v>0</v>
      </c>
      <c r="J506" s="149">
        <f t="shared" si="36"/>
        <v>0</v>
      </c>
      <c r="K506" s="149">
        <f t="shared" si="37"/>
        <v>0</v>
      </c>
      <c r="L506" s="149"/>
      <c r="M506" s="149">
        <f t="shared" si="38"/>
        <v>0</v>
      </c>
    </row>
    <row r="507" spans="3:13" hidden="1" x14ac:dyDescent="0.3">
      <c r="C507" s="149" t="str">
        <f t="shared" si="39"/>
        <v>Vrije categorie</v>
      </c>
      <c r="D507" s="149"/>
      <c r="E507" s="149"/>
      <c r="F507" s="149">
        <f t="shared" si="32"/>
        <v>0</v>
      </c>
      <c r="G507" s="149">
        <f t="shared" si="33"/>
        <v>0</v>
      </c>
      <c r="H507" s="149">
        <f t="shared" si="34"/>
        <v>0</v>
      </c>
      <c r="I507" s="149">
        <f t="shared" si="35"/>
        <v>0</v>
      </c>
      <c r="J507" s="149">
        <f t="shared" si="36"/>
        <v>0</v>
      </c>
      <c r="K507" s="149">
        <f t="shared" si="37"/>
        <v>0</v>
      </c>
      <c r="L507" s="149"/>
      <c r="M507" s="149">
        <f t="shared" si="38"/>
        <v>0</v>
      </c>
    </row>
    <row r="508" spans="3:13" hidden="1" x14ac:dyDescent="0.3">
      <c r="C508" s="149" t="str">
        <f t="shared" si="39"/>
        <v>Vrije categorie</v>
      </c>
      <c r="D508" s="149"/>
      <c r="E508" s="149"/>
      <c r="F508" s="149">
        <f t="shared" si="32"/>
        <v>0</v>
      </c>
      <c r="G508" s="149">
        <f t="shared" si="33"/>
        <v>0</v>
      </c>
      <c r="H508" s="149">
        <f t="shared" si="34"/>
        <v>0</v>
      </c>
      <c r="I508" s="149">
        <f t="shared" si="35"/>
        <v>0</v>
      </c>
      <c r="J508" s="149">
        <f t="shared" si="36"/>
        <v>0</v>
      </c>
      <c r="K508" s="149">
        <f t="shared" si="37"/>
        <v>0</v>
      </c>
      <c r="L508" s="149"/>
      <c r="M508" s="149">
        <f t="shared" si="38"/>
        <v>0</v>
      </c>
    </row>
    <row r="509" spans="3:13" hidden="1" x14ac:dyDescent="0.3">
      <c r="C509" s="149" t="str">
        <f t="shared" si="39"/>
        <v>Vrije categorie</v>
      </c>
      <c r="D509" s="149"/>
      <c r="E509" s="149"/>
      <c r="F509" s="149">
        <f t="shared" si="32"/>
        <v>0</v>
      </c>
      <c r="G509" s="149">
        <f t="shared" si="33"/>
        <v>0</v>
      </c>
      <c r="H509" s="149">
        <f t="shared" si="34"/>
        <v>0</v>
      </c>
      <c r="I509" s="149">
        <f t="shared" si="35"/>
        <v>0</v>
      </c>
      <c r="J509" s="149">
        <f t="shared" si="36"/>
        <v>0</v>
      </c>
      <c r="K509" s="149">
        <f t="shared" si="37"/>
        <v>0</v>
      </c>
      <c r="L509" s="149"/>
      <c r="M509" s="149">
        <f t="shared" si="38"/>
        <v>0</v>
      </c>
    </row>
    <row r="510" spans="3:13" hidden="1" x14ac:dyDescent="0.3">
      <c r="C510" s="149" t="str">
        <f t="shared" si="39"/>
        <v>Vrije categorie</v>
      </c>
      <c r="D510" s="149"/>
      <c r="E510" s="149"/>
      <c r="F510" s="149">
        <f t="shared" si="32"/>
        <v>0</v>
      </c>
      <c r="G510" s="149">
        <f t="shared" si="33"/>
        <v>0</v>
      </c>
      <c r="H510" s="149">
        <f t="shared" si="34"/>
        <v>0</v>
      </c>
      <c r="I510" s="149">
        <f t="shared" si="35"/>
        <v>0</v>
      </c>
      <c r="J510" s="149">
        <f t="shared" si="36"/>
        <v>0</v>
      </c>
      <c r="K510" s="149">
        <f t="shared" si="37"/>
        <v>0</v>
      </c>
      <c r="L510" s="149"/>
      <c r="M510" s="149">
        <f t="shared" si="38"/>
        <v>0</v>
      </c>
    </row>
    <row r="511" spans="3:13" hidden="1" x14ac:dyDescent="0.3">
      <c r="C511" s="149" t="str">
        <f t="shared" si="39"/>
        <v>Vrije categorie</v>
      </c>
      <c r="D511" s="149"/>
      <c r="E511" s="149"/>
      <c r="F511" s="149">
        <f t="shared" si="32"/>
        <v>0</v>
      </c>
      <c r="G511" s="149">
        <f t="shared" si="33"/>
        <v>0</v>
      </c>
      <c r="H511" s="149">
        <f t="shared" si="34"/>
        <v>0</v>
      </c>
      <c r="I511" s="149">
        <f t="shared" si="35"/>
        <v>0</v>
      </c>
      <c r="J511" s="149">
        <f t="shared" si="36"/>
        <v>0</v>
      </c>
      <c r="K511" s="149">
        <f t="shared" si="37"/>
        <v>0</v>
      </c>
      <c r="L511" s="149"/>
      <c r="M511" s="149">
        <f t="shared" si="38"/>
        <v>0</v>
      </c>
    </row>
    <row r="512" spans="3:13" hidden="1" x14ac:dyDescent="0.3">
      <c r="C512" s="149" t="str">
        <f t="shared" si="39"/>
        <v>Vrije categorie</v>
      </c>
      <c r="D512" s="149"/>
      <c r="E512" s="149"/>
      <c r="F512" s="149">
        <f t="shared" si="32"/>
        <v>0</v>
      </c>
      <c r="G512" s="149">
        <f t="shared" si="33"/>
        <v>0</v>
      </c>
      <c r="H512" s="149">
        <f t="shared" si="34"/>
        <v>0</v>
      </c>
      <c r="I512" s="149">
        <f t="shared" si="35"/>
        <v>0</v>
      </c>
      <c r="J512" s="149">
        <f t="shared" si="36"/>
        <v>0</v>
      </c>
      <c r="K512" s="149">
        <f t="shared" si="37"/>
        <v>0</v>
      </c>
      <c r="L512" s="149"/>
      <c r="M512" s="149">
        <f t="shared" si="38"/>
        <v>0</v>
      </c>
    </row>
    <row r="513" spans="3:13" hidden="1" x14ac:dyDescent="0.3">
      <c r="C513" s="149" t="str">
        <f t="shared" si="39"/>
        <v>Vrije categorie</v>
      </c>
      <c r="D513" s="149"/>
      <c r="E513" s="149"/>
      <c r="F513" s="149">
        <f t="shared" si="32"/>
        <v>0</v>
      </c>
      <c r="G513" s="149">
        <f t="shared" si="33"/>
        <v>0</v>
      </c>
      <c r="H513" s="149">
        <f t="shared" si="34"/>
        <v>0</v>
      </c>
      <c r="I513" s="149">
        <f t="shared" si="35"/>
        <v>0</v>
      </c>
      <c r="J513" s="149">
        <f t="shared" si="36"/>
        <v>0</v>
      </c>
      <c r="K513" s="149">
        <f t="shared" si="37"/>
        <v>0</v>
      </c>
      <c r="L513" s="149"/>
      <c r="M513" s="149">
        <f t="shared" si="38"/>
        <v>0</v>
      </c>
    </row>
    <row r="514" spans="3:13" hidden="1" x14ac:dyDescent="0.3">
      <c r="C514" s="149" t="str">
        <f t="shared" si="39"/>
        <v>Vrije categorie</v>
      </c>
      <c r="D514" s="149"/>
      <c r="E514" s="149"/>
      <c r="F514" s="149">
        <f t="shared" si="32"/>
        <v>0</v>
      </c>
      <c r="G514" s="149">
        <f t="shared" si="33"/>
        <v>0</v>
      </c>
      <c r="H514" s="149">
        <f t="shared" si="34"/>
        <v>0</v>
      </c>
      <c r="I514" s="149">
        <f t="shared" si="35"/>
        <v>0</v>
      </c>
      <c r="J514" s="149">
        <f t="shared" si="36"/>
        <v>0</v>
      </c>
      <c r="K514" s="149">
        <f t="shared" si="37"/>
        <v>0</v>
      </c>
      <c r="L514" s="149"/>
      <c r="M514" s="149">
        <f t="shared" si="38"/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248.60000000000002</v>
      </c>
      <c r="G515" s="150">
        <f t="shared" ref="G515:K515" si="40">SUM(G500:G514)</f>
        <v>410.4</v>
      </c>
      <c r="H515" s="150">
        <f t="shared" si="40"/>
        <v>0</v>
      </c>
      <c r="I515" s="150">
        <f t="shared" si="40"/>
        <v>0</v>
      </c>
      <c r="J515" s="150">
        <f t="shared" si="40"/>
        <v>24.4</v>
      </c>
      <c r="K515" s="150">
        <f t="shared" si="40"/>
        <v>683.4</v>
      </c>
      <c r="L515" s="150"/>
      <c r="M515" s="150">
        <f>SUM(M499:M514)</f>
        <v>63356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4.4000000000000004</v>
      </c>
      <c r="G517" s="150">
        <f>SUMPRODUCT(--($E$4:$E$498="H"),G4:G498)</f>
        <v>14.8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4</v>
      </c>
      <c r="K517" s="150">
        <f>SUM(F517:J517)</f>
        <v>23.200000000000003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41">C500</f>
        <v>A</v>
      </c>
      <c r="D520" s="9"/>
      <c r="E520" s="9"/>
      <c r="F520" s="9">
        <f t="shared" ref="F520:F534" si="42">SUMPRODUCT(--($E$4:$E$498=C520),--($D$4:$D$498="X"),$F$4:$F$498)</f>
        <v>30</v>
      </c>
      <c r="G520" s="9">
        <f t="shared" ref="G520:G534" si="43">SUMPRODUCT(--($E$4:$E$498=C520),--($D$4:$D$498="X"),$G$4:$G$498)</f>
        <v>210.7</v>
      </c>
      <c r="H520" s="9">
        <f t="shared" ref="H520:H534" si="44">SUMPRODUCT(--($E$4:$E$498=C520),--($D$4:$D$498="X"),$H$4:$H$498)</f>
        <v>0</v>
      </c>
      <c r="I520" s="9">
        <f t="shared" ref="I520:I534" si="45">SUMPRODUCT(--($E$4:$E$498=C520),--($D$4:$D$498="X"),$I$4:$I$498)</f>
        <v>0</v>
      </c>
      <c r="J520" s="9">
        <f t="shared" ref="J520:J534" si="46">SUMPRODUCT(--($E$4:$E$498=C520),--($D$4:$D$498="X"),$J$4:$J$498)</f>
        <v>0</v>
      </c>
      <c r="K520" s="9">
        <f t="shared" ref="K520:K534" si="47">SUM(F520:J520)</f>
        <v>240.7</v>
      </c>
    </row>
    <row r="521" spans="3:13" hidden="1" x14ac:dyDescent="0.3">
      <c r="C521" s="9" t="str">
        <f t="shared" si="41"/>
        <v>A1</v>
      </c>
      <c r="D521" s="9"/>
      <c r="E521" s="9"/>
      <c r="F521" s="9">
        <f t="shared" si="42"/>
        <v>42.2</v>
      </c>
      <c r="G521" s="9">
        <f t="shared" si="43"/>
        <v>0</v>
      </c>
      <c r="H521" s="9">
        <f t="shared" si="44"/>
        <v>0</v>
      </c>
      <c r="I521" s="9">
        <f t="shared" si="45"/>
        <v>0</v>
      </c>
      <c r="J521" s="9">
        <f t="shared" si="46"/>
        <v>0</v>
      </c>
      <c r="K521" s="9">
        <f t="shared" si="47"/>
        <v>42.2</v>
      </c>
    </row>
    <row r="522" spans="3:13" hidden="1" x14ac:dyDescent="0.3">
      <c r="C522" s="9" t="str">
        <f t="shared" si="41"/>
        <v>B</v>
      </c>
      <c r="D522" s="9"/>
      <c r="E522" s="9"/>
      <c r="F522" s="9">
        <f t="shared" si="42"/>
        <v>29.6</v>
      </c>
      <c r="G522" s="9">
        <f t="shared" si="43"/>
        <v>4</v>
      </c>
      <c r="H522" s="9">
        <f t="shared" si="44"/>
        <v>0</v>
      </c>
      <c r="I522" s="9">
        <f t="shared" si="45"/>
        <v>0</v>
      </c>
      <c r="J522" s="9">
        <f t="shared" si="46"/>
        <v>0</v>
      </c>
      <c r="K522" s="9">
        <f t="shared" si="47"/>
        <v>33.6</v>
      </c>
    </row>
    <row r="523" spans="3:13" hidden="1" x14ac:dyDescent="0.3">
      <c r="C523" s="9" t="str">
        <f t="shared" si="41"/>
        <v>C</v>
      </c>
      <c r="D523" s="9"/>
      <c r="E523" s="9"/>
      <c r="F523" s="9">
        <f t="shared" si="42"/>
        <v>0</v>
      </c>
      <c r="G523" s="9">
        <f t="shared" si="43"/>
        <v>0</v>
      </c>
      <c r="H523" s="9">
        <f t="shared" si="44"/>
        <v>0</v>
      </c>
      <c r="I523" s="9">
        <f t="shared" si="45"/>
        <v>0</v>
      </c>
      <c r="J523" s="9">
        <f t="shared" si="46"/>
        <v>13.100000000000001</v>
      </c>
      <c r="K523" s="9">
        <f t="shared" si="47"/>
        <v>13.100000000000001</v>
      </c>
    </row>
    <row r="524" spans="3:13" hidden="1" x14ac:dyDescent="0.3">
      <c r="C524" s="9" t="str">
        <f t="shared" si="41"/>
        <v>D</v>
      </c>
      <c r="D524" s="9"/>
      <c r="E524" s="9"/>
      <c r="F524" s="9">
        <f t="shared" si="42"/>
        <v>0</v>
      </c>
      <c r="G524" s="9">
        <f t="shared" si="43"/>
        <v>0</v>
      </c>
      <c r="H524" s="9">
        <f t="shared" si="44"/>
        <v>88.4</v>
      </c>
      <c r="I524" s="9">
        <f t="shared" si="45"/>
        <v>0</v>
      </c>
      <c r="J524" s="9">
        <f t="shared" si="46"/>
        <v>0</v>
      </c>
      <c r="K524" s="9">
        <f t="shared" si="47"/>
        <v>88.4</v>
      </c>
    </row>
    <row r="525" spans="3:13" hidden="1" x14ac:dyDescent="0.3">
      <c r="C525" s="9" t="str">
        <f t="shared" si="41"/>
        <v>Vrije categorie</v>
      </c>
      <c r="D525" s="9"/>
      <c r="E525" s="9"/>
      <c r="F525" s="9">
        <f t="shared" si="42"/>
        <v>0</v>
      </c>
      <c r="G525" s="9">
        <f t="shared" si="43"/>
        <v>0</v>
      </c>
      <c r="H525" s="9">
        <f t="shared" si="44"/>
        <v>0</v>
      </c>
      <c r="I525" s="9">
        <f t="shared" si="45"/>
        <v>0</v>
      </c>
      <c r="J525" s="9">
        <f t="shared" si="46"/>
        <v>0</v>
      </c>
      <c r="K525" s="9">
        <f t="shared" si="47"/>
        <v>0</v>
      </c>
    </row>
    <row r="526" spans="3:13" hidden="1" x14ac:dyDescent="0.3">
      <c r="C526" s="9" t="str">
        <f t="shared" si="41"/>
        <v>Vrije categorie</v>
      </c>
      <c r="D526" s="9"/>
      <c r="E526" s="9"/>
      <c r="F526" s="9">
        <f t="shared" si="42"/>
        <v>0</v>
      </c>
      <c r="G526" s="9">
        <f t="shared" si="43"/>
        <v>0</v>
      </c>
      <c r="H526" s="9">
        <f t="shared" si="44"/>
        <v>0</v>
      </c>
      <c r="I526" s="9">
        <f t="shared" si="45"/>
        <v>0</v>
      </c>
      <c r="J526" s="9">
        <f t="shared" si="46"/>
        <v>0</v>
      </c>
      <c r="K526" s="9">
        <f t="shared" si="47"/>
        <v>0</v>
      </c>
    </row>
    <row r="527" spans="3:13" hidden="1" x14ac:dyDescent="0.3">
      <c r="C527" s="9" t="str">
        <f t="shared" si="41"/>
        <v>Vrije categorie</v>
      </c>
      <c r="D527" s="9"/>
      <c r="E527" s="9"/>
      <c r="F527" s="9">
        <f t="shared" si="42"/>
        <v>0</v>
      </c>
      <c r="G527" s="9">
        <f t="shared" si="43"/>
        <v>0</v>
      </c>
      <c r="H527" s="9">
        <f t="shared" si="44"/>
        <v>0</v>
      </c>
      <c r="I527" s="9">
        <f t="shared" si="45"/>
        <v>0</v>
      </c>
      <c r="J527" s="9">
        <f t="shared" si="46"/>
        <v>0</v>
      </c>
      <c r="K527" s="9">
        <f t="shared" si="47"/>
        <v>0</v>
      </c>
    </row>
    <row r="528" spans="3:13" hidden="1" x14ac:dyDescent="0.3">
      <c r="C528" s="9" t="str">
        <f t="shared" si="41"/>
        <v>Vrije categorie</v>
      </c>
      <c r="D528" s="9"/>
      <c r="E528" s="9"/>
      <c r="F528" s="9">
        <f t="shared" si="42"/>
        <v>0</v>
      </c>
      <c r="G528" s="9">
        <f t="shared" si="43"/>
        <v>0</v>
      </c>
      <c r="H528" s="9">
        <f t="shared" si="44"/>
        <v>0</v>
      </c>
      <c r="I528" s="9">
        <f t="shared" si="45"/>
        <v>0</v>
      </c>
      <c r="J528" s="9">
        <f t="shared" si="46"/>
        <v>0</v>
      </c>
      <c r="K528" s="9">
        <f t="shared" si="47"/>
        <v>0</v>
      </c>
    </row>
    <row r="529" spans="3:12" hidden="1" x14ac:dyDescent="0.3">
      <c r="C529" s="9" t="str">
        <f t="shared" si="41"/>
        <v>Vrije categorie</v>
      </c>
      <c r="D529" s="9"/>
      <c r="E529" s="9"/>
      <c r="F529" s="9">
        <f t="shared" si="42"/>
        <v>0</v>
      </c>
      <c r="G529" s="9">
        <f t="shared" si="43"/>
        <v>0</v>
      </c>
      <c r="H529" s="9">
        <f t="shared" si="44"/>
        <v>0</v>
      </c>
      <c r="I529" s="9">
        <f t="shared" si="45"/>
        <v>0</v>
      </c>
      <c r="J529" s="9">
        <f t="shared" si="46"/>
        <v>0</v>
      </c>
      <c r="K529" s="9">
        <f t="shared" si="47"/>
        <v>0</v>
      </c>
    </row>
    <row r="530" spans="3:12" hidden="1" x14ac:dyDescent="0.3">
      <c r="C530" s="9" t="str">
        <f t="shared" si="41"/>
        <v>Vrije categorie</v>
      </c>
      <c r="D530" s="9"/>
      <c r="E530" s="9"/>
      <c r="F530" s="9">
        <f t="shared" si="42"/>
        <v>0</v>
      </c>
      <c r="G530" s="9">
        <f t="shared" si="43"/>
        <v>0</v>
      </c>
      <c r="H530" s="9">
        <f t="shared" si="44"/>
        <v>0</v>
      </c>
      <c r="I530" s="9">
        <f t="shared" si="45"/>
        <v>0</v>
      </c>
      <c r="J530" s="9">
        <f t="shared" si="46"/>
        <v>0</v>
      </c>
      <c r="K530" s="9">
        <f t="shared" si="47"/>
        <v>0</v>
      </c>
    </row>
    <row r="531" spans="3:12" hidden="1" x14ac:dyDescent="0.3">
      <c r="C531" s="9" t="str">
        <f t="shared" si="41"/>
        <v>Vrije categorie</v>
      </c>
      <c r="D531" s="9"/>
      <c r="E531" s="9"/>
      <c r="F531" s="9">
        <f t="shared" si="42"/>
        <v>0</v>
      </c>
      <c r="G531" s="9">
        <f t="shared" si="43"/>
        <v>0</v>
      </c>
      <c r="H531" s="9">
        <f t="shared" si="44"/>
        <v>0</v>
      </c>
      <c r="I531" s="9">
        <f t="shared" si="45"/>
        <v>0</v>
      </c>
      <c r="J531" s="9">
        <f t="shared" si="46"/>
        <v>0</v>
      </c>
      <c r="K531" s="9">
        <f t="shared" si="47"/>
        <v>0</v>
      </c>
    </row>
    <row r="532" spans="3:12" hidden="1" x14ac:dyDescent="0.3">
      <c r="C532" s="9" t="str">
        <f t="shared" si="41"/>
        <v>Vrije categorie</v>
      </c>
      <c r="D532" s="9"/>
      <c r="E532" s="9"/>
      <c r="F532" s="9">
        <f t="shared" si="42"/>
        <v>0</v>
      </c>
      <c r="G532" s="9">
        <f t="shared" si="43"/>
        <v>0</v>
      </c>
      <c r="H532" s="9">
        <f t="shared" si="44"/>
        <v>0</v>
      </c>
      <c r="I532" s="9">
        <f t="shared" si="45"/>
        <v>0</v>
      </c>
      <c r="J532" s="9">
        <f t="shared" si="46"/>
        <v>0</v>
      </c>
      <c r="K532" s="9">
        <f t="shared" si="47"/>
        <v>0</v>
      </c>
    </row>
    <row r="533" spans="3:12" hidden="1" x14ac:dyDescent="0.3">
      <c r="C533" s="9" t="str">
        <f t="shared" si="41"/>
        <v>Vrije categorie</v>
      </c>
      <c r="D533" s="9"/>
      <c r="E533" s="9"/>
      <c r="F533" s="9">
        <f t="shared" si="42"/>
        <v>0</v>
      </c>
      <c r="G533" s="9">
        <f t="shared" si="43"/>
        <v>0</v>
      </c>
      <c r="H533" s="9">
        <f t="shared" si="44"/>
        <v>0</v>
      </c>
      <c r="I533" s="9">
        <f t="shared" si="45"/>
        <v>0</v>
      </c>
      <c r="J533" s="9">
        <f t="shared" si="46"/>
        <v>0</v>
      </c>
      <c r="K533" s="9">
        <f t="shared" si="47"/>
        <v>0</v>
      </c>
    </row>
    <row r="534" spans="3:12" hidden="1" x14ac:dyDescent="0.3">
      <c r="C534" s="9" t="str">
        <f t="shared" si="41"/>
        <v>Vrije categorie</v>
      </c>
      <c r="D534" s="9"/>
      <c r="E534" s="9"/>
      <c r="F534" s="9">
        <f t="shared" si="42"/>
        <v>0</v>
      </c>
      <c r="G534" s="9">
        <f t="shared" si="43"/>
        <v>0</v>
      </c>
      <c r="H534" s="9">
        <f t="shared" si="44"/>
        <v>0</v>
      </c>
      <c r="I534" s="9">
        <f t="shared" si="45"/>
        <v>0</v>
      </c>
      <c r="J534" s="9">
        <f t="shared" si="46"/>
        <v>0</v>
      </c>
      <c r="K534" s="9">
        <f t="shared" si="47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8">SUM(F520:F534)</f>
        <v>101.80000000000001</v>
      </c>
      <c r="G535" s="10">
        <f t="shared" si="48"/>
        <v>214.7</v>
      </c>
      <c r="H535" s="10">
        <f t="shared" si="48"/>
        <v>88.4</v>
      </c>
      <c r="I535" s="10">
        <f t="shared" si="48"/>
        <v>0</v>
      </c>
      <c r="J535" s="10">
        <f t="shared" si="48"/>
        <v>13.100000000000001</v>
      </c>
      <c r="K535" s="10">
        <f t="shared" si="48"/>
        <v>418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  <row r="564" ht="15" thickTop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 r:id="rId2"/>
  <legacyDrawingHF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Blad26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12,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SWS de Groene Borg</v>
      </c>
      <c r="C4" s="530"/>
      <c r="D4" s="530"/>
      <c r="E4" s="530"/>
      <c r="F4" s="548" t="s">
        <v>10</v>
      </c>
      <c r="G4" s="548"/>
      <c r="H4" s="306">
        <v>12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12a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 t="e">
        <f ca="1">D101</f>
        <v>#N/A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Categorie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A1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B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C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>D</v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527.79999999999995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527.79999999999995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527.79999999999995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0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527.79999999999995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527.79999999999995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527.79999999999995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527.79999999999995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Categorie</v>
      </c>
      <c r="D86" t="e">
        <f t="shared" ref="D86:D100" ca="1" si="8">IF(A86="",0,VLOOKUP(A86,INDIRECT("'"&amp;$H$5&amp;"'!C500:M515"),11,0))</f>
        <v>#N/A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A1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B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C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>D</v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 t="e">
        <f ca="1">SUM(D86:D100)</f>
        <v>#N/A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90" priority="4" operator="equal">
      <formula>"Geen 100%"</formula>
    </cfRule>
  </conditionalFormatting>
  <conditionalFormatting sqref="G12">
    <cfRule type="containsText" dxfId="89" priority="2" operator="containsText" text="te laag">
      <formula>NOT(ISERROR(SEARCH("te laag",G12)))</formula>
    </cfRule>
  </conditionalFormatting>
  <conditionalFormatting sqref="G13">
    <cfRule type="containsText" dxfId="88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F77D4C28-16DA-498C-A39C-562D81084506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Blad27">
    <tabColor rgb="FF173583"/>
  </sheetPr>
  <dimension ref="A1:P563"/>
  <sheetViews>
    <sheetView zoomScaleNormal="100" workbookViewId="0">
      <selection activeCell="A37" sqref="A37"/>
    </sheetView>
  </sheetViews>
  <sheetFormatPr defaultRowHeight="14.4" x14ac:dyDescent="0.3"/>
  <cols>
    <col min="1" max="1" width="6" style="5" customWidth="1"/>
    <col min="2" max="2" width="7.66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33203125" customWidth="1"/>
  </cols>
  <sheetData>
    <row r="1" spans="1:14" x14ac:dyDescent="0.3">
      <c r="A1" s="40">
        <f>'12'!H4</f>
        <v>12</v>
      </c>
      <c r="B1" s="38" t="s">
        <v>6</v>
      </c>
      <c r="C1" s="39"/>
      <c r="D1" s="51" t="str">
        <f>IF(VLOOKUP(A1,Verzamelblad!A5:E54,3)=0,"",VLOOKUP(A1,Verzamelblad!A5:E54,3))</f>
        <v>SWS de Groene Borg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293</v>
      </c>
    </row>
    <row r="4" spans="1:14" x14ac:dyDescent="0.3">
      <c r="A4" s="328"/>
      <c r="B4" s="328"/>
      <c r="C4" s="329" t="s">
        <v>371</v>
      </c>
    </row>
    <row r="5" spans="1:14" x14ac:dyDescent="0.3">
      <c r="A5" s="427" t="s">
        <v>554</v>
      </c>
      <c r="B5" s="406"/>
      <c r="C5" s="162" t="s">
        <v>339</v>
      </c>
      <c r="D5" s="162"/>
      <c r="E5" s="162" t="s">
        <v>287</v>
      </c>
      <c r="F5" s="331">
        <v>7.3</v>
      </c>
      <c r="G5" s="331">
        <v>7.4</v>
      </c>
      <c r="H5" s="331"/>
      <c r="I5" s="331"/>
      <c r="J5" s="331"/>
      <c r="K5" s="7">
        <f>SUM(F5:J5)</f>
        <v>14.7</v>
      </c>
    </row>
    <row r="6" spans="1:14" x14ac:dyDescent="0.3">
      <c r="A6" s="427" t="s">
        <v>554</v>
      </c>
      <c r="B6" s="406"/>
      <c r="C6" s="162" t="s">
        <v>341</v>
      </c>
      <c r="D6" s="162"/>
      <c r="E6" s="162" t="s">
        <v>287</v>
      </c>
      <c r="F6" s="331"/>
      <c r="G6" s="331"/>
      <c r="H6" s="331"/>
      <c r="I6" s="331">
        <v>8</v>
      </c>
      <c r="J6" s="331"/>
      <c r="K6" s="7">
        <f t="shared" ref="K6:K25" si="0">SUM(F6:J6)</f>
        <v>8</v>
      </c>
    </row>
    <row r="7" spans="1:14" x14ac:dyDescent="0.3">
      <c r="A7" s="427" t="s">
        <v>564</v>
      </c>
      <c r="B7" s="406"/>
      <c r="C7" s="162" t="s">
        <v>671</v>
      </c>
      <c r="D7" s="162"/>
      <c r="E7" s="162" t="s">
        <v>287</v>
      </c>
      <c r="F7" s="331"/>
      <c r="G7" s="331">
        <v>66</v>
      </c>
      <c r="H7" s="331"/>
      <c r="I7" s="331"/>
      <c r="J7" s="331"/>
      <c r="K7" s="7">
        <f t="shared" si="0"/>
        <v>66</v>
      </c>
    </row>
    <row r="8" spans="1:14" x14ac:dyDescent="0.3">
      <c r="A8" s="427" t="s">
        <v>558</v>
      </c>
      <c r="B8" s="406" t="s">
        <v>672</v>
      </c>
      <c r="C8" s="162" t="s">
        <v>385</v>
      </c>
      <c r="D8" s="162"/>
      <c r="E8" s="162" t="s">
        <v>288</v>
      </c>
      <c r="F8" s="331"/>
      <c r="G8" s="331">
        <v>50.9</v>
      </c>
      <c r="H8" s="331"/>
      <c r="I8" s="331"/>
      <c r="J8" s="331"/>
      <c r="K8" s="7">
        <f t="shared" si="0"/>
        <v>50.9</v>
      </c>
    </row>
    <row r="9" spans="1:14" x14ac:dyDescent="0.3">
      <c r="A9" s="427" t="s">
        <v>673</v>
      </c>
      <c r="B9" s="406" t="s">
        <v>674</v>
      </c>
      <c r="C9" s="162" t="s">
        <v>385</v>
      </c>
      <c r="D9" s="162"/>
      <c r="E9" s="162" t="s">
        <v>288</v>
      </c>
      <c r="F9" s="331"/>
      <c r="G9" s="331">
        <v>44.2</v>
      </c>
      <c r="H9" s="331"/>
      <c r="I9" s="331"/>
      <c r="J9" s="331"/>
      <c r="K9" s="7">
        <f t="shared" si="0"/>
        <v>44.2</v>
      </c>
    </row>
    <row r="10" spans="1:14" x14ac:dyDescent="0.3">
      <c r="A10" s="427" t="s">
        <v>675</v>
      </c>
      <c r="B10" s="406"/>
      <c r="C10" s="162" t="s">
        <v>404</v>
      </c>
      <c r="D10" s="162"/>
      <c r="E10" s="162" t="s">
        <v>276</v>
      </c>
      <c r="F10" s="331"/>
      <c r="G10" s="331"/>
      <c r="H10" s="331"/>
      <c r="I10" s="331"/>
      <c r="J10" s="331">
        <v>8.9</v>
      </c>
      <c r="K10" s="7">
        <f t="shared" si="0"/>
        <v>8.9</v>
      </c>
    </row>
    <row r="11" spans="1:14" x14ac:dyDescent="0.3">
      <c r="A11" s="427" t="s">
        <v>676</v>
      </c>
      <c r="B11" s="406"/>
      <c r="C11" s="162" t="s">
        <v>349</v>
      </c>
      <c r="D11" s="162"/>
      <c r="E11" s="162" t="s">
        <v>343</v>
      </c>
      <c r="F11" s="331"/>
      <c r="G11" s="331">
        <v>10.4</v>
      </c>
      <c r="H11" s="331"/>
      <c r="I11" s="331"/>
      <c r="J11" s="331">
        <v>1.5</v>
      </c>
      <c r="K11" s="7">
        <f t="shared" si="0"/>
        <v>11.9</v>
      </c>
    </row>
    <row r="12" spans="1:14" x14ac:dyDescent="0.3">
      <c r="A12" s="427" t="s">
        <v>677</v>
      </c>
      <c r="B12" s="406"/>
      <c r="C12" s="162" t="s">
        <v>351</v>
      </c>
      <c r="D12" s="162"/>
      <c r="E12" s="162" t="s">
        <v>288</v>
      </c>
      <c r="F12" s="331"/>
      <c r="G12" s="331">
        <v>10</v>
      </c>
      <c r="H12" s="331"/>
      <c r="I12" s="331"/>
      <c r="J12" s="331"/>
      <c r="K12" s="7">
        <f t="shared" si="0"/>
        <v>10</v>
      </c>
    </row>
    <row r="13" spans="1:14" x14ac:dyDescent="0.3">
      <c r="A13" s="427" t="s">
        <v>678</v>
      </c>
      <c r="B13" s="406"/>
      <c r="C13" s="162" t="s">
        <v>434</v>
      </c>
      <c r="D13" s="162"/>
      <c r="E13" s="162" t="s">
        <v>288</v>
      </c>
      <c r="F13" s="331">
        <v>25</v>
      </c>
      <c r="G13" s="331"/>
      <c r="H13" s="331"/>
      <c r="I13" s="331"/>
      <c r="J13" s="331"/>
      <c r="K13" s="7">
        <f t="shared" si="0"/>
        <v>25</v>
      </c>
    </row>
    <row r="14" spans="1:14" x14ac:dyDescent="0.3">
      <c r="A14" s="427" t="s">
        <v>571</v>
      </c>
      <c r="B14" s="406"/>
      <c r="C14" s="162" t="s">
        <v>679</v>
      </c>
      <c r="D14" s="162"/>
      <c r="E14" s="162" t="s">
        <v>289</v>
      </c>
      <c r="F14" s="331"/>
      <c r="G14" s="331"/>
      <c r="H14" s="331"/>
      <c r="I14" s="331"/>
      <c r="J14" s="331">
        <v>14.8</v>
      </c>
      <c r="K14" s="7">
        <f t="shared" si="0"/>
        <v>14.8</v>
      </c>
    </row>
    <row r="15" spans="1:14" x14ac:dyDescent="0.3">
      <c r="A15" s="427" t="s">
        <v>570</v>
      </c>
      <c r="B15" s="406"/>
      <c r="C15" s="162" t="s">
        <v>350</v>
      </c>
      <c r="D15" s="162"/>
      <c r="E15" s="162" t="s">
        <v>287</v>
      </c>
      <c r="F15" s="331"/>
      <c r="G15" s="331"/>
      <c r="H15" s="331"/>
      <c r="I15" s="331"/>
      <c r="J15" s="331">
        <v>4.5999999999999996</v>
      </c>
      <c r="K15" s="7">
        <f t="shared" si="0"/>
        <v>4.5999999999999996</v>
      </c>
    </row>
    <row r="16" spans="1:14" x14ac:dyDescent="0.3">
      <c r="A16" s="427" t="s">
        <v>566</v>
      </c>
      <c r="B16" s="406"/>
      <c r="C16" s="162" t="s">
        <v>404</v>
      </c>
      <c r="D16" s="162"/>
      <c r="E16" s="162" t="s">
        <v>276</v>
      </c>
      <c r="F16" s="331"/>
      <c r="G16" s="331"/>
      <c r="H16" s="331"/>
      <c r="I16" s="331"/>
      <c r="J16" s="331">
        <v>6</v>
      </c>
      <c r="K16" s="7">
        <f t="shared" si="0"/>
        <v>6</v>
      </c>
    </row>
    <row r="17" spans="1:16" x14ac:dyDescent="0.3">
      <c r="A17" s="427" t="s">
        <v>627</v>
      </c>
      <c r="B17" s="406"/>
      <c r="C17" s="162" t="s">
        <v>385</v>
      </c>
      <c r="D17" s="162"/>
      <c r="E17" s="162" t="s">
        <v>288</v>
      </c>
      <c r="F17" s="331"/>
      <c r="G17" s="331">
        <v>58.6</v>
      </c>
      <c r="H17" s="331"/>
      <c r="I17" s="331"/>
      <c r="J17" s="331"/>
      <c r="K17" s="7">
        <f t="shared" si="0"/>
        <v>58.6</v>
      </c>
    </row>
    <row r="18" spans="1:16" x14ac:dyDescent="0.3">
      <c r="A18" s="427" t="s">
        <v>627</v>
      </c>
      <c r="B18" s="406"/>
      <c r="C18" s="162" t="s">
        <v>680</v>
      </c>
      <c r="D18" s="162"/>
      <c r="E18" s="162" t="s">
        <v>288</v>
      </c>
      <c r="F18" s="331">
        <v>6.8</v>
      </c>
      <c r="G18" s="331"/>
      <c r="H18" s="331"/>
      <c r="I18" s="331"/>
      <c r="J18" s="331"/>
      <c r="K18" s="7">
        <f t="shared" si="0"/>
        <v>6.8</v>
      </c>
    </row>
    <row r="19" spans="1:16" x14ac:dyDescent="0.3">
      <c r="A19" s="427" t="s">
        <v>629</v>
      </c>
      <c r="B19" s="406"/>
      <c r="C19" s="162" t="s">
        <v>681</v>
      </c>
      <c r="D19" s="162"/>
      <c r="E19" s="162" t="s">
        <v>290</v>
      </c>
      <c r="F19" s="331"/>
      <c r="G19" s="331">
        <v>67.2</v>
      </c>
      <c r="H19" s="331"/>
      <c r="I19" s="331"/>
      <c r="J19" s="331"/>
      <c r="K19" s="7">
        <f t="shared" si="0"/>
        <v>67.2</v>
      </c>
    </row>
    <row r="20" spans="1:16" x14ac:dyDescent="0.3">
      <c r="A20" s="427" t="s">
        <v>682</v>
      </c>
      <c r="B20" s="406"/>
      <c r="C20" s="162" t="s">
        <v>527</v>
      </c>
      <c r="D20" s="162"/>
      <c r="E20" s="162" t="s">
        <v>343</v>
      </c>
      <c r="F20" s="331"/>
      <c r="G20" s="331">
        <v>5.5</v>
      </c>
      <c r="H20" s="331"/>
      <c r="I20" s="331"/>
      <c r="J20" s="331"/>
      <c r="K20" s="7">
        <f t="shared" si="0"/>
        <v>5.5</v>
      </c>
    </row>
    <row r="21" spans="1:16" x14ac:dyDescent="0.3">
      <c r="A21" s="427" t="s">
        <v>683</v>
      </c>
      <c r="B21" s="406"/>
      <c r="C21" s="162" t="s">
        <v>684</v>
      </c>
      <c r="D21" s="162"/>
      <c r="E21" s="162" t="s">
        <v>276</v>
      </c>
      <c r="F21" s="331"/>
      <c r="G21" s="331"/>
      <c r="H21" s="331"/>
      <c r="I21" s="331"/>
      <c r="J21" s="331">
        <v>4.5</v>
      </c>
      <c r="K21" s="7">
        <f t="shared" si="0"/>
        <v>4.5</v>
      </c>
    </row>
    <row r="22" spans="1:16" x14ac:dyDescent="0.3">
      <c r="A22" s="427" t="s">
        <v>685</v>
      </c>
      <c r="B22" s="406"/>
      <c r="C22" s="162" t="s">
        <v>339</v>
      </c>
      <c r="D22" s="162"/>
      <c r="E22" s="162" t="s">
        <v>287</v>
      </c>
      <c r="F22" s="331">
        <v>16.399999999999999</v>
      </c>
      <c r="G22" s="331"/>
      <c r="H22" s="331"/>
      <c r="I22" s="331"/>
      <c r="J22" s="331"/>
      <c r="K22" s="7">
        <f t="shared" si="0"/>
        <v>16.399999999999999</v>
      </c>
    </row>
    <row r="23" spans="1:16" x14ac:dyDescent="0.3">
      <c r="A23" s="427" t="s">
        <v>686</v>
      </c>
      <c r="B23" s="406"/>
      <c r="C23" s="162" t="s">
        <v>404</v>
      </c>
      <c r="D23" s="162"/>
      <c r="E23" s="162" t="s">
        <v>276</v>
      </c>
      <c r="F23" s="331"/>
      <c r="G23" s="331"/>
      <c r="H23" s="331"/>
      <c r="I23" s="331"/>
      <c r="J23" s="331">
        <v>9.3000000000000007</v>
      </c>
      <c r="K23" s="7">
        <f t="shared" si="0"/>
        <v>9.3000000000000007</v>
      </c>
    </row>
    <row r="24" spans="1:16" x14ac:dyDescent="0.3">
      <c r="A24" s="427" t="s">
        <v>687</v>
      </c>
      <c r="B24" s="406" t="s">
        <v>688</v>
      </c>
      <c r="C24" s="162" t="s">
        <v>385</v>
      </c>
      <c r="D24" s="162"/>
      <c r="E24" s="162" t="s">
        <v>288</v>
      </c>
      <c r="F24" s="331"/>
      <c r="G24" s="331">
        <v>56.7</v>
      </c>
      <c r="H24" s="331"/>
      <c r="I24" s="331"/>
      <c r="J24" s="331"/>
      <c r="K24" s="7">
        <f t="shared" si="0"/>
        <v>56.7</v>
      </c>
    </row>
    <row r="25" spans="1:16" x14ac:dyDescent="0.3">
      <c r="A25" s="427" t="s">
        <v>689</v>
      </c>
      <c r="B25" s="406" t="s">
        <v>690</v>
      </c>
      <c r="C25" s="162" t="s">
        <v>385</v>
      </c>
      <c r="D25" s="162"/>
      <c r="E25" s="162" t="s">
        <v>288</v>
      </c>
      <c r="F25" s="331"/>
      <c r="G25" s="331">
        <v>50</v>
      </c>
      <c r="H25" s="331"/>
      <c r="I25" s="331"/>
      <c r="J25" s="331"/>
      <c r="K25" s="7">
        <f t="shared" si="0"/>
        <v>50</v>
      </c>
    </row>
    <row r="26" spans="1:16" ht="15" thickBot="1" x14ac:dyDescent="0.35">
      <c r="A26" s="157"/>
      <c r="B26" s="406"/>
      <c r="C26" s="332" t="s">
        <v>609</v>
      </c>
      <c r="D26" s="332"/>
      <c r="E26" s="332"/>
      <c r="F26" s="333">
        <f>SUM(F5:F25)</f>
        <v>55.499999999999993</v>
      </c>
      <c r="G26" s="333">
        <f t="shared" ref="G26:K26" si="1">SUM(G5:G25)</f>
        <v>426.9</v>
      </c>
      <c r="H26" s="333">
        <f t="shared" si="1"/>
        <v>0</v>
      </c>
      <c r="I26" s="333">
        <f t="shared" si="1"/>
        <v>8</v>
      </c>
      <c r="J26" s="333">
        <f t="shared" si="1"/>
        <v>49.600000000000009</v>
      </c>
      <c r="K26" s="333">
        <f t="shared" si="1"/>
        <v>540</v>
      </c>
      <c r="P26" t="s">
        <v>286</v>
      </c>
    </row>
    <row r="27" spans="1:16" ht="15" thickTop="1" x14ac:dyDescent="0.3">
      <c r="A27" s="157"/>
      <c r="B27" s="406"/>
      <c r="C27" s="162"/>
      <c r="D27" s="162"/>
      <c r="E27" s="162"/>
      <c r="F27" s="331"/>
      <c r="G27" s="331"/>
      <c r="H27" s="331"/>
      <c r="I27" s="331"/>
      <c r="J27" s="331"/>
    </row>
    <row r="28" spans="1:16" x14ac:dyDescent="0.3">
      <c r="A28" s="157"/>
      <c r="B28" s="406"/>
      <c r="C28" s="334" t="s">
        <v>372</v>
      </c>
      <c r="D28" s="162"/>
      <c r="E28" s="162"/>
      <c r="F28" s="331"/>
      <c r="G28" s="331"/>
      <c r="H28" s="331"/>
      <c r="I28" s="331"/>
      <c r="J28" s="331"/>
    </row>
    <row r="29" spans="1:16" x14ac:dyDescent="0.3">
      <c r="A29" s="157"/>
      <c r="B29" s="406"/>
      <c r="C29" s="162" t="s">
        <v>373</v>
      </c>
      <c r="D29" s="162"/>
      <c r="E29" s="162" t="s">
        <v>287</v>
      </c>
      <c r="F29" s="331"/>
      <c r="G29" s="331">
        <v>4</v>
      </c>
      <c r="H29" s="331"/>
      <c r="I29" s="331"/>
      <c r="J29" s="331"/>
      <c r="K29" s="7">
        <f t="shared" ref="K29:K32" si="2">SUM(F29:J29)</f>
        <v>4</v>
      </c>
    </row>
    <row r="30" spans="1:16" x14ac:dyDescent="0.3">
      <c r="A30" s="157">
        <v>102</v>
      </c>
      <c r="B30" s="406"/>
      <c r="C30" s="162" t="s">
        <v>585</v>
      </c>
      <c r="D30" s="162"/>
      <c r="E30" s="162" t="s">
        <v>288</v>
      </c>
      <c r="F30" s="331"/>
      <c r="G30" s="331">
        <v>51.9</v>
      </c>
      <c r="H30" s="331"/>
      <c r="I30" s="331"/>
      <c r="J30" s="331"/>
      <c r="K30" s="7">
        <f t="shared" si="2"/>
        <v>51.9</v>
      </c>
    </row>
    <row r="31" spans="1:16" x14ac:dyDescent="0.3">
      <c r="A31" s="157">
        <v>101</v>
      </c>
      <c r="B31" s="406"/>
      <c r="C31" s="162" t="s">
        <v>585</v>
      </c>
      <c r="D31" s="162"/>
      <c r="E31" s="162" t="s">
        <v>288</v>
      </c>
      <c r="F31" s="331"/>
      <c r="G31" s="331">
        <v>60.9</v>
      </c>
      <c r="H31" s="331"/>
      <c r="I31" s="331"/>
      <c r="J31" s="331"/>
      <c r="K31" s="7">
        <f t="shared" si="2"/>
        <v>60.9</v>
      </c>
    </row>
    <row r="32" spans="1:16" x14ac:dyDescent="0.3">
      <c r="A32" s="157">
        <v>103</v>
      </c>
      <c r="B32" s="406"/>
      <c r="C32" s="162" t="s">
        <v>350</v>
      </c>
      <c r="D32" s="162"/>
      <c r="E32" s="162" t="s">
        <v>287</v>
      </c>
      <c r="F32" s="331"/>
      <c r="G32" s="331"/>
      <c r="H32" s="331"/>
      <c r="I32" s="331"/>
      <c r="J32" s="331">
        <v>14.8</v>
      </c>
      <c r="K32" s="7">
        <f t="shared" si="2"/>
        <v>14.8</v>
      </c>
    </row>
    <row r="33" spans="1:11" ht="15" thickBot="1" x14ac:dyDescent="0.35">
      <c r="A33" s="157"/>
      <c r="B33" s="406"/>
      <c r="C33" s="332" t="s">
        <v>691</v>
      </c>
      <c r="D33" s="332"/>
      <c r="E33" s="332"/>
      <c r="F33" s="333">
        <f>SUM(F29:F32)</f>
        <v>0</v>
      </c>
      <c r="G33" s="333">
        <f t="shared" ref="G33:K33" si="3">SUM(G29:G32)</f>
        <v>116.8</v>
      </c>
      <c r="H33" s="333">
        <f t="shared" si="3"/>
        <v>0</v>
      </c>
      <c r="I33" s="333">
        <f t="shared" si="3"/>
        <v>0</v>
      </c>
      <c r="J33" s="333">
        <f t="shared" si="3"/>
        <v>14.8</v>
      </c>
      <c r="K33" s="333">
        <f t="shared" si="3"/>
        <v>131.6</v>
      </c>
    </row>
    <row r="34" spans="1:11" ht="15" thickTop="1" x14ac:dyDescent="0.3">
      <c r="A34" s="157"/>
      <c r="B34" s="406"/>
      <c r="C34" s="159"/>
      <c r="D34" s="159"/>
      <c r="E34" s="159"/>
      <c r="F34" s="407"/>
      <c r="G34" s="407"/>
      <c r="H34" s="407"/>
      <c r="I34" s="407"/>
      <c r="J34" s="363"/>
    </row>
    <row r="35" spans="1:11" x14ac:dyDescent="0.3">
      <c r="A35" s="157"/>
      <c r="B35" s="406"/>
      <c r="C35" s="372" t="s">
        <v>218</v>
      </c>
      <c r="D35" s="372"/>
      <c r="E35" s="372"/>
      <c r="F35" s="338"/>
      <c r="G35" s="338"/>
      <c r="H35" s="338"/>
      <c r="I35" s="338"/>
      <c r="J35" s="373"/>
      <c r="K35" s="338"/>
    </row>
    <row r="36" spans="1:11" x14ac:dyDescent="0.3">
      <c r="A36" s="157"/>
      <c r="B36" s="406"/>
      <c r="C36" s="428" t="str">
        <f>C26</f>
        <v>Sub begane grond</v>
      </c>
      <c r="D36" s="372"/>
      <c r="E36" s="372"/>
      <c r="F36" s="338">
        <f t="shared" ref="F36:K36" si="4">F26</f>
        <v>55.499999999999993</v>
      </c>
      <c r="G36" s="338">
        <f t="shared" si="4"/>
        <v>426.9</v>
      </c>
      <c r="H36" s="338">
        <f t="shared" si="4"/>
        <v>0</v>
      </c>
      <c r="I36" s="338">
        <f t="shared" si="4"/>
        <v>8</v>
      </c>
      <c r="J36" s="338">
        <f t="shared" si="4"/>
        <v>49.600000000000009</v>
      </c>
      <c r="K36" s="338">
        <f t="shared" si="4"/>
        <v>540</v>
      </c>
    </row>
    <row r="37" spans="1:11" x14ac:dyDescent="0.3">
      <c r="A37" s="157"/>
      <c r="B37" s="406"/>
      <c r="C37" s="428" t="str">
        <f>C33</f>
        <v>Sub 1e etage</v>
      </c>
      <c r="D37" s="372"/>
      <c r="E37" s="372"/>
      <c r="F37" s="338">
        <f t="shared" ref="F37:K37" si="5">F33</f>
        <v>0</v>
      </c>
      <c r="G37" s="338">
        <f t="shared" si="5"/>
        <v>116.8</v>
      </c>
      <c r="H37" s="338">
        <f t="shared" si="5"/>
        <v>0</v>
      </c>
      <c r="I37" s="338">
        <f t="shared" si="5"/>
        <v>0</v>
      </c>
      <c r="J37" s="338">
        <f t="shared" si="5"/>
        <v>14.8</v>
      </c>
      <c r="K37" s="338">
        <f t="shared" si="5"/>
        <v>131.6</v>
      </c>
    </row>
    <row r="38" spans="1:11" ht="15" thickBot="1" x14ac:dyDescent="0.35">
      <c r="A38" s="157"/>
      <c r="B38" s="406"/>
      <c r="C38" s="259" t="s">
        <v>16</v>
      </c>
      <c r="D38" s="259"/>
      <c r="E38" s="259"/>
      <c r="F38" s="356">
        <f t="shared" ref="F38:K38" si="6">SUM(F36:F37)</f>
        <v>55.499999999999993</v>
      </c>
      <c r="G38" s="356">
        <f t="shared" si="6"/>
        <v>543.69999999999993</v>
      </c>
      <c r="H38" s="356">
        <f t="shared" si="6"/>
        <v>0</v>
      </c>
      <c r="I38" s="356">
        <f t="shared" si="6"/>
        <v>8</v>
      </c>
      <c r="J38" s="356">
        <f t="shared" si="6"/>
        <v>64.400000000000006</v>
      </c>
      <c r="K38" s="356">
        <f t="shared" si="6"/>
        <v>671.6</v>
      </c>
    </row>
    <row r="39" spans="1:11" ht="15" thickTop="1" x14ac:dyDescent="0.3"/>
    <row r="98" spans="1:13" ht="15" thickBot="1" x14ac:dyDescent="0.35">
      <c r="A98" s="429"/>
      <c r="B98" s="258"/>
      <c r="C98" s="259"/>
      <c r="D98" s="259"/>
      <c r="E98" s="259"/>
      <c r="F98" s="260"/>
      <c r="G98" s="260"/>
      <c r="H98" s="260"/>
      <c r="I98" s="260"/>
      <c r="J98" s="260"/>
      <c r="K98" s="260"/>
      <c r="L98" s="258"/>
      <c r="M98" s="260"/>
    </row>
    <row r="99" spans="1:13" ht="15" thickTop="1" x14ac:dyDescent="0.3"/>
    <row r="100" spans="1:13" hidden="1" x14ac:dyDescent="0.3"/>
    <row r="101" spans="1:13" hidden="1" x14ac:dyDescent="0.3">
      <c r="K101" s="7">
        <f t="shared" ref="K101:K133" si="7">SUM(F101:J101)</f>
        <v>0</v>
      </c>
      <c r="L101" s="5">
        <f t="shared" ref="L101:L134" si="8">IF(D101="X",0,IF(E101="",0,IF(E101="H",0,VLOOKUP(E101,$F$540:$G$554,2))))</f>
        <v>0</v>
      </c>
      <c r="M101">
        <f t="shared" ref="M101:M133" si="9">SUM(K101*L101)</f>
        <v>0</v>
      </c>
    </row>
    <row r="102" spans="1:13" hidden="1" x14ac:dyDescent="0.3">
      <c r="K102" s="7">
        <f t="shared" si="7"/>
        <v>0</v>
      </c>
      <c r="L102" s="5">
        <f t="shared" si="8"/>
        <v>0</v>
      </c>
      <c r="M102">
        <f t="shared" si="9"/>
        <v>0</v>
      </c>
    </row>
    <row r="103" spans="1:13" hidden="1" x14ac:dyDescent="0.3">
      <c r="K103" s="7">
        <f t="shared" si="7"/>
        <v>0</v>
      </c>
      <c r="L103" s="5">
        <f t="shared" si="8"/>
        <v>0</v>
      </c>
      <c r="M103">
        <f t="shared" si="9"/>
        <v>0</v>
      </c>
    </row>
    <row r="104" spans="1:13" hidden="1" x14ac:dyDescent="0.3">
      <c r="K104" s="7">
        <f t="shared" si="7"/>
        <v>0</v>
      </c>
      <c r="L104" s="5">
        <f t="shared" si="8"/>
        <v>0</v>
      </c>
      <c r="M104">
        <f t="shared" si="9"/>
        <v>0</v>
      </c>
    </row>
    <row r="105" spans="1:13" hidden="1" x14ac:dyDescent="0.3">
      <c r="K105" s="7">
        <f t="shared" si="7"/>
        <v>0</v>
      </c>
      <c r="L105" s="5">
        <f t="shared" si="8"/>
        <v>0</v>
      </c>
      <c r="M105">
        <f t="shared" si="9"/>
        <v>0</v>
      </c>
    </row>
    <row r="106" spans="1:13" hidden="1" x14ac:dyDescent="0.3">
      <c r="K106" s="7">
        <f t="shared" si="7"/>
        <v>0</v>
      </c>
      <c r="L106" s="5">
        <f t="shared" si="8"/>
        <v>0</v>
      </c>
      <c r="M106">
        <f t="shared" si="9"/>
        <v>0</v>
      </c>
    </row>
    <row r="107" spans="1:13" hidden="1" x14ac:dyDescent="0.3">
      <c r="K107" s="7">
        <f t="shared" si="7"/>
        <v>0</v>
      </c>
      <c r="L107" s="5">
        <f t="shared" si="8"/>
        <v>0</v>
      </c>
      <c r="M107">
        <f t="shared" si="9"/>
        <v>0</v>
      </c>
    </row>
    <row r="108" spans="1:13" hidden="1" x14ac:dyDescent="0.3">
      <c r="K108" s="7">
        <f t="shared" si="7"/>
        <v>0</v>
      </c>
      <c r="L108" s="5">
        <f t="shared" si="8"/>
        <v>0</v>
      </c>
      <c r="M108">
        <f t="shared" si="9"/>
        <v>0</v>
      </c>
    </row>
    <row r="109" spans="1:13" hidden="1" x14ac:dyDescent="0.3">
      <c r="K109" s="7">
        <f t="shared" si="7"/>
        <v>0</v>
      </c>
      <c r="L109" s="5">
        <f t="shared" si="8"/>
        <v>0</v>
      </c>
      <c r="M109">
        <f t="shared" si="9"/>
        <v>0</v>
      </c>
    </row>
    <row r="110" spans="1:13" hidden="1" x14ac:dyDescent="0.3">
      <c r="K110" s="7">
        <f t="shared" si="7"/>
        <v>0</v>
      </c>
      <c r="L110" s="5">
        <f t="shared" si="8"/>
        <v>0</v>
      </c>
      <c r="M110">
        <f t="shared" si="9"/>
        <v>0</v>
      </c>
    </row>
    <row r="111" spans="1:13" hidden="1" x14ac:dyDescent="0.3">
      <c r="K111" s="7">
        <f t="shared" si="7"/>
        <v>0</v>
      </c>
      <c r="L111" s="5">
        <f t="shared" si="8"/>
        <v>0</v>
      </c>
      <c r="M111">
        <f t="shared" si="9"/>
        <v>0</v>
      </c>
    </row>
    <row r="112" spans="1:13" hidden="1" x14ac:dyDescent="0.3">
      <c r="K112" s="7">
        <f t="shared" si="7"/>
        <v>0</v>
      </c>
      <c r="L112" s="5">
        <f t="shared" si="8"/>
        <v>0</v>
      </c>
      <c r="M112">
        <f t="shared" si="9"/>
        <v>0</v>
      </c>
    </row>
    <row r="113" spans="11:13" hidden="1" x14ac:dyDescent="0.3">
      <c r="K113" s="7">
        <f t="shared" si="7"/>
        <v>0</v>
      </c>
      <c r="L113" s="5">
        <f t="shared" si="8"/>
        <v>0</v>
      </c>
      <c r="M113">
        <f t="shared" si="9"/>
        <v>0</v>
      </c>
    </row>
    <row r="114" spans="11:13" hidden="1" x14ac:dyDescent="0.3">
      <c r="K114" s="7">
        <f t="shared" si="7"/>
        <v>0</v>
      </c>
      <c r="L114" s="5">
        <f t="shared" si="8"/>
        <v>0</v>
      </c>
      <c r="M114">
        <f t="shared" si="9"/>
        <v>0</v>
      </c>
    </row>
    <row r="115" spans="11:13" hidden="1" x14ac:dyDescent="0.3">
      <c r="K115" s="7">
        <f t="shared" si="7"/>
        <v>0</v>
      </c>
      <c r="L115" s="5">
        <f t="shared" si="8"/>
        <v>0</v>
      </c>
      <c r="M115">
        <f t="shared" si="9"/>
        <v>0</v>
      </c>
    </row>
    <row r="116" spans="11:13" hidden="1" x14ac:dyDescent="0.3">
      <c r="K116" s="7">
        <f t="shared" si="7"/>
        <v>0</v>
      </c>
      <c r="L116" s="5">
        <f t="shared" si="8"/>
        <v>0</v>
      </c>
      <c r="M116">
        <f t="shared" si="9"/>
        <v>0</v>
      </c>
    </row>
    <row r="117" spans="11:13" hidden="1" x14ac:dyDescent="0.3">
      <c r="K117" s="7">
        <f t="shared" si="7"/>
        <v>0</v>
      </c>
      <c r="L117" s="5">
        <f t="shared" si="8"/>
        <v>0</v>
      </c>
      <c r="M117">
        <f t="shared" si="9"/>
        <v>0</v>
      </c>
    </row>
    <row r="118" spans="11:13" hidden="1" x14ac:dyDescent="0.3">
      <c r="K118" s="7">
        <f t="shared" si="7"/>
        <v>0</v>
      </c>
      <c r="L118" s="5">
        <f t="shared" si="8"/>
        <v>0</v>
      </c>
      <c r="M118">
        <f t="shared" si="9"/>
        <v>0</v>
      </c>
    </row>
    <row r="119" spans="11:13" hidden="1" x14ac:dyDescent="0.3">
      <c r="K119" s="7">
        <f t="shared" si="7"/>
        <v>0</v>
      </c>
      <c r="L119" s="5">
        <f t="shared" si="8"/>
        <v>0</v>
      </c>
      <c r="M119">
        <f t="shared" si="9"/>
        <v>0</v>
      </c>
    </row>
    <row r="120" spans="11:13" hidden="1" x14ac:dyDescent="0.3">
      <c r="K120" s="7">
        <f t="shared" si="7"/>
        <v>0</v>
      </c>
      <c r="L120" s="5">
        <f t="shared" si="8"/>
        <v>0</v>
      </c>
      <c r="M120">
        <f t="shared" si="9"/>
        <v>0</v>
      </c>
    </row>
    <row r="121" spans="11:13" hidden="1" x14ac:dyDescent="0.3">
      <c r="K121" s="7">
        <f t="shared" si="7"/>
        <v>0</v>
      </c>
      <c r="L121" s="5">
        <f t="shared" si="8"/>
        <v>0</v>
      </c>
      <c r="M121">
        <f t="shared" si="9"/>
        <v>0</v>
      </c>
    </row>
    <row r="122" spans="11:13" hidden="1" x14ac:dyDescent="0.3">
      <c r="K122" s="7">
        <f t="shared" si="7"/>
        <v>0</v>
      </c>
      <c r="L122" s="5">
        <f t="shared" si="8"/>
        <v>0</v>
      </c>
      <c r="M122">
        <f t="shared" si="9"/>
        <v>0</v>
      </c>
    </row>
    <row r="123" spans="11:13" hidden="1" x14ac:dyDescent="0.3">
      <c r="K123" s="7">
        <f t="shared" si="7"/>
        <v>0</v>
      </c>
      <c r="L123" s="5">
        <f t="shared" si="8"/>
        <v>0</v>
      </c>
      <c r="M123">
        <f t="shared" si="9"/>
        <v>0</v>
      </c>
    </row>
    <row r="124" spans="11:13" hidden="1" x14ac:dyDescent="0.3">
      <c r="K124" s="7">
        <f t="shared" si="7"/>
        <v>0</v>
      </c>
      <c r="L124" s="5">
        <f t="shared" si="8"/>
        <v>0</v>
      </c>
      <c r="M124">
        <f t="shared" si="9"/>
        <v>0</v>
      </c>
    </row>
    <row r="125" spans="11:13" hidden="1" x14ac:dyDescent="0.3">
      <c r="K125" s="7">
        <f t="shared" si="7"/>
        <v>0</v>
      </c>
      <c r="L125" s="5">
        <f t="shared" si="8"/>
        <v>0</v>
      </c>
      <c r="M125">
        <f t="shared" si="9"/>
        <v>0</v>
      </c>
    </row>
    <row r="126" spans="11:13" hidden="1" x14ac:dyDescent="0.3">
      <c r="K126" s="7">
        <f t="shared" si="7"/>
        <v>0</v>
      </c>
      <c r="L126" s="5">
        <f t="shared" si="8"/>
        <v>0</v>
      </c>
      <c r="M126">
        <f t="shared" si="9"/>
        <v>0</v>
      </c>
    </row>
    <row r="127" spans="11:13" hidden="1" x14ac:dyDescent="0.3">
      <c r="K127" s="7">
        <f t="shared" si="7"/>
        <v>0</v>
      </c>
      <c r="L127" s="5">
        <f t="shared" si="8"/>
        <v>0</v>
      </c>
      <c r="M127">
        <f t="shared" si="9"/>
        <v>0</v>
      </c>
    </row>
    <row r="128" spans="11:13" hidden="1" x14ac:dyDescent="0.3">
      <c r="K128" s="7">
        <f t="shared" si="7"/>
        <v>0</v>
      </c>
      <c r="L128" s="5">
        <f t="shared" si="8"/>
        <v>0</v>
      </c>
      <c r="M128">
        <f t="shared" si="9"/>
        <v>0</v>
      </c>
    </row>
    <row r="129" spans="11:13" hidden="1" x14ac:dyDescent="0.3">
      <c r="K129" s="7">
        <f t="shared" si="7"/>
        <v>0</v>
      </c>
      <c r="L129" s="5">
        <f t="shared" si="8"/>
        <v>0</v>
      </c>
      <c r="M129">
        <f t="shared" si="9"/>
        <v>0</v>
      </c>
    </row>
    <row r="130" spans="11:13" hidden="1" x14ac:dyDescent="0.3">
      <c r="K130" s="7">
        <f t="shared" si="7"/>
        <v>0</v>
      </c>
      <c r="L130" s="5">
        <f t="shared" si="8"/>
        <v>0</v>
      </c>
      <c r="M130">
        <f t="shared" si="9"/>
        <v>0</v>
      </c>
    </row>
    <row r="131" spans="11:13" hidden="1" x14ac:dyDescent="0.3">
      <c r="K131" s="7">
        <f t="shared" si="7"/>
        <v>0</v>
      </c>
      <c r="L131" s="5">
        <f t="shared" si="8"/>
        <v>0</v>
      </c>
      <c r="M131">
        <f t="shared" si="9"/>
        <v>0</v>
      </c>
    </row>
    <row r="132" spans="11:13" hidden="1" x14ac:dyDescent="0.3">
      <c r="K132" s="7">
        <f t="shared" si="7"/>
        <v>0</v>
      </c>
      <c r="L132" s="5">
        <f t="shared" si="8"/>
        <v>0</v>
      </c>
      <c r="M132">
        <f t="shared" si="9"/>
        <v>0</v>
      </c>
    </row>
    <row r="133" spans="11:13" hidden="1" x14ac:dyDescent="0.3">
      <c r="K133" s="7">
        <f t="shared" si="7"/>
        <v>0</v>
      </c>
      <c r="L133" s="5">
        <f t="shared" si="8"/>
        <v>0</v>
      </c>
      <c r="M133">
        <f t="shared" si="9"/>
        <v>0</v>
      </c>
    </row>
    <row r="134" spans="11:13" hidden="1" x14ac:dyDescent="0.3">
      <c r="K134" s="7">
        <f t="shared" ref="K134:K197" si="10">SUM(F134:J134)</f>
        <v>0</v>
      </c>
      <c r="L134" s="5">
        <f t="shared" si="8"/>
        <v>0</v>
      </c>
      <c r="M134">
        <f t="shared" ref="M134:M197" si="11">SUM(K134*L134)</f>
        <v>0</v>
      </c>
    </row>
    <row r="135" spans="11:13" hidden="1" x14ac:dyDescent="0.3">
      <c r="K135" s="7">
        <f t="shared" si="10"/>
        <v>0</v>
      </c>
      <c r="L135" s="5">
        <f t="shared" ref="L135:L198" si="12">IF(D135="X",0,IF(E135="",0,IF(E135="H",0,VLOOKUP(E135,$F$540:$G$554,2))))</f>
        <v>0</v>
      </c>
      <c r="M135">
        <f t="shared" si="11"/>
        <v>0</v>
      </c>
    </row>
    <row r="136" spans="11:13" hidden="1" x14ac:dyDescent="0.3">
      <c r="K136" s="7">
        <f t="shared" si="10"/>
        <v>0</v>
      </c>
      <c r="L136" s="5">
        <f t="shared" si="12"/>
        <v>0</v>
      </c>
      <c r="M136">
        <f t="shared" si="11"/>
        <v>0</v>
      </c>
    </row>
    <row r="137" spans="11:13" hidden="1" x14ac:dyDescent="0.3">
      <c r="K137" s="7">
        <f t="shared" si="10"/>
        <v>0</v>
      </c>
      <c r="L137" s="5">
        <f t="shared" si="12"/>
        <v>0</v>
      </c>
      <c r="M137">
        <f t="shared" si="11"/>
        <v>0</v>
      </c>
    </row>
    <row r="138" spans="11:13" hidden="1" x14ac:dyDescent="0.3">
      <c r="K138" s="7">
        <f t="shared" si="10"/>
        <v>0</v>
      </c>
      <c r="L138" s="5">
        <f t="shared" si="12"/>
        <v>0</v>
      </c>
      <c r="M138">
        <f t="shared" si="11"/>
        <v>0</v>
      </c>
    </row>
    <row r="139" spans="11:13" hidden="1" x14ac:dyDescent="0.3">
      <c r="K139" s="7">
        <f t="shared" si="10"/>
        <v>0</v>
      </c>
      <c r="L139" s="5">
        <f t="shared" si="12"/>
        <v>0</v>
      </c>
      <c r="M139">
        <f t="shared" si="11"/>
        <v>0</v>
      </c>
    </row>
    <row r="140" spans="11:13" hidden="1" x14ac:dyDescent="0.3">
      <c r="K140" s="7">
        <f t="shared" si="10"/>
        <v>0</v>
      </c>
      <c r="L140" s="5">
        <f t="shared" si="12"/>
        <v>0</v>
      </c>
      <c r="M140">
        <f t="shared" si="11"/>
        <v>0</v>
      </c>
    </row>
    <row r="141" spans="11:13" hidden="1" x14ac:dyDescent="0.3">
      <c r="K141" s="7">
        <f t="shared" si="10"/>
        <v>0</v>
      </c>
      <c r="L141" s="5">
        <f t="shared" si="12"/>
        <v>0</v>
      </c>
      <c r="M141">
        <f t="shared" si="11"/>
        <v>0</v>
      </c>
    </row>
    <row r="142" spans="11:13" hidden="1" x14ac:dyDescent="0.3">
      <c r="K142" s="7">
        <f t="shared" si="10"/>
        <v>0</v>
      </c>
      <c r="L142" s="5">
        <f t="shared" si="12"/>
        <v>0</v>
      </c>
      <c r="M142">
        <f t="shared" si="11"/>
        <v>0</v>
      </c>
    </row>
    <row r="143" spans="11:13" hidden="1" x14ac:dyDescent="0.3">
      <c r="K143" s="7">
        <f t="shared" si="10"/>
        <v>0</v>
      </c>
      <c r="L143" s="5">
        <f t="shared" si="12"/>
        <v>0</v>
      </c>
      <c r="M143">
        <f t="shared" si="11"/>
        <v>0</v>
      </c>
    </row>
    <row r="144" spans="11:13" hidden="1" x14ac:dyDescent="0.3">
      <c r="K144" s="7">
        <f t="shared" si="10"/>
        <v>0</v>
      </c>
      <c r="L144" s="5">
        <f t="shared" si="12"/>
        <v>0</v>
      </c>
      <c r="M144">
        <f t="shared" si="11"/>
        <v>0</v>
      </c>
    </row>
    <row r="145" spans="11:13" hidden="1" x14ac:dyDescent="0.3">
      <c r="K145" s="7">
        <f t="shared" si="10"/>
        <v>0</v>
      </c>
      <c r="L145" s="5">
        <f t="shared" si="12"/>
        <v>0</v>
      </c>
      <c r="M145">
        <f t="shared" si="11"/>
        <v>0</v>
      </c>
    </row>
    <row r="146" spans="11:13" hidden="1" x14ac:dyDescent="0.3">
      <c r="K146" s="7">
        <f t="shared" si="10"/>
        <v>0</v>
      </c>
      <c r="L146" s="5">
        <f t="shared" si="12"/>
        <v>0</v>
      </c>
      <c r="M146">
        <f t="shared" si="11"/>
        <v>0</v>
      </c>
    </row>
    <row r="147" spans="11:13" hidden="1" x14ac:dyDescent="0.3">
      <c r="K147" s="7">
        <f t="shared" si="10"/>
        <v>0</v>
      </c>
      <c r="L147" s="5">
        <f t="shared" si="12"/>
        <v>0</v>
      </c>
      <c r="M147">
        <f t="shared" si="11"/>
        <v>0</v>
      </c>
    </row>
    <row r="148" spans="11:13" hidden="1" x14ac:dyDescent="0.3">
      <c r="K148" s="7">
        <f t="shared" si="10"/>
        <v>0</v>
      </c>
      <c r="L148" s="5">
        <f t="shared" si="12"/>
        <v>0</v>
      </c>
      <c r="M148">
        <f t="shared" si="11"/>
        <v>0</v>
      </c>
    </row>
    <row r="149" spans="11:13" hidden="1" x14ac:dyDescent="0.3">
      <c r="K149" s="7">
        <f t="shared" si="10"/>
        <v>0</v>
      </c>
      <c r="L149" s="5">
        <f t="shared" si="12"/>
        <v>0</v>
      </c>
      <c r="M149">
        <f t="shared" si="11"/>
        <v>0</v>
      </c>
    </row>
    <row r="150" spans="11:13" hidden="1" x14ac:dyDescent="0.3">
      <c r="K150" s="7">
        <f t="shared" si="10"/>
        <v>0</v>
      </c>
      <c r="L150" s="5">
        <f t="shared" si="12"/>
        <v>0</v>
      </c>
      <c r="M150">
        <f t="shared" si="11"/>
        <v>0</v>
      </c>
    </row>
    <row r="151" spans="11:13" hidden="1" x14ac:dyDescent="0.3">
      <c r="K151" s="7">
        <f t="shared" si="10"/>
        <v>0</v>
      </c>
      <c r="L151" s="5">
        <f t="shared" si="12"/>
        <v>0</v>
      </c>
      <c r="M151">
        <f t="shared" si="11"/>
        <v>0</v>
      </c>
    </row>
    <row r="152" spans="11:13" hidden="1" x14ac:dyDescent="0.3">
      <c r="K152" s="7">
        <f t="shared" si="10"/>
        <v>0</v>
      </c>
      <c r="L152" s="5">
        <f t="shared" si="12"/>
        <v>0</v>
      </c>
      <c r="M152">
        <f t="shared" si="11"/>
        <v>0</v>
      </c>
    </row>
    <row r="153" spans="11:13" hidden="1" x14ac:dyDescent="0.3">
      <c r="K153" s="7">
        <f t="shared" si="10"/>
        <v>0</v>
      </c>
      <c r="L153" s="5">
        <f t="shared" si="12"/>
        <v>0</v>
      </c>
      <c r="M153">
        <f t="shared" si="11"/>
        <v>0</v>
      </c>
    </row>
    <row r="154" spans="11:13" hidden="1" x14ac:dyDescent="0.3">
      <c r="K154" s="7">
        <f t="shared" si="10"/>
        <v>0</v>
      </c>
      <c r="L154" s="5">
        <f t="shared" si="12"/>
        <v>0</v>
      </c>
      <c r="M154">
        <f t="shared" si="11"/>
        <v>0</v>
      </c>
    </row>
    <row r="155" spans="11:13" hidden="1" x14ac:dyDescent="0.3">
      <c r="K155" s="7">
        <f t="shared" si="10"/>
        <v>0</v>
      </c>
      <c r="L155" s="5">
        <f t="shared" si="12"/>
        <v>0</v>
      </c>
      <c r="M155">
        <f t="shared" si="11"/>
        <v>0</v>
      </c>
    </row>
    <row r="156" spans="11:13" hidden="1" x14ac:dyDescent="0.3">
      <c r="K156" s="7">
        <f t="shared" si="10"/>
        <v>0</v>
      </c>
      <c r="L156" s="5">
        <f t="shared" si="12"/>
        <v>0</v>
      </c>
      <c r="M156">
        <f t="shared" si="11"/>
        <v>0</v>
      </c>
    </row>
    <row r="157" spans="11:13" hidden="1" x14ac:dyDescent="0.3">
      <c r="K157" s="7">
        <f t="shared" si="10"/>
        <v>0</v>
      </c>
      <c r="L157" s="5">
        <f t="shared" si="12"/>
        <v>0</v>
      </c>
      <c r="M157">
        <f t="shared" si="11"/>
        <v>0</v>
      </c>
    </row>
    <row r="158" spans="11:13" hidden="1" x14ac:dyDescent="0.3">
      <c r="K158" s="7">
        <f t="shared" si="10"/>
        <v>0</v>
      </c>
      <c r="L158" s="5">
        <f t="shared" si="12"/>
        <v>0</v>
      </c>
      <c r="M158">
        <f t="shared" si="11"/>
        <v>0</v>
      </c>
    </row>
    <row r="159" spans="11:13" hidden="1" x14ac:dyDescent="0.3">
      <c r="K159" s="7">
        <f t="shared" si="10"/>
        <v>0</v>
      </c>
      <c r="L159" s="5">
        <f t="shared" si="12"/>
        <v>0</v>
      </c>
      <c r="M159">
        <f t="shared" si="11"/>
        <v>0</v>
      </c>
    </row>
    <row r="160" spans="11:13" hidden="1" x14ac:dyDescent="0.3">
      <c r="K160" s="7">
        <f t="shared" si="10"/>
        <v>0</v>
      </c>
      <c r="L160" s="5">
        <f t="shared" si="12"/>
        <v>0</v>
      </c>
      <c r="M160">
        <f t="shared" si="11"/>
        <v>0</v>
      </c>
    </row>
    <row r="161" spans="11:13" hidden="1" x14ac:dyDescent="0.3">
      <c r="K161" s="7">
        <f t="shared" si="10"/>
        <v>0</v>
      </c>
      <c r="L161" s="5">
        <f t="shared" si="12"/>
        <v>0</v>
      </c>
      <c r="M161">
        <f t="shared" si="11"/>
        <v>0</v>
      </c>
    </row>
    <row r="162" spans="11:13" hidden="1" x14ac:dyDescent="0.3">
      <c r="K162" s="7">
        <f t="shared" si="10"/>
        <v>0</v>
      </c>
      <c r="L162" s="5">
        <f t="shared" si="12"/>
        <v>0</v>
      </c>
      <c r="M162">
        <f t="shared" si="11"/>
        <v>0</v>
      </c>
    </row>
    <row r="163" spans="11:13" hidden="1" x14ac:dyDescent="0.3">
      <c r="K163" s="7">
        <f t="shared" si="10"/>
        <v>0</v>
      </c>
      <c r="L163" s="5">
        <f t="shared" si="12"/>
        <v>0</v>
      </c>
      <c r="M163">
        <f t="shared" si="11"/>
        <v>0</v>
      </c>
    </row>
    <row r="164" spans="11:13" hidden="1" x14ac:dyDescent="0.3">
      <c r="K164" s="7">
        <f t="shared" si="10"/>
        <v>0</v>
      </c>
      <c r="L164" s="5">
        <f t="shared" si="12"/>
        <v>0</v>
      </c>
      <c r="M164">
        <f t="shared" si="11"/>
        <v>0</v>
      </c>
    </row>
    <row r="165" spans="11:13" hidden="1" x14ac:dyDescent="0.3">
      <c r="K165" s="7">
        <f t="shared" si="10"/>
        <v>0</v>
      </c>
      <c r="L165" s="5">
        <f t="shared" si="12"/>
        <v>0</v>
      </c>
      <c r="M165">
        <f t="shared" si="11"/>
        <v>0</v>
      </c>
    </row>
    <row r="166" spans="11:13" hidden="1" x14ac:dyDescent="0.3">
      <c r="K166" s="7">
        <f t="shared" si="10"/>
        <v>0</v>
      </c>
      <c r="L166" s="5">
        <f t="shared" si="12"/>
        <v>0</v>
      </c>
      <c r="M166">
        <f t="shared" si="11"/>
        <v>0</v>
      </c>
    </row>
    <row r="167" spans="11:13" hidden="1" x14ac:dyDescent="0.3">
      <c r="K167" s="7">
        <f t="shared" si="10"/>
        <v>0</v>
      </c>
      <c r="L167" s="5">
        <f t="shared" si="12"/>
        <v>0</v>
      </c>
      <c r="M167">
        <f t="shared" si="11"/>
        <v>0</v>
      </c>
    </row>
    <row r="168" spans="11:13" hidden="1" x14ac:dyDescent="0.3">
      <c r="K168" s="7">
        <f t="shared" si="10"/>
        <v>0</v>
      </c>
      <c r="L168" s="5">
        <f t="shared" si="12"/>
        <v>0</v>
      </c>
      <c r="M168">
        <f t="shared" si="11"/>
        <v>0</v>
      </c>
    </row>
    <row r="169" spans="11:13" hidden="1" x14ac:dyDescent="0.3">
      <c r="K169" s="7">
        <f t="shared" si="10"/>
        <v>0</v>
      </c>
      <c r="L169" s="5">
        <f t="shared" si="12"/>
        <v>0</v>
      </c>
      <c r="M169">
        <f t="shared" si="11"/>
        <v>0</v>
      </c>
    </row>
    <row r="170" spans="11:13" hidden="1" x14ac:dyDescent="0.3">
      <c r="K170" s="7">
        <f t="shared" si="10"/>
        <v>0</v>
      </c>
      <c r="L170" s="5">
        <f t="shared" si="12"/>
        <v>0</v>
      </c>
      <c r="M170">
        <f t="shared" si="11"/>
        <v>0</v>
      </c>
    </row>
    <row r="171" spans="11:13" hidden="1" x14ac:dyDescent="0.3">
      <c r="K171" s="7">
        <f t="shared" si="10"/>
        <v>0</v>
      </c>
      <c r="L171" s="5">
        <f t="shared" si="12"/>
        <v>0</v>
      </c>
      <c r="M171">
        <f t="shared" si="11"/>
        <v>0</v>
      </c>
    </row>
    <row r="172" spans="11:13" hidden="1" x14ac:dyDescent="0.3">
      <c r="K172" s="7">
        <f t="shared" si="10"/>
        <v>0</v>
      </c>
      <c r="L172" s="5">
        <f t="shared" si="12"/>
        <v>0</v>
      </c>
      <c r="M172">
        <f t="shared" si="11"/>
        <v>0</v>
      </c>
    </row>
    <row r="173" spans="11:13" hidden="1" x14ac:dyDescent="0.3">
      <c r="K173" s="7">
        <f t="shared" si="10"/>
        <v>0</v>
      </c>
      <c r="L173" s="5">
        <f t="shared" si="12"/>
        <v>0</v>
      </c>
      <c r="M173">
        <f t="shared" si="11"/>
        <v>0</v>
      </c>
    </row>
    <row r="174" spans="11:13" hidden="1" x14ac:dyDescent="0.3">
      <c r="K174" s="7">
        <f t="shared" si="10"/>
        <v>0</v>
      </c>
      <c r="L174" s="5">
        <f t="shared" si="12"/>
        <v>0</v>
      </c>
      <c r="M174">
        <f t="shared" si="11"/>
        <v>0</v>
      </c>
    </row>
    <row r="175" spans="11:13" hidden="1" x14ac:dyDescent="0.3">
      <c r="K175" s="7">
        <f t="shared" si="10"/>
        <v>0</v>
      </c>
      <c r="L175" s="5">
        <f t="shared" si="12"/>
        <v>0</v>
      </c>
      <c r="M175">
        <f t="shared" si="11"/>
        <v>0</v>
      </c>
    </row>
    <row r="176" spans="11:13" hidden="1" x14ac:dyDescent="0.3">
      <c r="K176" s="7">
        <f t="shared" si="10"/>
        <v>0</v>
      </c>
      <c r="L176" s="5">
        <f t="shared" si="12"/>
        <v>0</v>
      </c>
      <c r="M176">
        <f t="shared" si="11"/>
        <v>0</v>
      </c>
    </row>
    <row r="177" spans="11:13" hidden="1" x14ac:dyDescent="0.3">
      <c r="K177" s="7">
        <f t="shared" si="10"/>
        <v>0</v>
      </c>
      <c r="L177" s="5">
        <f t="shared" si="12"/>
        <v>0</v>
      </c>
      <c r="M177">
        <f t="shared" si="11"/>
        <v>0</v>
      </c>
    </row>
    <row r="178" spans="11:13" hidden="1" x14ac:dyDescent="0.3">
      <c r="K178" s="7">
        <f t="shared" si="10"/>
        <v>0</v>
      </c>
      <c r="L178" s="5">
        <f t="shared" si="12"/>
        <v>0</v>
      </c>
      <c r="M178">
        <f t="shared" si="11"/>
        <v>0</v>
      </c>
    </row>
    <row r="179" spans="11:13" hidden="1" x14ac:dyDescent="0.3">
      <c r="K179" s="7">
        <f t="shared" si="10"/>
        <v>0</v>
      </c>
      <c r="L179" s="5">
        <f t="shared" si="12"/>
        <v>0</v>
      </c>
      <c r="M179">
        <f t="shared" si="11"/>
        <v>0</v>
      </c>
    </row>
    <row r="180" spans="11:13" hidden="1" x14ac:dyDescent="0.3">
      <c r="K180" s="7">
        <f t="shared" si="10"/>
        <v>0</v>
      </c>
      <c r="L180" s="5">
        <f t="shared" si="12"/>
        <v>0</v>
      </c>
      <c r="M180">
        <f t="shared" si="11"/>
        <v>0</v>
      </c>
    </row>
    <row r="181" spans="11:13" hidden="1" x14ac:dyDescent="0.3">
      <c r="K181" s="7">
        <f t="shared" si="10"/>
        <v>0</v>
      </c>
      <c r="L181" s="5">
        <f t="shared" si="12"/>
        <v>0</v>
      </c>
      <c r="M181">
        <f t="shared" si="11"/>
        <v>0</v>
      </c>
    </row>
    <row r="182" spans="11:13" hidden="1" x14ac:dyDescent="0.3">
      <c r="K182" s="7">
        <f t="shared" si="10"/>
        <v>0</v>
      </c>
      <c r="L182" s="5">
        <f t="shared" si="12"/>
        <v>0</v>
      </c>
      <c r="M182">
        <f t="shared" si="11"/>
        <v>0</v>
      </c>
    </row>
    <row r="183" spans="11:13" hidden="1" x14ac:dyDescent="0.3">
      <c r="K183" s="7">
        <f t="shared" si="10"/>
        <v>0</v>
      </c>
      <c r="L183" s="5">
        <f t="shared" si="12"/>
        <v>0</v>
      </c>
      <c r="M183">
        <f t="shared" si="11"/>
        <v>0</v>
      </c>
    </row>
    <row r="184" spans="11:13" hidden="1" x14ac:dyDescent="0.3">
      <c r="K184" s="7">
        <f t="shared" si="10"/>
        <v>0</v>
      </c>
      <c r="L184" s="5">
        <f t="shared" si="12"/>
        <v>0</v>
      </c>
      <c r="M184">
        <f t="shared" si="11"/>
        <v>0</v>
      </c>
    </row>
    <row r="185" spans="11:13" hidden="1" x14ac:dyDescent="0.3">
      <c r="K185" s="7">
        <f t="shared" si="10"/>
        <v>0</v>
      </c>
      <c r="L185" s="5">
        <f t="shared" si="12"/>
        <v>0</v>
      </c>
      <c r="M185">
        <f t="shared" si="11"/>
        <v>0</v>
      </c>
    </row>
    <row r="186" spans="11:13" hidden="1" x14ac:dyDescent="0.3">
      <c r="K186" s="7">
        <f t="shared" si="10"/>
        <v>0</v>
      </c>
      <c r="L186" s="5">
        <f t="shared" si="12"/>
        <v>0</v>
      </c>
      <c r="M186">
        <f t="shared" si="11"/>
        <v>0</v>
      </c>
    </row>
    <row r="187" spans="11:13" hidden="1" x14ac:dyDescent="0.3">
      <c r="K187" s="7">
        <f t="shared" si="10"/>
        <v>0</v>
      </c>
      <c r="L187" s="5">
        <f t="shared" si="12"/>
        <v>0</v>
      </c>
      <c r="M187">
        <f t="shared" si="11"/>
        <v>0</v>
      </c>
    </row>
    <row r="188" spans="11:13" hidden="1" x14ac:dyDescent="0.3">
      <c r="K188" s="7">
        <f t="shared" si="10"/>
        <v>0</v>
      </c>
      <c r="L188" s="5">
        <f t="shared" si="12"/>
        <v>0</v>
      </c>
      <c r="M188">
        <f t="shared" si="11"/>
        <v>0</v>
      </c>
    </row>
    <row r="189" spans="11:13" hidden="1" x14ac:dyDescent="0.3">
      <c r="K189" s="7">
        <f t="shared" si="10"/>
        <v>0</v>
      </c>
      <c r="L189" s="5">
        <f t="shared" si="12"/>
        <v>0</v>
      </c>
      <c r="M189">
        <f t="shared" si="11"/>
        <v>0</v>
      </c>
    </row>
    <row r="190" spans="11:13" hidden="1" x14ac:dyDescent="0.3">
      <c r="K190" s="7">
        <f t="shared" si="10"/>
        <v>0</v>
      </c>
      <c r="L190" s="5">
        <f t="shared" si="12"/>
        <v>0</v>
      </c>
      <c r="M190">
        <f t="shared" si="11"/>
        <v>0</v>
      </c>
    </row>
    <row r="191" spans="11:13" hidden="1" x14ac:dyDescent="0.3">
      <c r="K191" s="7">
        <f t="shared" si="10"/>
        <v>0</v>
      </c>
      <c r="L191" s="5">
        <f t="shared" si="12"/>
        <v>0</v>
      </c>
      <c r="M191">
        <f t="shared" si="11"/>
        <v>0</v>
      </c>
    </row>
    <row r="192" spans="11:13" hidden="1" x14ac:dyDescent="0.3">
      <c r="K192" s="7">
        <f t="shared" si="10"/>
        <v>0</v>
      </c>
      <c r="L192" s="5">
        <f t="shared" si="12"/>
        <v>0</v>
      </c>
      <c r="M192">
        <f t="shared" si="11"/>
        <v>0</v>
      </c>
    </row>
    <row r="193" spans="11:13" hidden="1" x14ac:dyDescent="0.3">
      <c r="K193" s="7">
        <f t="shared" si="10"/>
        <v>0</v>
      </c>
      <c r="L193" s="5">
        <f t="shared" si="12"/>
        <v>0</v>
      </c>
      <c r="M193">
        <f t="shared" si="11"/>
        <v>0</v>
      </c>
    </row>
    <row r="194" spans="11:13" hidden="1" x14ac:dyDescent="0.3">
      <c r="K194" s="7">
        <f t="shared" si="10"/>
        <v>0</v>
      </c>
      <c r="L194" s="5">
        <f t="shared" si="12"/>
        <v>0</v>
      </c>
      <c r="M194">
        <f t="shared" si="11"/>
        <v>0</v>
      </c>
    </row>
    <row r="195" spans="11:13" hidden="1" x14ac:dyDescent="0.3">
      <c r="K195" s="7">
        <f t="shared" si="10"/>
        <v>0</v>
      </c>
      <c r="L195" s="5">
        <f t="shared" si="12"/>
        <v>0</v>
      </c>
      <c r="M195">
        <f t="shared" si="11"/>
        <v>0</v>
      </c>
    </row>
    <row r="196" spans="11:13" hidden="1" x14ac:dyDescent="0.3">
      <c r="K196" s="7">
        <f t="shared" si="10"/>
        <v>0</v>
      </c>
      <c r="L196" s="5">
        <f t="shared" si="12"/>
        <v>0</v>
      </c>
      <c r="M196">
        <f t="shared" si="11"/>
        <v>0</v>
      </c>
    </row>
    <row r="197" spans="11:13" hidden="1" x14ac:dyDescent="0.3">
      <c r="K197" s="7">
        <f t="shared" si="10"/>
        <v>0</v>
      </c>
      <c r="L197" s="5">
        <f t="shared" si="12"/>
        <v>0</v>
      </c>
      <c r="M197">
        <f t="shared" si="11"/>
        <v>0</v>
      </c>
    </row>
    <row r="198" spans="11:13" hidden="1" x14ac:dyDescent="0.3">
      <c r="K198" s="7">
        <f t="shared" ref="K198:K261" si="13">SUM(F198:J198)</f>
        <v>0</v>
      </c>
      <c r="L198" s="5">
        <f t="shared" si="12"/>
        <v>0</v>
      </c>
      <c r="M198">
        <f t="shared" ref="M198:M261" si="14">SUM(K198*L198)</f>
        <v>0</v>
      </c>
    </row>
    <row r="199" spans="11:13" hidden="1" x14ac:dyDescent="0.3">
      <c r="K199" s="7">
        <f t="shared" si="13"/>
        <v>0</v>
      </c>
      <c r="L199" s="5">
        <f t="shared" ref="L199:L262" si="15">IF(D199="X",0,IF(E199="",0,IF(E199="H",0,VLOOKUP(E199,$F$540:$G$554,2))))</f>
        <v>0</v>
      </c>
      <c r="M199">
        <f t="shared" si="14"/>
        <v>0</v>
      </c>
    </row>
    <row r="200" spans="11:13" hidden="1" x14ac:dyDescent="0.3">
      <c r="K200" s="7">
        <f t="shared" si="13"/>
        <v>0</v>
      </c>
      <c r="L200" s="5">
        <f t="shared" si="15"/>
        <v>0</v>
      </c>
      <c r="M200">
        <f t="shared" si="14"/>
        <v>0</v>
      </c>
    </row>
    <row r="201" spans="11:13" hidden="1" x14ac:dyDescent="0.3">
      <c r="K201" s="7">
        <f t="shared" si="13"/>
        <v>0</v>
      </c>
      <c r="L201" s="5">
        <f t="shared" si="15"/>
        <v>0</v>
      </c>
      <c r="M201">
        <f t="shared" si="14"/>
        <v>0</v>
      </c>
    </row>
    <row r="202" spans="11:13" hidden="1" x14ac:dyDescent="0.3">
      <c r="K202" s="7">
        <f t="shared" si="13"/>
        <v>0</v>
      </c>
      <c r="L202" s="5">
        <f t="shared" si="15"/>
        <v>0</v>
      </c>
      <c r="M202">
        <f t="shared" si="14"/>
        <v>0</v>
      </c>
    </row>
    <row r="203" spans="11:13" hidden="1" x14ac:dyDescent="0.3">
      <c r="K203" s="7">
        <f t="shared" si="13"/>
        <v>0</v>
      </c>
      <c r="L203" s="5">
        <f t="shared" si="15"/>
        <v>0</v>
      </c>
      <c r="M203">
        <f t="shared" si="14"/>
        <v>0</v>
      </c>
    </row>
    <row r="204" spans="11:13" hidden="1" x14ac:dyDescent="0.3">
      <c r="K204" s="7">
        <f t="shared" si="13"/>
        <v>0</v>
      </c>
      <c r="L204" s="5">
        <f t="shared" si="15"/>
        <v>0</v>
      </c>
      <c r="M204">
        <f t="shared" si="14"/>
        <v>0</v>
      </c>
    </row>
    <row r="205" spans="11:13" hidden="1" x14ac:dyDescent="0.3">
      <c r="K205" s="7">
        <f t="shared" si="13"/>
        <v>0</v>
      </c>
      <c r="L205" s="5">
        <f t="shared" si="15"/>
        <v>0</v>
      </c>
      <c r="M205">
        <f t="shared" si="14"/>
        <v>0</v>
      </c>
    </row>
    <row r="206" spans="11:13" hidden="1" x14ac:dyDescent="0.3">
      <c r="K206" s="7">
        <f t="shared" si="13"/>
        <v>0</v>
      </c>
      <c r="L206" s="5">
        <f t="shared" si="15"/>
        <v>0</v>
      </c>
      <c r="M206">
        <f t="shared" si="14"/>
        <v>0</v>
      </c>
    </row>
    <row r="207" spans="11:13" hidden="1" x14ac:dyDescent="0.3">
      <c r="K207" s="7">
        <f t="shared" si="13"/>
        <v>0</v>
      </c>
      <c r="L207" s="5">
        <f t="shared" si="15"/>
        <v>0</v>
      </c>
      <c r="M207">
        <f t="shared" si="14"/>
        <v>0</v>
      </c>
    </row>
    <row r="208" spans="11:13" hidden="1" x14ac:dyDescent="0.3">
      <c r="K208" s="7">
        <f t="shared" si="13"/>
        <v>0</v>
      </c>
      <c r="L208" s="5">
        <f t="shared" si="15"/>
        <v>0</v>
      </c>
      <c r="M208">
        <f t="shared" si="14"/>
        <v>0</v>
      </c>
    </row>
    <row r="209" spans="11:13" hidden="1" x14ac:dyDescent="0.3">
      <c r="K209" s="7">
        <f t="shared" si="13"/>
        <v>0</v>
      </c>
      <c r="L209" s="5">
        <f t="shared" si="15"/>
        <v>0</v>
      </c>
      <c r="M209">
        <f t="shared" si="14"/>
        <v>0</v>
      </c>
    </row>
    <row r="210" spans="11:13" hidden="1" x14ac:dyDescent="0.3">
      <c r="K210" s="7">
        <f t="shared" si="13"/>
        <v>0</v>
      </c>
      <c r="L210" s="5">
        <f t="shared" si="15"/>
        <v>0</v>
      </c>
      <c r="M210">
        <f t="shared" si="14"/>
        <v>0</v>
      </c>
    </row>
    <row r="211" spans="11:13" hidden="1" x14ac:dyDescent="0.3">
      <c r="K211" s="7">
        <f t="shared" si="13"/>
        <v>0</v>
      </c>
      <c r="L211" s="5">
        <f t="shared" si="15"/>
        <v>0</v>
      </c>
      <c r="M211">
        <f t="shared" si="14"/>
        <v>0</v>
      </c>
    </row>
    <row r="212" spans="11:13" hidden="1" x14ac:dyDescent="0.3">
      <c r="K212" s="7">
        <f t="shared" si="13"/>
        <v>0</v>
      </c>
      <c r="L212" s="5">
        <f t="shared" si="15"/>
        <v>0</v>
      </c>
      <c r="M212">
        <f t="shared" si="14"/>
        <v>0</v>
      </c>
    </row>
    <row r="213" spans="11:13" hidden="1" x14ac:dyDescent="0.3">
      <c r="K213" s="7">
        <f t="shared" si="13"/>
        <v>0</v>
      </c>
      <c r="L213" s="5">
        <f t="shared" si="15"/>
        <v>0</v>
      </c>
      <c r="M213">
        <f t="shared" si="14"/>
        <v>0</v>
      </c>
    </row>
    <row r="214" spans="11:13" hidden="1" x14ac:dyDescent="0.3">
      <c r="K214" s="7">
        <f t="shared" si="13"/>
        <v>0</v>
      </c>
      <c r="L214" s="5">
        <f t="shared" si="15"/>
        <v>0</v>
      </c>
      <c r="M214">
        <f t="shared" si="14"/>
        <v>0</v>
      </c>
    </row>
    <row r="215" spans="11:13" hidden="1" x14ac:dyDescent="0.3">
      <c r="K215" s="7">
        <f t="shared" si="13"/>
        <v>0</v>
      </c>
      <c r="L215" s="5">
        <f t="shared" si="15"/>
        <v>0</v>
      </c>
      <c r="M215">
        <f t="shared" si="14"/>
        <v>0</v>
      </c>
    </row>
    <row r="216" spans="11:13" hidden="1" x14ac:dyDescent="0.3">
      <c r="K216" s="7">
        <f t="shared" si="13"/>
        <v>0</v>
      </c>
      <c r="L216" s="5">
        <f t="shared" si="15"/>
        <v>0</v>
      </c>
      <c r="M216">
        <f t="shared" si="14"/>
        <v>0</v>
      </c>
    </row>
    <row r="217" spans="11:13" hidden="1" x14ac:dyDescent="0.3">
      <c r="K217" s="7">
        <f t="shared" si="13"/>
        <v>0</v>
      </c>
      <c r="L217" s="5">
        <f t="shared" si="15"/>
        <v>0</v>
      </c>
      <c r="M217">
        <f t="shared" si="14"/>
        <v>0</v>
      </c>
    </row>
    <row r="218" spans="11:13" hidden="1" x14ac:dyDescent="0.3">
      <c r="K218" s="7">
        <f t="shared" si="13"/>
        <v>0</v>
      </c>
      <c r="L218" s="5">
        <f t="shared" si="15"/>
        <v>0</v>
      </c>
      <c r="M218">
        <f t="shared" si="14"/>
        <v>0</v>
      </c>
    </row>
    <row r="219" spans="11:13" hidden="1" x14ac:dyDescent="0.3">
      <c r="K219" s="7">
        <f t="shared" si="13"/>
        <v>0</v>
      </c>
      <c r="L219" s="5">
        <f t="shared" si="15"/>
        <v>0</v>
      </c>
      <c r="M219">
        <f t="shared" si="14"/>
        <v>0</v>
      </c>
    </row>
    <row r="220" spans="11:13" hidden="1" x14ac:dyDescent="0.3">
      <c r="K220" s="7">
        <f t="shared" si="13"/>
        <v>0</v>
      </c>
      <c r="L220" s="5">
        <f t="shared" si="15"/>
        <v>0</v>
      </c>
      <c r="M220">
        <f t="shared" si="14"/>
        <v>0</v>
      </c>
    </row>
    <row r="221" spans="11:13" hidden="1" x14ac:dyDescent="0.3">
      <c r="K221" s="7">
        <f t="shared" si="13"/>
        <v>0</v>
      </c>
      <c r="L221" s="5">
        <f t="shared" si="15"/>
        <v>0</v>
      </c>
      <c r="M221">
        <f t="shared" si="14"/>
        <v>0</v>
      </c>
    </row>
    <row r="222" spans="11:13" hidden="1" x14ac:dyDescent="0.3">
      <c r="K222" s="7">
        <f t="shared" si="13"/>
        <v>0</v>
      </c>
      <c r="L222" s="5">
        <f t="shared" si="15"/>
        <v>0</v>
      </c>
      <c r="M222">
        <f t="shared" si="14"/>
        <v>0</v>
      </c>
    </row>
    <row r="223" spans="11:13" hidden="1" x14ac:dyDescent="0.3">
      <c r="K223" s="7">
        <f t="shared" si="13"/>
        <v>0</v>
      </c>
      <c r="L223" s="5">
        <f t="shared" si="15"/>
        <v>0</v>
      </c>
      <c r="M223">
        <f t="shared" si="14"/>
        <v>0</v>
      </c>
    </row>
    <row r="224" spans="11:13" hidden="1" x14ac:dyDescent="0.3">
      <c r="K224" s="7">
        <f t="shared" si="13"/>
        <v>0</v>
      </c>
      <c r="L224" s="5">
        <f t="shared" si="15"/>
        <v>0</v>
      </c>
      <c r="M224">
        <f t="shared" si="14"/>
        <v>0</v>
      </c>
    </row>
    <row r="225" spans="11:13" hidden="1" x14ac:dyDescent="0.3">
      <c r="K225" s="7">
        <f t="shared" si="13"/>
        <v>0</v>
      </c>
      <c r="L225" s="5">
        <f t="shared" si="15"/>
        <v>0</v>
      </c>
      <c r="M225">
        <f t="shared" si="14"/>
        <v>0</v>
      </c>
    </row>
    <row r="226" spans="11:13" hidden="1" x14ac:dyDescent="0.3">
      <c r="K226" s="7">
        <f t="shared" si="13"/>
        <v>0</v>
      </c>
      <c r="L226" s="5">
        <f t="shared" si="15"/>
        <v>0</v>
      </c>
      <c r="M226">
        <f t="shared" si="14"/>
        <v>0</v>
      </c>
    </row>
    <row r="227" spans="11:13" hidden="1" x14ac:dyDescent="0.3">
      <c r="K227" s="7">
        <f t="shared" si="13"/>
        <v>0</v>
      </c>
      <c r="L227" s="5">
        <f t="shared" si="15"/>
        <v>0</v>
      </c>
      <c r="M227">
        <f t="shared" si="14"/>
        <v>0</v>
      </c>
    </row>
    <row r="228" spans="11:13" hidden="1" x14ac:dyDescent="0.3">
      <c r="K228" s="7">
        <f t="shared" si="13"/>
        <v>0</v>
      </c>
      <c r="L228" s="5">
        <f t="shared" si="15"/>
        <v>0</v>
      </c>
      <c r="M228">
        <f t="shared" si="14"/>
        <v>0</v>
      </c>
    </row>
    <row r="229" spans="11:13" hidden="1" x14ac:dyDescent="0.3">
      <c r="K229" s="7">
        <f t="shared" si="13"/>
        <v>0</v>
      </c>
      <c r="L229" s="5">
        <f t="shared" si="15"/>
        <v>0</v>
      </c>
      <c r="M229">
        <f t="shared" si="14"/>
        <v>0</v>
      </c>
    </row>
    <row r="230" spans="11:13" hidden="1" x14ac:dyDescent="0.3">
      <c r="K230" s="7">
        <f t="shared" si="13"/>
        <v>0</v>
      </c>
      <c r="L230" s="5">
        <f t="shared" si="15"/>
        <v>0</v>
      </c>
      <c r="M230">
        <f t="shared" si="14"/>
        <v>0</v>
      </c>
    </row>
    <row r="231" spans="11:13" hidden="1" x14ac:dyDescent="0.3">
      <c r="K231" s="7">
        <f t="shared" si="13"/>
        <v>0</v>
      </c>
      <c r="L231" s="5">
        <f t="shared" si="15"/>
        <v>0</v>
      </c>
      <c r="M231">
        <f t="shared" si="14"/>
        <v>0</v>
      </c>
    </row>
    <row r="232" spans="11:13" hidden="1" x14ac:dyDescent="0.3">
      <c r="K232" s="7">
        <f t="shared" si="13"/>
        <v>0</v>
      </c>
      <c r="L232" s="5">
        <f t="shared" si="15"/>
        <v>0</v>
      </c>
      <c r="M232">
        <f t="shared" si="14"/>
        <v>0</v>
      </c>
    </row>
    <row r="233" spans="11:13" hidden="1" x14ac:dyDescent="0.3">
      <c r="K233" s="7">
        <f t="shared" si="13"/>
        <v>0</v>
      </c>
      <c r="L233" s="5">
        <f t="shared" si="15"/>
        <v>0</v>
      </c>
      <c r="M233">
        <f t="shared" si="14"/>
        <v>0</v>
      </c>
    </row>
    <row r="234" spans="11:13" hidden="1" x14ac:dyDescent="0.3">
      <c r="K234" s="7">
        <f t="shared" si="13"/>
        <v>0</v>
      </c>
      <c r="L234" s="5">
        <f t="shared" si="15"/>
        <v>0</v>
      </c>
      <c r="M234">
        <f t="shared" si="14"/>
        <v>0</v>
      </c>
    </row>
    <row r="235" spans="11:13" hidden="1" x14ac:dyDescent="0.3">
      <c r="K235" s="7">
        <f t="shared" si="13"/>
        <v>0</v>
      </c>
      <c r="L235" s="5">
        <f t="shared" si="15"/>
        <v>0</v>
      </c>
      <c r="M235">
        <f t="shared" si="14"/>
        <v>0</v>
      </c>
    </row>
    <row r="236" spans="11:13" hidden="1" x14ac:dyDescent="0.3">
      <c r="K236" s="7">
        <f t="shared" si="13"/>
        <v>0</v>
      </c>
      <c r="L236" s="5">
        <f t="shared" si="15"/>
        <v>0</v>
      </c>
      <c r="M236">
        <f t="shared" si="14"/>
        <v>0</v>
      </c>
    </row>
    <row r="237" spans="11:13" hidden="1" x14ac:dyDescent="0.3">
      <c r="K237" s="7">
        <f t="shared" si="13"/>
        <v>0</v>
      </c>
      <c r="L237" s="5">
        <f t="shared" si="15"/>
        <v>0</v>
      </c>
      <c r="M237">
        <f t="shared" si="14"/>
        <v>0</v>
      </c>
    </row>
    <row r="238" spans="11:13" hidden="1" x14ac:dyDescent="0.3">
      <c r="K238" s="7">
        <f t="shared" si="13"/>
        <v>0</v>
      </c>
      <c r="L238" s="5">
        <f t="shared" si="15"/>
        <v>0</v>
      </c>
      <c r="M238">
        <f t="shared" si="14"/>
        <v>0</v>
      </c>
    </row>
    <row r="239" spans="11:13" hidden="1" x14ac:dyDescent="0.3">
      <c r="K239" s="7">
        <f t="shared" si="13"/>
        <v>0</v>
      </c>
      <c r="L239" s="5">
        <f t="shared" si="15"/>
        <v>0</v>
      </c>
      <c r="M239">
        <f t="shared" si="14"/>
        <v>0</v>
      </c>
    </row>
    <row r="240" spans="11:13" hidden="1" x14ac:dyDescent="0.3">
      <c r="K240" s="7">
        <f t="shared" si="13"/>
        <v>0</v>
      </c>
      <c r="L240" s="5">
        <f t="shared" si="15"/>
        <v>0</v>
      </c>
      <c r="M240">
        <f t="shared" si="14"/>
        <v>0</v>
      </c>
    </row>
    <row r="241" spans="11:13" hidden="1" x14ac:dyDescent="0.3">
      <c r="K241" s="7">
        <f t="shared" si="13"/>
        <v>0</v>
      </c>
      <c r="L241" s="5">
        <f t="shared" si="15"/>
        <v>0</v>
      </c>
      <c r="M241">
        <f t="shared" si="14"/>
        <v>0</v>
      </c>
    </row>
    <row r="242" spans="11:13" hidden="1" x14ac:dyDescent="0.3">
      <c r="K242" s="7">
        <f t="shared" si="13"/>
        <v>0</v>
      </c>
      <c r="L242" s="5">
        <f t="shared" si="15"/>
        <v>0</v>
      </c>
      <c r="M242">
        <f t="shared" si="14"/>
        <v>0</v>
      </c>
    </row>
    <row r="243" spans="11:13" hidden="1" x14ac:dyDescent="0.3">
      <c r="K243" s="7">
        <f t="shared" si="13"/>
        <v>0</v>
      </c>
      <c r="L243" s="5">
        <f t="shared" si="15"/>
        <v>0</v>
      </c>
      <c r="M243">
        <f t="shared" si="14"/>
        <v>0</v>
      </c>
    </row>
    <row r="244" spans="11:13" hidden="1" x14ac:dyDescent="0.3">
      <c r="K244" s="7">
        <f t="shared" si="13"/>
        <v>0</v>
      </c>
      <c r="L244" s="5">
        <f t="shared" si="15"/>
        <v>0</v>
      </c>
      <c r="M244">
        <f t="shared" si="14"/>
        <v>0</v>
      </c>
    </row>
    <row r="245" spans="11:13" hidden="1" x14ac:dyDescent="0.3">
      <c r="K245" s="7">
        <f t="shared" si="13"/>
        <v>0</v>
      </c>
      <c r="L245" s="5">
        <f t="shared" si="15"/>
        <v>0</v>
      </c>
      <c r="M245">
        <f t="shared" si="14"/>
        <v>0</v>
      </c>
    </row>
    <row r="246" spans="11:13" hidden="1" x14ac:dyDescent="0.3">
      <c r="K246" s="7">
        <f t="shared" si="13"/>
        <v>0</v>
      </c>
      <c r="L246" s="5">
        <f t="shared" si="15"/>
        <v>0</v>
      </c>
      <c r="M246">
        <f t="shared" si="14"/>
        <v>0</v>
      </c>
    </row>
    <row r="247" spans="11:13" hidden="1" x14ac:dyDescent="0.3">
      <c r="K247" s="7">
        <f t="shared" si="13"/>
        <v>0</v>
      </c>
      <c r="L247" s="5">
        <f t="shared" si="15"/>
        <v>0</v>
      </c>
      <c r="M247">
        <f t="shared" si="14"/>
        <v>0</v>
      </c>
    </row>
    <row r="248" spans="11:13" hidden="1" x14ac:dyDescent="0.3">
      <c r="K248" s="7">
        <f t="shared" si="13"/>
        <v>0</v>
      </c>
      <c r="L248" s="5">
        <f t="shared" si="15"/>
        <v>0</v>
      </c>
      <c r="M248">
        <f t="shared" si="14"/>
        <v>0</v>
      </c>
    </row>
    <row r="249" spans="11:13" hidden="1" x14ac:dyDescent="0.3">
      <c r="K249" s="7">
        <f t="shared" si="13"/>
        <v>0</v>
      </c>
      <c r="L249" s="5">
        <f t="shared" si="15"/>
        <v>0</v>
      </c>
      <c r="M249">
        <f t="shared" si="14"/>
        <v>0</v>
      </c>
    </row>
    <row r="250" spans="11:13" hidden="1" x14ac:dyDescent="0.3">
      <c r="K250" s="7">
        <f t="shared" si="13"/>
        <v>0</v>
      </c>
      <c r="L250" s="5">
        <f t="shared" si="15"/>
        <v>0</v>
      </c>
      <c r="M250">
        <f t="shared" si="14"/>
        <v>0</v>
      </c>
    </row>
    <row r="251" spans="11:13" hidden="1" x14ac:dyDescent="0.3">
      <c r="K251" s="7">
        <f t="shared" si="13"/>
        <v>0</v>
      </c>
      <c r="L251" s="5">
        <f t="shared" si="15"/>
        <v>0</v>
      </c>
      <c r="M251">
        <f t="shared" si="14"/>
        <v>0</v>
      </c>
    </row>
    <row r="252" spans="11:13" hidden="1" x14ac:dyDescent="0.3">
      <c r="K252" s="7">
        <f t="shared" si="13"/>
        <v>0</v>
      </c>
      <c r="L252" s="5">
        <f t="shared" si="15"/>
        <v>0</v>
      </c>
      <c r="M252">
        <f t="shared" si="14"/>
        <v>0</v>
      </c>
    </row>
    <row r="253" spans="11:13" hidden="1" x14ac:dyDescent="0.3">
      <c r="K253" s="7">
        <f t="shared" si="13"/>
        <v>0</v>
      </c>
      <c r="L253" s="5">
        <f t="shared" si="15"/>
        <v>0</v>
      </c>
      <c r="M253">
        <f t="shared" si="14"/>
        <v>0</v>
      </c>
    </row>
    <row r="254" spans="11:13" hidden="1" x14ac:dyDescent="0.3">
      <c r="K254" s="7">
        <f t="shared" si="13"/>
        <v>0</v>
      </c>
      <c r="L254" s="5">
        <f t="shared" si="15"/>
        <v>0</v>
      </c>
      <c r="M254">
        <f t="shared" si="14"/>
        <v>0</v>
      </c>
    </row>
    <row r="255" spans="11:13" hidden="1" x14ac:dyDescent="0.3">
      <c r="K255" s="7">
        <f t="shared" si="13"/>
        <v>0</v>
      </c>
      <c r="L255" s="5">
        <f t="shared" si="15"/>
        <v>0</v>
      </c>
      <c r="M255">
        <f t="shared" si="14"/>
        <v>0</v>
      </c>
    </row>
    <row r="256" spans="11:13" hidden="1" x14ac:dyDescent="0.3">
      <c r="K256" s="7">
        <f t="shared" si="13"/>
        <v>0</v>
      </c>
      <c r="L256" s="5">
        <f t="shared" si="15"/>
        <v>0</v>
      </c>
      <c r="M256">
        <f t="shared" si="14"/>
        <v>0</v>
      </c>
    </row>
    <row r="257" spans="11:13" hidden="1" x14ac:dyDescent="0.3">
      <c r="K257" s="7">
        <f t="shared" si="13"/>
        <v>0</v>
      </c>
      <c r="L257" s="5">
        <f t="shared" si="15"/>
        <v>0</v>
      </c>
      <c r="M257">
        <f t="shared" si="14"/>
        <v>0</v>
      </c>
    </row>
    <row r="258" spans="11:13" hidden="1" x14ac:dyDescent="0.3">
      <c r="K258" s="7">
        <f t="shared" si="13"/>
        <v>0</v>
      </c>
      <c r="L258" s="5">
        <f t="shared" si="15"/>
        <v>0</v>
      </c>
      <c r="M258">
        <f t="shared" si="14"/>
        <v>0</v>
      </c>
    </row>
    <row r="259" spans="11:13" hidden="1" x14ac:dyDescent="0.3">
      <c r="K259" s="7">
        <f t="shared" si="13"/>
        <v>0</v>
      </c>
      <c r="L259" s="5">
        <f t="shared" si="15"/>
        <v>0</v>
      </c>
      <c r="M259">
        <f t="shared" si="14"/>
        <v>0</v>
      </c>
    </row>
    <row r="260" spans="11:13" hidden="1" x14ac:dyDescent="0.3">
      <c r="K260" s="7">
        <f t="shared" si="13"/>
        <v>0</v>
      </c>
      <c r="L260" s="5">
        <f t="shared" si="15"/>
        <v>0</v>
      </c>
      <c r="M260">
        <f t="shared" si="14"/>
        <v>0</v>
      </c>
    </row>
    <row r="261" spans="11:13" hidden="1" x14ac:dyDescent="0.3">
      <c r="K261" s="7">
        <f t="shared" si="13"/>
        <v>0</v>
      </c>
      <c r="L261" s="5">
        <f t="shared" si="15"/>
        <v>0</v>
      </c>
      <c r="M261">
        <f t="shared" si="14"/>
        <v>0</v>
      </c>
    </row>
    <row r="262" spans="11:13" hidden="1" x14ac:dyDescent="0.3">
      <c r="K262" s="7">
        <f t="shared" ref="K262:K325" si="16">SUM(F262:J262)</f>
        <v>0</v>
      </c>
      <c r="L262" s="5">
        <f t="shared" si="15"/>
        <v>0</v>
      </c>
      <c r="M262">
        <f t="shared" ref="M262:M325" si="17">SUM(K262*L262)</f>
        <v>0</v>
      </c>
    </row>
    <row r="263" spans="11:13" hidden="1" x14ac:dyDescent="0.3">
      <c r="K263" s="7">
        <f t="shared" si="16"/>
        <v>0</v>
      </c>
      <c r="L263" s="5">
        <f t="shared" ref="L263:L326" si="18">IF(D263="X",0,IF(E263="",0,IF(E263="H",0,VLOOKUP(E263,$F$540:$G$554,2))))</f>
        <v>0</v>
      </c>
      <c r="M263">
        <f t="shared" si="17"/>
        <v>0</v>
      </c>
    </row>
    <row r="264" spans="11:13" hidden="1" x14ac:dyDescent="0.3">
      <c r="K264" s="7">
        <f t="shared" si="16"/>
        <v>0</v>
      </c>
      <c r="L264" s="5">
        <f t="shared" si="18"/>
        <v>0</v>
      </c>
      <c r="M264">
        <f t="shared" si="17"/>
        <v>0</v>
      </c>
    </row>
    <row r="265" spans="11:13" hidden="1" x14ac:dyDescent="0.3">
      <c r="K265" s="7">
        <f t="shared" si="16"/>
        <v>0</v>
      </c>
      <c r="L265" s="5">
        <f t="shared" si="18"/>
        <v>0</v>
      </c>
      <c r="M265">
        <f t="shared" si="17"/>
        <v>0</v>
      </c>
    </row>
    <row r="266" spans="11:13" hidden="1" x14ac:dyDescent="0.3">
      <c r="K266" s="7">
        <f t="shared" si="16"/>
        <v>0</v>
      </c>
      <c r="L266" s="5">
        <f t="shared" si="18"/>
        <v>0</v>
      </c>
      <c r="M266">
        <f t="shared" si="17"/>
        <v>0</v>
      </c>
    </row>
    <row r="267" spans="11:13" hidden="1" x14ac:dyDescent="0.3">
      <c r="K267" s="7">
        <f t="shared" si="16"/>
        <v>0</v>
      </c>
      <c r="L267" s="5">
        <f t="shared" si="18"/>
        <v>0</v>
      </c>
      <c r="M267">
        <f t="shared" si="17"/>
        <v>0</v>
      </c>
    </row>
    <row r="268" spans="11:13" hidden="1" x14ac:dyDescent="0.3">
      <c r="K268" s="7">
        <f t="shared" si="16"/>
        <v>0</v>
      </c>
      <c r="L268" s="5">
        <f t="shared" si="18"/>
        <v>0</v>
      </c>
      <c r="M268">
        <f t="shared" si="17"/>
        <v>0</v>
      </c>
    </row>
    <row r="269" spans="11:13" hidden="1" x14ac:dyDescent="0.3">
      <c r="K269" s="7">
        <f t="shared" si="16"/>
        <v>0</v>
      </c>
      <c r="L269" s="5">
        <f t="shared" si="18"/>
        <v>0</v>
      </c>
      <c r="M269">
        <f t="shared" si="17"/>
        <v>0</v>
      </c>
    </row>
    <row r="270" spans="11:13" hidden="1" x14ac:dyDescent="0.3">
      <c r="K270" s="7">
        <f t="shared" si="16"/>
        <v>0</v>
      </c>
      <c r="L270" s="5">
        <f t="shared" si="18"/>
        <v>0</v>
      </c>
      <c r="M270">
        <f t="shared" si="17"/>
        <v>0</v>
      </c>
    </row>
    <row r="271" spans="11:13" hidden="1" x14ac:dyDescent="0.3">
      <c r="K271" s="7">
        <f t="shared" si="16"/>
        <v>0</v>
      </c>
      <c r="L271" s="5">
        <f t="shared" si="18"/>
        <v>0</v>
      </c>
      <c r="M271">
        <f t="shared" si="17"/>
        <v>0</v>
      </c>
    </row>
    <row r="272" spans="11:13" hidden="1" x14ac:dyDescent="0.3">
      <c r="K272" s="7">
        <f t="shared" si="16"/>
        <v>0</v>
      </c>
      <c r="L272" s="5">
        <f t="shared" si="18"/>
        <v>0</v>
      </c>
      <c r="M272">
        <f t="shared" si="17"/>
        <v>0</v>
      </c>
    </row>
    <row r="273" spans="11:13" hidden="1" x14ac:dyDescent="0.3">
      <c r="K273" s="7">
        <f t="shared" si="16"/>
        <v>0</v>
      </c>
      <c r="L273" s="5">
        <f t="shared" si="18"/>
        <v>0</v>
      </c>
      <c r="M273">
        <f t="shared" si="17"/>
        <v>0</v>
      </c>
    </row>
    <row r="274" spans="11:13" hidden="1" x14ac:dyDescent="0.3">
      <c r="K274" s="7">
        <f t="shared" si="16"/>
        <v>0</v>
      </c>
      <c r="L274" s="5">
        <f t="shared" si="18"/>
        <v>0</v>
      </c>
      <c r="M274">
        <f t="shared" si="17"/>
        <v>0</v>
      </c>
    </row>
    <row r="275" spans="11:13" hidden="1" x14ac:dyDescent="0.3">
      <c r="K275" s="7">
        <f t="shared" si="16"/>
        <v>0</v>
      </c>
      <c r="L275" s="5">
        <f t="shared" si="18"/>
        <v>0</v>
      </c>
      <c r="M275">
        <f t="shared" si="17"/>
        <v>0</v>
      </c>
    </row>
    <row r="276" spans="11:13" hidden="1" x14ac:dyDescent="0.3">
      <c r="K276" s="7">
        <f t="shared" si="16"/>
        <v>0</v>
      </c>
      <c r="L276" s="5">
        <f t="shared" si="18"/>
        <v>0</v>
      </c>
      <c r="M276">
        <f t="shared" si="17"/>
        <v>0</v>
      </c>
    </row>
    <row r="277" spans="11:13" hidden="1" x14ac:dyDescent="0.3">
      <c r="K277" s="7">
        <f t="shared" si="16"/>
        <v>0</v>
      </c>
      <c r="L277" s="5">
        <f t="shared" si="18"/>
        <v>0</v>
      </c>
      <c r="M277">
        <f t="shared" si="17"/>
        <v>0</v>
      </c>
    </row>
    <row r="278" spans="11:13" hidden="1" x14ac:dyDescent="0.3">
      <c r="K278" s="7">
        <f t="shared" si="16"/>
        <v>0</v>
      </c>
      <c r="L278" s="5">
        <f t="shared" si="18"/>
        <v>0</v>
      </c>
      <c r="M278">
        <f t="shared" si="17"/>
        <v>0</v>
      </c>
    </row>
    <row r="279" spans="11:13" hidden="1" x14ac:dyDescent="0.3">
      <c r="K279" s="7">
        <f t="shared" si="16"/>
        <v>0</v>
      </c>
      <c r="L279" s="5">
        <f t="shared" si="18"/>
        <v>0</v>
      </c>
      <c r="M279">
        <f t="shared" si="17"/>
        <v>0</v>
      </c>
    </row>
    <row r="280" spans="11:13" hidden="1" x14ac:dyDescent="0.3">
      <c r="K280" s="7">
        <f t="shared" si="16"/>
        <v>0</v>
      </c>
      <c r="L280" s="5">
        <f t="shared" si="18"/>
        <v>0</v>
      </c>
      <c r="M280">
        <f t="shared" si="17"/>
        <v>0</v>
      </c>
    </row>
    <row r="281" spans="11:13" hidden="1" x14ac:dyDescent="0.3">
      <c r="K281" s="7">
        <f t="shared" si="16"/>
        <v>0</v>
      </c>
      <c r="L281" s="5">
        <f t="shared" si="18"/>
        <v>0</v>
      </c>
      <c r="M281">
        <f t="shared" si="17"/>
        <v>0</v>
      </c>
    </row>
    <row r="282" spans="11:13" hidden="1" x14ac:dyDescent="0.3">
      <c r="K282" s="7">
        <f t="shared" si="16"/>
        <v>0</v>
      </c>
      <c r="L282" s="5">
        <f t="shared" si="18"/>
        <v>0</v>
      </c>
      <c r="M282">
        <f t="shared" si="17"/>
        <v>0</v>
      </c>
    </row>
    <row r="283" spans="11:13" hidden="1" x14ac:dyDescent="0.3">
      <c r="K283" s="7">
        <f t="shared" si="16"/>
        <v>0</v>
      </c>
      <c r="L283" s="5">
        <f t="shared" si="18"/>
        <v>0</v>
      </c>
      <c r="M283">
        <f t="shared" si="17"/>
        <v>0</v>
      </c>
    </row>
    <row r="284" spans="11:13" hidden="1" x14ac:dyDescent="0.3">
      <c r="K284" s="7">
        <f t="shared" si="16"/>
        <v>0</v>
      </c>
      <c r="L284" s="5">
        <f t="shared" si="18"/>
        <v>0</v>
      </c>
      <c r="M284">
        <f t="shared" si="17"/>
        <v>0</v>
      </c>
    </row>
    <row r="285" spans="11:13" hidden="1" x14ac:dyDescent="0.3">
      <c r="K285" s="7">
        <f t="shared" si="16"/>
        <v>0</v>
      </c>
      <c r="L285" s="5">
        <f t="shared" si="18"/>
        <v>0</v>
      </c>
      <c r="M285">
        <f t="shared" si="17"/>
        <v>0</v>
      </c>
    </row>
    <row r="286" spans="11:13" hidden="1" x14ac:dyDescent="0.3">
      <c r="K286" s="7">
        <f t="shared" si="16"/>
        <v>0</v>
      </c>
      <c r="L286" s="5">
        <f t="shared" si="18"/>
        <v>0</v>
      </c>
      <c r="M286">
        <f t="shared" si="17"/>
        <v>0</v>
      </c>
    </row>
    <row r="287" spans="11:13" hidden="1" x14ac:dyDescent="0.3">
      <c r="K287" s="7">
        <f t="shared" si="16"/>
        <v>0</v>
      </c>
      <c r="L287" s="5">
        <f t="shared" si="18"/>
        <v>0</v>
      </c>
      <c r="M287">
        <f t="shared" si="17"/>
        <v>0</v>
      </c>
    </row>
    <row r="288" spans="11:13" hidden="1" x14ac:dyDescent="0.3">
      <c r="K288" s="7">
        <f t="shared" si="16"/>
        <v>0</v>
      </c>
      <c r="L288" s="5">
        <f t="shared" si="18"/>
        <v>0</v>
      </c>
      <c r="M288">
        <f t="shared" si="17"/>
        <v>0</v>
      </c>
    </row>
    <row r="289" spans="11:13" hidden="1" x14ac:dyDescent="0.3">
      <c r="K289" s="7">
        <f t="shared" si="16"/>
        <v>0</v>
      </c>
      <c r="L289" s="5">
        <f t="shared" si="18"/>
        <v>0</v>
      </c>
      <c r="M289">
        <f t="shared" si="17"/>
        <v>0</v>
      </c>
    </row>
    <row r="290" spans="11:13" hidden="1" x14ac:dyDescent="0.3">
      <c r="K290" s="7">
        <f t="shared" si="16"/>
        <v>0</v>
      </c>
      <c r="L290" s="5">
        <f t="shared" si="18"/>
        <v>0</v>
      </c>
      <c r="M290">
        <f t="shared" si="17"/>
        <v>0</v>
      </c>
    </row>
    <row r="291" spans="11:13" hidden="1" x14ac:dyDescent="0.3">
      <c r="K291" s="7">
        <f t="shared" si="16"/>
        <v>0</v>
      </c>
      <c r="L291" s="5">
        <f t="shared" si="18"/>
        <v>0</v>
      </c>
      <c r="M291">
        <f t="shared" si="17"/>
        <v>0</v>
      </c>
    </row>
    <row r="292" spans="11:13" hidden="1" x14ac:dyDescent="0.3">
      <c r="K292" s="7">
        <f t="shared" si="16"/>
        <v>0</v>
      </c>
      <c r="L292" s="5">
        <f t="shared" si="18"/>
        <v>0</v>
      </c>
      <c r="M292">
        <f t="shared" si="17"/>
        <v>0</v>
      </c>
    </row>
    <row r="293" spans="11:13" hidden="1" x14ac:dyDescent="0.3">
      <c r="K293" s="7">
        <f t="shared" si="16"/>
        <v>0</v>
      </c>
      <c r="L293" s="5">
        <f t="shared" si="18"/>
        <v>0</v>
      </c>
      <c r="M293">
        <f t="shared" si="17"/>
        <v>0</v>
      </c>
    </row>
    <row r="294" spans="11:13" hidden="1" x14ac:dyDescent="0.3">
      <c r="K294" s="7">
        <f t="shared" si="16"/>
        <v>0</v>
      </c>
      <c r="L294" s="5">
        <f t="shared" si="18"/>
        <v>0</v>
      </c>
      <c r="M294">
        <f t="shared" si="17"/>
        <v>0</v>
      </c>
    </row>
    <row r="295" spans="11:13" hidden="1" x14ac:dyDescent="0.3">
      <c r="K295" s="7">
        <f t="shared" si="16"/>
        <v>0</v>
      </c>
      <c r="L295" s="5">
        <f t="shared" si="18"/>
        <v>0</v>
      </c>
      <c r="M295">
        <f t="shared" si="17"/>
        <v>0</v>
      </c>
    </row>
    <row r="296" spans="11:13" hidden="1" x14ac:dyDescent="0.3">
      <c r="K296" s="7">
        <f t="shared" si="16"/>
        <v>0</v>
      </c>
      <c r="L296" s="5">
        <f t="shared" si="18"/>
        <v>0</v>
      </c>
      <c r="M296">
        <f t="shared" si="17"/>
        <v>0</v>
      </c>
    </row>
    <row r="297" spans="11:13" hidden="1" x14ac:dyDescent="0.3">
      <c r="K297" s="7">
        <f t="shared" si="16"/>
        <v>0</v>
      </c>
      <c r="L297" s="5">
        <f t="shared" si="18"/>
        <v>0</v>
      </c>
      <c r="M297">
        <f t="shared" si="17"/>
        <v>0</v>
      </c>
    </row>
    <row r="298" spans="11:13" hidden="1" x14ac:dyDescent="0.3">
      <c r="K298" s="7">
        <f t="shared" si="16"/>
        <v>0</v>
      </c>
      <c r="L298" s="5">
        <f t="shared" si="18"/>
        <v>0</v>
      </c>
      <c r="M298">
        <f t="shared" si="17"/>
        <v>0</v>
      </c>
    </row>
    <row r="299" spans="11:13" hidden="1" x14ac:dyDescent="0.3">
      <c r="K299" s="7">
        <f t="shared" si="16"/>
        <v>0</v>
      </c>
      <c r="L299" s="5">
        <f t="shared" si="18"/>
        <v>0</v>
      </c>
      <c r="M299">
        <f t="shared" si="17"/>
        <v>0</v>
      </c>
    </row>
    <row r="300" spans="11:13" hidden="1" x14ac:dyDescent="0.3">
      <c r="K300" s="7">
        <f t="shared" si="16"/>
        <v>0</v>
      </c>
      <c r="L300" s="5">
        <f t="shared" si="18"/>
        <v>0</v>
      </c>
      <c r="M300">
        <f t="shared" si="17"/>
        <v>0</v>
      </c>
    </row>
    <row r="301" spans="11:13" hidden="1" x14ac:dyDescent="0.3">
      <c r="K301" s="7">
        <f t="shared" si="16"/>
        <v>0</v>
      </c>
      <c r="L301" s="5">
        <f t="shared" si="18"/>
        <v>0</v>
      </c>
      <c r="M301">
        <f t="shared" si="17"/>
        <v>0</v>
      </c>
    </row>
    <row r="302" spans="11:13" hidden="1" x14ac:dyDescent="0.3">
      <c r="K302" s="7">
        <f t="shared" si="16"/>
        <v>0</v>
      </c>
      <c r="L302" s="5">
        <f t="shared" si="18"/>
        <v>0</v>
      </c>
      <c r="M302">
        <f t="shared" si="17"/>
        <v>0</v>
      </c>
    </row>
    <row r="303" spans="11:13" hidden="1" x14ac:dyDescent="0.3">
      <c r="K303" s="7">
        <f t="shared" si="16"/>
        <v>0</v>
      </c>
      <c r="L303" s="5">
        <f t="shared" si="18"/>
        <v>0</v>
      </c>
      <c r="M303">
        <f t="shared" si="17"/>
        <v>0</v>
      </c>
    </row>
    <row r="304" spans="11:13" hidden="1" x14ac:dyDescent="0.3">
      <c r="K304" s="7">
        <f t="shared" si="16"/>
        <v>0</v>
      </c>
      <c r="L304" s="5">
        <f t="shared" si="18"/>
        <v>0</v>
      </c>
      <c r="M304">
        <f t="shared" si="17"/>
        <v>0</v>
      </c>
    </row>
    <row r="305" spans="11:13" hidden="1" x14ac:dyDescent="0.3">
      <c r="K305" s="7">
        <f t="shared" si="16"/>
        <v>0</v>
      </c>
      <c r="L305" s="5">
        <f t="shared" si="18"/>
        <v>0</v>
      </c>
      <c r="M305">
        <f t="shared" si="17"/>
        <v>0</v>
      </c>
    </row>
    <row r="306" spans="11:13" hidden="1" x14ac:dyDescent="0.3">
      <c r="K306" s="7">
        <f t="shared" si="16"/>
        <v>0</v>
      </c>
      <c r="L306" s="5">
        <f t="shared" si="18"/>
        <v>0</v>
      </c>
      <c r="M306">
        <f t="shared" si="17"/>
        <v>0</v>
      </c>
    </row>
    <row r="307" spans="11:13" hidden="1" x14ac:dyDescent="0.3">
      <c r="K307" s="7">
        <f t="shared" si="16"/>
        <v>0</v>
      </c>
      <c r="L307" s="5">
        <f t="shared" si="18"/>
        <v>0</v>
      </c>
      <c r="M307">
        <f t="shared" si="17"/>
        <v>0</v>
      </c>
    </row>
    <row r="308" spans="11:13" hidden="1" x14ac:dyDescent="0.3">
      <c r="K308" s="7">
        <f t="shared" si="16"/>
        <v>0</v>
      </c>
      <c r="L308" s="5">
        <f t="shared" si="18"/>
        <v>0</v>
      </c>
      <c r="M308">
        <f t="shared" si="17"/>
        <v>0</v>
      </c>
    </row>
    <row r="309" spans="11:13" hidden="1" x14ac:dyDescent="0.3">
      <c r="K309" s="7">
        <f t="shared" si="16"/>
        <v>0</v>
      </c>
      <c r="L309" s="5">
        <f t="shared" si="18"/>
        <v>0</v>
      </c>
      <c r="M309">
        <f t="shared" si="17"/>
        <v>0</v>
      </c>
    </row>
    <row r="310" spans="11:13" hidden="1" x14ac:dyDescent="0.3">
      <c r="K310" s="7">
        <f t="shared" si="16"/>
        <v>0</v>
      </c>
      <c r="L310" s="5">
        <f t="shared" si="18"/>
        <v>0</v>
      </c>
      <c r="M310">
        <f t="shared" si="17"/>
        <v>0</v>
      </c>
    </row>
    <row r="311" spans="11:13" hidden="1" x14ac:dyDescent="0.3">
      <c r="K311" s="7">
        <f t="shared" si="16"/>
        <v>0</v>
      </c>
      <c r="L311" s="5">
        <f t="shared" si="18"/>
        <v>0</v>
      </c>
      <c r="M311">
        <f t="shared" si="17"/>
        <v>0</v>
      </c>
    </row>
    <row r="312" spans="11:13" hidden="1" x14ac:dyDescent="0.3">
      <c r="K312" s="7">
        <f t="shared" si="16"/>
        <v>0</v>
      </c>
      <c r="L312" s="5">
        <f t="shared" si="18"/>
        <v>0</v>
      </c>
      <c r="M312">
        <f t="shared" si="17"/>
        <v>0</v>
      </c>
    </row>
    <row r="313" spans="11:13" hidden="1" x14ac:dyDescent="0.3">
      <c r="K313" s="7">
        <f t="shared" si="16"/>
        <v>0</v>
      </c>
      <c r="L313" s="5">
        <f t="shared" si="18"/>
        <v>0</v>
      </c>
      <c r="M313">
        <f t="shared" si="17"/>
        <v>0</v>
      </c>
    </row>
    <row r="314" spans="11:13" hidden="1" x14ac:dyDescent="0.3">
      <c r="K314" s="7">
        <f t="shared" si="16"/>
        <v>0</v>
      </c>
      <c r="L314" s="5">
        <f t="shared" si="18"/>
        <v>0</v>
      </c>
      <c r="M314">
        <f t="shared" si="17"/>
        <v>0</v>
      </c>
    </row>
    <row r="315" spans="11:13" hidden="1" x14ac:dyDescent="0.3">
      <c r="K315" s="7">
        <f t="shared" si="16"/>
        <v>0</v>
      </c>
      <c r="L315" s="5">
        <f t="shared" si="18"/>
        <v>0</v>
      </c>
      <c r="M315">
        <f t="shared" si="17"/>
        <v>0</v>
      </c>
    </row>
    <row r="316" spans="11:13" hidden="1" x14ac:dyDescent="0.3">
      <c r="K316" s="7">
        <f t="shared" si="16"/>
        <v>0</v>
      </c>
      <c r="L316" s="5">
        <f t="shared" si="18"/>
        <v>0</v>
      </c>
      <c r="M316">
        <f t="shared" si="17"/>
        <v>0</v>
      </c>
    </row>
    <row r="317" spans="11:13" hidden="1" x14ac:dyDescent="0.3">
      <c r="K317" s="7">
        <f t="shared" si="16"/>
        <v>0</v>
      </c>
      <c r="L317" s="5">
        <f t="shared" si="18"/>
        <v>0</v>
      </c>
      <c r="M317">
        <f t="shared" si="17"/>
        <v>0</v>
      </c>
    </row>
    <row r="318" spans="11:13" hidden="1" x14ac:dyDescent="0.3">
      <c r="K318" s="7">
        <f t="shared" si="16"/>
        <v>0</v>
      </c>
      <c r="L318" s="5">
        <f t="shared" si="18"/>
        <v>0</v>
      </c>
      <c r="M318">
        <f t="shared" si="17"/>
        <v>0</v>
      </c>
    </row>
    <row r="319" spans="11:13" hidden="1" x14ac:dyDescent="0.3">
      <c r="K319" s="7">
        <f t="shared" si="16"/>
        <v>0</v>
      </c>
      <c r="L319" s="5">
        <f t="shared" si="18"/>
        <v>0</v>
      </c>
      <c r="M319">
        <f t="shared" si="17"/>
        <v>0</v>
      </c>
    </row>
    <row r="320" spans="11:13" hidden="1" x14ac:dyDescent="0.3">
      <c r="K320" s="7">
        <f t="shared" si="16"/>
        <v>0</v>
      </c>
      <c r="L320" s="5">
        <f t="shared" si="18"/>
        <v>0</v>
      </c>
      <c r="M320">
        <f t="shared" si="17"/>
        <v>0</v>
      </c>
    </row>
    <row r="321" spans="11:13" hidden="1" x14ac:dyDescent="0.3">
      <c r="K321" s="7">
        <f t="shared" si="16"/>
        <v>0</v>
      </c>
      <c r="L321" s="5">
        <f t="shared" si="18"/>
        <v>0</v>
      </c>
      <c r="M321">
        <f t="shared" si="17"/>
        <v>0</v>
      </c>
    </row>
    <row r="322" spans="11:13" hidden="1" x14ac:dyDescent="0.3">
      <c r="K322" s="7">
        <f t="shared" si="16"/>
        <v>0</v>
      </c>
      <c r="L322" s="5">
        <f t="shared" si="18"/>
        <v>0</v>
      </c>
      <c r="M322">
        <f t="shared" si="17"/>
        <v>0</v>
      </c>
    </row>
    <row r="323" spans="11:13" hidden="1" x14ac:dyDescent="0.3">
      <c r="K323" s="7">
        <f t="shared" si="16"/>
        <v>0</v>
      </c>
      <c r="L323" s="5">
        <f t="shared" si="18"/>
        <v>0</v>
      </c>
      <c r="M323">
        <f t="shared" si="17"/>
        <v>0</v>
      </c>
    </row>
    <row r="324" spans="11:13" hidden="1" x14ac:dyDescent="0.3">
      <c r="K324" s="7">
        <f t="shared" si="16"/>
        <v>0</v>
      </c>
      <c r="L324" s="5">
        <f t="shared" si="18"/>
        <v>0</v>
      </c>
      <c r="M324">
        <f t="shared" si="17"/>
        <v>0</v>
      </c>
    </row>
    <row r="325" spans="11:13" hidden="1" x14ac:dyDescent="0.3">
      <c r="K325" s="7">
        <f t="shared" si="16"/>
        <v>0</v>
      </c>
      <c r="L325" s="5">
        <f t="shared" si="18"/>
        <v>0</v>
      </c>
      <c r="M325">
        <f t="shared" si="17"/>
        <v>0</v>
      </c>
    </row>
    <row r="326" spans="11:13" hidden="1" x14ac:dyDescent="0.3">
      <c r="K326" s="7">
        <f t="shared" ref="K326:K389" si="19">SUM(F326:J326)</f>
        <v>0</v>
      </c>
      <c r="L326" s="5">
        <f t="shared" si="18"/>
        <v>0</v>
      </c>
      <c r="M326">
        <f t="shared" ref="M326:M389" si="20">SUM(K326*L326)</f>
        <v>0</v>
      </c>
    </row>
    <row r="327" spans="11:13" hidden="1" x14ac:dyDescent="0.3">
      <c r="K327" s="7">
        <f t="shared" si="19"/>
        <v>0</v>
      </c>
      <c r="L327" s="5">
        <f t="shared" ref="L327:L390" si="21">IF(D327="X",0,IF(E327="",0,IF(E327="H",0,VLOOKUP(E327,$F$540:$G$554,2))))</f>
        <v>0</v>
      </c>
      <c r="M327">
        <f t="shared" si="20"/>
        <v>0</v>
      </c>
    </row>
    <row r="328" spans="11:13" hidden="1" x14ac:dyDescent="0.3">
      <c r="K328" s="7">
        <f t="shared" si="19"/>
        <v>0</v>
      </c>
      <c r="L328" s="5">
        <f t="shared" si="21"/>
        <v>0</v>
      </c>
      <c r="M328">
        <f t="shared" si="20"/>
        <v>0</v>
      </c>
    </row>
    <row r="329" spans="11:13" hidden="1" x14ac:dyDescent="0.3">
      <c r="K329" s="7">
        <f t="shared" si="19"/>
        <v>0</v>
      </c>
      <c r="L329" s="5">
        <f t="shared" si="21"/>
        <v>0</v>
      </c>
      <c r="M329">
        <f t="shared" si="20"/>
        <v>0</v>
      </c>
    </row>
    <row r="330" spans="11:13" hidden="1" x14ac:dyDescent="0.3">
      <c r="K330" s="7">
        <f t="shared" si="19"/>
        <v>0</v>
      </c>
      <c r="L330" s="5">
        <f t="shared" si="21"/>
        <v>0</v>
      </c>
      <c r="M330">
        <f t="shared" si="20"/>
        <v>0</v>
      </c>
    </row>
    <row r="331" spans="11:13" hidden="1" x14ac:dyDescent="0.3">
      <c r="K331" s="7">
        <f t="shared" si="19"/>
        <v>0</v>
      </c>
      <c r="L331" s="5">
        <f t="shared" si="21"/>
        <v>0</v>
      </c>
      <c r="M331">
        <f t="shared" si="20"/>
        <v>0</v>
      </c>
    </row>
    <row r="332" spans="11:13" hidden="1" x14ac:dyDescent="0.3">
      <c r="K332" s="7">
        <f t="shared" si="19"/>
        <v>0</v>
      </c>
      <c r="L332" s="5">
        <f t="shared" si="21"/>
        <v>0</v>
      </c>
      <c r="M332">
        <f t="shared" si="20"/>
        <v>0</v>
      </c>
    </row>
    <row r="333" spans="11:13" hidden="1" x14ac:dyDescent="0.3">
      <c r="K333" s="7">
        <f t="shared" si="19"/>
        <v>0</v>
      </c>
      <c r="L333" s="5">
        <f t="shared" si="21"/>
        <v>0</v>
      </c>
      <c r="M333">
        <f t="shared" si="20"/>
        <v>0</v>
      </c>
    </row>
    <row r="334" spans="11:13" hidden="1" x14ac:dyDescent="0.3">
      <c r="K334" s="7">
        <f t="shared" si="19"/>
        <v>0</v>
      </c>
      <c r="L334" s="5">
        <f t="shared" si="21"/>
        <v>0</v>
      </c>
      <c r="M334">
        <f t="shared" si="20"/>
        <v>0</v>
      </c>
    </row>
    <row r="335" spans="11:13" hidden="1" x14ac:dyDescent="0.3">
      <c r="K335" s="7">
        <f t="shared" si="19"/>
        <v>0</v>
      </c>
      <c r="L335" s="5">
        <f t="shared" si="21"/>
        <v>0</v>
      </c>
      <c r="M335">
        <f t="shared" si="20"/>
        <v>0</v>
      </c>
    </row>
    <row r="336" spans="11:13" hidden="1" x14ac:dyDescent="0.3">
      <c r="K336" s="7">
        <f t="shared" si="19"/>
        <v>0</v>
      </c>
      <c r="L336" s="5">
        <f t="shared" si="21"/>
        <v>0</v>
      </c>
      <c r="M336">
        <f t="shared" si="20"/>
        <v>0</v>
      </c>
    </row>
    <row r="337" spans="11:13" hidden="1" x14ac:dyDescent="0.3">
      <c r="K337" s="7">
        <f t="shared" si="19"/>
        <v>0</v>
      </c>
      <c r="L337" s="5">
        <f t="shared" si="21"/>
        <v>0</v>
      </c>
      <c r="M337">
        <f t="shared" si="20"/>
        <v>0</v>
      </c>
    </row>
    <row r="338" spans="11:13" hidden="1" x14ac:dyDescent="0.3">
      <c r="K338" s="7">
        <f t="shared" si="19"/>
        <v>0</v>
      </c>
      <c r="L338" s="5">
        <f t="shared" si="21"/>
        <v>0</v>
      </c>
      <c r="M338">
        <f t="shared" si="20"/>
        <v>0</v>
      </c>
    </row>
    <row r="339" spans="11:13" hidden="1" x14ac:dyDescent="0.3">
      <c r="K339" s="7">
        <f t="shared" si="19"/>
        <v>0</v>
      </c>
      <c r="L339" s="5">
        <f t="shared" si="21"/>
        <v>0</v>
      </c>
      <c r="M339">
        <f t="shared" si="20"/>
        <v>0</v>
      </c>
    </row>
    <row r="340" spans="11:13" hidden="1" x14ac:dyDescent="0.3">
      <c r="K340" s="7">
        <f t="shared" si="19"/>
        <v>0</v>
      </c>
      <c r="L340" s="5">
        <f t="shared" si="21"/>
        <v>0</v>
      </c>
      <c r="M340">
        <f t="shared" si="20"/>
        <v>0</v>
      </c>
    </row>
    <row r="341" spans="11:13" hidden="1" x14ac:dyDescent="0.3">
      <c r="K341" s="7">
        <f t="shared" si="19"/>
        <v>0</v>
      </c>
      <c r="L341" s="5">
        <f t="shared" si="21"/>
        <v>0</v>
      </c>
      <c r="M341">
        <f t="shared" si="20"/>
        <v>0</v>
      </c>
    </row>
    <row r="342" spans="11:13" hidden="1" x14ac:dyDescent="0.3">
      <c r="K342" s="7">
        <f t="shared" si="19"/>
        <v>0</v>
      </c>
      <c r="L342" s="5">
        <f t="shared" si="21"/>
        <v>0</v>
      </c>
      <c r="M342">
        <f t="shared" si="20"/>
        <v>0</v>
      </c>
    </row>
    <row r="343" spans="11:13" hidden="1" x14ac:dyDescent="0.3">
      <c r="K343" s="7">
        <f t="shared" si="19"/>
        <v>0</v>
      </c>
      <c r="L343" s="5">
        <f t="shared" si="21"/>
        <v>0</v>
      </c>
      <c r="M343">
        <f t="shared" si="20"/>
        <v>0</v>
      </c>
    </row>
    <row r="344" spans="11:13" hidden="1" x14ac:dyDescent="0.3">
      <c r="K344" s="7">
        <f t="shared" si="19"/>
        <v>0</v>
      </c>
      <c r="L344" s="5">
        <f t="shared" si="21"/>
        <v>0</v>
      </c>
      <c r="M344">
        <f t="shared" si="20"/>
        <v>0</v>
      </c>
    </row>
    <row r="345" spans="11:13" hidden="1" x14ac:dyDescent="0.3">
      <c r="K345" s="7">
        <f t="shared" si="19"/>
        <v>0</v>
      </c>
      <c r="L345" s="5">
        <f t="shared" si="21"/>
        <v>0</v>
      </c>
      <c r="M345">
        <f t="shared" si="20"/>
        <v>0</v>
      </c>
    </row>
    <row r="346" spans="11:13" hidden="1" x14ac:dyDescent="0.3">
      <c r="K346" s="7">
        <f t="shared" si="19"/>
        <v>0</v>
      </c>
      <c r="L346" s="5">
        <f t="shared" si="21"/>
        <v>0</v>
      </c>
      <c r="M346">
        <f t="shared" si="20"/>
        <v>0</v>
      </c>
    </row>
    <row r="347" spans="11:13" hidden="1" x14ac:dyDescent="0.3">
      <c r="K347" s="7">
        <f t="shared" si="19"/>
        <v>0</v>
      </c>
      <c r="L347" s="5">
        <f t="shared" si="21"/>
        <v>0</v>
      </c>
      <c r="M347">
        <f t="shared" si="20"/>
        <v>0</v>
      </c>
    </row>
    <row r="348" spans="11:13" hidden="1" x14ac:dyDescent="0.3">
      <c r="K348" s="7">
        <f t="shared" si="19"/>
        <v>0</v>
      </c>
      <c r="L348" s="5">
        <f t="shared" si="21"/>
        <v>0</v>
      </c>
      <c r="M348">
        <f t="shared" si="20"/>
        <v>0</v>
      </c>
    </row>
    <row r="349" spans="11:13" hidden="1" x14ac:dyDescent="0.3">
      <c r="K349" s="7">
        <f t="shared" si="19"/>
        <v>0</v>
      </c>
      <c r="L349" s="5">
        <f t="shared" si="21"/>
        <v>0</v>
      </c>
      <c r="M349">
        <f t="shared" si="20"/>
        <v>0</v>
      </c>
    </row>
    <row r="350" spans="11:13" hidden="1" x14ac:dyDescent="0.3">
      <c r="K350" s="7">
        <f t="shared" si="19"/>
        <v>0</v>
      </c>
      <c r="L350" s="5">
        <f t="shared" si="21"/>
        <v>0</v>
      </c>
      <c r="M350">
        <f t="shared" si="20"/>
        <v>0</v>
      </c>
    </row>
    <row r="351" spans="11:13" hidden="1" x14ac:dyDescent="0.3">
      <c r="K351" s="7">
        <f t="shared" si="19"/>
        <v>0</v>
      </c>
      <c r="L351" s="5">
        <f t="shared" si="21"/>
        <v>0</v>
      </c>
      <c r="M351">
        <f t="shared" si="20"/>
        <v>0</v>
      </c>
    </row>
    <row r="352" spans="11:13" hidden="1" x14ac:dyDescent="0.3">
      <c r="K352" s="7">
        <f t="shared" si="19"/>
        <v>0</v>
      </c>
      <c r="L352" s="5">
        <f t="shared" si="21"/>
        <v>0</v>
      </c>
      <c r="M352">
        <f t="shared" si="20"/>
        <v>0</v>
      </c>
    </row>
    <row r="353" spans="11:13" hidden="1" x14ac:dyDescent="0.3">
      <c r="K353" s="7">
        <f t="shared" si="19"/>
        <v>0</v>
      </c>
      <c r="L353" s="5">
        <f t="shared" si="21"/>
        <v>0</v>
      </c>
      <c r="M353">
        <f t="shared" si="20"/>
        <v>0</v>
      </c>
    </row>
    <row r="354" spans="11:13" hidden="1" x14ac:dyDescent="0.3">
      <c r="K354" s="7">
        <f t="shared" si="19"/>
        <v>0</v>
      </c>
      <c r="L354" s="5">
        <f t="shared" si="21"/>
        <v>0</v>
      </c>
      <c r="M354">
        <f t="shared" si="20"/>
        <v>0</v>
      </c>
    </row>
    <row r="355" spans="11:13" hidden="1" x14ac:dyDescent="0.3">
      <c r="K355" s="7">
        <f t="shared" si="19"/>
        <v>0</v>
      </c>
      <c r="L355" s="5">
        <f t="shared" si="21"/>
        <v>0</v>
      </c>
      <c r="M355">
        <f t="shared" si="20"/>
        <v>0</v>
      </c>
    </row>
    <row r="356" spans="11:13" hidden="1" x14ac:dyDescent="0.3">
      <c r="K356" s="7">
        <f t="shared" si="19"/>
        <v>0</v>
      </c>
      <c r="L356" s="5">
        <f t="shared" si="21"/>
        <v>0</v>
      </c>
      <c r="M356">
        <f t="shared" si="20"/>
        <v>0</v>
      </c>
    </row>
    <row r="357" spans="11:13" hidden="1" x14ac:dyDescent="0.3">
      <c r="K357" s="7">
        <f t="shared" si="19"/>
        <v>0</v>
      </c>
      <c r="L357" s="5">
        <f t="shared" si="21"/>
        <v>0</v>
      </c>
      <c r="M357">
        <f t="shared" si="20"/>
        <v>0</v>
      </c>
    </row>
    <row r="358" spans="11:13" hidden="1" x14ac:dyDescent="0.3">
      <c r="K358" s="7">
        <f t="shared" si="19"/>
        <v>0</v>
      </c>
      <c r="L358" s="5">
        <f t="shared" si="21"/>
        <v>0</v>
      </c>
      <c r="M358">
        <f t="shared" si="20"/>
        <v>0</v>
      </c>
    </row>
    <row r="359" spans="11:13" hidden="1" x14ac:dyDescent="0.3">
      <c r="K359" s="7">
        <f t="shared" si="19"/>
        <v>0</v>
      </c>
      <c r="L359" s="5">
        <f t="shared" si="21"/>
        <v>0</v>
      </c>
      <c r="M359">
        <f t="shared" si="20"/>
        <v>0</v>
      </c>
    </row>
    <row r="360" spans="11:13" hidden="1" x14ac:dyDescent="0.3">
      <c r="K360" s="7">
        <f t="shared" si="19"/>
        <v>0</v>
      </c>
      <c r="L360" s="5">
        <f t="shared" si="21"/>
        <v>0</v>
      </c>
      <c r="M360">
        <f t="shared" si="20"/>
        <v>0</v>
      </c>
    </row>
    <row r="361" spans="11:13" hidden="1" x14ac:dyDescent="0.3">
      <c r="K361" s="7">
        <f t="shared" si="19"/>
        <v>0</v>
      </c>
      <c r="L361" s="5">
        <f t="shared" si="21"/>
        <v>0</v>
      </c>
      <c r="M361">
        <f t="shared" si="20"/>
        <v>0</v>
      </c>
    </row>
    <row r="362" spans="11:13" hidden="1" x14ac:dyDescent="0.3">
      <c r="K362" s="7">
        <f t="shared" si="19"/>
        <v>0</v>
      </c>
      <c r="L362" s="5">
        <f t="shared" si="21"/>
        <v>0</v>
      </c>
      <c r="M362">
        <f t="shared" si="20"/>
        <v>0</v>
      </c>
    </row>
    <row r="363" spans="11:13" hidden="1" x14ac:dyDescent="0.3">
      <c r="K363" s="7">
        <f t="shared" si="19"/>
        <v>0</v>
      </c>
      <c r="L363" s="5">
        <f t="shared" si="21"/>
        <v>0</v>
      </c>
      <c r="M363">
        <f t="shared" si="20"/>
        <v>0</v>
      </c>
    </row>
    <row r="364" spans="11:13" hidden="1" x14ac:dyDescent="0.3">
      <c r="K364" s="7">
        <f t="shared" si="19"/>
        <v>0</v>
      </c>
      <c r="L364" s="5">
        <f t="shared" si="21"/>
        <v>0</v>
      </c>
      <c r="M364">
        <f t="shared" si="20"/>
        <v>0</v>
      </c>
    </row>
    <row r="365" spans="11:13" hidden="1" x14ac:dyDescent="0.3">
      <c r="K365" s="7">
        <f t="shared" si="19"/>
        <v>0</v>
      </c>
      <c r="L365" s="5">
        <f t="shared" si="21"/>
        <v>0</v>
      </c>
      <c r="M365">
        <f t="shared" si="20"/>
        <v>0</v>
      </c>
    </row>
    <row r="366" spans="11:13" hidden="1" x14ac:dyDescent="0.3">
      <c r="K366" s="7">
        <f t="shared" si="19"/>
        <v>0</v>
      </c>
      <c r="L366" s="5">
        <f t="shared" si="21"/>
        <v>0</v>
      </c>
      <c r="M366">
        <f t="shared" si="20"/>
        <v>0</v>
      </c>
    </row>
    <row r="367" spans="11:13" hidden="1" x14ac:dyDescent="0.3">
      <c r="K367" s="7">
        <f t="shared" si="19"/>
        <v>0</v>
      </c>
      <c r="L367" s="5">
        <f t="shared" si="21"/>
        <v>0</v>
      </c>
      <c r="M367">
        <f t="shared" si="20"/>
        <v>0</v>
      </c>
    </row>
    <row r="368" spans="11:13" hidden="1" x14ac:dyDescent="0.3">
      <c r="K368" s="7">
        <f t="shared" si="19"/>
        <v>0</v>
      </c>
      <c r="L368" s="5">
        <f t="shared" si="21"/>
        <v>0</v>
      </c>
      <c r="M368">
        <f t="shared" si="20"/>
        <v>0</v>
      </c>
    </row>
    <row r="369" spans="11:13" hidden="1" x14ac:dyDescent="0.3">
      <c r="K369" s="7">
        <f t="shared" si="19"/>
        <v>0</v>
      </c>
      <c r="L369" s="5">
        <f t="shared" si="21"/>
        <v>0</v>
      </c>
      <c r="M369">
        <f t="shared" si="20"/>
        <v>0</v>
      </c>
    </row>
    <row r="370" spans="11:13" hidden="1" x14ac:dyDescent="0.3">
      <c r="K370" s="7">
        <f t="shared" si="19"/>
        <v>0</v>
      </c>
      <c r="L370" s="5">
        <f t="shared" si="21"/>
        <v>0</v>
      </c>
      <c r="M370">
        <f t="shared" si="20"/>
        <v>0</v>
      </c>
    </row>
    <row r="371" spans="11:13" hidden="1" x14ac:dyDescent="0.3">
      <c r="K371" s="7">
        <f t="shared" si="19"/>
        <v>0</v>
      </c>
      <c r="L371" s="5">
        <f t="shared" si="21"/>
        <v>0</v>
      </c>
      <c r="M371">
        <f t="shared" si="20"/>
        <v>0</v>
      </c>
    </row>
    <row r="372" spans="11:13" hidden="1" x14ac:dyDescent="0.3">
      <c r="K372" s="7">
        <f t="shared" si="19"/>
        <v>0</v>
      </c>
      <c r="L372" s="5">
        <f t="shared" si="21"/>
        <v>0</v>
      </c>
      <c r="M372">
        <f t="shared" si="20"/>
        <v>0</v>
      </c>
    </row>
    <row r="373" spans="11:13" hidden="1" x14ac:dyDescent="0.3">
      <c r="K373" s="7">
        <f t="shared" si="19"/>
        <v>0</v>
      </c>
      <c r="L373" s="5">
        <f t="shared" si="21"/>
        <v>0</v>
      </c>
      <c r="M373">
        <f t="shared" si="20"/>
        <v>0</v>
      </c>
    </row>
    <row r="374" spans="11:13" hidden="1" x14ac:dyDescent="0.3">
      <c r="K374" s="7">
        <f t="shared" si="19"/>
        <v>0</v>
      </c>
      <c r="L374" s="5">
        <f t="shared" si="21"/>
        <v>0</v>
      </c>
      <c r="M374">
        <f t="shared" si="20"/>
        <v>0</v>
      </c>
    </row>
    <row r="375" spans="11:13" hidden="1" x14ac:dyDescent="0.3">
      <c r="K375" s="7">
        <f t="shared" si="19"/>
        <v>0</v>
      </c>
      <c r="L375" s="5">
        <f t="shared" si="21"/>
        <v>0</v>
      </c>
      <c r="M375">
        <f t="shared" si="20"/>
        <v>0</v>
      </c>
    </row>
    <row r="376" spans="11:13" hidden="1" x14ac:dyDescent="0.3">
      <c r="K376" s="7">
        <f t="shared" si="19"/>
        <v>0</v>
      </c>
      <c r="L376" s="5">
        <f t="shared" si="21"/>
        <v>0</v>
      </c>
      <c r="M376">
        <f t="shared" si="20"/>
        <v>0</v>
      </c>
    </row>
    <row r="377" spans="11:13" hidden="1" x14ac:dyDescent="0.3">
      <c r="K377" s="7">
        <f t="shared" si="19"/>
        <v>0</v>
      </c>
      <c r="L377" s="5">
        <f t="shared" si="21"/>
        <v>0</v>
      </c>
      <c r="M377">
        <f t="shared" si="20"/>
        <v>0</v>
      </c>
    </row>
    <row r="378" spans="11:13" hidden="1" x14ac:dyDescent="0.3">
      <c r="K378" s="7">
        <f t="shared" si="19"/>
        <v>0</v>
      </c>
      <c r="L378" s="5">
        <f t="shared" si="21"/>
        <v>0</v>
      </c>
      <c r="M378">
        <f t="shared" si="20"/>
        <v>0</v>
      </c>
    </row>
    <row r="379" spans="11:13" hidden="1" x14ac:dyDescent="0.3">
      <c r="K379" s="7">
        <f t="shared" si="19"/>
        <v>0</v>
      </c>
      <c r="L379" s="5">
        <f t="shared" si="21"/>
        <v>0</v>
      </c>
      <c r="M379">
        <f t="shared" si="20"/>
        <v>0</v>
      </c>
    </row>
    <row r="380" spans="11:13" hidden="1" x14ac:dyDescent="0.3">
      <c r="K380" s="7">
        <f t="shared" si="19"/>
        <v>0</v>
      </c>
      <c r="L380" s="5">
        <f t="shared" si="21"/>
        <v>0</v>
      </c>
      <c r="M380">
        <f t="shared" si="20"/>
        <v>0</v>
      </c>
    </row>
    <row r="381" spans="11:13" hidden="1" x14ac:dyDescent="0.3">
      <c r="K381" s="7">
        <f t="shared" si="19"/>
        <v>0</v>
      </c>
      <c r="L381" s="5">
        <f t="shared" si="21"/>
        <v>0</v>
      </c>
      <c r="M381">
        <f t="shared" si="20"/>
        <v>0</v>
      </c>
    </row>
    <row r="382" spans="11:13" hidden="1" x14ac:dyDescent="0.3">
      <c r="K382" s="7">
        <f t="shared" si="19"/>
        <v>0</v>
      </c>
      <c r="L382" s="5">
        <f t="shared" si="21"/>
        <v>0</v>
      </c>
      <c r="M382">
        <f t="shared" si="20"/>
        <v>0</v>
      </c>
    </row>
    <row r="383" spans="11:13" hidden="1" x14ac:dyDescent="0.3">
      <c r="K383" s="7">
        <f t="shared" si="19"/>
        <v>0</v>
      </c>
      <c r="L383" s="5">
        <f t="shared" si="21"/>
        <v>0</v>
      </c>
      <c r="M383">
        <f t="shared" si="20"/>
        <v>0</v>
      </c>
    </row>
    <row r="384" spans="11:13" hidden="1" x14ac:dyDescent="0.3">
      <c r="K384" s="7">
        <f t="shared" si="19"/>
        <v>0</v>
      </c>
      <c r="L384" s="5">
        <f t="shared" si="21"/>
        <v>0</v>
      </c>
      <c r="M384">
        <f t="shared" si="20"/>
        <v>0</v>
      </c>
    </row>
    <row r="385" spans="11:13" hidden="1" x14ac:dyDescent="0.3">
      <c r="K385" s="7">
        <f t="shared" si="19"/>
        <v>0</v>
      </c>
      <c r="L385" s="5">
        <f t="shared" si="21"/>
        <v>0</v>
      </c>
      <c r="M385">
        <f t="shared" si="20"/>
        <v>0</v>
      </c>
    </row>
    <row r="386" spans="11:13" hidden="1" x14ac:dyDescent="0.3">
      <c r="K386" s="7">
        <f t="shared" si="19"/>
        <v>0</v>
      </c>
      <c r="L386" s="5">
        <f t="shared" si="21"/>
        <v>0</v>
      </c>
      <c r="M386">
        <f t="shared" si="20"/>
        <v>0</v>
      </c>
    </row>
    <row r="387" spans="11:13" hidden="1" x14ac:dyDescent="0.3">
      <c r="K387" s="7">
        <f t="shared" si="19"/>
        <v>0</v>
      </c>
      <c r="L387" s="5">
        <f t="shared" si="21"/>
        <v>0</v>
      </c>
      <c r="M387">
        <f t="shared" si="20"/>
        <v>0</v>
      </c>
    </row>
    <row r="388" spans="11:13" hidden="1" x14ac:dyDescent="0.3">
      <c r="K388" s="7">
        <f t="shared" si="19"/>
        <v>0</v>
      </c>
      <c r="L388" s="5">
        <f t="shared" si="21"/>
        <v>0</v>
      </c>
      <c r="M388">
        <f t="shared" si="20"/>
        <v>0</v>
      </c>
    </row>
    <row r="389" spans="11:13" hidden="1" x14ac:dyDescent="0.3">
      <c r="K389" s="7">
        <f t="shared" si="19"/>
        <v>0</v>
      </c>
      <c r="L389" s="5">
        <f t="shared" si="21"/>
        <v>0</v>
      </c>
      <c r="M389">
        <f t="shared" si="20"/>
        <v>0</v>
      </c>
    </row>
    <row r="390" spans="11:13" hidden="1" x14ac:dyDescent="0.3">
      <c r="K390" s="7">
        <f t="shared" ref="K390:K453" si="22">SUM(F390:J390)</f>
        <v>0</v>
      </c>
      <c r="L390" s="5">
        <f t="shared" si="21"/>
        <v>0</v>
      </c>
      <c r="M390">
        <f t="shared" ref="M390:M453" si="23">SUM(K390*L390)</f>
        <v>0</v>
      </c>
    </row>
    <row r="391" spans="11:13" hidden="1" x14ac:dyDescent="0.3">
      <c r="K391" s="7">
        <f t="shared" si="22"/>
        <v>0</v>
      </c>
      <c r="L391" s="5">
        <f t="shared" ref="L391:L454" si="24">IF(D391="X",0,IF(E391="",0,IF(E391="H",0,VLOOKUP(E391,$F$540:$G$554,2))))</f>
        <v>0</v>
      </c>
      <c r="M391">
        <f t="shared" si="23"/>
        <v>0</v>
      </c>
    </row>
    <row r="392" spans="11:13" hidden="1" x14ac:dyDescent="0.3">
      <c r="K392" s="7">
        <f t="shared" si="22"/>
        <v>0</v>
      </c>
      <c r="L392" s="5">
        <f t="shared" si="24"/>
        <v>0</v>
      </c>
      <c r="M392">
        <f t="shared" si="23"/>
        <v>0</v>
      </c>
    </row>
    <row r="393" spans="11:13" hidden="1" x14ac:dyDescent="0.3">
      <c r="K393" s="7">
        <f t="shared" si="22"/>
        <v>0</v>
      </c>
      <c r="L393" s="5">
        <f t="shared" si="24"/>
        <v>0</v>
      </c>
      <c r="M393">
        <f t="shared" si="23"/>
        <v>0</v>
      </c>
    </row>
    <row r="394" spans="11:13" hidden="1" x14ac:dyDescent="0.3">
      <c r="K394" s="7">
        <f t="shared" si="22"/>
        <v>0</v>
      </c>
      <c r="L394" s="5">
        <f t="shared" si="24"/>
        <v>0</v>
      </c>
      <c r="M394">
        <f t="shared" si="23"/>
        <v>0</v>
      </c>
    </row>
    <row r="395" spans="11:13" hidden="1" x14ac:dyDescent="0.3">
      <c r="K395" s="7">
        <f t="shared" si="22"/>
        <v>0</v>
      </c>
      <c r="L395" s="5">
        <f t="shared" si="24"/>
        <v>0</v>
      </c>
      <c r="M395">
        <f t="shared" si="23"/>
        <v>0</v>
      </c>
    </row>
    <row r="396" spans="11:13" hidden="1" x14ac:dyDescent="0.3">
      <c r="K396" s="7">
        <f t="shared" si="22"/>
        <v>0</v>
      </c>
      <c r="L396" s="5">
        <f t="shared" si="24"/>
        <v>0</v>
      </c>
      <c r="M396">
        <f t="shared" si="23"/>
        <v>0</v>
      </c>
    </row>
    <row r="397" spans="11:13" hidden="1" x14ac:dyDescent="0.3">
      <c r="K397" s="7">
        <f t="shared" si="22"/>
        <v>0</v>
      </c>
      <c r="L397" s="5">
        <f t="shared" si="24"/>
        <v>0</v>
      </c>
      <c r="M397">
        <f t="shared" si="23"/>
        <v>0</v>
      </c>
    </row>
    <row r="398" spans="11:13" hidden="1" x14ac:dyDescent="0.3">
      <c r="K398" s="7">
        <f t="shared" si="22"/>
        <v>0</v>
      </c>
      <c r="L398" s="5">
        <f t="shared" si="24"/>
        <v>0</v>
      </c>
      <c r="M398">
        <f t="shared" si="23"/>
        <v>0</v>
      </c>
    </row>
    <row r="399" spans="11:13" hidden="1" x14ac:dyDescent="0.3">
      <c r="K399" s="7">
        <f t="shared" si="22"/>
        <v>0</v>
      </c>
      <c r="L399" s="5">
        <f t="shared" si="24"/>
        <v>0</v>
      </c>
      <c r="M399">
        <f t="shared" si="23"/>
        <v>0</v>
      </c>
    </row>
    <row r="400" spans="11:13" hidden="1" x14ac:dyDescent="0.3">
      <c r="K400" s="7">
        <f t="shared" si="22"/>
        <v>0</v>
      </c>
      <c r="L400" s="5">
        <f t="shared" si="24"/>
        <v>0</v>
      </c>
      <c r="M400">
        <f t="shared" si="23"/>
        <v>0</v>
      </c>
    </row>
    <row r="401" spans="11:13" hidden="1" x14ac:dyDescent="0.3">
      <c r="K401" s="7">
        <f t="shared" si="22"/>
        <v>0</v>
      </c>
      <c r="L401" s="5">
        <f t="shared" si="24"/>
        <v>0</v>
      </c>
      <c r="M401">
        <f t="shared" si="23"/>
        <v>0</v>
      </c>
    </row>
    <row r="402" spans="11:13" hidden="1" x14ac:dyDescent="0.3">
      <c r="K402" s="7">
        <f t="shared" si="22"/>
        <v>0</v>
      </c>
      <c r="L402" s="5">
        <f t="shared" si="24"/>
        <v>0</v>
      </c>
      <c r="M402">
        <f t="shared" si="23"/>
        <v>0</v>
      </c>
    </row>
    <row r="403" spans="11:13" hidden="1" x14ac:dyDescent="0.3">
      <c r="K403" s="7">
        <f t="shared" si="22"/>
        <v>0</v>
      </c>
      <c r="L403" s="5">
        <f t="shared" si="24"/>
        <v>0</v>
      </c>
      <c r="M403">
        <f t="shared" si="23"/>
        <v>0</v>
      </c>
    </row>
    <row r="404" spans="11:13" hidden="1" x14ac:dyDescent="0.3">
      <c r="K404" s="7">
        <f t="shared" si="22"/>
        <v>0</v>
      </c>
      <c r="L404" s="5">
        <f t="shared" si="24"/>
        <v>0</v>
      </c>
      <c r="M404">
        <f t="shared" si="23"/>
        <v>0</v>
      </c>
    </row>
    <row r="405" spans="11:13" hidden="1" x14ac:dyDescent="0.3">
      <c r="K405" s="7">
        <f t="shared" si="22"/>
        <v>0</v>
      </c>
      <c r="L405" s="5">
        <f t="shared" si="24"/>
        <v>0</v>
      </c>
      <c r="M405">
        <f t="shared" si="23"/>
        <v>0</v>
      </c>
    </row>
    <row r="406" spans="11:13" hidden="1" x14ac:dyDescent="0.3">
      <c r="K406" s="7">
        <f t="shared" si="22"/>
        <v>0</v>
      </c>
      <c r="L406" s="5">
        <f t="shared" si="24"/>
        <v>0</v>
      </c>
      <c r="M406">
        <f t="shared" si="23"/>
        <v>0</v>
      </c>
    </row>
    <row r="407" spans="11:13" hidden="1" x14ac:dyDescent="0.3">
      <c r="K407" s="7">
        <f t="shared" si="22"/>
        <v>0</v>
      </c>
      <c r="L407" s="5">
        <f t="shared" si="24"/>
        <v>0</v>
      </c>
      <c r="M407">
        <f t="shared" si="23"/>
        <v>0</v>
      </c>
    </row>
    <row r="408" spans="11:13" hidden="1" x14ac:dyDescent="0.3">
      <c r="K408" s="7">
        <f t="shared" si="22"/>
        <v>0</v>
      </c>
      <c r="L408" s="5">
        <f t="shared" si="24"/>
        <v>0</v>
      </c>
      <c r="M408">
        <f t="shared" si="23"/>
        <v>0</v>
      </c>
    </row>
    <row r="409" spans="11:13" hidden="1" x14ac:dyDescent="0.3">
      <c r="K409" s="7">
        <f t="shared" si="22"/>
        <v>0</v>
      </c>
      <c r="L409" s="5">
        <f t="shared" si="24"/>
        <v>0</v>
      </c>
      <c r="M409">
        <f t="shared" si="23"/>
        <v>0</v>
      </c>
    </row>
    <row r="410" spans="11:13" hidden="1" x14ac:dyDescent="0.3">
      <c r="K410" s="7">
        <f t="shared" si="22"/>
        <v>0</v>
      </c>
      <c r="L410" s="5">
        <f t="shared" si="24"/>
        <v>0</v>
      </c>
      <c r="M410">
        <f t="shared" si="23"/>
        <v>0</v>
      </c>
    </row>
    <row r="411" spans="11:13" hidden="1" x14ac:dyDescent="0.3">
      <c r="K411" s="7">
        <f t="shared" si="22"/>
        <v>0</v>
      </c>
      <c r="L411" s="5">
        <f t="shared" si="24"/>
        <v>0</v>
      </c>
      <c r="M411">
        <f t="shared" si="23"/>
        <v>0</v>
      </c>
    </row>
    <row r="412" spans="11:13" hidden="1" x14ac:dyDescent="0.3">
      <c r="K412" s="7">
        <f t="shared" si="22"/>
        <v>0</v>
      </c>
      <c r="L412" s="5">
        <f t="shared" si="24"/>
        <v>0</v>
      </c>
      <c r="M412">
        <f t="shared" si="23"/>
        <v>0</v>
      </c>
    </row>
    <row r="413" spans="11:13" hidden="1" x14ac:dyDescent="0.3">
      <c r="K413" s="7">
        <f t="shared" si="22"/>
        <v>0</v>
      </c>
      <c r="L413" s="5">
        <f t="shared" si="24"/>
        <v>0</v>
      </c>
      <c r="M413">
        <f t="shared" si="23"/>
        <v>0</v>
      </c>
    </row>
    <row r="414" spans="11:13" hidden="1" x14ac:dyDescent="0.3">
      <c r="K414" s="7">
        <f t="shared" si="22"/>
        <v>0</v>
      </c>
      <c r="L414" s="5">
        <f t="shared" si="24"/>
        <v>0</v>
      </c>
      <c r="M414">
        <f t="shared" si="23"/>
        <v>0</v>
      </c>
    </row>
    <row r="415" spans="11:13" hidden="1" x14ac:dyDescent="0.3">
      <c r="K415" s="7">
        <f t="shared" si="22"/>
        <v>0</v>
      </c>
      <c r="L415" s="5">
        <f t="shared" si="24"/>
        <v>0</v>
      </c>
      <c r="M415">
        <f t="shared" si="23"/>
        <v>0</v>
      </c>
    </row>
    <row r="416" spans="11:13" hidden="1" x14ac:dyDescent="0.3">
      <c r="K416" s="7">
        <f t="shared" si="22"/>
        <v>0</v>
      </c>
      <c r="L416" s="5">
        <f t="shared" si="24"/>
        <v>0</v>
      </c>
      <c r="M416">
        <f t="shared" si="23"/>
        <v>0</v>
      </c>
    </row>
    <row r="417" spans="11:13" hidden="1" x14ac:dyDescent="0.3">
      <c r="K417" s="7">
        <f t="shared" si="22"/>
        <v>0</v>
      </c>
      <c r="L417" s="5">
        <f t="shared" si="24"/>
        <v>0</v>
      </c>
      <c r="M417">
        <f t="shared" si="23"/>
        <v>0</v>
      </c>
    </row>
    <row r="418" spans="11:13" hidden="1" x14ac:dyDescent="0.3">
      <c r="K418" s="7">
        <f t="shared" si="22"/>
        <v>0</v>
      </c>
      <c r="L418" s="5">
        <f t="shared" si="24"/>
        <v>0</v>
      </c>
      <c r="M418">
        <f t="shared" si="23"/>
        <v>0</v>
      </c>
    </row>
    <row r="419" spans="11:13" hidden="1" x14ac:dyDescent="0.3">
      <c r="K419" s="7">
        <f t="shared" si="22"/>
        <v>0</v>
      </c>
      <c r="L419" s="5">
        <f t="shared" si="24"/>
        <v>0</v>
      </c>
      <c r="M419">
        <f t="shared" si="23"/>
        <v>0</v>
      </c>
    </row>
    <row r="420" spans="11:13" hidden="1" x14ac:dyDescent="0.3">
      <c r="K420" s="7">
        <f t="shared" si="22"/>
        <v>0</v>
      </c>
      <c r="L420" s="5">
        <f t="shared" si="24"/>
        <v>0</v>
      </c>
      <c r="M420">
        <f t="shared" si="23"/>
        <v>0</v>
      </c>
    </row>
    <row r="421" spans="11:13" hidden="1" x14ac:dyDescent="0.3">
      <c r="K421" s="7">
        <f t="shared" si="22"/>
        <v>0</v>
      </c>
      <c r="L421" s="5">
        <f t="shared" si="24"/>
        <v>0</v>
      </c>
      <c r="M421">
        <f t="shared" si="23"/>
        <v>0</v>
      </c>
    </row>
    <row r="422" spans="11:13" hidden="1" x14ac:dyDescent="0.3">
      <c r="K422" s="7">
        <f t="shared" si="22"/>
        <v>0</v>
      </c>
      <c r="L422" s="5">
        <f t="shared" si="24"/>
        <v>0</v>
      </c>
      <c r="M422">
        <f t="shared" si="23"/>
        <v>0</v>
      </c>
    </row>
    <row r="423" spans="11:13" hidden="1" x14ac:dyDescent="0.3">
      <c r="K423" s="7">
        <f t="shared" si="22"/>
        <v>0</v>
      </c>
      <c r="L423" s="5">
        <f t="shared" si="24"/>
        <v>0</v>
      </c>
      <c r="M423">
        <f t="shared" si="23"/>
        <v>0</v>
      </c>
    </row>
    <row r="424" spans="11:13" hidden="1" x14ac:dyDescent="0.3">
      <c r="K424" s="7">
        <f t="shared" si="22"/>
        <v>0</v>
      </c>
      <c r="L424" s="5">
        <f t="shared" si="24"/>
        <v>0</v>
      </c>
      <c r="M424">
        <f t="shared" si="23"/>
        <v>0</v>
      </c>
    </row>
    <row r="425" spans="11:13" hidden="1" x14ac:dyDescent="0.3">
      <c r="K425" s="7">
        <f t="shared" si="22"/>
        <v>0</v>
      </c>
      <c r="L425" s="5">
        <f t="shared" si="24"/>
        <v>0</v>
      </c>
      <c r="M425">
        <f t="shared" si="23"/>
        <v>0</v>
      </c>
    </row>
    <row r="426" spans="11:13" hidden="1" x14ac:dyDescent="0.3">
      <c r="K426" s="7">
        <f t="shared" si="22"/>
        <v>0</v>
      </c>
      <c r="L426" s="5">
        <f t="shared" si="24"/>
        <v>0</v>
      </c>
      <c r="M426">
        <f t="shared" si="23"/>
        <v>0</v>
      </c>
    </row>
    <row r="427" spans="11:13" hidden="1" x14ac:dyDescent="0.3">
      <c r="K427" s="7">
        <f t="shared" si="22"/>
        <v>0</v>
      </c>
      <c r="L427" s="5">
        <f t="shared" si="24"/>
        <v>0</v>
      </c>
      <c r="M427">
        <f t="shared" si="23"/>
        <v>0</v>
      </c>
    </row>
    <row r="428" spans="11:13" hidden="1" x14ac:dyDescent="0.3">
      <c r="K428" s="7">
        <f t="shared" si="22"/>
        <v>0</v>
      </c>
      <c r="L428" s="5">
        <f t="shared" si="24"/>
        <v>0</v>
      </c>
      <c r="M428">
        <f t="shared" si="23"/>
        <v>0</v>
      </c>
    </row>
    <row r="429" spans="11:13" hidden="1" x14ac:dyDescent="0.3">
      <c r="K429" s="7">
        <f t="shared" si="22"/>
        <v>0</v>
      </c>
      <c r="L429" s="5">
        <f t="shared" si="24"/>
        <v>0</v>
      </c>
      <c r="M429">
        <f t="shared" si="23"/>
        <v>0</v>
      </c>
    </row>
    <row r="430" spans="11:13" hidden="1" x14ac:dyDescent="0.3">
      <c r="K430" s="7">
        <f t="shared" si="22"/>
        <v>0</v>
      </c>
      <c r="L430" s="5">
        <f t="shared" si="24"/>
        <v>0</v>
      </c>
      <c r="M430">
        <f t="shared" si="23"/>
        <v>0</v>
      </c>
    </row>
    <row r="431" spans="11:13" hidden="1" x14ac:dyDescent="0.3">
      <c r="K431" s="7">
        <f t="shared" si="22"/>
        <v>0</v>
      </c>
      <c r="L431" s="5">
        <f t="shared" si="24"/>
        <v>0</v>
      </c>
      <c r="M431">
        <f t="shared" si="23"/>
        <v>0</v>
      </c>
    </row>
    <row r="432" spans="11:13" hidden="1" x14ac:dyDescent="0.3">
      <c r="K432" s="7">
        <f t="shared" si="22"/>
        <v>0</v>
      </c>
      <c r="L432" s="5">
        <f t="shared" si="24"/>
        <v>0</v>
      </c>
      <c r="M432">
        <f t="shared" si="23"/>
        <v>0</v>
      </c>
    </row>
    <row r="433" spans="11:13" hidden="1" x14ac:dyDescent="0.3">
      <c r="K433" s="7">
        <f t="shared" si="22"/>
        <v>0</v>
      </c>
      <c r="L433" s="5">
        <f t="shared" si="24"/>
        <v>0</v>
      </c>
      <c r="M433">
        <f t="shared" si="23"/>
        <v>0</v>
      </c>
    </row>
    <row r="434" spans="11:13" hidden="1" x14ac:dyDescent="0.3">
      <c r="K434" s="7">
        <f t="shared" si="22"/>
        <v>0</v>
      </c>
      <c r="L434" s="5">
        <f t="shared" si="24"/>
        <v>0</v>
      </c>
      <c r="M434">
        <f t="shared" si="23"/>
        <v>0</v>
      </c>
    </row>
    <row r="435" spans="11:13" hidden="1" x14ac:dyDescent="0.3">
      <c r="K435" s="7">
        <f t="shared" si="22"/>
        <v>0</v>
      </c>
      <c r="L435" s="5">
        <f t="shared" si="24"/>
        <v>0</v>
      </c>
      <c r="M435">
        <f t="shared" si="23"/>
        <v>0</v>
      </c>
    </row>
    <row r="436" spans="11:13" hidden="1" x14ac:dyDescent="0.3">
      <c r="K436" s="7">
        <f t="shared" si="22"/>
        <v>0</v>
      </c>
      <c r="L436" s="5">
        <f t="shared" si="24"/>
        <v>0</v>
      </c>
      <c r="M436">
        <f t="shared" si="23"/>
        <v>0</v>
      </c>
    </row>
    <row r="437" spans="11:13" hidden="1" x14ac:dyDescent="0.3">
      <c r="K437" s="7">
        <f t="shared" si="22"/>
        <v>0</v>
      </c>
      <c r="L437" s="5">
        <f t="shared" si="24"/>
        <v>0</v>
      </c>
      <c r="M437">
        <f t="shared" si="23"/>
        <v>0</v>
      </c>
    </row>
    <row r="438" spans="11:13" hidden="1" x14ac:dyDescent="0.3">
      <c r="K438" s="7">
        <f t="shared" si="22"/>
        <v>0</v>
      </c>
      <c r="L438" s="5">
        <f t="shared" si="24"/>
        <v>0</v>
      </c>
      <c r="M438">
        <f t="shared" si="23"/>
        <v>0</v>
      </c>
    </row>
    <row r="439" spans="11:13" hidden="1" x14ac:dyDescent="0.3">
      <c r="K439" s="7">
        <f t="shared" si="22"/>
        <v>0</v>
      </c>
      <c r="L439" s="5">
        <f t="shared" si="24"/>
        <v>0</v>
      </c>
      <c r="M439">
        <f t="shared" si="23"/>
        <v>0</v>
      </c>
    </row>
    <row r="440" spans="11:13" hidden="1" x14ac:dyDescent="0.3">
      <c r="K440" s="7">
        <f t="shared" si="22"/>
        <v>0</v>
      </c>
      <c r="L440" s="5">
        <f t="shared" si="24"/>
        <v>0</v>
      </c>
      <c r="M440">
        <f t="shared" si="23"/>
        <v>0</v>
      </c>
    </row>
    <row r="441" spans="11:13" hidden="1" x14ac:dyDescent="0.3">
      <c r="K441" s="7">
        <f t="shared" si="22"/>
        <v>0</v>
      </c>
      <c r="L441" s="5">
        <f t="shared" si="24"/>
        <v>0</v>
      </c>
      <c r="M441">
        <f t="shared" si="23"/>
        <v>0</v>
      </c>
    </row>
    <row r="442" spans="11:13" hidden="1" x14ac:dyDescent="0.3">
      <c r="K442" s="7">
        <f t="shared" si="22"/>
        <v>0</v>
      </c>
      <c r="L442" s="5">
        <f t="shared" si="24"/>
        <v>0</v>
      </c>
      <c r="M442">
        <f t="shared" si="23"/>
        <v>0</v>
      </c>
    </row>
    <row r="443" spans="11:13" hidden="1" x14ac:dyDescent="0.3">
      <c r="K443" s="7">
        <f t="shared" si="22"/>
        <v>0</v>
      </c>
      <c r="L443" s="5">
        <f t="shared" si="24"/>
        <v>0</v>
      </c>
      <c r="M443">
        <f t="shared" si="23"/>
        <v>0</v>
      </c>
    </row>
    <row r="444" spans="11:13" hidden="1" x14ac:dyDescent="0.3">
      <c r="K444" s="7">
        <f t="shared" si="22"/>
        <v>0</v>
      </c>
      <c r="L444" s="5">
        <f t="shared" si="24"/>
        <v>0</v>
      </c>
      <c r="M444">
        <f t="shared" si="23"/>
        <v>0</v>
      </c>
    </row>
    <row r="445" spans="11:13" hidden="1" x14ac:dyDescent="0.3">
      <c r="K445" s="7">
        <f t="shared" si="22"/>
        <v>0</v>
      </c>
      <c r="L445" s="5">
        <f t="shared" si="24"/>
        <v>0</v>
      </c>
      <c r="M445">
        <f t="shared" si="23"/>
        <v>0</v>
      </c>
    </row>
    <row r="446" spans="11:13" hidden="1" x14ac:dyDescent="0.3">
      <c r="K446" s="7">
        <f t="shared" si="22"/>
        <v>0</v>
      </c>
      <c r="L446" s="5">
        <f t="shared" si="24"/>
        <v>0</v>
      </c>
      <c r="M446">
        <f t="shared" si="23"/>
        <v>0</v>
      </c>
    </row>
    <row r="447" spans="11:13" hidden="1" x14ac:dyDescent="0.3">
      <c r="K447" s="7">
        <f t="shared" si="22"/>
        <v>0</v>
      </c>
      <c r="L447" s="5">
        <f t="shared" si="24"/>
        <v>0</v>
      </c>
      <c r="M447">
        <f t="shared" si="23"/>
        <v>0</v>
      </c>
    </row>
    <row r="448" spans="11:13" hidden="1" x14ac:dyDescent="0.3">
      <c r="K448" s="7">
        <f t="shared" si="22"/>
        <v>0</v>
      </c>
      <c r="L448" s="5">
        <f t="shared" si="24"/>
        <v>0</v>
      </c>
      <c r="M448">
        <f t="shared" si="23"/>
        <v>0</v>
      </c>
    </row>
    <row r="449" spans="11:13" hidden="1" x14ac:dyDescent="0.3">
      <c r="K449" s="7">
        <f t="shared" si="22"/>
        <v>0</v>
      </c>
      <c r="L449" s="5">
        <f t="shared" si="24"/>
        <v>0</v>
      </c>
      <c r="M449">
        <f t="shared" si="23"/>
        <v>0</v>
      </c>
    </row>
    <row r="450" spans="11:13" hidden="1" x14ac:dyDescent="0.3">
      <c r="K450" s="7">
        <f t="shared" si="22"/>
        <v>0</v>
      </c>
      <c r="L450" s="5">
        <f t="shared" si="24"/>
        <v>0</v>
      </c>
      <c r="M450">
        <f t="shared" si="23"/>
        <v>0</v>
      </c>
    </row>
    <row r="451" spans="11:13" hidden="1" x14ac:dyDescent="0.3">
      <c r="K451" s="7">
        <f t="shared" si="22"/>
        <v>0</v>
      </c>
      <c r="L451" s="5">
        <f t="shared" si="24"/>
        <v>0</v>
      </c>
      <c r="M451">
        <f t="shared" si="23"/>
        <v>0</v>
      </c>
    </row>
    <row r="452" spans="11:13" hidden="1" x14ac:dyDescent="0.3">
      <c r="K452" s="7">
        <f t="shared" si="22"/>
        <v>0</v>
      </c>
      <c r="L452" s="5">
        <f t="shared" si="24"/>
        <v>0</v>
      </c>
      <c r="M452">
        <f t="shared" si="23"/>
        <v>0</v>
      </c>
    </row>
    <row r="453" spans="11:13" hidden="1" x14ac:dyDescent="0.3">
      <c r="K453" s="7">
        <f t="shared" si="22"/>
        <v>0</v>
      </c>
      <c r="L453" s="5">
        <f t="shared" si="24"/>
        <v>0</v>
      </c>
      <c r="M453">
        <f t="shared" si="23"/>
        <v>0</v>
      </c>
    </row>
    <row r="454" spans="11:13" hidden="1" x14ac:dyDescent="0.3">
      <c r="K454" s="7">
        <f t="shared" ref="K454:K499" si="25">SUM(F454:J454)</f>
        <v>0</v>
      </c>
      <c r="L454" s="5">
        <f t="shared" si="24"/>
        <v>0</v>
      </c>
      <c r="M454">
        <f t="shared" ref="M454:M499" si="26">SUM(K454*L454)</f>
        <v>0</v>
      </c>
    </row>
    <row r="455" spans="11:13" hidden="1" x14ac:dyDescent="0.3">
      <c r="K455" s="7">
        <f t="shared" si="25"/>
        <v>0</v>
      </c>
      <c r="L455" s="5">
        <f t="shared" ref="L455:L499" si="27">IF(D455="X",0,IF(E455="",0,IF(E455="H",0,VLOOKUP(E455,$F$540:$G$554,2))))</f>
        <v>0</v>
      </c>
      <c r="M455">
        <f t="shared" si="26"/>
        <v>0</v>
      </c>
    </row>
    <row r="456" spans="11:13" hidden="1" x14ac:dyDescent="0.3">
      <c r="K456" s="7">
        <f t="shared" si="25"/>
        <v>0</v>
      </c>
      <c r="L456" s="5">
        <f t="shared" si="27"/>
        <v>0</v>
      </c>
      <c r="M456">
        <f t="shared" si="26"/>
        <v>0</v>
      </c>
    </row>
    <row r="457" spans="11:13" hidden="1" x14ac:dyDescent="0.3">
      <c r="K457" s="7">
        <f t="shared" si="25"/>
        <v>0</v>
      </c>
      <c r="L457" s="5">
        <f t="shared" si="27"/>
        <v>0</v>
      </c>
      <c r="M457">
        <f t="shared" si="26"/>
        <v>0</v>
      </c>
    </row>
    <row r="458" spans="11:13" hidden="1" x14ac:dyDescent="0.3">
      <c r="K458" s="7">
        <f t="shared" si="25"/>
        <v>0</v>
      </c>
      <c r="L458" s="5">
        <f t="shared" si="27"/>
        <v>0</v>
      </c>
      <c r="M458">
        <f t="shared" si="26"/>
        <v>0</v>
      </c>
    </row>
    <row r="459" spans="11:13" hidden="1" x14ac:dyDescent="0.3">
      <c r="K459" s="7">
        <f t="shared" si="25"/>
        <v>0</v>
      </c>
      <c r="L459" s="5">
        <f t="shared" si="27"/>
        <v>0</v>
      </c>
      <c r="M459">
        <f t="shared" si="26"/>
        <v>0</v>
      </c>
    </row>
    <row r="460" spans="11:13" hidden="1" x14ac:dyDescent="0.3">
      <c r="K460" s="7">
        <f t="shared" si="25"/>
        <v>0</v>
      </c>
      <c r="L460" s="5">
        <f t="shared" si="27"/>
        <v>0</v>
      </c>
      <c r="M460">
        <f t="shared" si="26"/>
        <v>0</v>
      </c>
    </row>
    <row r="461" spans="11:13" hidden="1" x14ac:dyDescent="0.3">
      <c r="K461" s="7">
        <f t="shared" si="25"/>
        <v>0</v>
      </c>
      <c r="L461" s="5">
        <f t="shared" si="27"/>
        <v>0</v>
      </c>
      <c r="M461">
        <f t="shared" si="26"/>
        <v>0</v>
      </c>
    </row>
    <row r="462" spans="11:13" hidden="1" x14ac:dyDescent="0.3">
      <c r="K462" s="7">
        <f t="shared" si="25"/>
        <v>0</v>
      </c>
      <c r="L462" s="5">
        <f t="shared" si="27"/>
        <v>0</v>
      </c>
      <c r="M462">
        <f t="shared" si="26"/>
        <v>0</v>
      </c>
    </row>
    <row r="463" spans="11:13" hidden="1" x14ac:dyDescent="0.3">
      <c r="K463" s="7">
        <f t="shared" si="25"/>
        <v>0</v>
      </c>
      <c r="L463" s="5">
        <f t="shared" si="27"/>
        <v>0</v>
      </c>
      <c r="M463">
        <f t="shared" si="26"/>
        <v>0</v>
      </c>
    </row>
    <row r="464" spans="11:13" hidden="1" x14ac:dyDescent="0.3">
      <c r="K464" s="7">
        <f t="shared" si="25"/>
        <v>0</v>
      </c>
      <c r="L464" s="5">
        <f t="shared" si="27"/>
        <v>0</v>
      </c>
      <c r="M464">
        <f t="shared" si="26"/>
        <v>0</v>
      </c>
    </row>
    <row r="465" spans="11:13" hidden="1" x14ac:dyDescent="0.3">
      <c r="K465" s="7">
        <f t="shared" si="25"/>
        <v>0</v>
      </c>
      <c r="L465" s="5">
        <f t="shared" si="27"/>
        <v>0</v>
      </c>
      <c r="M465">
        <f t="shared" si="26"/>
        <v>0</v>
      </c>
    </row>
    <row r="466" spans="11:13" hidden="1" x14ac:dyDescent="0.3">
      <c r="K466" s="7">
        <f t="shared" si="25"/>
        <v>0</v>
      </c>
      <c r="L466" s="5">
        <f t="shared" si="27"/>
        <v>0</v>
      </c>
      <c r="M466">
        <f t="shared" si="26"/>
        <v>0</v>
      </c>
    </row>
    <row r="467" spans="11:13" hidden="1" x14ac:dyDescent="0.3">
      <c r="K467" s="7">
        <f t="shared" si="25"/>
        <v>0</v>
      </c>
      <c r="L467" s="5">
        <f t="shared" si="27"/>
        <v>0</v>
      </c>
      <c r="M467">
        <f t="shared" si="26"/>
        <v>0</v>
      </c>
    </row>
    <row r="468" spans="11:13" hidden="1" x14ac:dyDescent="0.3">
      <c r="K468" s="7">
        <f t="shared" si="25"/>
        <v>0</v>
      </c>
      <c r="L468" s="5">
        <f t="shared" si="27"/>
        <v>0</v>
      </c>
      <c r="M468">
        <f t="shared" si="26"/>
        <v>0</v>
      </c>
    </row>
    <row r="469" spans="11:13" hidden="1" x14ac:dyDescent="0.3">
      <c r="K469" s="7">
        <f t="shared" si="25"/>
        <v>0</v>
      </c>
      <c r="L469" s="5">
        <f t="shared" si="27"/>
        <v>0</v>
      </c>
      <c r="M469">
        <f t="shared" si="26"/>
        <v>0</v>
      </c>
    </row>
    <row r="470" spans="11:13" hidden="1" x14ac:dyDescent="0.3">
      <c r="K470" s="7">
        <f t="shared" si="25"/>
        <v>0</v>
      </c>
      <c r="L470" s="5">
        <f t="shared" si="27"/>
        <v>0</v>
      </c>
      <c r="M470">
        <f t="shared" si="26"/>
        <v>0</v>
      </c>
    </row>
    <row r="471" spans="11:13" hidden="1" x14ac:dyDescent="0.3">
      <c r="K471" s="7">
        <f t="shared" si="25"/>
        <v>0</v>
      </c>
      <c r="L471" s="5">
        <f t="shared" si="27"/>
        <v>0</v>
      </c>
      <c r="M471">
        <f t="shared" si="26"/>
        <v>0</v>
      </c>
    </row>
    <row r="472" spans="11:13" hidden="1" x14ac:dyDescent="0.3">
      <c r="K472" s="7">
        <f t="shared" si="25"/>
        <v>0</v>
      </c>
      <c r="L472" s="5">
        <f t="shared" si="27"/>
        <v>0</v>
      </c>
      <c r="M472">
        <f t="shared" si="26"/>
        <v>0</v>
      </c>
    </row>
    <row r="473" spans="11:13" hidden="1" x14ac:dyDescent="0.3">
      <c r="K473" s="7">
        <f t="shared" si="25"/>
        <v>0</v>
      </c>
      <c r="L473" s="5">
        <f t="shared" si="27"/>
        <v>0</v>
      </c>
      <c r="M473">
        <f t="shared" si="26"/>
        <v>0</v>
      </c>
    </row>
    <row r="474" spans="11:13" hidden="1" x14ac:dyDescent="0.3">
      <c r="K474" s="7">
        <f t="shared" si="25"/>
        <v>0</v>
      </c>
      <c r="L474" s="5">
        <f t="shared" si="27"/>
        <v>0</v>
      </c>
      <c r="M474">
        <f t="shared" si="26"/>
        <v>0</v>
      </c>
    </row>
    <row r="475" spans="11:13" hidden="1" x14ac:dyDescent="0.3">
      <c r="K475" s="7">
        <f t="shared" si="25"/>
        <v>0</v>
      </c>
      <c r="L475" s="5">
        <f t="shared" si="27"/>
        <v>0</v>
      </c>
      <c r="M475">
        <f t="shared" si="26"/>
        <v>0</v>
      </c>
    </row>
    <row r="476" spans="11:13" hidden="1" x14ac:dyDescent="0.3">
      <c r="K476" s="7">
        <f t="shared" si="25"/>
        <v>0</v>
      </c>
      <c r="L476" s="5">
        <f t="shared" si="27"/>
        <v>0</v>
      </c>
      <c r="M476">
        <f t="shared" si="26"/>
        <v>0</v>
      </c>
    </row>
    <row r="477" spans="11:13" hidden="1" x14ac:dyDescent="0.3">
      <c r="K477" s="7">
        <f t="shared" si="25"/>
        <v>0</v>
      </c>
      <c r="L477" s="5">
        <f t="shared" si="27"/>
        <v>0</v>
      </c>
      <c r="M477">
        <f t="shared" si="26"/>
        <v>0</v>
      </c>
    </row>
    <row r="478" spans="11:13" hidden="1" x14ac:dyDescent="0.3">
      <c r="K478" s="7">
        <f t="shared" si="25"/>
        <v>0</v>
      </c>
      <c r="L478" s="5">
        <f t="shared" si="27"/>
        <v>0</v>
      </c>
      <c r="M478">
        <f t="shared" si="26"/>
        <v>0</v>
      </c>
    </row>
    <row r="479" spans="11:13" hidden="1" x14ac:dyDescent="0.3">
      <c r="K479" s="7">
        <f t="shared" si="25"/>
        <v>0</v>
      </c>
      <c r="L479" s="5">
        <f t="shared" si="27"/>
        <v>0</v>
      </c>
      <c r="M479">
        <f t="shared" si="26"/>
        <v>0</v>
      </c>
    </row>
    <row r="480" spans="11:13" hidden="1" x14ac:dyDescent="0.3">
      <c r="K480" s="7">
        <f t="shared" si="25"/>
        <v>0</v>
      </c>
      <c r="L480" s="5">
        <f t="shared" si="27"/>
        <v>0</v>
      </c>
      <c r="M480">
        <f t="shared" si="26"/>
        <v>0</v>
      </c>
    </row>
    <row r="481" spans="11:13" hidden="1" x14ac:dyDescent="0.3">
      <c r="K481" s="7">
        <f t="shared" si="25"/>
        <v>0</v>
      </c>
      <c r="L481" s="5">
        <f t="shared" si="27"/>
        <v>0</v>
      </c>
      <c r="M481">
        <f t="shared" si="26"/>
        <v>0</v>
      </c>
    </row>
    <row r="482" spans="11:13" hidden="1" x14ac:dyDescent="0.3">
      <c r="K482" s="7">
        <f t="shared" si="25"/>
        <v>0</v>
      </c>
      <c r="L482" s="5">
        <f t="shared" si="27"/>
        <v>0</v>
      </c>
      <c r="M482">
        <f t="shared" si="26"/>
        <v>0</v>
      </c>
    </row>
    <row r="483" spans="11:13" hidden="1" x14ac:dyDescent="0.3">
      <c r="K483" s="7">
        <f t="shared" si="25"/>
        <v>0</v>
      </c>
      <c r="L483" s="5">
        <f t="shared" si="27"/>
        <v>0</v>
      </c>
      <c r="M483">
        <f t="shared" si="26"/>
        <v>0</v>
      </c>
    </row>
    <row r="484" spans="11:13" hidden="1" x14ac:dyDescent="0.3">
      <c r="K484" s="7">
        <f t="shared" si="25"/>
        <v>0</v>
      </c>
      <c r="L484" s="5">
        <f t="shared" si="27"/>
        <v>0</v>
      </c>
      <c r="M484">
        <f t="shared" si="26"/>
        <v>0</v>
      </c>
    </row>
    <row r="485" spans="11:13" hidden="1" x14ac:dyDescent="0.3">
      <c r="K485" s="7">
        <f t="shared" si="25"/>
        <v>0</v>
      </c>
      <c r="L485" s="5">
        <f t="shared" si="27"/>
        <v>0</v>
      </c>
      <c r="M485">
        <f t="shared" si="26"/>
        <v>0</v>
      </c>
    </row>
    <row r="486" spans="11:13" hidden="1" x14ac:dyDescent="0.3">
      <c r="K486" s="7">
        <f t="shared" si="25"/>
        <v>0</v>
      </c>
      <c r="L486" s="5">
        <f t="shared" si="27"/>
        <v>0</v>
      </c>
      <c r="M486">
        <f t="shared" si="26"/>
        <v>0</v>
      </c>
    </row>
    <row r="487" spans="11:13" hidden="1" x14ac:dyDescent="0.3">
      <c r="K487" s="7">
        <f t="shared" si="25"/>
        <v>0</v>
      </c>
      <c r="L487" s="5">
        <f t="shared" si="27"/>
        <v>0</v>
      </c>
      <c r="M487">
        <f t="shared" si="26"/>
        <v>0</v>
      </c>
    </row>
    <row r="488" spans="11:13" hidden="1" x14ac:dyDescent="0.3">
      <c r="K488" s="7">
        <f t="shared" si="25"/>
        <v>0</v>
      </c>
      <c r="L488" s="5">
        <f t="shared" si="27"/>
        <v>0</v>
      </c>
      <c r="M488">
        <f t="shared" si="26"/>
        <v>0</v>
      </c>
    </row>
    <row r="489" spans="11:13" hidden="1" x14ac:dyDescent="0.3">
      <c r="K489" s="7">
        <f t="shared" si="25"/>
        <v>0</v>
      </c>
      <c r="L489" s="5">
        <f t="shared" si="27"/>
        <v>0</v>
      </c>
      <c r="M489">
        <f t="shared" si="26"/>
        <v>0</v>
      </c>
    </row>
    <row r="490" spans="11:13" hidden="1" x14ac:dyDescent="0.3">
      <c r="K490" s="7">
        <f t="shared" si="25"/>
        <v>0</v>
      </c>
      <c r="L490" s="5">
        <f t="shared" si="27"/>
        <v>0</v>
      </c>
      <c r="M490">
        <f t="shared" si="26"/>
        <v>0</v>
      </c>
    </row>
    <row r="491" spans="11:13" hidden="1" x14ac:dyDescent="0.3">
      <c r="K491" s="7">
        <f t="shared" si="25"/>
        <v>0</v>
      </c>
      <c r="L491" s="5">
        <f t="shared" si="27"/>
        <v>0</v>
      </c>
      <c r="M491">
        <f t="shared" si="26"/>
        <v>0</v>
      </c>
    </row>
    <row r="492" spans="11:13" hidden="1" x14ac:dyDescent="0.3">
      <c r="K492" s="7">
        <f t="shared" ref="K492:K495" si="28">SUM(F492:J492)</f>
        <v>0</v>
      </c>
      <c r="L492" s="5">
        <f t="shared" si="27"/>
        <v>0</v>
      </c>
      <c r="M492">
        <f t="shared" ref="M492:M495" si="29">SUM(K492*L492)</f>
        <v>0</v>
      </c>
    </row>
    <row r="493" spans="11:13" hidden="1" x14ac:dyDescent="0.3">
      <c r="K493" s="7">
        <f t="shared" si="28"/>
        <v>0</v>
      </c>
      <c r="L493" s="5">
        <f t="shared" si="27"/>
        <v>0</v>
      </c>
      <c r="M493">
        <f t="shared" si="29"/>
        <v>0</v>
      </c>
    </row>
    <row r="494" spans="11:13" hidden="1" x14ac:dyDescent="0.3">
      <c r="K494" s="7">
        <f t="shared" si="28"/>
        <v>0</v>
      </c>
      <c r="L494" s="5">
        <f t="shared" si="27"/>
        <v>0</v>
      </c>
      <c r="M494">
        <f t="shared" si="29"/>
        <v>0</v>
      </c>
    </row>
    <row r="495" spans="11:13" hidden="1" x14ac:dyDescent="0.3">
      <c r="K495" s="7">
        <f t="shared" si="28"/>
        <v>0</v>
      </c>
      <c r="L495" s="5">
        <f t="shared" si="27"/>
        <v>0</v>
      </c>
      <c r="M495">
        <f t="shared" si="29"/>
        <v>0</v>
      </c>
    </row>
    <row r="496" spans="11:13" hidden="1" x14ac:dyDescent="0.3">
      <c r="K496" s="7">
        <f t="shared" si="25"/>
        <v>0</v>
      </c>
      <c r="L496" s="5">
        <f t="shared" si="27"/>
        <v>0</v>
      </c>
      <c r="M496">
        <f t="shared" si="26"/>
        <v>0</v>
      </c>
    </row>
    <row r="497" spans="3:13" hidden="1" x14ac:dyDescent="0.3">
      <c r="K497" s="7">
        <f t="shared" si="25"/>
        <v>0</v>
      </c>
      <c r="L497" s="5">
        <f t="shared" si="27"/>
        <v>0</v>
      </c>
      <c r="M497">
        <f t="shared" si="26"/>
        <v>0</v>
      </c>
    </row>
    <row r="498" spans="3:13" hidden="1" x14ac:dyDescent="0.3">
      <c r="K498" s="7">
        <f t="shared" si="25"/>
        <v>0</v>
      </c>
      <c r="L498" s="5">
        <f t="shared" si="27"/>
        <v>0</v>
      </c>
      <c r="M498">
        <f t="shared" si="26"/>
        <v>0</v>
      </c>
    </row>
    <row r="499" spans="3:13" hidden="1" x14ac:dyDescent="0.3">
      <c r="K499" s="7">
        <f t="shared" si="25"/>
        <v>0</v>
      </c>
      <c r="L499" s="5">
        <f t="shared" si="27"/>
        <v>0</v>
      </c>
      <c r="M499">
        <f t="shared" si="26"/>
        <v>0</v>
      </c>
    </row>
    <row r="500" spans="3:13" hidden="1" x14ac:dyDescent="0.3">
      <c r="C500" s="149" t="s">
        <v>34</v>
      </c>
      <c r="D500" s="149"/>
      <c r="E500" s="149"/>
      <c r="F500" s="149"/>
      <c r="G500" s="149"/>
      <c r="H500" s="149"/>
      <c r="I500" s="149"/>
      <c r="J500" s="149"/>
      <c r="K500" s="149"/>
      <c r="L500" s="149"/>
      <c r="M500" s="149" t="s">
        <v>33</v>
      </c>
    </row>
    <row r="501" spans="3:13" hidden="1" x14ac:dyDescent="0.3">
      <c r="C501" s="149" t="str">
        <f>IF(F540="","Vrije categorie",F540)</f>
        <v>A</v>
      </c>
      <c r="D501" s="149"/>
      <c r="E501" s="149"/>
      <c r="F501" s="149">
        <f t="shared" ref="F501:F515" si="30">SUMPRODUCT(--($E$4:$E$499=C501),--($D$4:$D$499=""),$F$4:$F$499)</f>
        <v>31.8</v>
      </c>
      <c r="G501" s="149">
        <f t="shared" ref="G501:G515" si="31">SUMPRODUCT(--($E$4:$E$499=C501),--($D$4:$D$499=""),$G$4:$G$499)</f>
        <v>383.19999999999993</v>
      </c>
      <c r="H501" s="149">
        <f t="shared" ref="H501:H515" si="32">SUMPRODUCT(--($E$4:$E$499=C501),--($D$4:$D$499=""),$H$4:$H$499)</f>
        <v>0</v>
      </c>
      <c r="I501" s="149">
        <f t="shared" ref="I501:I515" si="33">SUMPRODUCT(--($E$4:$E$499=C501),--($D$4:$D$499=""),$I$4:$I$499)</f>
        <v>0</v>
      </c>
      <c r="J501" s="149">
        <f t="shared" ref="J501:J515" si="34">SUMPRODUCT(--($E$4:$E$499=C501),--($D$4:$D$499=""),$J$4:$J$499)</f>
        <v>0</v>
      </c>
      <c r="K501" s="149">
        <f t="shared" ref="K501:K515" si="35">SUM(F501:J501)</f>
        <v>414.99999999999994</v>
      </c>
      <c r="L501" s="149"/>
      <c r="M501" s="149">
        <f t="shared" ref="M501:M515" si="36">SUMPRODUCT(--($E$4:$E$499=C501),--($D$4:$D$499=""),$M$4:$M$499)</f>
        <v>0</v>
      </c>
    </row>
    <row r="502" spans="3:13" hidden="1" x14ac:dyDescent="0.3">
      <c r="C502" s="149" t="str">
        <f t="shared" ref="C502:C515" si="37">IF(F541="","Vrije categorie",F541)</f>
        <v>A1</v>
      </c>
      <c r="D502" s="149"/>
      <c r="E502" s="149"/>
      <c r="F502" s="149">
        <f t="shared" si="30"/>
        <v>0</v>
      </c>
      <c r="G502" s="149">
        <f t="shared" si="31"/>
        <v>0</v>
      </c>
      <c r="H502" s="149">
        <f t="shared" si="32"/>
        <v>0</v>
      </c>
      <c r="I502" s="149">
        <f t="shared" si="33"/>
        <v>0</v>
      </c>
      <c r="J502" s="149">
        <f t="shared" si="34"/>
        <v>14.8</v>
      </c>
      <c r="K502" s="149">
        <f t="shared" si="35"/>
        <v>14.8</v>
      </c>
      <c r="L502" s="149"/>
      <c r="M502" s="149">
        <f t="shared" si="36"/>
        <v>0</v>
      </c>
    </row>
    <row r="503" spans="3:13" hidden="1" x14ac:dyDescent="0.3">
      <c r="C503" s="149" t="str">
        <f t="shared" si="37"/>
        <v>B</v>
      </c>
      <c r="D503" s="149"/>
      <c r="E503" s="149"/>
      <c r="F503" s="149">
        <f t="shared" si="30"/>
        <v>23.7</v>
      </c>
      <c r="G503" s="149">
        <f t="shared" si="31"/>
        <v>77.400000000000006</v>
      </c>
      <c r="H503" s="149">
        <f t="shared" si="32"/>
        <v>0</v>
      </c>
      <c r="I503" s="149">
        <f t="shared" si="33"/>
        <v>8</v>
      </c>
      <c r="J503" s="149">
        <f t="shared" si="34"/>
        <v>19.399999999999999</v>
      </c>
      <c r="K503" s="149">
        <f t="shared" si="35"/>
        <v>128.5</v>
      </c>
      <c r="L503" s="149"/>
      <c r="M503" s="149">
        <f t="shared" si="36"/>
        <v>0</v>
      </c>
    </row>
    <row r="504" spans="3:13" hidden="1" x14ac:dyDescent="0.3">
      <c r="C504" s="149" t="str">
        <f t="shared" si="37"/>
        <v>C</v>
      </c>
      <c r="D504" s="149"/>
      <c r="E504" s="149"/>
      <c r="F504" s="149">
        <f t="shared" si="30"/>
        <v>0</v>
      </c>
      <c r="G504" s="149">
        <f t="shared" si="31"/>
        <v>0</v>
      </c>
      <c r="H504" s="149">
        <f t="shared" si="32"/>
        <v>0</v>
      </c>
      <c r="I504" s="149">
        <f t="shared" si="33"/>
        <v>0</v>
      </c>
      <c r="J504" s="149">
        <f t="shared" si="34"/>
        <v>28.7</v>
      </c>
      <c r="K504" s="149">
        <f t="shared" si="35"/>
        <v>28.7</v>
      </c>
      <c r="L504" s="149"/>
      <c r="M504" s="149">
        <f t="shared" si="36"/>
        <v>0</v>
      </c>
    </row>
    <row r="505" spans="3:13" hidden="1" x14ac:dyDescent="0.3">
      <c r="C505" s="149" t="str">
        <f t="shared" si="37"/>
        <v>D</v>
      </c>
      <c r="D505" s="149"/>
      <c r="E505" s="149"/>
      <c r="F505" s="149">
        <f t="shared" si="30"/>
        <v>0</v>
      </c>
      <c r="G505" s="149">
        <f t="shared" si="31"/>
        <v>67.2</v>
      </c>
      <c r="H505" s="149">
        <f t="shared" si="32"/>
        <v>0</v>
      </c>
      <c r="I505" s="149">
        <f t="shared" si="33"/>
        <v>0</v>
      </c>
      <c r="J505" s="149">
        <f t="shared" si="34"/>
        <v>0</v>
      </c>
      <c r="K505" s="149">
        <f t="shared" si="35"/>
        <v>67.2</v>
      </c>
      <c r="L505" s="149"/>
      <c r="M505" s="149">
        <f t="shared" si="36"/>
        <v>0</v>
      </c>
    </row>
    <row r="506" spans="3:13" hidden="1" x14ac:dyDescent="0.3">
      <c r="C506" s="149" t="str">
        <f t="shared" si="37"/>
        <v>Vrije categorie</v>
      </c>
      <c r="D506" s="149"/>
      <c r="E506" s="149"/>
      <c r="F506" s="149">
        <f t="shared" si="30"/>
        <v>0</v>
      </c>
      <c r="G506" s="149">
        <f t="shared" si="31"/>
        <v>0</v>
      </c>
      <c r="H506" s="149">
        <f t="shared" si="32"/>
        <v>0</v>
      </c>
      <c r="I506" s="149">
        <f t="shared" si="33"/>
        <v>0</v>
      </c>
      <c r="J506" s="149">
        <f t="shared" si="34"/>
        <v>0</v>
      </c>
      <c r="K506" s="149">
        <f t="shared" si="35"/>
        <v>0</v>
      </c>
      <c r="L506" s="149"/>
      <c r="M506" s="149">
        <f t="shared" si="36"/>
        <v>0</v>
      </c>
    </row>
    <row r="507" spans="3:13" hidden="1" x14ac:dyDescent="0.3">
      <c r="C507" s="149" t="str">
        <f t="shared" si="37"/>
        <v>Vrije categorie</v>
      </c>
      <c r="D507" s="149"/>
      <c r="E507" s="149"/>
      <c r="F507" s="149">
        <f t="shared" si="30"/>
        <v>0</v>
      </c>
      <c r="G507" s="149">
        <f t="shared" si="31"/>
        <v>0</v>
      </c>
      <c r="H507" s="149">
        <f t="shared" si="32"/>
        <v>0</v>
      </c>
      <c r="I507" s="149">
        <f t="shared" si="33"/>
        <v>0</v>
      </c>
      <c r="J507" s="149">
        <f t="shared" si="34"/>
        <v>0</v>
      </c>
      <c r="K507" s="149">
        <f t="shared" si="35"/>
        <v>0</v>
      </c>
      <c r="L507" s="149"/>
      <c r="M507" s="149">
        <f t="shared" si="36"/>
        <v>0</v>
      </c>
    </row>
    <row r="508" spans="3:13" hidden="1" x14ac:dyDescent="0.3">
      <c r="C508" s="149" t="str">
        <f t="shared" si="37"/>
        <v>Vrije categorie</v>
      </c>
      <c r="D508" s="149"/>
      <c r="E508" s="149"/>
      <c r="F508" s="149">
        <f t="shared" si="30"/>
        <v>0</v>
      </c>
      <c r="G508" s="149">
        <f t="shared" si="31"/>
        <v>0</v>
      </c>
      <c r="H508" s="149">
        <f t="shared" si="32"/>
        <v>0</v>
      </c>
      <c r="I508" s="149">
        <f t="shared" si="33"/>
        <v>0</v>
      </c>
      <c r="J508" s="149">
        <f t="shared" si="34"/>
        <v>0</v>
      </c>
      <c r="K508" s="149">
        <f t="shared" si="35"/>
        <v>0</v>
      </c>
      <c r="L508" s="149"/>
      <c r="M508" s="149">
        <f t="shared" si="36"/>
        <v>0</v>
      </c>
    </row>
    <row r="509" spans="3:13" hidden="1" x14ac:dyDescent="0.3">
      <c r="C509" s="149" t="str">
        <f t="shared" si="37"/>
        <v>Vrije categorie</v>
      </c>
      <c r="D509" s="149"/>
      <c r="E509" s="149"/>
      <c r="F509" s="149">
        <f t="shared" si="30"/>
        <v>0</v>
      </c>
      <c r="G509" s="149">
        <f t="shared" si="31"/>
        <v>0</v>
      </c>
      <c r="H509" s="149">
        <f t="shared" si="32"/>
        <v>0</v>
      </c>
      <c r="I509" s="149">
        <f t="shared" si="33"/>
        <v>0</v>
      </c>
      <c r="J509" s="149">
        <f t="shared" si="34"/>
        <v>0</v>
      </c>
      <c r="K509" s="149">
        <f t="shared" si="35"/>
        <v>0</v>
      </c>
      <c r="L509" s="149"/>
      <c r="M509" s="149">
        <f t="shared" si="36"/>
        <v>0</v>
      </c>
    </row>
    <row r="510" spans="3:13" hidden="1" x14ac:dyDescent="0.3">
      <c r="C510" s="149" t="str">
        <f t="shared" si="37"/>
        <v>Vrije categorie</v>
      </c>
      <c r="D510" s="149"/>
      <c r="E510" s="149"/>
      <c r="F510" s="149">
        <f t="shared" si="30"/>
        <v>0</v>
      </c>
      <c r="G510" s="149">
        <f t="shared" si="31"/>
        <v>0</v>
      </c>
      <c r="H510" s="149">
        <f t="shared" si="32"/>
        <v>0</v>
      </c>
      <c r="I510" s="149">
        <f t="shared" si="33"/>
        <v>0</v>
      </c>
      <c r="J510" s="149">
        <f t="shared" si="34"/>
        <v>0</v>
      </c>
      <c r="K510" s="149">
        <f t="shared" si="35"/>
        <v>0</v>
      </c>
      <c r="L510" s="149"/>
      <c r="M510" s="149">
        <f t="shared" si="36"/>
        <v>0</v>
      </c>
    </row>
    <row r="511" spans="3:13" hidden="1" x14ac:dyDescent="0.3">
      <c r="C511" s="149" t="str">
        <f t="shared" si="37"/>
        <v>Vrije categorie</v>
      </c>
      <c r="D511" s="149"/>
      <c r="E511" s="149"/>
      <c r="F511" s="149">
        <f t="shared" si="30"/>
        <v>0</v>
      </c>
      <c r="G511" s="149">
        <f t="shared" si="31"/>
        <v>0</v>
      </c>
      <c r="H511" s="149">
        <f t="shared" si="32"/>
        <v>0</v>
      </c>
      <c r="I511" s="149">
        <f t="shared" si="33"/>
        <v>0</v>
      </c>
      <c r="J511" s="149">
        <f t="shared" si="34"/>
        <v>0</v>
      </c>
      <c r="K511" s="149">
        <f t="shared" si="35"/>
        <v>0</v>
      </c>
      <c r="L511" s="149"/>
      <c r="M511" s="149">
        <f t="shared" si="36"/>
        <v>0</v>
      </c>
    </row>
    <row r="512" spans="3:13" hidden="1" x14ac:dyDescent="0.3">
      <c r="C512" s="149" t="str">
        <f t="shared" si="37"/>
        <v>Vrije categorie</v>
      </c>
      <c r="D512" s="149"/>
      <c r="E512" s="149"/>
      <c r="F512" s="149">
        <f t="shared" si="30"/>
        <v>0</v>
      </c>
      <c r="G512" s="149">
        <f t="shared" si="31"/>
        <v>0</v>
      </c>
      <c r="H512" s="149">
        <f t="shared" si="32"/>
        <v>0</v>
      </c>
      <c r="I512" s="149">
        <f t="shared" si="33"/>
        <v>0</v>
      </c>
      <c r="J512" s="149">
        <f t="shared" si="34"/>
        <v>0</v>
      </c>
      <c r="K512" s="149">
        <f t="shared" si="35"/>
        <v>0</v>
      </c>
      <c r="L512" s="149"/>
      <c r="M512" s="149">
        <f t="shared" si="36"/>
        <v>0</v>
      </c>
    </row>
    <row r="513" spans="3:13" hidden="1" x14ac:dyDescent="0.3">
      <c r="C513" s="149" t="str">
        <f t="shared" si="37"/>
        <v>Vrije categorie</v>
      </c>
      <c r="D513" s="149"/>
      <c r="E513" s="149"/>
      <c r="F513" s="149">
        <f t="shared" si="30"/>
        <v>0</v>
      </c>
      <c r="G513" s="149">
        <f t="shared" si="31"/>
        <v>0</v>
      </c>
      <c r="H513" s="149">
        <f t="shared" si="32"/>
        <v>0</v>
      </c>
      <c r="I513" s="149">
        <f t="shared" si="33"/>
        <v>0</v>
      </c>
      <c r="J513" s="149">
        <f t="shared" si="34"/>
        <v>0</v>
      </c>
      <c r="K513" s="149">
        <f t="shared" si="35"/>
        <v>0</v>
      </c>
      <c r="L513" s="149"/>
      <c r="M513" s="149">
        <f t="shared" si="36"/>
        <v>0</v>
      </c>
    </row>
    <row r="514" spans="3:13" hidden="1" x14ac:dyDescent="0.3">
      <c r="C514" s="149" t="str">
        <f t="shared" si="37"/>
        <v>Vrije categorie</v>
      </c>
      <c r="D514" s="149"/>
      <c r="E514" s="149"/>
      <c r="F514" s="149">
        <f t="shared" si="30"/>
        <v>0</v>
      </c>
      <c r="G514" s="149">
        <f t="shared" si="31"/>
        <v>0</v>
      </c>
      <c r="H514" s="149">
        <f t="shared" si="32"/>
        <v>0</v>
      </c>
      <c r="I514" s="149">
        <f t="shared" si="33"/>
        <v>0</v>
      </c>
      <c r="J514" s="149">
        <f t="shared" si="34"/>
        <v>0</v>
      </c>
      <c r="K514" s="149">
        <f t="shared" si="35"/>
        <v>0</v>
      </c>
      <c r="L514" s="149"/>
      <c r="M514" s="149">
        <f t="shared" si="36"/>
        <v>0</v>
      </c>
    </row>
    <row r="515" spans="3:13" hidden="1" x14ac:dyDescent="0.3">
      <c r="C515" s="149" t="str">
        <f t="shared" si="37"/>
        <v>Vrije categorie</v>
      </c>
      <c r="D515" s="149"/>
      <c r="E515" s="149"/>
      <c r="F515" s="149">
        <f t="shared" si="30"/>
        <v>0</v>
      </c>
      <c r="G515" s="149">
        <f t="shared" si="31"/>
        <v>0</v>
      </c>
      <c r="H515" s="149">
        <f t="shared" si="32"/>
        <v>0</v>
      </c>
      <c r="I515" s="149">
        <f t="shared" si="33"/>
        <v>0</v>
      </c>
      <c r="J515" s="149">
        <f t="shared" si="34"/>
        <v>0</v>
      </c>
      <c r="K515" s="149">
        <f t="shared" si="35"/>
        <v>0</v>
      </c>
      <c r="L515" s="149"/>
      <c r="M515" s="149">
        <f t="shared" si="36"/>
        <v>0</v>
      </c>
    </row>
    <row r="516" spans="3:13" ht="15" hidden="1" thickBot="1" x14ac:dyDescent="0.35">
      <c r="C516" s="150" t="s">
        <v>37</v>
      </c>
      <c r="D516" s="150"/>
      <c r="E516" s="150"/>
      <c r="F516" s="150">
        <f>SUM(F501:F515)</f>
        <v>55.5</v>
      </c>
      <c r="G516" s="150">
        <f t="shared" ref="G516:K516" si="38">SUM(G501:G515)</f>
        <v>527.79999999999995</v>
      </c>
      <c r="H516" s="150">
        <f t="shared" si="38"/>
        <v>0</v>
      </c>
      <c r="I516" s="150">
        <f t="shared" si="38"/>
        <v>8</v>
      </c>
      <c r="J516" s="150">
        <f t="shared" si="38"/>
        <v>62.900000000000006</v>
      </c>
      <c r="K516" s="150">
        <f t="shared" si="38"/>
        <v>654.20000000000005</v>
      </c>
      <c r="L516" s="150"/>
      <c r="M516" s="150">
        <f>SUM(M500:M515)</f>
        <v>0</v>
      </c>
    </row>
    <row r="517" spans="3:13" ht="15" hidden="1" thickTop="1" x14ac:dyDescent="0.3">
      <c r="C517" s="151"/>
      <c r="D517" s="151"/>
      <c r="E517" s="151"/>
      <c r="F517" s="152"/>
      <c r="G517" s="152"/>
      <c r="H517" s="152"/>
      <c r="I517" s="152"/>
      <c r="J517" s="152"/>
      <c r="K517" s="153"/>
      <c r="L517" s="154"/>
      <c r="M517" s="152"/>
    </row>
    <row r="518" spans="3:13" ht="15" hidden="1" thickBot="1" x14ac:dyDescent="0.35">
      <c r="C518" s="150" t="s">
        <v>38</v>
      </c>
      <c r="D518" s="150"/>
      <c r="E518" s="150"/>
      <c r="F518" s="150">
        <f>SUMPRODUCT(--($E$4:$E$499="H"),$F$4:$F$499)</f>
        <v>0</v>
      </c>
      <c r="G518" s="150">
        <f>SUMPRODUCT(--($E$4:$E$499="H"),G4:G499)</f>
        <v>15.9</v>
      </c>
      <c r="H518" s="150">
        <f>SUMPRODUCT(--($E$4:$E$499="H"),H4:H499)</f>
        <v>0</v>
      </c>
      <c r="I518" s="150">
        <f>SUMPRODUCT(--($E$4:$E$499="H"),I4:I499)</f>
        <v>0</v>
      </c>
      <c r="J518" s="150">
        <f>SUMPRODUCT(--($E$4:$E$499="H"),J4:J499)</f>
        <v>1.5</v>
      </c>
      <c r="K518" s="150">
        <f>SUM(F518:J518)</f>
        <v>17.399999999999999</v>
      </c>
      <c r="L518" s="155"/>
      <c r="M518" s="151"/>
    </row>
    <row r="519" spans="3:13" ht="15" hidden="1" thickTop="1" x14ac:dyDescent="0.3"/>
    <row r="520" spans="3:13" hidden="1" x14ac:dyDescent="0.3">
      <c r="C520" s="9" t="s">
        <v>141</v>
      </c>
      <c r="D520" s="9"/>
      <c r="E520" s="9"/>
      <c r="F520" s="9"/>
      <c r="G520" s="9"/>
      <c r="H520" s="9"/>
      <c r="I520" s="9"/>
      <c r="J520" s="9"/>
      <c r="K520" s="9"/>
    </row>
    <row r="521" spans="3:13" hidden="1" x14ac:dyDescent="0.3">
      <c r="C521" s="9" t="str">
        <f t="shared" ref="C521:C535" si="39">C501</f>
        <v>A</v>
      </c>
      <c r="D521" s="9"/>
      <c r="E521" s="9"/>
      <c r="F521" s="9">
        <f t="shared" ref="F521:F535" si="40">SUMPRODUCT(--($E$4:$E$499=C521),--($D$4:$D$499="X"),$F$4:$F$499)</f>
        <v>0</v>
      </c>
      <c r="G521" s="9">
        <f t="shared" ref="G521:G535" si="41">SUMPRODUCT(--($E$4:$E$499=C521),--($D$4:$D$499="X"),$G$4:$G$499)</f>
        <v>0</v>
      </c>
      <c r="H521" s="9">
        <f t="shared" ref="H521:H535" si="42">SUMPRODUCT(--($E$4:$E$499=C521),--($D$4:$D$499="X"),$H$4:$H$499)</f>
        <v>0</v>
      </c>
      <c r="I521" s="9">
        <f t="shared" ref="I521:I535" si="43">SUMPRODUCT(--($E$4:$E$499=C521),--($D$4:$D$499="X"),$I$4:$I$499)</f>
        <v>0</v>
      </c>
      <c r="J521" s="9">
        <f t="shared" ref="J521:J535" si="44">SUMPRODUCT(--($E$4:$E$499=C521),--($D$4:$D$499="X"),$J$4:$J$499)</f>
        <v>0</v>
      </c>
      <c r="K521" s="9">
        <f t="shared" ref="K521:K535" si="45">SUM(F521:J521)</f>
        <v>0</v>
      </c>
    </row>
    <row r="522" spans="3:13" hidden="1" x14ac:dyDescent="0.3">
      <c r="C522" s="9" t="str">
        <f t="shared" si="39"/>
        <v>A1</v>
      </c>
      <c r="D522" s="9"/>
      <c r="E522" s="9"/>
      <c r="F522" s="9">
        <f t="shared" si="40"/>
        <v>0</v>
      </c>
      <c r="G522" s="9">
        <f t="shared" si="41"/>
        <v>0</v>
      </c>
      <c r="H522" s="9">
        <f t="shared" si="42"/>
        <v>0</v>
      </c>
      <c r="I522" s="9">
        <f t="shared" si="43"/>
        <v>0</v>
      </c>
      <c r="J522" s="9">
        <f t="shared" si="44"/>
        <v>0</v>
      </c>
      <c r="K522" s="9">
        <f t="shared" si="45"/>
        <v>0</v>
      </c>
    </row>
    <row r="523" spans="3:13" hidden="1" x14ac:dyDescent="0.3">
      <c r="C523" s="9" t="str">
        <f t="shared" si="39"/>
        <v>B</v>
      </c>
      <c r="D523" s="9"/>
      <c r="E523" s="9"/>
      <c r="F523" s="9">
        <f t="shared" si="40"/>
        <v>0</v>
      </c>
      <c r="G523" s="9">
        <f t="shared" si="41"/>
        <v>0</v>
      </c>
      <c r="H523" s="9">
        <f t="shared" si="42"/>
        <v>0</v>
      </c>
      <c r="I523" s="9">
        <f t="shared" si="43"/>
        <v>0</v>
      </c>
      <c r="J523" s="9">
        <f t="shared" si="44"/>
        <v>0</v>
      </c>
      <c r="K523" s="9">
        <f t="shared" si="45"/>
        <v>0</v>
      </c>
    </row>
    <row r="524" spans="3:13" hidden="1" x14ac:dyDescent="0.3">
      <c r="C524" s="9" t="str">
        <f t="shared" si="39"/>
        <v>C</v>
      </c>
      <c r="D524" s="9"/>
      <c r="E524" s="9"/>
      <c r="F524" s="9">
        <f t="shared" si="40"/>
        <v>0</v>
      </c>
      <c r="G524" s="9">
        <f t="shared" si="41"/>
        <v>0</v>
      </c>
      <c r="H524" s="9">
        <f t="shared" si="42"/>
        <v>0</v>
      </c>
      <c r="I524" s="9">
        <f t="shared" si="43"/>
        <v>0</v>
      </c>
      <c r="J524" s="9">
        <f t="shared" si="44"/>
        <v>0</v>
      </c>
      <c r="K524" s="9">
        <f t="shared" si="45"/>
        <v>0</v>
      </c>
    </row>
    <row r="525" spans="3:13" hidden="1" x14ac:dyDescent="0.3">
      <c r="C525" s="9" t="str">
        <f t="shared" si="39"/>
        <v>D</v>
      </c>
      <c r="D525" s="9"/>
      <c r="E525" s="9"/>
      <c r="F525" s="9">
        <f t="shared" si="40"/>
        <v>0</v>
      </c>
      <c r="G525" s="9">
        <f t="shared" si="41"/>
        <v>0</v>
      </c>
      <c r="H525" s="9">
        <f t="shared" si="42"/>
        <v>0</v>
      </c>
      <c r="I525" s="9">
        <f t="shared" si="43"/>
        <v>0</v>
      </c>
      <c r="J525" s="9">
        <f t="shared" si="44"/>
        <v>0</v>
      </c>
      <c r="K525" s="9">
        <f t="shared" si="45"/>
        <v>0</v>
      </c>
    </row>
    <row r="526" spans="3:13" hidden="1" x14ac:dyDescent="0.3">
      <c r="C526" s="9" t="str">
        <f t="shared" si="39"/>
        <v>Vrije categorie</v>
      </c>
      <c r="D526" s="9"/>
      <c r="E526" s="9"/>
      <c r="F526" s="9">
        <f t="shared" si="40"/>
        <v>0</v>
      </c>
      <c r="G526" s="9">
        <f t="shared" si="41"/>
        <v>0</v>
      </c>
      <c r="H526" s="9">
        <f t="shared" si="42"/>
        <v>0</v>
      </c>
      <c r="I526" s="9">
        <f t="shared" si="43"/>
        <v>0</v>
      </c>
      <c r="J526" s="9">
        <f t="shared" si="44"/>
        <v>0</v>
      </c>
      <c r="K526" s="9">
        <f t="shared" si="45"/>
        <v>0</v>
      </c>
    </row>
    <row r="527" spans="3:13" hidden="1" x14ac:dyDescent="0.3">
      <c r="C527" s="9" t="str">
        <f t="shared" si="39"/>
        <v>Vrije categorie</v>
      </c>
      <c r="D527" s="9"/>
      <c r="E527" s="9"/>
      <c r="F527" s="9">
        <f t="shared" si="40"/>
        <v>0</v>
      </c>
      <c r="G527" s="9">
        <f t="shared" si="41"/>
        <v>0</v>
      </c>
      <c r="H527" s="9">
        <f t="shared" si="42"/>
        <v>0</v>
      </c>
      <c r="I527" s="9">
        <f t="shared" si="43"/>
        <v>0</v>
      </c>
      <c r="J527" s="9">
        <f t="shared" si="44"/>
        <v>0</v>
      </c>
      <c r="K527" s="9">
        <f t="shared" si="45"/>
        <v>0</v>
      </c>
    </row>
    <row r="528" spans="3:13" hidden="1" x14ac:dyDescent="0.3">
      <c r="C528" s="9" t="str">
        <f t="shared" si="39"/>
        <v>Vrije categorie</v>
      </c>
      <c r="D528" s="9"/>
      <c r="E528" s="9"/>
      <c r="F528" s="9">
        <f t="shared" si="40"/>
        <v>0</v>
      </c>
      <c r="G528" s="9">
        <f t="shared" si="41"/>
        <v>0</v>
      </c>
      <c r="H528" s="9">
        <f t="shared" si="42"/>
        <v>0</v>
      </c>
      <c r="I528" s="9">
        <f t="shared" si="43"/>
        <v>0</v>
      </c>
      <c r="J528" s="9">
        <f t="shared" si="44"/>
        <v>0</v>
      </c>
      <c r="K528" s="9">
        <f t="shared" si="45"/>
        <v>0</v>
      </c>
    </row>
    <row r="529" spans="3:12" hidden="1" x14ac:dyDescent="0.3">
      <c r="C529" s="9" t="str">
        <f t="shared" si="39"/>
        <v>Vrije categorie</v>
      </c>
      <c r="D529" s="9"/>
      <c r="E529" s="9"/>
      <c r="F529" s="9">
        <f t="shared" si="40"/>
        <v>0</v>
      </c>
      <c r="G529" s="9">
        <f t="shared" si="41"/>
        <v>0</v>
      </c>
      <c r="H529" s="9">
        <f t="shared" si="42"/>
        <v>0</v>
      </c>
      <c r="I529" s="9">
        <f t="shared" si="43"/>
        <v>0</v>
      </c>
      <c r="J529" s="9">
        <f t="shared" si="44"/>
        <v>0</v>
      </c>
      <c r="K529" s="9">
        <f t="shared" si="45"/>
        <v>0</v>
      </c>
    </row>
    <row r="530" spans="3:12" hidden="1" x14ac:dyDescent="0.3">
      <c r="C530" s="9" t="str">
        <f t="shared" si="39"/>
        <v>Vrije categorie</v>
      </c>
      <c r="D530" s="9"/>
      <c r="E530" s="9"/>
      <c r="F530" s="9">
        <f t="shared" si="40"/>
        <v>0</v>
      </c>
      <c r="G530" s="9">
        <f t="shared" si="41"/>
        <v>0</v>
      </c>
      <c r="H530" s="9">
        <f t="shared" si="42"/>
        <v>0</v>
      </c>
      <c r="I530" s="9">
        <f t="shared" si="43"/>
        <v>0</v>
      </c>
      <c r="J530" s="9">
        <f t="shared" si="44"/>
        <v>0</v>
      </c>
      <c r="K530" s="9">
        <f t="shared" si="45"/>
        <v>0</v>
      </c>
    </row>
    <row r="531" spans="3:12" hidden="1" x14ac:dyDescent="0.3">
      <c r="C531" s="9" t="str">
        <f t="shared" si="39"/>
        <v>Vrije categorie</v>
      </c>
      <c r="D531" s="9"/>
      <c r="E531" s="9"/>
      <c r="F531" s="9">
        <f t="shared" si="40"/>
        <v>0</v>
      </c>
      <c r="G531" s="9">
        <f t="shared" si="41"/>
        <v>0</v>
      </c>
      <c r="H531" s="9">
        <f t="shared" si="42"/>
        <v>0</v>
      </c>
      <c r="I531" s="9">
        <f t="shared" si="43"/>
        <v>0</v>
      </c>
      <c r="J531" s="9">
        <f t="shared" si="44"/>
        <v>0</v>
      </c>
      <c r="K531" s="9">
        <f t="shared" si="45"/>
        <v>0</v>
      </c>
    </row>
    <row r="532" spans="3:12" hidden="1" x14ac:dyDescent="0.3">
      <c r="C532" s="9" t="str">
        <f t="shared" si="39"/>
        <v>Vrije categorie</v>
      </c>
      <c r="D532" s="9"/>
      <c r="E532" s="9"/>
      <c r="F532" s="9">
        <f t="shared" si="40"/>
        <v>0</v>
      </c>
      <c r="G532" s="9">
        <f t="shared" si="41"/>
        <v>0</v>
      </c>
      <c r="H532" s="9">
        <f t="shared" si="42"/>
        <v>0</v>
      </c>
      <c r="I532" s="9">
        <f t="shared" si="43"/>
        <v>0</v>
      </c>
      <c r="J532" s="9">
        <f t="shared" si="44"/>
        <v>0</v>
      </c>
      <c r="K532" s="9">
        <f t="shared" si="45"/>
        <v>0</v>
      </c>
    </row>
    <row r="533" spans="3:12" hidden="1" x14ac:dyDescent="0.3">
      <c r="C533" s="9" t="str">
        <f t="shared" si="39"/>
        <v>Vrije categorie</v>
      </c>
      <c r="D533" s="9"/>
      <c r="E533" s="9"/>
      <c r="F533" s="9">
        <f t="shared" si="40"/>
        <v>0</v>
      </c>
      <c r="G533" s="9">
        <f t="shared" si="41"/>
        <v>0</v>
      </c>
      <c r="H533" s="9">
        <f t="shared" si="42"/>
        <v>0</v>
      </c>
      <c r="I533" s="9">
        <f t="shared" si="43"/>
        <v>0</v>
      </c>
      <c r="J533" s="9">
        <f t="shared" si="44"/>
        <v>0</v>
      </c>
      <c r="K533" s="9">
        <f t="shared" si="45"/>
        <v>0</v>
      </c>
    </row>
    <row r="534" spans="3:12" hidden="1" x14ac:dyDescent="0.3">
      <c r="C534" s="9" t="str">
        <f t="shared" si="39"/>
        <v>Vrije categorie</v>
      </c>
      <c r="D534" s="9"/>
      <c r="E534" s="9"/>
      <c r="F534" s="9">
        <f t="shared" si="40"/>
        <v>0</v>
      </c>
      <c r="G534" s="9">
        <f t="shared" si="41"/>
        <v>0</v>
      </c>
      <c r="H534" s="9">
        <f t="shared" si="42"/>
        <v>0</v>
      </c>
      <c r="I534" s="9">
        <f t="shared" si="43"/>
        <v>0</v>
      </c>
      <c r="J534" s="9">
        <f t="shared" si="44"/>
        <v>0</v>
      </c>
      <c r="K534" s="9">
        <f t="shared" si="45"/>
        <v>0</v>
      </c>
    </row>
    <row r="535" spans="3:12" hidden="1" x14ac:dyDescent="0.3">
      <c r="C535" s="9" t="str">
        <f t="shared" si="39"/>
        <v>Vrije categorie</v>
      </c>
      <c r="D535" s="9"/>
      <c r="E535" s="9"/>
      <c r="F535" s="9">
        <f t="shared" si="40"/>
        <v>0</v>
      </c>
      <c r="G535" s="9">
        <f t="shared" si="41"/>
        <v>0</v>
      </c>
      <c r="H535" s="9">
        <f t="shared" si="42"/>
        <v>0</v>
      </c>
      <c r="I535" s="9">
        <f t="shared" si="43"/>
        <v>0</v>
      </c>
      <c r="J535" s="9">
        <f t="shared" si="44"/>
        <v>0</v>
      </c>
      <c r="K535" s="9">
        <f t="shared" si="45"/>
        <v>0</v>
      </c>
    </row>
    <row r="536" spans="3:12" ht="15" hidden="1" thickBot="1" x14ac:dyDescent="0.35">
      <c r="C536" s="10" t="s">
        <v>140</v>
      </c>
      <c r="D536" s="10"/>
      <c r="E536" s="10"/>
      <c r="F536" s="10">
        <f t="shared" ref="F536:K536" si="46">SUM(F521:F535)</f>
        <v>0</v>
      </c>
      <c r="G536" s="10">
        <f t="shared" si="46"/>
        <v>0</v>
      </c>
      <c r="H536" s="10">
        <f t="shared" si="46"/>
        <v>0</v>
      </c>
      <c r="I536" s="10">
        <f t="shared" si="46"/>
        <v>0</v>
      </c>
      <c r="J536" s="10">
        <f t="shared" si="46"/>
        <v>0</v>
      </c>
      <c r="K536" s="10">
        <f t="shared" si="46"/>
        <v>0</v>
      </c>
    </row>
    <row r="537" spans="3:12" ht="15" hidden="1" thickTop="1" x14ac:dyDescent="0.3">
      <c r="C537" s="29"/>
    </row>
    <row r="538" spans="3:12" hidden="1" x14ac:dyDescent="0.3">
      <c r="C538" s="29"/>
    </row>
    <row r="539" spans="3:12" hidden="1" x14ac:dyDescent="0.3">
      <c r="F539" s="357" t="s">
        <v>35</v>
      </c>
      <c r="G539" s="358" t="s">
        <v>36</v>
      </c>
      <c r="I539" s="536" t="s">
        <v>278</v>
      </c>
      <c r="J539" s="537"/>
      <c r="K539" s="345" t="s">
        <v>235</v>
      </c>
      <c r="L539"/>
    </row>
    <row r="540" spans="3:12" hidden="1" x14ac:dyDescent="0.3">
      <c r="F540" s="359" t="str">
        <f>IF('1a'!F539=0,"",'1a'!F539)</f>
        <v>A</v>
      </c>
      <c r="G540" s="20">
        <f>IF('1a'!G539=0,"",'1a'!G539)</f>
        <v>200</v>
      </c>
      <c r="I540" s="538" t="s">
        <v>279</v>
      </c>
      <c r="J540" s="539"/>
      <c r="K540" s="348"/>
      <c r="L540"/>
    </row>
    <row r="541" spans="3:12" hidden="1" x14ac:dyDescent="0.3">
      <c r="F541" s="359" t="str">
        <f>IF('1a'!F540=0,"",'1a'!F540)</f>
        <v>A1</v>
      </c>
      <c r="G541" s="20">
        <f>IF('1a'!G540=0,"",'1a'!G540)</f>
        <v>120</v>
      </c>
      <c r="I541" s="538" t="s">
        <v>280</v>
      </c>
      <c r="J541" s="539"/>
      <c r="K541" s="348"/>
      <c r="L541"/>
    </row>
    <row r="542" spans="3:12" hidden="1" x14ac:dyDescent="0.3">
      <c r="F542" s="359" t="str">
        <f>IF('1a'!F541=0,"",'1a'!F541)</f>
        <v>B</v>
      </c>
      <c r="G542" s="20">
        <f>IF('1a'!G541=0,"",'1a'!G541)</f>
        <v>200</v>
      </c>
      <c r="I542" s="538" t="s">
        <v>281</v>
      </c>
      <c r="J542" s="539"/>
      <c r="K542" s="348"/>
      <c r="L542"/>
    </row>
    <row r="543" spans="3:12" hidden="1" x14ac:dyDescent="0.3">
      <c r="F543" s="359" t="str">
        <f>IF('1a'!F542=0,"",'1a'!F542)</f>
        <v>C</v>
      </c>
      <c r="G543" s="20">
        <f>IF('1a'!G542=0,"",'1a'!G542)</f>
        <v>200</v>
      </c>
      <c r="I543" s="538" t="s">
        <v>282</v>
      </c>
      <c r="J543" s="539"/>
      <c r="K543" s="348"/>
      <c r="L543"/>
    </row>
    <row r="544" spans="3:12" hidden="1" x14ac:dyDescent="0.3">
      <c r="F544" s="359" t="str">
        <f>IF('1a'!F543=0,"",'1a'!F543)</f>
        <v>D</v>
      </c>
      <c r="G544" s="20">
        <f>IF('1a'!G543=0,"",'1a'!G543)</f>
        <v>200</v>
      </c>
      <c r="I544" s="538" t="s">
        <v>195</v>
      </c>
      <c r="J544" s="539"/>
      <c r="K544" s="348"/>
      <c r="L544"/>
    </row>
    <row r="545" spans="6:12" hidden="1" x14ac:dyDescent="0.3">
      <c r="F545" s="359" t="str">
        <f>IF('1a'!F544=0,"",'1a'!F544)</f>
        <v>Vrije categorie</v>
      </c>
      <c r="G545" s="20" t="str">
        <f>IF('1a'!G544=0,"",'1a'!G544)</f>
        <v/>
      </c>
      <c r="I545" s="534" t="s">
        <v>196</v>
      </c>
      <c r="J545" s="535"/>
      <c r="K545" s="349"/>
      <c r="L545"/>
    </row>
    <row r="546" spans="6:12" hidden="1" x14ac:dyDescent="0.3">
      <c r="F546" s="359" t="str">
        <f>IF('1a'!F545=0,"",'1a'!F545)</f>
        <v>Vrije categorie</v>
      </c>
      <c r="G546" s="20" t="str">
        <f>IF('1a'!G545=0,"",'1a'!G545)</f>
        <v/>
      </c>
    </row>
    <row r="547" spans="6:12" hidden="1" x14ac:dyDescent="0.3">
      <c r="F547" s="359" t="str">
        <f>IF('1a'!F546=0,"",'1a'!F546)</f>
        <v>Vrije categorie</v>
      </c>
      <c r="G547" s="20" t="str">
        <f>IF('1a'!G546=0,"",'1a'!G546)</f>
        <v/>
      </c>
    </row>
    <row r="548" spans="6:12" hidden="1" x14ac:dyDescent="0.3">
      <c r="F548" s="359" t="str">
        <f>IF('1a'!F547=0,"",'1a'!F547)</f>
        <v>Vrije categorie</v>
      </c>
      <c r="G548" s="20" t="str">
        <f>IF('1a'!G547=0,"",'1a'!G547)</f>
        <v/>
      </c>
    </row>
    <row r="549" spans="6:12" hidden="1" x14ac:dyDescent="0.3">
      <c r="F549" s="359" t="str">
        <f>IF('1a'!F548=0,"",'1a'!F548)</f>
        <v>Vrije categorie</v>
      </c>
      <c r="G549" s="20" t="str">
        <f>IF('1a'!G548=0,"",'1a'!G548)</f>
        <v/>
      </c>
    </row>
    <row r="550" spans="6:12" hidden="1" x14ac:dyDescent="0.3">
      <c r="F550" s="359" t="str">
        <f>IF('1a'!F549=0,"",'1a'!F549)</f>
        <v>Vrije categorie</v>
      </c>
      <c r="G550" s="20" t="str">
        <f>IF('1a'!G549=0,"",'1a'!G549)</f>
        <v/>
      </c>
    </row>
    <row r="551" spans="6:12" hidden="1" x14ac:dyDescent="0.3">
      <c r="F551" s="360" t="str">
        <f>IF('1a'!F550=0,"",'1a'!F550)</f>
        <v>Vrije categorie</v>
      </c>
      <c r="G551" s="20" t="str">
        <f>IF('1a'!G550=0,"",'1a'!G550)</f>
        <v/>
      </c>
    </row>
    <row r="552" spans="6:12" hidden="1" x14ac:dyDescent="0.3">
      <c r="F552" s="256" t="str">
        <f>IF('1a'!F551=0,"",'1a'!F551)</f>
        <v>Vrije categorie</v>
      </c>
      <c r="G552" s="147" t="str">
        <f>IF('1a'!G551=0,"",'1a'!G551)</f>
        <v/>
      </c>
    </row>
    <row r="553" spans="6:12" hidden="1" x14ac:dyDescent="0.3">
      <c r="F553" s="256" t="str">
        <f>IF('1a'!F552=0,"",'1a'!F552)</f>
        <v>Vrije categorie</v>
      </c>
      <c r="G553" s="147" t="str">
        <f>IF('1a'!G552=0,"",'1a'!G552)</f>
        <v/>
      </c>
    </row>
    <row r="554" spans="6:12" hidden="1" x14ac:dyDescent="0.3">
      <c r="F554" s="255" t="str">
        <f>IF('1a'!F553=0,"",'1a'!F553)</f>
        <v>Vrije categorie</v>
      </c>
      <c r="G554" s="148" t="str">
        <f>IF('1a'!G553=0,"",'1a'!G553)</f>
        <v/>
      </c>
    </row>
    <row r="555" spans="6:12" hidden="1" x14ac:dyDescent="0.3"/>
    <row r="556" spans="6:12" hidden="1" x14ac:dyDescent="0.3"/>
    <row r="557" spans="6:12" hidden="1" x14ac:dyDescent="0.3"/>
    <row r="558" spans="6:12" hidden="1" x14ac:dyDescent="0.3"/>
    <row r="559" spans="6:12" hidden="1" x14ac:dyDescent="0.3"/>
    <row r="560" spans="6:12" hidden="1" x14ac:dyDescent="0.3"/>
    <row r="561" hidden="1" x14ac:dyDescent="0.3"/>
    <row r="562" hidden="1" x14ac:dyDescent="0.3"/>
    <row r="563" hidden="1" x14ac:dyDescent="0.3"/>
  </sheetData>
  <mergeCells count="7">
    <mergeCell ref="I544:J544"/>
    <mergeCell ref="I545:J545"/>
    <mergeCell ref="I539:J539"/>
    <mergeCell ref="I540:J540"/>
    <mergeCell ref="I541:J541"/>
    <mergeCell ref="I542:J542"/>
    <mergeCell ref="I543:J543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Blad28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13,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Remmelt Booy</v>
      </c>
      <c r="C4" s="530"/>
      <c r="D4" s="530"/>
      <c r="E4" s="530"/>
      <c r="F4" s="548" t="s">
        <v>10</v>
      </c>
      <c r="G4" s="548"/>
      <c r="H4" s="306">
        <v>13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13a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0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97.4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97.4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97.4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573.70000000000005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97.4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97.4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97.4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97.4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0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86" priority="4" operator="equal">
      <formula>"Geen 100%"</formula>
    </cfRule>
  </conditionalFormatting>
  <conditionalFormatting sqref="G12">
    <cfRule type="containsText" dxfId="85" priority="2" operator="containsText" text="te laag">
      <formula>NOT(ISERROR(SEARCH("te laag",G12)))</formula>
    </cfRule>
  </conditionalFormatting>
  <conditionalFormatting sqref="G13">
    <cfRule type="containsText" dxfId="84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5F0F40F-C472-42F5-BD35-FD4B3654451D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Blad29">
    <tabColor rgb="FF173583"/>
  </sheetPr>
  <dimension ref="A1:N563"/>
  <sheetViews>
    <sheetView zoomScaleNormal="100" workbookViewId="0">
      <selection activeCell="N10" sqref="N10"/>
    </sheetView>
  </sheetViews>
  <sheetFormatPr defaultRowHeight="14.4" x14ac:dyDescent="0.3"/>
  <cols>
    <col min="1" max="1" width="6" style="5" customWidth="1"/>
    <col min="2" max="2" width="6.5546875" style="5" customWidth="1"/>
    <col min="3" max="3" width="27.5546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33203125" customWidth="1"/>
  </cols>
  <sheetData>
    <row r="1" spans="1:14" x14ac:dyDescent="0.3">
      <c r="A1" s="40">
        <f>'13'!H4</f>
        <v>13</v>
      </c>
      <c r="B1" s="38" t="s">
        <v>6</v>
      </c>
      <c r="C1" s="39"/>
      <c r="D1" s="51" t="str">
        <f>IF(VLOOKUP(A1,Verzamelblad!A5:E54,3)=0,"",VLOOKUP(A1,Verzamelblad!A5:E54,3))</f>
        <v>CBS Remmelt Booy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A4" s="328"/>
      <c r="B4" s="328"/>
      <c r="C4" s="329" t="s">
        <v>371</v>
      </c>
    </row>
    <row r="5" spans="1:14" x14ac:dyDescent="0.3">
      <c r="A5" s="426"/>
      <c r="B5" s="159">
        <v>1</v>
      </c>
      <c r="C5" s="162" t="s">
        <v>339</v>
      </c>
      <c r="D5" s="162"/>
      <c r="E5" s="162" t="s">
        <v>287</v>
      </c>
      <c r="F5" s="331">
        <v>16.600000000000001</v>
      </c>
      <c r="G5" s="331"/>
      <c r="H5" s="331"/>
      <c r="I5" s="331"/>
      <c r="J5" s="331"/>
      <c r="K5" s="7">
        <f>SUM(F5:J5)</f>
        <v>16.600000000000001</v>
      </c>
    </row>
    <row r="6" spans="1:14" x14ac:dyDescent="0.3">
      <c r="A6" s="426"/>
      <c r="B6" s="159">
        <v>2</v>
      </c>
      <c r="C6" s="162" t="s">
        <v>692</v>
      </c>
      <c r="D6" s="162"/>
      <c r="E6" s="162" t="s">
        <v>288</v>
      </c>
      <c r="F6" s="331">
        <v>40.5</v>
      </c>
      <c r="G6" s="331"/>
      <c r="H6" s="331"/>
      <c r="I6" s="331"/>
      <c r="J6" s="331"/>
      <c r="K6" s="7">
        <f>SUM(F6:J6)</f>
        <v>40.5</v>
      </c>
    </row>
    <row r="7" spans="1:14" x14ac:dyDescent="0.3">
      <c r="A7" s="426">
        <v>4</v>
      </c>
      <c r="B7" s="159">
        <v>3</v>
      </c>
      <c r="C7" s="162" t="s">
        <v>668</v>
      </c>
      <c r="D7" s="162"/>
      <c r="E7" s="162" t="s">
        <v>288</v>
      </c>
      <c r="F7" s="331">
        <v>56.8</v>
      </c>
      <c r="G7" s="331"/>
      <c r="H7" s="331"/>
      <c r="I7" s="331"/>
      <c r="J7" s="331"/>
      <c r="K7" s="7">
        <f>SUM(F7:J7)</f>
        <v>56.8</v>
      </c>
    </row>
    <row r="8" spans="1:14" x14ac:dyDescent="0.3">
      <c r="A8" s="426">
        <v>5</v>
      </c>
      <c r="B8" s="159">
        <v>4</v>
      </c>
      <c r="C8" s="162" t="s">
        <v>667</v>
      </c>
      <c r="D8" s="162"/>
      <c r="E8" s="162" t="s">
        <v>288</v>
      </c>
      <c r="F8" s="331">
        <v>55.4</v>
      </c>
      <c r="G8" s="331"/>
      <c r="H8" s="331"/>
      <c r="I8" s="331"/>
      <c r="J8" s="331"/>
      <c r="K8" s="7">
        <f>SUM(F8:J8)</f>
        <v>55.4</v>
      </c>
    </row>
    <row r="9" spans="1:14" x14ac:dyDescent="0.3">
      <c r="A9" s="426"/>
      <c r="B9" s="159">
        <v>5</v>
      </c>
      <c r="C9" s="162" t="s">
        <v>345</v>
      </c>
      <c r="D9" s="162"/>
      <c r="E9" s="162" t="s">
        <v>276</v>
      </c>
      <c r="F9" s="331"/>
      <c r="G9" s="331"/>
      <c r="H9" s="331"/>
      <c r="I9" s="331"/>
      <c r="J9" s="331">
        <v>6.6</v>
      </c>
      <c r="K9" s="7">
        <f t="shared" ref="K9:K41" si="0">SUM(F9:J9)</f>
        <v>6.6</v>
      </c>
    </row>
    <row r="10" spans="1:14" x14ac:dyDescent="0.3">
      <c r="A10" s="426"/>
      <c r="B10" s="159">
        <v>5</v>
      </c>
      <c r="C10" s="162" t="s">
        <v>346</v>
      </c>
      <c r="D10" s="162"/>
      <c r="E10" s="162" t="s">
        <v>276</v>
      </c>
      <c r="F10" s="331"/>
      <c r="G10" s="331"/>
      <c r="H10" s="331"/>
      <c r="I10" s="331"/>
      <c r="J10" s="331">
        <v>1</v>
      </c>
      <c r="K10" s="7">
        <f t="shared" si="0"/>
        <v>1</v>
      </c>
    </row>
    <row r="11" spans="1:14" x14ac:dyDescent="0.3">
      <c r="A11" s="426"/>
      <c r="B11" s="159">
        <v>5</v>
      </c>
      <c r="C11" s="162" t="s">
        <v>346</v>
      </c>
      <c r="D11" s="162"/>
      <c r="E11" s="162" t="s">
        <v>276</v>
      </c>
      <c r="F11" s="331"/>
      <c r="G11" s="331"/>
      <c r="H11" s="331"/>
      <c r="I11" s="331"/>
      <c r="J11" s="331">
        <v>1</v>
      </c>
      <c r="K11" s="7">
        <f t="shared" si="0"/>
        <v>1</v>
      </c>
    </row>
    <row r="12" spans="1:14" x14ac:dyDescent="0.3">
      <c r="A12" s="426"/>
      <c r="B12" s="159">
        <v>5</v>
      </c>
      <c r="C12" s="162" t="s">
        <v>346</v>
      </c>
      <c r="D12" s="162"/>
      <c r="E12" s="162" t="s">
        <v>276</v>
      </c>
      <c r="F12" s="331"/>
      <c r="G12" s="331"/>
      <c r="H12" s="331"/>
      <c r="I12" s="331"/>
      <c r="J12" s="331">
        <v>1</v>
      </c>
      <c r="K12" s="7">
        <f t="shared" si="0"/>
        <v>1</v>
      </c>
    </row>
    <row r="13" spans="1:14" x14ac:dyDescent="0.3">
      <c r="A13" s="426"/>
      <c r="B13" s="159">
        <v>5</v>
      </c>
      <c r="C13" s="162" t="s">
        <v>346</v>
      </c>
      <c r="D13" s="162"/>
      <c r="E13" s="162" t="s">
        <v>276</v>
      </c>
      <c r="F13" s="331"/>
      <c r="G13" s="331"/>
      <c r="H13" s="331"/>
      <c r="I13" s="331"/>
      <c r="J13" s="331">
        <v>1</v>
      </c>
      <c r="K13" s="7">
        <f t="shared" si="0"/>
        <v>1</v>
      </c>
    </row>
    <row r="14" spans="1:14" x14ac:dyDescent="0.3">
      <c r="A14" s="426"/>
      <c r="B14" s="159">
        <v>6</v>
      </c>
      <c r="C14" s="162" t="s">
        <v>340</v>
      </c>
      <c r="D14" s="162"/>
      <c r="E14" s="162" t="s">
        <v>287</v>
      </c>
      <c r="F14" s="331">
        <v>46.9</v>
      </c>
      <c r="G14" s="331"/>
      <c r="H14" s="331"/>
      <c r="I14" s="331"/>
      <c r="J14" s="331"/>
      <c r="K14" s="7">
        <f t="shared" si="0"/>
        <v>46.9</v>
      </c>
    </row>
    <row r="15" spans="1:14" x14ac:dyDescent="0.3">
      <c r="A15" s="426"/>
      <c r="B15" s="159">
        <v>7</v>
      </c>
      <c r="C15" s="162" t="s">
        <v>692</v>
      </c>
      <c r="D15" s="162"/>
      <c r="E15" s="162" t="s">
        <v>288</v>
      </c>
      <c r="F15" s="331">
        <v>78</v>
      </c>
      <c r="G15" s="331"/>
      <c r="H15" s="331"/>
      <c r="I15" s="331"/>
      <c r="J15" s="331"/>
      <c r="K15" s="7">
        <f t="shared" si="0"/>
        <v>78</v>
      </c>
    </row>
    <row r="16" spans="1:14" x14ac:dyDescent="0.3">
      <c r="A16" s="426"/>
      <c r="B16" s="159">
        <v>9</v>
      </c>
      <c r="C16" s="162" t="s">
        <v>693</v>
      </c>
      <c r="D16" s="162"/>
      <c r="E16" s="162" t="s">
        <v>288</v>
      </c>
      <c r="F16" s="331"/>
      <c r="G16" s="331">
        <v>6.2</v>
      </c>
      <c r="H16" s="331"/>
      <c r="I16" s="331"/>
      <c r="J16" s="331"/>
      <c r="K16" s="7">
        <f t="shared" si="0"/>
        <v>6.2</v>
      </c>
    </row>
    <row r="17" spans="1:11" x14ac:dyDescent="0.3">
      <c r="A17" s="426"/>
      <c r="B17" s="159">
        <v>8</v>
      </c>
      <c r="C17" s="162" t="s">
        <v>504</v>
      </c>
      <c r="D17" s="162"/>
      <c r="E17" s="162" t="s">
        <v>288</v>
      </c>
      <c r="F17" s="331">
        <v>21</v>
      </c>
      <c r="G17" s="331"/>
      <c r="H17" s="331"/>
      <c r="I17" s="331"/>
      <c r="J17" s="331"/>
      <c r="K17" s="7">
        <f t="shared" si="0"/>
        <v>21</v>
      </c>
    </row>
    <row r="18" spans="1:11" x14ac:dyDescent="0.3">
      <c r="A18" s="426"/>
      <c r="B18" s="159">
        <v>8</v>
      </c>
      <c r="C18" s="162" t="s">
        <v>660</v>
      </c>
      <c r="D18" s="162"/>
      <c r="E18" s="162" t="s">
        <v>287</v>
      </c>
      <c r="F18" s="331"/>
      <c r="G18" s="331">
        <v>1.6</v>
      </c>
      <c r="H18" s="331"/>
      <c r="I18" s="331"/>
      <c r="J18" s="331"/>
      <c r="K18" s="7">
        <f t="shared" si="0"/>
        <v>1.6</v>
      </c>
    </row>
    <row r="19" spans="1:11" x14ac:dyDescent="0.3">
      <c r="A19" s="426"/>
      <c r="B19" s="159"/>
      <c r="C19" s="162" t="s">
        <v>694</v>
      </c>
      <c r="D19" s="162"/>
      <c r="E19" s="162" t="s">
        <v>288</v>
      </c>
      <c r="F19" s="331">
        <v>10.1</v>
      </c>
      <c r="G19" s="331"/>
      <c r="H19" s="331"/>
      <c r="I19" s="331"/>
      <c r="J19" s="331"/>
      <c r="K19" s="7">
        <f t="shared" si="0"/>
        <v>10.1</v>
      </c>
    </row>
    <row r="20" spans="1:11" x14ac:dyDescent="0.3">
      <c r="A20" s="426"/>
      <c r="B20" s="159"/>
      <c r="C20" s="162" t="s">
        <v>695</v>
      </c>
      <c r="D20" s="162"/>
      <c r="E20" s="162" t="s">
        <v>343</v>
      </c>
      <c r="F20" s="331"/>
      <c r="G20" s="331">
        <v>8</v>
      </c>
      <c r="H20" s="331"/>
      <c r="I20" s="331"/>
      <c r="J20" s="331"/>
      <c r="K20" s="7">
        <f t="shared" si="0"/>
        <v>8</v>
      </c>
    </row>
    <row r="21" spans="1:11" x14ac:dyDescent="0.3">
      <c r="A21" s="426"/>
      <c r="B21" s="159"/>
      <c r="C21" s="162" t="s">
        <v>374</v>
      </c>
      <c r="D21" s="162"/>
      <c r="E21" s="162" t="s">
        <v>343</v>
      </c>
      <c r="F21" s="331"/>
      <c r="G21" s="331"/>
      <c r="H21" s="331"/>
      <c r="I21" s="331"/>
      <c r="J21" s="331">
        <v>3.7</v>
      </c>
      <c r="K21" s="7">
        <f t="shared" si="0"/>
        <v>3.7</v>
      </c>
    </row>
    <row r="22" spans="1:11" x14ac:dyDescent="0.3">
      <c r="A22" s="426"/>
      <c r="B22" s="159"/>
      <c r="C22" s="162" t="s">
        <v>347</v>
      </c>
      <c r="D22" s="162"/>
      <c r="E22" s="162" t="s">
        <v>343</v>
      </c>
      <c r="F22" s="331"/>
      <c r="G22" s="331">
        <v>1.9</v>
      </c>
      <c r="H22" s="331"/>
      <c r="I22" s="331"/>
      <c r="J22" s="331"/>
      <c r="K22" s="7">
        <f t="shared" si="0"/>
        <v>1.9</v>
      </c>
    </row>
    <row r="23" spans="1:11" x14ac:dyDescent="0.3">
      <c r="A23" s="426"/>
      <c r="B23" s="159">
        <v>11</v>
      </c>
      <c r="C23" s="162" t="s">
        <v>345</v>
      </c>
      <c r="D23" s="162"/>
      <c r="E23" s="162" t="s">
        <v>276</v>
      </c>
      <c r="F23" s="331"/>
      <c r="G23" s="331"/>
      <c r="H23" s="331"/>
      <c r="I23" s="331"/>
      <c r="J23" s="331">
        <v>2.8</v>
      </c>
      <c r="K23" s="7">
        <f t="shared" si="0"/>
        <v>2.8</v>
      </c>
    </row>
    <row r="24" spans="1:11" x14ac:dyDescent="0.3">
      <c r="A24" s="426"/>
      <c r="B24" s="159">
        <v>11</v>
      </c>
      <c r="C24" s="162" t="s">
        <v>346</v>
      </c>
      <c r="D24" s="162"/>
      <c r="E24" s="162" t="s">
        <v>276</v>
      </c>
      <c r="F24" s="331"/>
      <c r="G24" s="331"/>
      <c r="H24" s="331"/>
      <c r="I24" s="331"/>
      <c r="J24" s="331">
        <v>0.9</v>
      </c>
      <c r="K24" s="7">
        <f t="shared" si="0"/>
        <v>0.9</v>
      </c>
    </row>
    <row r="25" spans="1:11" x14ac:dyDescent="0.3">
      <c r="A25" s="426"/>
      <c r="B25" s="159">
        <v>11</v>
      </c>
      <c r="C25" s="162" t="s">
        <v>346</v>
      </c>
      <c r="D25" s="162"/>
      <c r="E25" s="162" t="s">
        <v>276</v>
      </c>
      <c r="F25" s="331"/>
      <c r="G25" s="331"/>
      <c r="H25" s="331"/>
      <c r="I25" s="331"/>
      <c r="J25" s="331">
        <v>0.9</v>
      </c>
      <c r="K25" s="7">
        <f t="shared" si="0"/>
        <v>0.9</v>
      </c>
    </row>
    <row r="26" spans="1:11" x14ac:dyDescent="0.3">
      <c r="A26" s="426"/>
      <c r="B26" s="159">
        <v>12</v>
      </c>
      <c r="C26" s="162" t="s">
        <v>508</v>
      </c>
      <c r="D26" s="162"/>
      <c r="E26" s="162" t="s">
        <v>276</v>
      </c>
      <c r="F26" s="331"/>
      <c r="G26" s="331"/>
      <c r="H26" s="331"/>
      <c r="I26" s="331"/>
      <c r="J26" s="331">
        <v>4</v>
      </c>
      <c r="K26" s="7">
        <f t="shared" si="0"/>
        <v>4</v>
      </c>
    </row>
    <row r="27" spans="1:11" x14ac:dyDescent="0.3">
      <c r="A27" s="426"/>
      <c r="B27" s="159">
        <v>13</v>
      </c>
      <c r="C27" s="162" t="s">
        <v>696</v>
      </c>
      <c r="D27" s="162"/>
      <c r="E27" s="162" t="s">
        <v>287</v>
      </c>
      <c r="F27" s="331">
        <v>32.4</v>
      </c>
      <c r="G27" s="331"/>
      <c r="H27" s="331"/>
      <c r="I27" s="331"/>
      <c r="J27" s="331"/>
      <c r="K27" s="7">
        <f t="shared" si="0"/>
        <v>32.4</v>
      </c>
    </row>
    <row r="28" spans="1:11" x14ac:dyDescent="0.3">
      <c r="A28" s="426"/>
      <c r="B28" s="159"/>
      <c r="C28" s="162" t="s">
        <v>537</v>
      </c>
      <c r="D28" s="162"/>
      <c r="E28" s="162" t="s">
        <v>343</v>
      </c>
      <c r="F28" s="331"/>
      <c r="G28" s="331">
        <v>5.7</v>
      </c>
      <c r="H28" s="331"/>
      <c r="I28" s="331"/>
      <c r="J28" s="331"/>
      <c r="K28" s="7">
        <f t="shared" si="0"/>
        <v>5.7</v>
      </c>
    </row>
    <row r="29" spans="1:11" x14ac:dyDescent="0.3">
      <c r="A29" s="426"/>
      <c r="B29" s="159">
        <v>10</v>
      </c>
      <c r="C29" s="162" t="s">
        <v>697</v>
      </c>
      <c r="D29" s="162"/>
      <c r="E29" s="162" t="s">
        <v>289</v>
      </c>
      <c r="F29" s="331">
        <v>10</v>
      </c>
      <c r="G29" s="331"/>
      <c r="H29" s="331"/>
      <c r="I29" s="331"/>
      <c r="J29" s="331"/>
      <c r="K29" s="7">
        <f t="shared" si="0"/>
        <v>10</v>
      </c>
    </row>
    <row r="30" spans="1:11" x14ac:dyDescent="0.3">
      <c r="A30" s="426"/>
      <c r="B30" s="159" t="s">
        <v>698</v>
      </c>
      <c r="C30" s="162" t="s">
        <v>699</v>
      </c>
      <c r="D30" s="162"/>
      <c r="E30" s="162" t="s">
        <v>289</v>
      </c>
      <c r="F30" s="331">
        <v>7.2</v>
      </c>
      <c r="G30" s="331"/>
      <c r="H30" s="331"/>
      <c r="I30" s="331"/>
      <c r="J30" s="331"/>
      <c r="K30" s="7">
        <f t="shared" si="0"/>
        <v>7.2</v>
      </c>
    </row>
    <row r="31" spans="1:11" x14ac:dyDescent="0.3">
      <c r="A31" s="426"/>
      <c r="B31" s="159"/>
      <c r="C31" s="162" t="s">
        <v>379</v>
      </c>
      <c r="D31" s="162"/>
      <c r="E31" s="162" t="s">
        <v>343</v>
      </c>
      <c r="F31" s="331"/>
      <c r="G31" s="331">
        <v>2.7</v>
      </c>
      <c r="H31" s="331"/>
      <c r="I31" s="331"/>
      <c r="J31" s="331"/>
      <c r="K31" s="7">
        <f t="shared" si="0"/>
        <v>2.7</v>
      </c>
    </row>
    <row r="32" spans="1:11" x14ac:dyDescent="0.3">
      <c r="A32" s="426"/>
      <c r="B32" s="159">
        <v>16</v>
      </c>
      <c r="C32" s="162" t="s">
        <v>345</v>
      </c>
      <c r="D32" s="162"/>
      <c r="E32" s="162" t="s">
        <v>276</v>
      </c>
      <c r="F32" s="331"/>
      <c r="G32" s="331"/>
      <c r="H32" s="331"/>
      <c r="I32" s="331"/>
      <c r="J32" s="331">
        <v>3.1</v>
      </c>
      <c r="K32" s="7">
        <f t="shared" si="0"/>
        <v>3.1</v>
      </c>
    </row>
    <row r="33" spans="1:14" x14ac:dyDescent="0.3">
      <c r="A33" s="426"/>
      <c r="B33" s="159">
        <v>16</v>
      </c>
      <c r="C33" s="162" t="s">
        <v>346</v>
      </c>
      <c r="D33" s="162"/>
      <c r="E33" s="162" t="s">
        <v>276</v>
      </c>
      <c r="F33" s="331"/>
      <c r="G33" s="331"/>
      <c r="H33" s="331"/>
      <c r="I33" s="331"/>
      <c r="J33" s="331">
        <v>0.9</v>
      </c>
      <c r="K33" s="7">
        <f t="shared" si="0"/>
        <v>0.9</v>
      </c>
    </row>
    <row r="34" spans="1:14" x14ac:dyDescent="0.3">
      <c r="A34" s="426"/>
      <c r="B34" s="159">
        <v>16</v>
      </c>
      <c r="C34" s="162" t="s">
        <v>346</v>
      </c>
      <c r="D34" s="162"/>
      <c r="E34" s="162" t="s">
        <v>276</v>
      </c>
      <c r="F34" s="331"/>
      <c r="G34" s="331"/>
      <c r="H34" s="331"/>
      <c r="I34" s="331"/>
      <c r="J34" s="331">
        <v>0.9</v>
      </c>
      <c r="K34" s="7">
        <f t="shared" si="0"/>
        <v>0.9</v>
      </c>
    </row>
    <row r="35" spans="1:14" x14ac:dyDescent="0.3">
      <c r="A35" s="426">
        <v>1</v>
      </c>
      <c r="B35" s="159">
        <v>17</v>
      </c>
      <c r="C35" s="162" t="s">
        <v>700</v>
      </c>
      <c r="D35" s="162"/>
      <c r="E35" s="162" t="s">
        <v>288</v>
      </c>
      <c r="F35" s="331">
        <v>77.5</v>
      </c>
      <c r="G35" s="331"/>
      <c r="H35" s="331"/>
      <c r="I35" s="331"/>
      <c r="J35" s="331"/>
      <c r="K35" s="7">
        <f t="shared" si="0"/>
        <v>77.5</v>
      </c>
    </row>
    <row r="36" spans="1:14" x14ac:dyDescent="0.3">
      <c r="A36" s="426"/>
      <c r="B36" s="159">
        <v>18</v>
      </c>
      <c r="C36" s="162" t="s">
        <v>701</v>
      </c>
      <c r="D36" s="162"/>
      <c r="E36" s="162" t="s">
        <v>287</v>
      </c>
      <c r="F36" s="331">
        <v>10.5</v>
      </c>
      <c r="G36" s="331"/>
      <c r="H36" s="331"/>
      <c r="I36" s="331"/>
      <c r="J36" s="331"/>
      <c r="K36" s="7">
        <f t="shared" si="0"/>
        <v>10.5</v>
      </c>
    </row>
    <row r="37" spans="1:14" x14ac:dyDescent="0.3">
      <c r="A37" s="426"/>
      <c r="B37" s="159">
        <v>19</v>
      </c>
      <c r="C37" s="162" t="s">
        <v>416</v>
      </c>
      <c r="D37" s="162"/>
      <c r="E37" s="162" t="s">
        <v>290</v>
      </c>
      <c r="F37" s="331"/>
      <c r="G37" s="331">
        <v>83.7</v>
      </c>
      <c r="H37" s="331"/>
      <c r="I37" s="331"/>
      <c r="J37" s="331"/>
      <c r="K37" s="7">
        <f t="shared" si="0"/>
        <v>83.7</v>
      </c>
    </row>
    <row r="38" spans="1:14" x14ac:dyDescent="0.3">
      <c r="A38" s="426"/>
      <c r="B38" s="159">
        <v>20</v>
      </c>
      <c r="C38" s="162" t="s">
        <v>662</v>
      </c>
      <c r="D38" s="162"/>
      <c r="E38" s="162" t="s">
        <v>290</v>
      </c>
      <c r="F38" s="331"/>
      <c r="G38" s="331">
        <v>5.9</v>
      </c>
      <c r="H38" s="331"/>
      <c r="I38" s="331"/>
      <c r="J38" s="331"/>
      <c r="K38" s="7">
        <f t="shared" si="0"/>
        <v>5.9</v>
      </c>
    </row>
    <row r="39" spans="1:14" x14ac:dyDescent="0.3">
      <c r="A39" s="426">
        <v>2</v>
      </c>
      <c r="B39" s="159">
        <v>21</v>
      </c>
      <c r="C39" s="162" t="s">
        <v>585</v>
      </c>
      <c r="D39" s="162"/>
      <c r="E39" s="162" t="s">
        <v>288</v>
      </c>
      <c r="F39" s="331">
        <v>54.6</v>
      </c>
      <c r="G39" s="331"/>
      <c r="H39" s="331"/>
      <c r="I39" s="331"/>
      <c r="J39" s="331"/>
      <c r="K39" s="7">
        <f t="shared" si="0"/>
        <v>54.6</v>
      </c>
    </row>
    <row r="40" spans="1:14" ht="15" thickBot="1" x14ac:dyDescent="0.35">
      <c r="A40" s="426">
        <v>3</v>
      </c>
      <c r="B40" s="159">
        <v>22</v>
      </c>
      <c r="C40" s="162" t="s">
        <v>585</v>
      </c>
      <c r="D40" s="162"/>
      <c r="E40" s="162" t="s">
        <v>288</v>
      </c>
      <c r="F40" s="331">
        <v>56.2</v>
      </c>
      <c r="G40" s="331"/>
      <c r="H40" s="331"/>
      <c r="I40" s="331"/>
      <c r="J40" s="331"/>
      <c r="K40" s="7">
        <f t="shared" si="0"/>
        <v>56.2</v>
      </c>
      <c r="L40" s="258"/>
      <c r="M40" s="260"/>
      <c r="N40" s="260"/>
    </row>
    <row r="41" spans="1:14" ht="15" thickTop="1" x14ac:dyDescent="0.3">
      <c r="A41" s="426"/>
      <c r="B41" s="159"/>
      <c r="C41" s="162" t="s">
        <v>379</v>
      </c>
      <c r="D41" s="162"/>
      <c r="E41" s="162" t="s">
        <v>343</v>
      </c>
      <c r="F41" s="331"/>
      <c r="G41" s="331">
        <v>7.4</v>
      </c>
      <c r="H41" s="331"/>
      <c r="I41" s="331"/>
      <c r="J41" s="331"/>
      <c r="K41" s="7">
        <f t="shared" si="0"/>
        <v>7.4</v>
      </c>
    </row>
    <row r="42" spans="1:14" ht="15" thickBot="1" x14ac:dyDescent="0.35">
      <c r="A42" s="426"/>
      <c r="B42" s="162"/>
      <c r="C42" s="332" t="s">
        <v>285</v>
      </c>
      <c r="D42" s="332"/>
      <c r="E42" s="332"/>
      <c r="F42" s="333">
        <f t="shared" ref="F42:K42" si="1">SUM(F5:F41)</f>
        <v>573.70000000000005</v>
      </c>
      <c r="G42" s="333">
        <f t="shared" si="1"/>
        <v>123.10000000000001</v>
      </c>
      <c r="H42" s="333">
        <f t="shared" si="1"/>
        <v>0</v>
      </c>
      <c r="I42" s="333">
        <f t="shared" si="1"/>
        <v>0</v>
      </c>
      <c r="J42" s="333">
        <f t="shared" si="1"/>
        <v>27.799999999999997</v>
      </c>
      <c r="K42" s="333">
        <f t="shared" si="1"/>
        <v>724.6</v>
      </c>
    </row>
    <row r="43" spans="1:14" ht="15" thickTop="1" x14ac:dyDescent="0.3"/>
    <row r="45" spans="1:14" x14ac:dyDescent="0.3">
      <c r="A45" s="400"/>
      <c r="B45" s="400"/>
      <c r="C45" s="372"/>
      <c r="D45" s="372"/>
      <c r="E45" s="372"/>
      <c r="F45" s="179"/>
      <c r="G45" s="179"/>
      <c r="H45" s="179"/>
      <c r="I45" s="179"/>
      <c r="J45" s="179"/>
      <c r="K45" s="338"/>
      <c r="L45" s="400"/>
      <c r="M45" s="179"/>
      <c r="N45" s="179"/>
    </row>
    <row r="46" spans="1:14" x14ac:dyDescent="0.3">
      <c r="A46" s="400"/>
      <c r="B46" s="400"/>
      <c r="C46" s="372"/>
      <c r="D46" s="372"/>
      <c r="E46" s="372"/>
      <c r="F46" s="179"/>
      <c r="G46" s="179"/>
      <c r="H46" s="179"/>
      <c r="I46" s="179"/>
      <c r="J46" s="179"/>
      <c r="K46" s="338"/>
      <c r="L46" s="400"/>
      <c r="M46" s="179"/>
      <c r="N46" s="179"/>
    </row>
    <row r="47" spans="1:14" x14ac:dyDescent="0.3">
      <c r="A47" s="400"/>
      <c r="B47" s="400"/>
      <c r="C47" s="372"/>
      <c r="D47" s="372"/>
      <c r="E47" s="372"/>
      <c r="F47" s="179"/>
      <c r="G47" s="179"/>
      <c r="H47" s="179"/>
      <c r="I47" s="179"/>
      <c r="J47" s="179"/>
      <c r="K47" s="338"/>
      <c r="L47" s="400"/>
      <c r="M47" s="179"/>
      <c r="N47" s="179"/>
    </row>
    <row r="48" spans="1:14" x14ac:dyDescent="0.3">
      <c r="A48" s="400"/>
      <c r="B48" s="400"/>
      <c r="C48" s="372"/>
      <c r="D48" s="372"/>
      <c r="E48" s="372"/>
      <c r="F48" s="179"/>
      <c r="G48" s="179"/>
      <c r="H48" s="179"/>
      <c r="I48" s="179"/>
      <c r="J48" s="179"/>
      <c r="K48" s="338"/>
      <c r="L48" s="400"/>
      <c r="M48" s="179"/>
      <c r="N48" s="179"/>
    </row>
    <row r="57" spans="1:14" x14ac:dyDescent="0.3">
      <c r="A57" s="400"/>
      <c r="B57" s="400"/>
      <c r="C57" s="372"/>
      <c r="D57" s="372"/>
      <c r="E57" s="372"/>
      <c r="F57" s="179"/>
      <c r="G57" s="179"/>
      <c r="H57" s="179"/>
      <c r="I57" s="179"/>
      <c r="J57" s="179"/>
      <c r="K57" s="338"/>
      <c r="L57" s="400"/>
      <c r="M57" s="179"/>
      <c r="N57" s="179"/>
    </row>
    <row r="61" spans="1:14" x14ac:dyDescent="0.3">
      <c r="A61" s="400"/>
      <c r="B61" s="400"/>
      <c r="C61" s="372"/>
      <c r="D61" s="372"/>
      <c r="E61" s="372"/>
      <c r="F61" s="179"/>
      <c r="G61" s="179"/>
      <c r="H61" s="179"/>
      <c r="I61" s="179"/>
      <c r="J61" s="179"/>
      <c r="K61" s="338"/>
      <c r="L61" s="400"/>
      <c r="M61" s="179"/>
      <c r="N61" s="179"/>
    </row>
    <row r="62" spans="1:14" x14ac:dyDescent="0.3">
      <c r="A62" s="400"/>
      <c r="B62" s="400"/>
      <c r="C62" s="372"/>
      <c r="D62" s="372"/>
      <c r="E62" s="372"/>
      <c r="F62" s="179"/>
      <c r="G62" s="179"/>
      <c r="H62" s="179"/>
      <c r="I62" s="179"/>
      <c r="J62" s="179"/>
      <c r="K62" s="338"/>
      <c r="L62" s="400"/>
      <c r="M62" s="179"/>
      <c r="N62" s="179"/>
    </row>
    <row r="63" spans="1:14" ht="15" thickBot="1" x14ac:dyDescent="0.35">
      <c r="A63" s="404"/>
      <c r="B63" s="404"/>
      <c r="C63" s="259"/>
      <c r="D63" s="424"/>
      <c r="E63" s="424"/>
      <c r="F63" s="4"/>
      <c r="G63" s="4"/>
      <c r="H63" s="4"/>
      <c r="I63" s="4"/>
      <c r="J63" s="4"/>
      <c r="K63" s="4"/>
      <c r="L63" s="404"/>
      <c r="M63" s="4"/>
      <c r="N63" s="4"/>
    </row>
    <row r="64" spans="1:14" ht="15" thickTop="1" x14ac:dyDescent="0.3"/>
    <row r="65" spans="11:13" hidden="1" x14ac:dyDescent="0.3">
      <c r="K65" s="7">
        <f t="shared" ref="K65:K70" si="2">SUM(F65:J65)</f>
        <v>0</v>
      </c>
      <c r="L65" s="5">
        <f t="shared" ref="L65:L128" si="3">IF(D65="X",0,IF(E65="",0,IF(E65="H",0,VLOOKUP(E65,$F$539:$G$553,2))))</f>
        <v>0</v>
      </c>
      <c r="M65">
        <f t="shared" ref="M65:M70" si="4">SUM(K65*L65)</f>
        <v>0</v>
      </c>
    </row>
    <row r="66" spans="11:13" hidden="1" x14ac:dyDescent="0.3">
      <c r="K66" s="7">
        <f t="shared" si="2"/>
        <v>0</v>
      </c>
      <c r="L66" s="5">
        <f t="shared" si="3"/>
        <v>0</v>
      </c>
      <c r="M66">
        <f t="shared" si="4"/>
        <v>0</v>
      </c>
    </row>
    <row r="67" spans="11:13" hidden="1" x14ac:dyDescent="0.3">
      <c r="K67" s="7">
        <f t="shared" si="2"/>
        <v>0</v>
      </c>
      <c r="L67" s="5">
        <f t="shared" si="3"/>
        <v>0</v>
      </c>
      <c r="M67">
        <f t="shared" si="4"/>
        <v>0</v>
      </c>
    </row>
    <row r="68" spans="11:13" hidden="1" x14ac:dyDescent="0.3">
      <c r="K68" s="7">
        <f t="shared" si="2"/>
        <v>0</v>
      </c>
      <c r="L68" s="5">
        <f t="shared" si="3"/>
        <v>0</v>
      </c>
      <c r="M68">
        <f t="shared" si="4"/>
        <v>0</v>
      </c>
    </row>
    <row r="69" spans="11:13" hidden="1" x14ac:dyDescent="0.3">
      <c r="K69" s="7">
        <f t="shared" si="2"/>
        <v>0</v>
      </c>
      <c r="L69" s="5">
        <f t="shared" si="3"/>
        <v>0</v>
      </c>
      <c r="M69">
        <f t="shared" si="4"/>
        <v>0</v>
      </c>
    </row>
    <row r="70" spans="11:13" hidden="1" x14ac:dyDescent="0.3">
      <c r="K70" s="7">
        <f t="shared" si="2"/>
        <v>0</v>
      </c>
      <c r="L70" s="5">
        <f t="shared" si="3"/>
        <v>0</v>
      </c>
      <c r="M70">
        <f t="shared" si="4"/>
        <v>0</v>
      </c>
    </row>
    <row r="71" spans="11:13" hidden="1" x14ac:dyDescent="0.3">
      <c r="K71" s="7">
        <f t="shared" ref="K71:K134" si="5">SUM(F71:J71)</f>
        <v>0</v>
      </c>
      <c r="L71" s="5">
        <f t="shared" si="3"/>
        <v>0</v>
      </c>
      <c r="M71">
        <f t="shared" ref="M71:M134" si="6">SUM(K71*L71)</f>
        <v>0</v>
      </c>
    </row>
    <row r="72" spans="11:13" hidden="1" x14ac:dyDescent="0.3">
      <c r="K72" s="7">
        <f t="shared" si="5"/>
        <v>0</v>
      </c>
      <c r="L72" s="5">
        <f t="shared" si="3"/>
        <v>0</v>
      </c>
      <c r="M72">
        <f t="shared" si="6"/>
        <v>0</v>
      </c>
    </row>
    <row r="73" spans="11:13" hidden="1" x14ac:dyDescent="0.3">
      <c r="K73" s="7">
        <f t="shared" si="5"/>
        <v>0</v>
      </c>
      <c r="L73" s="5">
        <f t="shared" si="3"/>
        <v>0</v>
      </c>
      <c r="M73">
        <f t="shared" si="6"/>
        <v>0</v>
      </c>
    </row>
    <row r="74" spans="11:13" hidden="1" x14ac:dyDescent="0.3">
      <c r="K74" s="7">
        <f t="shared" si="5"/>
        <v>0</v>
      </c>
      <c r="L74" s="5">
        <f t="shared" si="3"/>
        <v>0</v>
      </c>
      <c r="M74">
        <f t="shared" si="6"/>
        <v>0</v>
      </c>
    </row>
    <row r="75" spans="11:13" hidden="1" x14ac:dyDescent="0.3">
      <c r="K75" s="7">
        <f t="shared" si="5"/>
        <v>0</v>
      </c>
      <c r="L75" s="5">
        <f t="shared" si="3"/>
        <v>0</v>
      </c>
      <c r="M75">
        <f t="shared" si="6"/>
        <v>0</v>
      </c>
    </row>
    <row r="76" spans="11:13" hidden="1" x14ac:dyDescent="0.3">
      <c r="K76" s="7">
        <f t="shared" si="5"/>
        <v>0</v>
      </c>
      <c r="L76" s="5">
        <f t="shared" si="3"/>
        <v>0</v>
      </c>
      <c r="M76">
        <f t="shared" si="6"/>
        <v>0</v>
      </c>
    </row>
    <row r="77" spans="11:13" hidden="1" x14ac:dyDescent="0.3">
      <c r="K77" s="7">
        <f t="shared" si="5"/>
        <v>0</v>
      </c>
      <c r="L77" s="5">
        <f t="shared" si="3"/>
        <v>0</v>
      </c>
      <c r="M77">
        <f t="shared" si="6"/>
        <v>0</v>
      </c>
    </row>
    <row r="78" spans="11:13" hidden="1" x14ac:dyDescent="0.3">
      <c r="K78" s="7">
        <f t="shared" si="5"/>
        <v>0</v>
      </c>
      <c r="L78" s="5">
        <f t="shared" si="3"/>
        <v>0</v>
      </c>
      <c r="M78">
        <f t="shared" si="6"/>
        <v>0</v>
      </c>
    </row>
    <row r="79" spans="11:13" hidden="1" x14ac:dyDescent="0.3">
      <c r="K79" s="7">
        <f t="shared" si="5"/>
        <v>0</v>
      </c>
      <c r="L79" s="5">
        <f t="shared" si="3"/>
        <v>0</v>
      </c>
      <c r="M79">
        <f t="shared" si="6"/>
        <v>0</v>
      </c>
    </row>
    <row r="80" spans="11:13" hidden="1" x14ac:dyDescent="0.3">
      <c r="K80" s="7">
        <f t="shared" si="5"/>
        <v>0</v>
      </c>
      <c r="L80" s="5">
        <f t="shared" si="3"/>
        <v>0</v>
      </c>
      <c r="M80">
        <f t="shared" si="6"/>
        <v>0</v>
      </c>
    </row>
    <row r="81" spans="11:13" hidden="1" x14ac:dyDescent="0.3">
      <c r="K81" s="7">
        <f t="shared" si="5"/>
        <v>0</v>
      </c>
      <c r="L81" s="5">
        <f t="shared" si="3"/>
        <v>0</v>
      </c>
      <c r="M81">
        <f t="shared" si="6"/>
        <v>0</v>
      </c>
    </row>
    <row r="82" spans="11:13" hidden="1" x14ac:dyDescent="0.3">
      <c r="K82" s="7">
        <f t="shared" si="5"/>
        <v>0</v>
      </c>
      <c r="L82" s="5">
        <f t="shared" si="3"/>
        <v>0</v>
      </c>
      <c r="M82">
        <f t="shared" si="6"/>
        <v>0</v>
      </c>
    </row>
    <row r="83" spans="11:13" hidden="1" x14ac:dyDescent="0.3">
      <c r="K83" s="7">
        <f t="shared" si="5"/>
        <v>0</v>
      </c>
      <c r="L83" s="5">
        <f t="shared" si="3"/>
        <v>0</v>
      </c>
      <c r="M83">
        <f t="shared" si="6"/>
        <v>0</v>
      </c>
    </row>
    <row r="84" spans="11:13" hidden="1" x14ac:dyDescent="0.3">
      <c r="K84" s="7">
        <f t="shared" si="5"/>
        <v>0</v>
      </c>
      <c r="L84" s="5">
        <f t="shared" si="3"/>
        <v>0</v>
      </c>
      <c r="M84">
        <f t="shared" si="6"/>
        <v>0</v>
      </c>
    </row>
    <row r="85" spans="11:13" hidden="1" x14ac:dyDescent="0.3">
      <c r="K85" s="7">
        <f t="shared" si="5"/>
        <v>0</v>
      </c>
      <c r="L85" s="5">
        <f t="shared" si="3"/>
        <v>0</v>
      </c>
      <c r="M85">
        <f t="shared" si="6"/>
        <v>0</v>
      </c>
    </row>
    <row r="86" spans="11:13" hidden="1" x14ac:dyDescent="0.3">
      <c r="K86" s="7">
        <f t="shared" si="5"/>
        <v>0</v>
      </c>
      <c r="L86" s="5">
        <f t="shared" si="3"/>
        <v>0</v>
      </c>
      <c r="M86">
        <f t="shared" si="6"/>
        <v>0</v>
      </c>
    </row>
    <row r="87" spans="11:13" hidden="1" x14ac:dyDescent="0.3">
      <c r="K87" s="7">
        <f t="shared" si="5"/>
        <v>0</v>
      </c>
      <c r="L87" s="5">
        <f t="shared" si="3"/>
        <v>0</v>
      </c>
      <c r="M87">
        <f t="shared" si="6"/>
        <v>0</v>
      </c>
    </row>
    <row r="88" spans="11:13" hidden="1" x14ac:dyDescent="0.3">
      <c r="K88" s="7">
        <f t="shared" si="5"/>
        <v>0</v>
      </c>
      <c r="L88" s="5">
        <f t="shared" si="3"/>
        <v>0</v>
      </c>
      <c r="M88">
        <f t="shared" si="6"/>
        <v>0</v>
      </c>
    </row>
    <row r="89" spans="11:13" hidden="1" x14ac:dyDescent="0.3">
      <c r="K89" s="7">
        <f t="shared" si="5"/>
        <v>0</v>
      </c>
      <c r="L89" s="5">
        <f t="shared" si="3"/>
        <v>0</v>
      </c>
      <c r="M89">
        <f t="shared" si="6"/>
        <v>0</v>
      </c>
    </row>
    <row r="90" spans="11:13" hidden="1" x14ac:dyDescent="0.3">
      <c r="K90" s="7">
        <f t="shared" si="5"/>
        <v>0</v>
      </c>
      <c r="L90" s="5">
        <f t="shared" si="3"/>
        <v>0</v>
      </c>
      <c r="M90">
        <f t="shared" si="6"/>
        <v>0</v>
      </c>
    </row>
    <row r="91" spans="11:13" hidden="1" x14ac:dyDescent="0.3">
      <c r="K91" s="7">
        <f t="shared" si="5"/>
        <v>0</v>
      </c>
      <c r="L91" s="5">
        <f t="shared" si="3"/>
        <v>0</v>
      </c>
      <c r="M91">
        <f t="shared" si="6"/>
        <v>0</v>
      </c>
    </row>
    <row r="92" spans="11:13" hidden="1" x14ac:dyDescent="0.3">
      <c r="K92" s="7">
        <f t="shared" si="5"/>
        <v>0</v>
      </c>
      <c r="L92" s="5">
        <f t="shared" si="3"/>
        <v>0</v>
      </c>
      <c r="M92">
        <f t="shared" si="6"/>
        <v>0</v>
      </c>
    </row>
    <row r="93" spans="11:13" hidden="1" x14ac:dyDescent="0.3">
      <c r="K93" s="7">
        <f t="shared" si="5"/>
        <v>0</v>
      </c>
      <c r="L93" s="5">
        <f t="shared" si="3"/>
        <v>0</v>
      </c>
      <c r="M93">
        <f t="shared" si="6"/>
        <v>0</v>
      </c>
    </row>
    <row r="94" spans="11:13" hidden="1" x14ac:dyDescent="0.3">
      <c r="K94" s="7">
        <f t="shared" si="5"/>
        <v>0</v>
      </c>
      <c r="L94" s="5">
        <f t="shared" si="3"/>
        <v>0</v>
      </c>
      <c r="M94">
        <f t="shared" si="6"/>
        <v>0</v>
      </c>
    </row>
    <row r="95" spans="11:13" hidden="1" x14ac:dyDescent="0.3">
      <c r="K95" s="7">
        <f t="shared" si="5"/>
        <v>0</v>
      </c>
      <c r="L95" s="5">
        <f t="shared" si="3"/>
        <v>0</v>
      </c>
      <c r="M95">
        <f t="shared" si="6"/>
        <v>0</v>
      </c>
    </row>
    <row r="96" spans="11:13" hidden="1" x14ac:dyDescent="0.3">
      <c r="K96" s="7">
        <f t="shared" si="5"/>
        <v>0</v>
      </c>
      <c r="L96" s="5">
        <f t="shared" si="3"/>
        <v>0</v>
      </c>
      <c r="M96">
        <f t="shared" si="6"/>
        <v>0</v>
      </c>
    </row>
    <row r="97" spans="11:13" hidden="1" x14ac:dyDescent="0.3">
      <c r="K97" s="7">
        <f t="shared" si="5"/>
        <v>0</v>
      </c>
      <c r="L97" s="5">
        <f t="shared" si="3"/>
        <v>0</v>
      </c>
      <c r="M97">
        <f t="shared" si="6"/>
        <v>0</v>
      </c>
    </row>
    <row r="98" spans="11:13" hidden="1" x14ac:dyDescent="0.3">
      <c r="K98" s="7">
        <f t="shared" si="5"/>
        <v>0</v>
      </c>
      <c r="L98" s="5">
        <f t="shared" si="3"/>
        <v>0</v>
      </c>
      <c r="M98">
        <f t="shared" si="6"/>
        <v>0</v>
      </c>
    </row>
    <row r="99" spans="11:13" hidden="1" x14ac:dyDescent="0.3">
      <c r="K99" s="7">
        <f t="shared" si="5"/>
        <v>0</v>
      </c>
      <c r="L99" s="5">
        <f t="shared" si="3"/>
        <v>0</v>
      </c>
      <c r="M99">
        <f t="shared" si="6"/>
        <v>0</v>
      </c>
    </row>
    <row r="100" spans="11:13" hidden="1" x14ac:dyDescent="0.3">
      <c r="K100" s="7">
        <f t="shared" si="5"/>
        <v>0</v>
      </c>
      <c r="L100" s="5">
        <f t="shared" si="3"/>
        <v>0</v>
      </c>
      <c r="M100">
        <f t="shared" si="6"/>
        <v>0</v>
      </c>
    </row>
    <row r="101" spans="11:13" hidden="1" x14ac:dyDescent="0.3">
      <c r="K101" s="7">
        <f t="shared" si="5"/>
        <v>0</v>
      </c>
      <c r="L101" s="5">
        <f t="shared" si="3"/>
        <v>0</v>
      </c>
      <c r="M101">
        <f t="shared" si="6"/>
        <v>0</v>
      </c>
    </row>
    <row r="102" spans="11:13" hidden="1" x14ac:dyDescent="0.3">
      <c r="K102" s="7">
        <f t="shared" si="5"/>
        <v>0</v>
      </c>
      <c r="L102" s="5">
        <f t="shared" si="3"/>
        <v>0</v>
      </c>
      <c r="M102">
        <f t="shared" si="6"/>
        <v>0</v>
      </c>
    </row>
    <row r="103" spans="11:13" hidden="1" x14ac:dyDescent="0.3">
      <c r="K103" s="7">
        <f t="shared" si="5"/>
        <v>0</v>
      </c>
      <c r="L103" s="5">
        <f t="shared" si="3"/>
        <v>0</v>
      </c>
      <c r="M103">
        <f t="shared" si="6"/>
        <v>0</v>
      </c>
    </row>
    <row r="104" spans="11:13" hidden="1" x14ac:dyDescent="0.3">
      <c r="K104" s="7">
        <f t="shared" si="5"/>
        <v>0</v>
      </c>
      <c r="L104" s="5">
        <f t="shared" si="3"/>
        <v>0</v>
      </c>
      <c r="M104">
        <f t="shared" si="6"/>
        <v>0</v>
      </c>
    </row>
    <row r="105" spans="11:13" hidden="1" x14ac:dyDescent="0.3">
      <c r="K105" s="7">
        <f t="shared" si="5"/>
        <v>0</v>
      </c>
      <c r="L105" s="5">
        <f t="shared" si="3"/>
        <v>0</v>
      </c>
      <c r="M105">
        <f t="shared" si="6"/>
        <v>0</v>
      </c>
    </row>
    <row r="106" spans="11:13" hidden="1" x14ac:dyDescent="0.3">
      <c r="K106" s="7">
        <f t="shared" si="5"/>
        <v>0</v>
      </c>
      <c r="L106" s="5">
        <f t="shared" si="3"/>
        <v>0</v>
      </c>
      <c r="M106">
        <f t="shared" si="6"/>
        <v>0</v>
      </c>
    </row>
    <row r="107" spans="11:13" hidden="1" x14ac:dyDescent="0.3">
      <c r="K107" s="7">
        <f t="shared" si="5"/>
        <v>0</v>
      </c>
      <c r="L107" s="5">
        <f t="shared" si="3"/>
        <v>0</v>
      </c>
      <c r="M107">
        <f t="shared" si="6"/>
        <v>0</v>
      </c>
    </row>
    <row r="108" spans="11:13" hidden="1" x14ac:dyDescent="0.3">
      <c r="K108" s="7">
        <f t="shared" si="5"/>
        <v>0</v>
      </c>
      <c r="L108" s="5">
        <f t="shared" si="3"/>
        <v>0</v>
      </c>
      <c r="M108">
        <f t="shared" si="6"/>
        <v>0</v>
      </c>
    </row>
    <row r="109" spans="11:13" hidden="1" x14ac:dyDescent="0.3">
      <c r="K109" s="7">
        <f t="shared" si="5"/>
        <v>0</v>
      </c>
      <c r="L109" s="5">
        <f t="shared" si="3"/>
        <v>0</v>
      </c>
      <c r="M109">
        <f t="shared" si="6"/>
        <v>0</v>
      </c>
    </row>
    <row r="110" spans="11:13" hidden="1" x14ac:dyDescent="0.3">
      <c r="K110" s="7">
        <f t="shared" si="5"/>
        <v>0</v>
      </c>
      <c r="L110" s="5">
        <f t="shared" si="3"/>
        <v>0</v>
      </c>
      <c r="M110">
        <f t="shared" si="6"/>
        <v>0</v>
      </c>
    </row>
    <row r="111" spans="11:13" hidden="1" x14ac:dyDescent="0.3">
      <c r="K111" s="7">
        <f t="shared" si="5"/>
        <v>0</v>
      </c>
      <c r="L111" s="5">
        <f t="shared" si="3"/>
        <v>0</v>
      </c>
      <c r="M111">
        <f t="shared" si="6"/>
        <v>0</v>
      </c>
    </row>
    <row r="112" spans="11:13" hidden="1" x14ac:dyDescent="0.3">
      <c r="K112" s="7">
        <f t="shared" si="5"/>
        <v>0</v>
      </c>
      <c r="L112" s="5">
        <f t="shared" si="3"/>
        <v>0</v>
      </c>
      <c r="M112">
        <f t="shared" si="6"/>
        <v>0</v>
      </c>
    </row>
    <row r="113" spans="11:13" hidden="1" x14ac:dyDescent="0.3">
      <c r="K113" s="7">
        <f t="shared" si="5"/>
        <v>0</v>
      </c>
      <c r="L113" s="5">
        <f t="shared" si="3"/>
        <v>0</v>
      </c>
      <c r="M113">
        <f t="shared" si="6"/>
        <v>0</v>
      </c>
    </row>
    <row r="114" spans="11:13" hidden="1" x14ac:dyDescent="0.3">
      <c r="K114" s="7">
        <f t="shared" si="5"/>
        <v>0</v>
      </c>
      <c r="L114" s="5">
        <f t="shared" si="3"/>
        <v>0</v>
      </c>
      <c r="M114">
        <f t="shared" si="6"/>
        <v>0</v>
      </c>
    </row>
    <row r="115" spans="11:13" hidden="1" x14ac:dyDescent="0.3">
      <c r="K115" s="7">
        <f t="shared" si="5"/>
        <v>0</v>
      </c>
      <c r="L115" s="5">
        <f t="shared" si="3"/>
        <v>0</v>
      </c>
      <c r="M115">
        <f t="shared" si="6"/>
        <v>0</v>
      </c>
    </row>
    <row r="116" spans="11:13" hidden="1" x14ac:dyDescent="0.3">
      <c r="K116" s="7">
        <f t="shared" si="5"/>
        <v>0</v>
      </c>
      <c r="L116" s="5">
        <f t="shared" si="3"/>
        <v>0</v>
      </c>
      <c r="M116">
        <f t="shared" si="6"/>
        <v>0</v>
      </c>
    </row>
    <row r="117" spans="11:13" hidden="1" x14ac:dyDescent="0.3">
      <c r="K117" s="7">
        <f t="shared" si="5"/>
        <v>0</v>
      </c>
      <c r="L117" s="5">
        <f t="shared" si="3"/>
        <v>0</v>
      </c>
      <c r="M117">
        <f t="shared" si="6"/>
        <v>0</v>
      </c>
    </row>
    <row r="118" spans="11:13" hidden="1" x14ac:dyDescent="0.3">
      <c r="K118" s="7">
        <f t="shared" si="5"/>
        <v>0</v>
      </c>
      <c r="L118" s="5">
        <f t="shared" si="3"/>
        <v>0</v>
      </c>
      <c r="M118">
        <f t="shared" si="6"/>
        <v>0</v>
      </c>
    </row>
    <row r="119" spans="11:13" hidden="1" x14ac:dyDescent="0.3">
      <c r="K119" s="7">
        <f t="shared" si="5"/>
        <v>0</v>
      </c>
      <c r="L119" s="5">
        <f t="shared" si="3"/>
        <v>0</v>
      </c>
      <c r="M119">
        <f t="shared" si="6"/>
        <v>0</v>
      </c>
    </row>
    <row r="120" spans="11:13" hidden="1" x14ac:dyDescent="0.3">
      <c r="K120" s="7">
        <f t="shared" si="5"/>
        <v>0</v>
      </c>
      <c r="L120" s="5">
        <f t="shared" si="3"/>
        <v>0</v>
      </c>
      <c r="M120">
        <f t="shared" si="6"/>
        <v>0</v>
      </c>
    </row>
    <row r="121" spans="11:13" hidden="1" x14ac:dyDescent="0.3">
      <c r="K121" s="7">
        <f t="shared" si="5"/>
        <v>0</v>
      </c>
      <c r="L121" s="5">
        <f t="shared" si="3"/>
        <v>0</v>
      </c>
      <c r="M121">
        <f t="shared" si="6"/>
        <v>0</v>
      </c>
    </row>
    <row r="122" spans="11:13" hidden="1" x14ac:dyDescent="0.3">
      <c r="K122" s="7">
        <f t="shared" si="5"/>
        <v>0</v>
      </c>
      <c r="L122" s="5">
        <f t="shared" si="3"/>
        <v>0</v>
      </c>
      <c r="M122">
        <f t="shared" si="6"/>
        <v>0</v>
      </c>
    </row>
    <row r="123" spans="11:13" hidden="1" x14ac:dyDescent="0.3">
      <c r="K123" s="7">
        <f t="shared" si="5"/>
        <v>0</v>
      </c>
      <c r="L123" s="5">
        <f t="shared" si="3"/>
        <v>0</v>
      </c>
      <c r="M123">
        <f t="shared" si="6"/>
        <v>0</v>
      </c>
    </row>
    <row r="124" spans="11:13" hidden="1" x14ac:dyDescent="0.3">
      <c r="K124" s="7">
        <f t="shared" si="5"/>
        <v>0</v>
      </c>
      <c r="L124" s="5">
        <f t="shared" si="3"/>
        <v>0</v>
      </c>
      <c r="M124">
        <f t="shared" si="6"/>
        <v>0</v>
      </c>
    </row>
    <row r="125" spans="11:13" hidden="1" x14ac:dyDescent="0.3">
      <c r="K125" s="7">
        <f t="shared" si="5"/>
        <v>0</v>
      </c>
      <c r="L125" s="5">
        <f t="shared" si="3"/>
        <v>0</v>
      </c>
      <c r="M125">
        <f t="shared" si="6"/>
        <v>0</v>
      </c>
    </row>
    <row r="126" spans="11:13" hidden="1" x14ac:dyDescent="0.3">
      <c r="K126" s="7">
        <f t="shared" si="5"/>
        <v>0</v>
      </c>
      <c r="L126" s="5">
        <f t="shared" si="3"/>
        <v>0</v>
      </c>
      <c r="M126">
        <f t="shared" si="6"/>
        <v>0</v>
      </c>
    </row>
    <row r="127" spans="11:13" hidden="1" x14ac:dyDescent="0.3">
      <c r="K127" s="7">
        <f t="shared" si="5"/>
        <v>0</v>
      </c>
      <c r="L127" s="5">
        <f t="shared" si="3"/>
        <v>0</v>
      </c>
      <c r="M127">
        <f t="shared" si="6"/>
        <v>0</v>
      </c>
    </row>
    <row r="128" spans="11:13" hidden="1" x14ac:dyDescent="0.3">
      <c r="K128" s="7">
        <f t="shared" si="5"/>
        <v>0</v>
      </c>
      <c r="L128" s="5">
        <f t="shared" si="3"/>
        <v>0</v>
      </c>
      <c r="M128">
        <f t="shared" si="6"/>
        <v>0</v>
      </c>
    </row>
    <row r="129" spans="11:13" hidden="1" x14ac:dyDescent="0.3">
      <c r="K129" s="7">
        <f t="shared" si="5"/>
        <v>0</v>
      </c>
      <c r="L129" s="5">
        <f t="shared" ref="L129:L192" si="7">IF(D129="X",0,IF(E129="",0,IF(E129="H",0,VLOOKUP(E129,$F$539:$G$553,2))))</f>
        <v>0</v>
      </c>
      <c r="M129">
        <f t="shared" si="6"/>
        <v>0</v>
      </c>
    </row>
    <row r="130" spans="11:13" hidden="1" x14ac:dyDescent="0.3">
      <c r="K130" s="7">
        <f t="shared" si="5"/>
        <v>0</v>
      </c>
      <c r="L130" s="5">
        <f t="shared" si="7"/>
        <v>0</v>
      </c>
      <c r="M130">
        <f t="shared" si="6"/>
        <v>0</v>
      </c>
    </row>
    <row r="131" spans="11:13" hidden="1" x14ac:dyDescent="0.3">
      <c r="K131" s="7">
        <f t="shared" si="5"/>
        <v>0</v>
      </c>
      <c r="L131" s="5">
        <f t="shared" si="7"/>
        <v>0</v>
      </c>
      <c r="M131">
        <f t="shared" si="6"/>
        <v>0</v>
      </c>
    </row>
    <row r="132" spans="11:13" hidden="1" x14ac:dyDescent="0.3">
      <c r="K132" s="7">
        <f t="shared" si="5"/>
        <v>0</v>
      </c>
      <c r="L132" s="5">
        <f t="shared" si="7"/>
        <v>0</v>
      </c>
      <c r="M132">
        <f t="shared" si="6"/>
        <v>0</v>
      </c>
    </row>
    <row r="133" spans="11:13" hidden="1" x14ac:dyDescent="0.3">
      <c r="K133" s="7">
        <f t="shared" si="5"/>
        <v>0</v>
      </c>
      <c r="L133" s="5">
        <f t="shared" si="7"/>
        <v>0</v>
      </c>
      <c r="M133">
        <f t="shared" si="6"/>
        <v>0</v>
      </c>
    </row>
    <row r="134" spans="11:13" hidden="1" x14ac:dyDescent="0.3">
      <c r="K134" s="7">
        <f t="shared" si="5"/>
        <v>0</v>
      </c>
      <c r="L134" s="5">
        <f t="shared" si="7"/>
        <v>0</v>
      </c>
      <c r="M134">
        <f t="shared" si="6"/>
        <v>0</v>
      </c>
    </row>
    <row r="135" spans="11:13" hidden="1" x14ac:dyDescent="0.3">
      <c r="K135" s="7">
        <f t="shared" ref="K135:K198" si="8">SUM(F135:J135)</f>
        <v>0</v>
      </c>
      <c r="L135" s="5">
        <f t="shared" si="7"/>
        <v>0</v>
      </c>
      <c r="M135">
        <f t="shared" ref="M135:M198" si="9">SUM(K135*L135)</f>
        <v>0</v>
      </c>
    </row>
    <row r="136" spans="11:13" hidden="1" x14ac:dyDescent="0.3">
      <c r="K136" s="7">
        <f t="shared" si="8"/>
        <v>0</v>
      </c>
      <c r="L136" s="5">
        <f t="shared" si="7"/>
        <v>0</v>
      </c>
      <c r="M136">
        <f t="shared" si="9"/>
        <v>0</v>
      </c>
    </row>
    <row r="137" spans="11:13" hidden="1" x14ac:dyDescent="0.3">
      <c r="K137" s="7">
        <f t="shared" si="8"/>
        <v>0</v>
      </c>
      <c r="L137" s="5">
        <f t="shared" si="7"/>
        <v>0</v>
      </c>
      <c r="M137">
        <f t="shared" si="9"/>
        <v>0</v>
      </c>
    </row>
    <row r="138" spans="11:13" hidden="1" x14ac:dyDescent="0.3">
      <c r="K138" s="7">
        <f t="shared" si="8"/>
        <v>0</v>
      </c>
      <c r="L138" s="5">
        <f t="shared" si="7"/>
        <v>0</v>
      </c>
      <c r="M138">
        <f t="shared" si="9"/>
        <v>0</v>
      </c>
    </row>
    <row r="139" spans="11:13" hidden="1" x14ac:dyDescent="0.3">
      <c r="K139" s="7">
        <f t="shared" si="8"/>
        <v>0</v>
      </c>
      <c r="L139" s="5">
        <f t="shared" si="7"/>
        <v>0</v>
      </c>
      <c r="M139">
        <f t="shared" si="9"/>
        <v>0</v>
      </c>
    </row>
    <row r="140" spans="11:13" hidden="1" x14ac:dyDescent="0.3">
      <c r="K140" s="7">
        <f t="shared" si="8"/>
        <v>0</v>
      </c>
      <c r="L140" s="5">
        <f t="shared" si="7"/>
        <v>0</v>
      </c>
      <c r="M140">
        <f t="shared" si="9"/>
        <v>0</v>
      </c>
    </row>
    <row r="141" spans="11:13" hidden="1" x14ac:dyDescent="0.3">
      <c r="K141" s="7">
        <f t="shared" si="8"/>
        <v>0</v>
      </c>
      <c r="L141" s="5">
        <f t="shared" si="7"/>
        <v>0</v>
      </c>
      <c r="M141">
        <f t="shared" si="9"/>
        <v>0</v>
      </c>
    </row>
    <row r="142" spans="11:13" hidden="1" x14ac:dyDescent="0.3">
      <c r="K142" s="7">
        <f t="shared" si="8"/>
        <v>0</v>
      </c>
      <c r="L142" s="5">
        <f t="shared" si="7"/>
        <v>0</v>
      </c>
      <c r="M142">
        <f t="shared" si="9"/>
        <v>0</v>
      </c>
    </row>
    <row r="143" spans="11:13" hidden="1" x14ac:dyDescent="0.3">
      <c r="K143" s="7">
        <f t="shared" si="8"/>
        <v>0</v>
      </c>
      <c r="L143" s="5">
        <f t="shared" si="7"/>
        <v>0</v>
      </c>
      <c r="M143">
        <f t="shared" si="9"/>
        <v>0</v>
      </c>
    </row>
    <row r="144" spans="11:13" hidden="1" x14ac:dyDescent="0.3">
      <c r="K144" s="7">
        <f t="shared" si="8"/>
        <v>0</v>
      </c>
      <c r="L144" s="5">
        <f t="shared" si="7"/>
        <v>0</v>
      </c>
      <c r="M144">
        <f t="shared" si="9"/>
        <v>0</v>
      </c>
    </row>
    <row r="145" spans="11:13" hidden="1" x14ac:dyDescent="0.3">
      <c r="K145" s="7">
        <f t="shared" si="8"/>
        <v>0</v>
      </c>
      <c r="L145" s="5">
        <f t="shared" si="7"/>
        <v>0</v>
      </c>
      <c r="M145">
        <f t="shared" si="9"/>
        <v>0</v>
      </c>
    </row>
    <row r="146" spans="11:13" hidden="1" x14ac:dyDescent="0.3">
      <c r="K146" s="7">
        <f t="shared" si="8"/>
        <v>0</v>
      </c>
      <c r="L146" s="5">
        <f t="shared" si="7"/>
        <v>0</v>
      </c>
      <c r="M146">
        <f t="shared" si="9"/>
        <v>0</v>
      </c>
    </row>
    <row r="147" spans="11:13" hidden="1" x14ac:dyDescent="0.3">
      <c r="K147" s="7">
        <f t="shared" si="8"/>
        <v>0</v>
      </c>
      <c r="L147" s="5">
        <f t="shared" si="7"/>
        <v>0</v>
      </c>
      <c r="M147">
        <f t="shared" si="9"/>
        <v>0</v>
      </c>
    </row>
    <row r="148" spans="11:13" hidden="1" x14ac:dyDescent="0.3">
      <c r="K148" s="7">
        <f t="shared" si="8"/>
        <v>0</v>
      </c>
      <c r="L148" s="5">
        <f t="shared" si="7"/>
        <v>0</v>
      </c>
      <c r="M148">
        <f t="shared" si="9"/>
        <v>0</v>
      </c>
    </row>
    <row r="149" spans="11:13" hidden="1" x14ac:dyDescent="0.3">
      <c r="K149" s="7">
        <f t="shared" si="8"/>
        <v>0</v>
      </c>
      <c r="L149" s="5">
        <f t="shared" si="7"/>
        <v>0</v>
      </c>
      <c r="M149">
        <f t="shared" si="9"/>
        <v>0</v>
      </c>
    </row>
    <row r="150" spans="11:13" hidden="1" x14ac:dyDescent="0.3">
      <c r="K150" s="7">
        <f t="shared" si="8"/>
        <v>0</v>
      </c>
      <c r="L150" s="5">
        <f t="shared" si="7"/>
        <v>0</v>
      </c>
      <c r="M150">
        <f t="shared" si="9"/>
        <v>0</v>
      </c>
    </row>
    <row r="151" spans="11:13" hidden="1" x14ac:dyDescent="0.3">
      <c r="K151" s="7">
        <f t="shared" si="8"/>
        <v>0</v>
      </c>
      <c r="L151" s="5">
        <f t="shared" si="7"/>
        <v>0</v>
      </c>
      <c r="M151">
        <f t="shared" si="9"/>
        <v>0</v>
      </c>
    </row>
    <row r="152" spans="11:13" hidden="1" x14ac:dyDescent="0.3">
      <c r="K152" s="7">
        <f t="shared" si="8"/>
        <v>0</v>
      </c>
      <c r="L152" s="5">
        <f t="shared" si="7"/>
        <v>0</v>
      </c>
      <c r="M152">
        <f t="shared" si="9"/>
        <v>0</v>
      </c>
    </row>
    <row r="153" spans="11:13" hidden="1" x14ac:dyDescent="0.3">
      <c r="K153" s="7">
        <f t="shared" si="8"/>
        <v>0</v>
      </c>
      <c r="L153" s="5">
        <f t="shared" si="7"/>
        <v>0</v>
      </c>
      <c r="M153">
        <f t="shared" si="9"/>
        <v>0</v>
      </c>
    </row>
    <row r="154" spans="11:13" hidden="1" x14ac:dyDescent="0.3">
      <c r="K154" s="7">
        <f t="shared" si="8"/>
        <v>0</v>
      </c>
      <c r="L154" s="5">
        <f t="shared" si="7"/>
        <v>0</v>
      </c>
      <c r="M154">
        <f t="shared" si="9"/>
        <v>0</v>
      </c>
    </row>
    <row r="155" spans="11:13" hidden="1" x14ac:dyDescent="0.3">
      <c r="K155" s="7">
        <f t="shared" si="8"/>
        <v>0</v>
      </c>
      <c r="L155" s="5">
        <f t="shared" si="7"/>
        <v>0</v>
      </c>
      <c r="M155">
        <f t="shared" si="9"/>
        <v>0</v>
      </c>
    </row>
    <row r="156" spans="11:13" hidden="1" x14ac:dyDescent="0.3">
      <c r="K156" s="7">
        <f t="shared" si="8"/>
        <v>0</v>
      </c>
      <c r="L156" s="5">
        <f t="shared" si="7"/>
        <v>0</v>
      </c>
      <c r="M156">
        <f t="shared" si="9"/>
        <v>0</v>
      </c>
    </row>
    <row r="157" spans="11:13" hidden="1" x14ac:dyDescent="0.3">
      <c r="K157" s="7">
        <f t="shared" si="8"/>
        <v>0</v>
      </c>
      <c r="L157" s="5">
        <f t="shared" si="7"/>
        <v>0</v>
      </c>
      <c r="M157">
        <f t="shared" si="9"/>
        <v>0</v>
      </c>
    </row>
    <row r="158" spans="11:13" hidden="1" x14ac:dyDescent="0.3">
      <c r="K158" s="7">
        <f t="shared" si="8"/>
        <v>0</v>
      </c>
      <c r="L158" s="5">
        <f t="shared" si="7"/>
        <v>0</v>
      </c>
      <c r="M158">
        <f t="shared" si="9"/>
        <v>0</v>
      </c>
    </row>
    <row r="159" spans="11:13" hidden="1" x14ac:dyDescent="0.3">
      <c r="K159" s="7">
        <f t="shared" si="8"/>
        <v>0</v>
      </c>
      <c r="L159" s="5">
        <f t="shared" si="7"/>
        <v>0</v>
      </c>
      <c r="M159">
        <f t="shared" si="9"/>
        <v>0</v>
      </c>
    </row>
    <row r="160" spans="11:13" hidden="1" x14ac:dyDescent="0.3">
      <c r="K160" s="7">
        <f t="shared" si="8"/>
        <v>0</v>
      </c>
      <c r="L160" s="5">
        <f t="shared" si="7"/>
        <v>0</v>
      </c>
      <c r="M160">
        <f t="shared" si="9"/>
        <v>0</v>
      </c>
    </row>
    <row r="161" spans="11:13" hidden="1" x14ac:dyDescent="0.3">
      <c r="K161" s="7">
        <f t="shared" si="8"/>
        <v>0</v>
      </c>
      <c r="L161" s="5">
        <f t="shared" si="7"/>
        <v>0</v>
      </c>
      <c r="M161">
        <f t="shared" si="9"/>
        <v>0</v>
      </c>
    </row>
    <row r="162" spans="11:13" hidden="1" x14ac:dyDescent="0.3">
      <c r="K162" s="7">
        <f t="shared" si="8"/>
        <v>0</v>
      </c>
      <c r="L162" s="5">
        <f t="shared" si="7"/>
        <v>0</v>
      </c>
      <c r="M162">
        <f t="shared" si="9"/>
        <v>0</v>
      </c>
    </row>
    <row r="163" spans="11:13" hidden="1" x14ac:dyDescent="0.3">
      <c r="K163" s="7">
        <f t="shared" si="8"/>
        <v>0</v>
      </c>
      <c r="L163" s="5">
        <f t="shared" si="7"/>
        <v>0</v>
      </c>
      <c r="M163">
        <f t="shared" si="9"/>
        <v>0</v>
      </c>
    </row>
    <row r="164" spans="11:13" hidden="1" x14ac:dyDescent="0.3">
      <c r="K164" s="7">
        <f t="shared" si="8"/>
        <v>0</v>
      </c>
      <c r="L164" s="5">
        <f t="shared" si="7"/>
        <v>0</v>
      </c>
      <c r="M164">
        <f t="shared" si="9"/>
        <v>0</v>
      </c>
    </row>
    <row r="165" spans="11:13" hidden="1" x14ac:dyDescent="0.3">
      <c r="K165" s="7">
        <f t="shared" si="8"/>
        <v>0</v>
      </c>
      <c r="L165" s="5">
        <f t="shared" si="7"/>
        <v>0</v>
      </c>
      <c r="M165">
        <f t="shared" si="9"/>
        <v>0</v>
      </c>
    </row>
    <row r="166" spans="11:13" hidden="1" x14ac:dyDescent="0.3">
      <c r="K166" s="7">
        <f t="shared" si="8"/>
        <v>0</v>
      </c>
      <c r="L166" s="5">
        <f t="shared" si="7"/>
        <v>0</v>
      </c>
      <c r="M166">
        <f t="shared" si="9"/>
        <v>0</v>
      </c>
    </row>
    <row r="167" spans="11:13" hidden="1" x14ac:dyDescent="0.3">
      <c r="K167" s="7">
        <f t="shared" si="8"/>
        <v>0</v>
      </c>
      <c r="L167" s="5">
        <f t="shared" si="7"/>
        <v>0</v>
      </c>
      <c r="M167">
        <f t="shared" si="9"/>
        <v>0</v>
      </c>
    </row>
    <row r="168" spans="11:13" hidden="1" x14ac:dyDescent="0.3">
      <c r="K168" s="7">
        <f t="shared" si="8"/>
        <v>0</v>
      </c>
      <c r="L168" s="5">
        <f t="shared" si="7"/>
        <v>0</v>
      </c>
      <c r="M168">
        <f t="shared" si="9"/>
        <v>0</v>
      </c>
    </row>
    <row r="169" spans="11:13" hidden="1" x14ac:dyDescent="0.3">
      <c r="K169" s="7">
        <f t="shared" si="8"/>
        <v>0</v>
      </c>
      <c r="L169" s="5">
        <f t="shared" si="7"/>
        <v>0</v>
      </c>
      <c r="M169">
        <f t="shared" si="9"/>
        <v>0</v>
      </c>
    </row>
    <row r="170" spans="11:13" hidden="1" x14ac:dyDescent="0.3">
      <c r="K170" s="7">
        <f t="shared" si="8"/>
        <v>0</v>
      </c>
      <c r="L170" s="5">
        <f t="shared" si="7"/>
        <v>0</v>
      </c>
      <c r="M170">
        <f t="shared" si="9"/>
        <v>0</v>
      </c>
    </row>
    <row r="171" spans="11:13" hidden="1" x14ac:dyDescent="0.3">
      <c r="K171" s="7">
        <f t="shared" si="8"/>
        <v>0</v>
      </c>
      <c r="L171" s="5">
        <f t="shared" si="7"/>
        <v>0</v>
      </c>
      <c r="M171">
        <f t="shared" si="9"/>
        <v>0</v>
      </c>
    </row>
    <row r="172" spans="11:13" hidden="1" x14ac:dyDescent="0.3">
      <c r="K172" s="7">
        <f t="shared" si="8"/>
        <v>0</v>
      </c>
      <c r="L172" s="5">
        <f t="shared" si="7"/>
        <v>0</v>
      </c>
      <c r="M172">
        <f t="shared" si="9"/>
        <v>0</v>
      </c>
    </row>
    <row r="173" spans="11:13" hidden="1" x14ac:dyDescent="0.3">
      <c r="K173" s="7">
        <f t="shared" si="8"/>
        <v>0</v>
      </c>
      <c r="L173" s="5">
        <f t="shared" si="7"/>
        <v>0</v>
      </c>
      <c r="M173">
        <f t="shared" si="9"/>
        <v>0</v>
      </c>
    </row>
    <row r="174" spans="11:13" hidden="1" x14ac:dyDescent="0.3">
      <c r="K174" s="7">
        <f t="shared" si="8"/>
        <v>0</v>
      </c>
      <c r="L174" s="5">
        <f t="shared" si="7"/>
        <v>0</v>
      </c>
      <c r="M174">
        <f t="shared" si="9"/>
        <v>0</v>
      </c>
    </row>
    <row r="175" spans="11:13" hidden="1" x14ac:dyDescent="0.3">
      <c r="K175" s="7">
        <f t="shared" si="8"/>
        <v>0</v>
      </c>
      <c r="L175" s="5">
        <f t="shared" si="7"/>
        <v>0</v>
      </c>
      <c r="M175">
        <f t="shared" si="9"/>
        <v>0</v>
      </c>
    </row>
    <row r="176" spans="11:13" hidden="1" x14ac:dyDescent="0.3">
      <c r="K176" s="7">
        <f t="shared" si="8"/>
        <v>0</v>
      </c>
      <c r="L176" s="5">
        <f t="shared" si="7"/>
        <v>0</v>
      </c>
      <c r="M176">
        <f t="shared" si="9"/>
        <v>0</v>
      </c>
    </row>
    <row r="177" spans="11:13" hidden="1" x14ac:dyDescent="0.3">
      <c r="K177" s="7">
        <f t="shared" si="8"/>
        <v>0</v>
      </c>
      <c r="L177" s="5">
        <f t="shared" si="7"/>
        <v>0</v>
      </c>
      <c r="M177">
        <f t="shared" si="9"/>
        <v>0</v>
      </c>
    </row>
    <row r="178" spans="11:13" hidden="1" x14ac:dyDescent="0.3">
      <c r="K178" s="7">
        <f t="shared" si="8"/>
        <v>0</v>
      </c>
      <c r="L178" s="5">
        <f t="shared" si="7"/>
        <v>0</v>
      </c>
      <c r="M178">
        <f t="shared" si="9"/>
        <v>0</v>
      </c>
    </row>
    <row r="179" spans="11:13" hidden="1" x14ac:dyDescent="0.3">
      <c r="K179" s="7">
        <f t="shared" si="8"/>
        <v>0</v>
      </c>
      <c r="L179" s="5">
        <f t="shared" si="7"/>
        <v>0</v>
      </c>
      <c r="M179">
        <f t="shared" si="9"/>
        <v>0</v>
      </c>
    </row>
    <row r="180" spans="11:13" hidden="1" x14ac:dyDescent="0.3">
      <c r="K180" s="7">
        <f t="shared" si="8"/>
        <v>0</v>
      </c>
      <c r="L180" s="5">
        <f t="shared" si="7"/>
        <v>0</v>
      </c>
      <c r="M180">
        <f t="shared" si="9"/>
        <v>0</v>
      </c>
    </row>
    <row r="181" spans="11:13" hidden="1" x14ac:dyDescent="0.3">
      <c r="K181" s="7">
        <f t="shared" si="8"/>
        <v>0</v>
      </c>
      <c r="L181" s="5">
        <f t="shared" si="7"/>
        <v>0</v>
      </c>
      <c r="M181">
        <f t="shared" si="9"/>
        <v>0</v>
      </c>
    </row>
    <row r="182" spans="11:13" hidden="1" x14ac:dyDescent="0.3">
      <c r="K182" s="7">
        <f t="shared" si="8"/>
        <v>0</v>
      </c>
      <c r="L182" s="5">
        <f t="shared" si="7"/>
        <v>0</v>
      </c>
      <c r="M182">
        <f t="shared" si="9"/>
        <v>0</v>
      </c>
    </row>
    <row r="183" spans="11:13" hidden="1" x14ac:dyDescent="0.3">
      <c r="K183" s="7">
        <f t="shared" si="8"/>
        <v>0</v>
      </c>
      <c r="L183" s="5">
        <f t="shared" si="7"/>
        <v>0</v>
      </c>
      <c r="M183">
        <f t="shared" si="9"/>
        <v>0</v>
      </c>
    </row>
    <row r="184" spans="11:13" hidden="1" x14ac:dyDescent="0.3">
      <c r="K184" s="7">
        <f t="shared" si="8"/>
        <v>0</v>
      </c>
      <c r="L184" s="5">
        <f t="shared" si="7"/>
        <v>0</v>
      </c>
      <c r="M184">
        <f t="shared" si="9"/>
        <v>0</v>
      </c>
    </row>
    <row r="185" spans="11:13" hidden="1" x14ac:dyDescent="0.3">
      <c r="K185" s="7">
        <f t="shared" si="8"/>
        <v>0</v>
      </c>
      <c r="L185" s="5">
        <f t="shared" si="7"/>
        <v>0</v>
      </c>
      <c r="M185">
        <f t="shared" si="9"/>
        <v>0</v>
      </c>
    </row>
    <row r="186" spans="11:13" hidden="1" x14ac:dyDescent="0.3">
      <c r="K186" s="7">
        <f t="shared" si="8"/>
        <v>0</v>
      </c>
      <c r="L186" s="5">
        <f t="shared" si="7"/>
        <v>0</v>
      </c>
      <c r="M186">
        <f t="shared" si="9"/>
        <v>0</v>
      </c>
    </row>
    <row r="187" spans="11:13" hidden="1" x14ac:dyDescent="0.3">
      <c r="K187" s="7">
        <f t="shared" si="8"/>
        <v>0</v>
      </c>
      <c r="L187" s="5">
        <f t="shared" si="7"/>
        <v>0</v>
      </c>
      <c r="M187">
        <f t="shared" si="9"/>
        <v>0</v>
      </c>
    </row>
    <row r="188" spans="11:13" hidden="1" x14ac:dyDescent="0.3">
      <c r="K188" s="7">
        <f t="shared" si="8"/>
        <v>0</v>
      </c>
      <c r="L188" s="5">
        <f t="shared" si="7"/>
        <v>0</v>
      </c>
      <c r="M188">
        <f t="shared" si="9"/>
        <v>0</v>
      </c>
    </row>
    <row r="189" spans="11:13" hidden="1" x14ac:dyDescent="0.3">
      <c r="K189" s="7">
        <f t="shared" si="8"/>
        <v>0</v>
      </c>
      <c r="L189" s="5">
        <f t="shared" si="7"/>
        <v>0</v>
      </c>
      <c r="M189">
        <f t="shared" si="9"/>
        <v>0</v>
      </c>
    </row>
    <row r="190" spans="11:13" hidden="1" x14ac:dyDescent="0.3">
      <c r="K190" s="7">
        <f t="shared" si="8"/>
        <v>0</v>
      </c>
      <c r="L190" s="5">
        <f t="shared" si="7"/>
        <v>0</v>
      </c>
      <c r="M190">
        <f t="shared" si="9"/>
        <v>0</v>
      </c>
    </row>
    <row r="191" spans="11:13" hidden="1" x14ac:dyDescent="0.3">
      <c r="K191" s="7">
        <f t="shared" si="8"/>
        <v>0</v>
      </c>
      <c r="L191" s="5">
        <f t="shared" si="7"/>
        <v>0</v>
      </c>
      <c r="M191">
        <f t="shared" si="9"/>
        <v>0</v>
      </c>
    </row>
    <row r="192" spans="11:13" hidden="1" x14ac:dyDescent="0.3">
      <c r="K192" s="7">
        <f t="shared" si="8"/>
        <v>0</v>
      </c>
      <c r="L192" s="5">
        <f t="shared" si="7"/>
        <v>0</v>
      </c>
      <c r="M192">
        <f t="shared" si="9"/>
        <v>0</v>
      </c>
    </row>
    <row r="193" spans="11:13" hidden="1" x14ac:dyDescent="0.3">
      <c r="K193" s="7">
        <f t="shared" si="8"/>
        <v>0</v>
      </c>
      <c r="L193" s="5">
        <f t="shared" ref="L193:L256" si="10">IF(D193="X",0,IF(E193="",0,IF(E193="H",0,VLOOKUP(E193,$F$539:$G$553,2))))</f>
        <v>0</v>
      </c>
      <c r="M193">
        <f t="shared" si="9"/>
        <v>0</v>
      </c>
    </row>
    <row r="194" spans="11:13" hidden="1" x14ac:dyDescent="0.3">
      <c r="K194" s="7">
        <f t="shared" si="8"/>
        <v>0</v>
      </c>
      <c r="L194" s="5">
        <f t="shared" si="10"/>
        <v>0</v>
      </c>
      <c r="M194">
        <f t="shared" si="9"/>
        <v>0</v>
      </c>
    </row>
    <row r="195" spans="11:13" hidden="1" x14ac:dyDescent="0.3">
      <c r="K195" s="7">
        <f t="shared" si="8"/>
        <v>0</v>
      </c>
      <c r="L195" s="5">
        <f t="shared" si="10"/>
        <v>0</v>
      </c>
      <c r="M195">
        <f t="shared" si="9"/>
        <v>0</v>
      </c>
    </row>
    <row r="196" spans="11:13" hidden="1" x14ac:dyDescent="0.3">
      <c r="K196" s="7">
        <f t="shared" si="8"/>
        <v>0</v>
      </c>
      <c r="L196" s="5">
        <f t="shared" si="10"/>
        <v>0</v>
      </c>
      <c r="M196">
        <f t="shared" si="9"/>
        <v>0</v>
      </c>
    </row>
    <row r="197" spans="11:13" hidden="1" x14ac:dyDescent="0.3">
      <c r="K197" s="7">
        <f t="shared" si="8"/>
        <v>0</v>
      </c>
      <c r="L197" s="5">
        <f t="shared" si="10"/>
        <v>0</v>
      </c>
      <c r="M197">
        <f t="shared" si="9"/>
        <v>0</v>
      </c>
    </row>
    <row r="198" spans="11:13" hidden="1" x14ac:dyDescent="0.3">
      <c r="K198" s="7">
        <f t="shared" si="8"/>
        <v>0</v>
      </c>
      <c r="L198" s="5">
        <f t="shared" si="10"/>
        <v>0</v>
      </c>
      <c r="M198">
        <f t="shared" si="9"/>
        <v>0</v>
      </c>
    </row>
    <row r="199" spans="11:13" hidden="1" x14ac:dyDescent="0.3">
      <c r="K199" s="7">
        <f t="shared" ref="K199:K262" si="11">SUM(F199:J199)</f>
        <v>0</v>
      </c>
      <c r="L199" s="5">
        <f t="shared" si="10"/>
        <v>0</v>
      </c>
      <c r="M199">
        <f t="shared" ref="M199:M262" si="12">SUM(K199*L199)</f>
        <v>0</v>
      </c>
    </row>
    <row r="200" spans="11:13" hidden="1" x14ac:dyDescent="0.3">
      <c r="K200" s="7">
        <f t="shared" si="11"/>
        <v>0</v>
      </c>
      <c r="L200" s="5">
        <f t="shared" si="10"/>
        <v>0</v>
      </c>
      <c r="M200">
        <f t="shared" si="12"/>
        <v>0</v>
      </c>
    </row>
    <row r="201" spans="11:13" hidden="1" x14ac:dyDescent="0.3">
      <c r="K201" s="7">
        <f t="shared" si="11"/>
        <v>0</v>
      </c>
      <c r="L201" s="5">
        <f t="shared" si="10"/>
        <v>0</v>
      </c>
      <c r="M201">
        <f t="shared" si="12"/>
        <v>0</v>
      </c>
    </row>
    <row r="202" spans="11:13" hidden="1" x14ac:dyDescent="0.3">
      <c r="K202" s="7">
        <f t="shared" si="11"/>
        <v>0</v>
      </c>
      <c r="L202" s="5">
        <f t="shared" si="10"/>
        <v>0</v>
      </c>
      <c r="M202">
        <f t="shared" si="12"/>
        <v>0</v>
      </c>
    </row>
    <row r="203" spans="11:13" hidden="1" x14ac:dyDescent="0.3">
      <c r="K203" s="7">
        <f t="shared" si="11"/>
        <v>0</v>
      </c>
      <c r="L203" s="5">
        <f t="shared" si="10"/>
        <v>0</v>
      </c>
      <c r="M203">
        <f t="shared" si="12"/>
        <v>0</v>
      </c>
    </row>
    <row r="204" spans="11:13" hidden="1" x14ac:dyDescent="0.3">
      <c r="K204" s="7">
        <f t="shared" si="11"/>
        <v>0</v>
      </c>
      <c r="L204" s="5">
        <f t="shared" si="10"/>
        <v>0</v>
      </c>
      <c r="M204">
        <f t="shared" si="12"/>
        <v>0</v>
      </c>
    </row>
    <row r="205" spans="11:13" hidden="1" x14ac:dyDescent="0.3">
      <c r="K205" s="7">
        <f t="shared" si="11"/>
        <v>0</v>
      </c>
      <c r="L205" s="5">
        <f t="shared" si="10"/>
        <v>0</v>
      </c>
      <c r="M205">
        <f t="shared" si="12"/>
        <v>0</v>
      </c>
    </row>
    <row r="206" spans="11:13" hidden="1" x14ac:dyDescent="0.3">
      <c r="K206" s="7">
        <f t="shared" si="11"/>
        <v>0</v>
      </c>
      <c r="L206" s="5">
        <f t="shared" si="10"/>
        <v>0</v>
      </c>
      <c r="M206">
        <f t="shared" si="12"/>
        <v>0</v>
      </c>
    </row>
    <row r="207" spans="11:13" hidden="1" x14ac:dyDescent="0.3">
      <c r="K207" s="7">
        <f t="shared" si="11"/>
        <v>0</v>
      </c>
      <c r="L207" s="5">
        <f t="shared" si="10"/>
        <v>0</v>
      </c>
      <c r="M207">
        <f t="shared" si="12"/>
        <v>0</v>
      </c>
    </row>
    <row r="208" spans="11:13" hidden="1" x14ac:dyDescent="0.3">
      <c r="K208" s="7">
        <f t="shared" si="11"/>
        <v>0</v>
      </c>
      <c r="L208" s="5">
        <f t="shared" si="10"/>
        <v>0</v>
      </c>
      <c r="M208">
        <f t="shared" si="12"/>
        <v>0</v>
      </c>
    </row>
    <row r="209" spans="11:13" hidden="1" x14ac:dyDescent="0.3">
      <c r="K209" s="7">
        <f t="shared" si="11"/>
        <v>0</v>
      </c>
      <c r="L209" s="5">
        <f t="shared" si="10"/>
        <v>0</v>
      </c>
      <c r="M209">
        <f t="shared" si="12"/>
        <v>0</v>
      </c>
    </row>
    <row r="210" spans="11:13" hidden="1" x14ac:dyDescent="0.3">
      <c r="K210" s="7">
        <f t="shared" si="11"/>
        <v>0</v>
      </c>
      <c r="L210" s="5">
        <f t="shared" si="10"/>
        <v>0</v>
      </c>
      <c r="M210">
        <f t="shared" si="12"/>
        <v>0</v>
      </c>
    </row>
    <row r="211" spans="11:13" hidden="1" x14ac:dyDescent="0.3">
      <c r="K211" s="7">
        <f t="shared" si="11"/>
        <v>0</v>
      </c>
      <c r="L211" s="5">
        <f t="shared" si="10"/>
        <v>0</v>
      </c>
      <c r="M211">
        <f t="shared" si="12"/>
        <v>0</v>
      </c>
    </row>
    <row r="212" spans="11:13" hidden="1" x14ac:dyDescent="0.3">
      <c r="K212" s="7">
        <f t="shared" si="11"/>
        <v>0</v>
      </c>
      <c r="L212" s="5">
        <f t="shared" si="10"/>
        <v>0</v>
      </c>
      <c r="M212">
        <f t="shared" si="12"/>
        <v>0</v>
      </c>
    </row>
    <row r="213" spans="11:13" hidden="1" x14ac:dyDescent="0.3">
      <c r="K213" s="7">
        <f t="shared" si="11"/>
        <v>0</v>
      </c>
      <c r="L213" s="5">
        <f t="shared" si="10"/>
        <v>0</v>
      </c>
      <c r="M213">
        <f t="shared" si="12"/>
        <v>0</v>
      </c>
    </row>
    <row r="214" spans="11:13" hidden="1" x14ac:dyDescent="0.3">
      <c r="K214" s="7">
        <f t="shared" si="11"/>
        <v>0</v>
      </c>
      <c r="L214" s="5">
        <f t="shared" si="10"/>
        <v>0</v>
      </c>
      <c r="M214">
        <f t="shared" si="12"/>
        <v>0</v>
      </c>
    </row>
    <row r="215" spans="11:13" hidden="1" x14ac:dyDescent="0.3">
      <c r="K215" s="7">
        <f t="shared" si="11"/>
        <v>0</v>
      </c>
      <c r="L215" s="5">
        <f t="shared" si="10"/>
        <v>0</v>
      </c>
      <c r="M215">
        <f t="shared" si="12"/>
        <v>0</v>
      </c>
    </row>
    <row r="216" spans="11:13" hidden="1" x14ac:dyDescent="0.3">
      <c r="K216" s="7">
        <f t="shared" si="11"/>
        <v>0</v>
      </c>
      <c r="L216" s="5">
        <f t="shared" si="10"/>
        <v>0</v>
      </c>
      <c r="M216">
        <f t="shared" si="12"/>
        <v>0</v>
      </c>
    </row>
    <row r="217" spans="11:13" hidden="1" x14ac:dyDescent="0.3">
      <c r="K217" s="7">
        <f t="shared" si="11"/>
        <v>0</v>
      </c>
      <c r="L217" s="5">
        <f t="shared" si="10"/>
        <v>0</v>
      </c>
      <c r="M217">
        <f t="shared" si="12"/>
        <v>0</v>
      </c>
    </row>
    <row r="218" spans="11:13" hidden="1" x14ac:dyDescent="0.3">
      <c r="K218" s="7">
        <f t="shared" si="11"/>
        <v>0</v>
      </c>
      <c r="L218" s="5">
        <f t="shared" si="10"/>
        <v>0</v>
      </c>
      <c r="M218">
        <f t="shared" si="12"/>
        <v>0</v>
      </c>
    </row>
    <row r="219" spans="11:13" hidden="1" x14ac:dyDescent="0.3">
      <c r="K219" s="7">
        <f t="shared" si="11"/>
        <v>0</v>
      </c>
      <c r="L219" s="5">
        <f t="shared" si="10"/>
        <v>0</v>
      </c>
      <c r="M219">
        <f t="shared" si="12"/>
        <v>0</v>
      </c>
    </row>
    <row r="220" spans="11:13" hidden="1" x14ac:dyDescent="0.3">
      <c r="K220" s="7">
        <f t="shared" si="11"/>
        <v>0</v>
      </c>
      <c r="L220" s="5">
        <f t="shared" si="10"/>
        <v>0</v>
      </c>
      <c r="M220">
        <f t="shared" si="12"/>
        <v>0</v>
      </c>
    </row>
    <row r="221" spans="11:13" hidden="1" x14ac:dyDescent="0.3">
      <c r="K221" s="7">
        <f t="shared" si="11"/>
        <v>0</v>
      </c>
      <c r="L221" s="5">
        <f t="shared" si="10"/>
        <v>0</v>
      </c>
      <c r="M221">
        <f t="shared" si="12"/>
        <v>0</v>
      </c>
    </row>
    <row r="222" spans="11:13" hidden="1" x14ac:dyDescent="0.3">
      <c r="K222" s="7">
        <f t="shared" si="11"/>
        <v>0</v>
      </c>
      <c r="L222" s="5">
        <f t="shared" si="10"/>
        <v>0</v>
      </c>
      <c r="M222">
        <f t="shared" si="12"/>
        <v>0</v>
      </c>
    </row>
    <row r="223" spans="11:13" hidden="1" x14ac:dyDescent="0.3">
      <c r="K223" s="7">
        <f t="shared" si="11"/>
        <v>0</v>
      </c>
      <c r="L223" s="5">
        <f t="shared" si="10"/>
        <v>0</v>
      </c>
      <c r="M223">
        <f t="shared" si="12"/>
        <v>0</v>
      </c>
    </row>
    <row r="224" spans="11:13" hidden="1" x14ac:dyDescent="0.3">
      <c r="K224" s="7">
        <f t="shared" si="11"/>
        <v>0</v>
      </c>
      <c r="L224" s="5">
        <f t="shared" si="10"/>
        <v>0</v>
      </c>
      <c r="M224">
        <f t="shared" si="12"/>
        <v>0</v>
      </c>
    </row>
    <row r="225" spans="11:13" hidden="1" x14ac:dyDescent="0.3">
      <c r="K225" s="7">
        <f t="shared" si="11"/>
        <v>0</v>
      </c>
      <c r="L225" s="5">
        <f t="shared" si="10"/>
        <v>0</v>
      </c>
      <c r="M225">
        <f t="shared" si="12"/>
        <v>0</v>
      </c>
    </row>
    <row r="226" spans="11:13" hidden="1" x14ac:dyDescent="0.3">
      <c r="K226" s="7">
        <f t="shared" si="11"/>
        <v>0</v>
      </c>
      <c r="L226" s="5">
        <f t="shared" si="10"/>
        <v>0</v>
      </c>
      <c r="M226">
        <f t="shared" si="12"/>
        <v>0</v>
      </c>
    </row>
    <row r="227" spans="11:13" hidden="1" x14ac:dyDescent="0.3">
      <c r="K227" s="7">
        <f t="shared" si="11"/>
        <v>0</v>
      </c>
      <c r="L227" s="5">
        <f t="shared" si="10"/>
        <v>0</v>
      </c>
      <c r="M227">
        <f t="shared" si="12"/>
        <v>0</v>
      </c>
    </row>
    <row r="228" spans="11:13" hidden="1" x14ac:dyDescent="0.3">
      <c r="K228" s="7">
        <f t="shared" si="11"/>
        <v>0</v>
      </c>
      <c r="L228" s="5">
        <f t="shared" si="10"/>
        <v>0</v>
      </c>
      <c r="M228">
        <f t="shared" si="12"/>
        <v>0</v>
      </c>
    </row>
    <row r="229" spans="11:13" hidden="1" x14ac:dyDescent="0.3">
      <c r="K229" s="7">
        <f t="shared" si="11"/>
        <v>0</v>
      </c>
      <c r="L229" s="5">
        <f t="shared" si="10"/>
        <v>0</v>
      </c>
      <c r="M229">
        <f t="shared" si="12"/>
        <v>0</v>
      </c>
    </row>
    <row r="230" spans="11:13" hidden="1" x14ac:dyDescent="0.3">
      <c r="K230" s="7">
        <f t="shared" si="11"/>
        <v>0</v>
      </c>
      <c r="L230" s="5">
        <f t="shared" si="10"/>
        <v>0</v>
      </c>
      <c r="M230">
        <f t="shared" si="12"/>
        <v>0</v>
      </c>
    </row>
    <row r="231" spans="11:13" hidden="1" x14ac:dyDescent="0.3">
      <c r="K231" s="7">
        <f t="shared" si="11"/>
        <v>0</v>
      </c>
      <c r="L231" s="5">
        <f t="shared" si="10"/>
        <v>0</v>
      </c>
      <c r="M231">
        <f t="shared" si="12"/>
        <v>0</v>
      </c>
    </row>
    <row r="232" spans="11:13" hidden="1" x14ac:dyDescent="0.3">
      <c r="K232" s="7">
        <f t="shared" si="11"/>
        <v>0</v>
      </c>
      <c r="L232" s="5">
        <f t="shared" si="10"/>
        <v>0</v>
      </c>
      <c r="M232">
        <f t="shared" si="12"/>
        <v>0</v>
      </c>
    </row>
    <row r="233" spans="11:13" hidden="1" x14ac:dyDescent="0.3">
      <c r="K233" s="7">
        <f t="shared" si="11"/>
        <v>0</v>
      </c>
      <c r="L233" s="5">
        <f t="shared" si="10"/>
        <v>0</v>
      </c>
      <c r="M233">
        <f t="shared" si="12"/>
        <v>0</v>
      </c>
    </row>
    <row r="234" spans="11:13" hidden="1" x14ac:dyDescent="0.3">
      <c r="K234" s="7">
        <f t="shared" si="11"/>
        <v>0</v>
      </c>
      <c r="L234" s="5">
        <f t="shared" si="10"/>
        <v>0</v>
      </c>
      <c r="M234">
        <f t="shared" si="12"/>
        <v>0</v>
      </c>
    </row>
    <row r="235" spans="11:13" hidden="1" x14ac:dyDescent="0.3">
      <c r="K235" s="7">
        <f t="shared" si="11"/>
        <v>0</v>
      </c>
      <c r="L235" s="5">
        <f t="shared" si="10"/>
        <v>0</v>
      </c>
      <c r="M235">
        <f t="shared" si="12"/>
        <v>0</v>
      </c>
    </row>
    <row r="236" spans="11:13" hidden="1" x14ac:dyDescent="0.3">
      <c r="K236" s="7">
        <f t="shared" si="11"/>
        <v>0</v>
      </c>
      <c r="L236" s="5">
        <f t="shared" si="10"/>
        <v>0</v>
      </c>
      <c r="M236">
        <f t="shared" si="12"/>
        <v>0</v>
      </c>
    </row>
    <row r="237" spans="11:13" hidden="1" x14ac:dyDescent="0.3">
      <c r="K237" s="7">
        <f t="shared" si="11"/>
        <v>0</v>
      </c>
      <c r="L237" s="5">
        <f t="shared" si="10"/>
        <v>0</v>
      </c>
      <c r="M237">
        <f t="shared" si="12"/>
        <v>0</v>
      </c>
    </row>
    <row r="238" spans="11:13" hidden="1" x14ac:dyDescent="0.3">
      <c r="K238" s="7">
        <f t="shared" si="11"/>
        <v>0</v>
      </c>
      <c r="L238" s="5">
        <f t="shared" si="10"/>
        <v>0</v>
      </c>
      <c r="M238">
        <f t="shared" si="12"/>
        <v>0</v>
      </c>
    </row>
    <row r="239" spans="11:13" hidden="1" x14ac:dyDescent="0.3">
      <c r="K239" s="7">
        <f t="shared" si="11"/>
        <v>0</v>
      </c>
      <c r="L239" s="5">
        <f t="shared" si="10"/>
        <v>0</v>
      </c>
      <c r="M239">
        <f t="shared" si="12"/>
        <v>0</v>
      </c>
    </row>
    <row r="240" spans="11:13" hidden="1" x14ac:dyDescent="0.3">
      <c r="K240" s="7">
        <f t="shared" si="11"/>
        <v>0</v>
      </c>
      <c r="L240" s="5">
        <f t="shared" si="10"/>
        <v>0</v>
      </c>
      <c r="M240">
        <f t="shared" si="12"/>
        <v>0</v>
      </c>
    </row>
    <row r="241" spans="11:13" hidden="1" x14ac:dyDescent="0.3">
      <c r="K241" s="7">
        <f t="shared" si="11"/>
        <v>0</v>
      </c>
      <c r="L241" s="5">
        <f t="shared" si="10"/>
        <v>0</v>
      </c>
      <c r="M241">
        <f t="shared" si="12"/>
        <v>0</v>
      </c>
    </row>
    <row r="242" spans="11:13" hidden="1" x14ac:dyDescent="0.3">
      <c r="K242" s="7">
        <f t="shared" si="11"/>
        <v>0</v>
      </c>
      <c r="L242" s="5">
        <f t="shared" si="10"/>
        <v>0</v>
      </c>
      <c r="M242">
        <f t="shared" si="12"/>
        <v>0</v>
      </c>
    </row>
    <row r="243" spans="11:13" hidden="1" x14ac:dyDescent="0.3">
      <c r="K243" s="7">
        <f t="shared" si="11"/>
        <v>0</v>
      </c>
      <c r="L243" s="5">
        <f t="shared" si="10"/>
        <v>0</v>
      </c>
      <c r="M243">
        <f t="shared" si="12"/>
        <v>0</v>
      </c>
    </row>
    <row r="244" spans="11:13" hidden="1" x14ac:dyDescent="0.3">
      <c r="K244" s="7">
        <f t="shared" si="11"/>
        <v>0</v>
      </c>
      <c r="L244" s="5">
        <f t="shared" si="10"/>
        <v>0</v>
      </c>
      <c r="M244">
        <f t="shared" si="12"/>
        <v>0</v>
      </c>
    </row>
    <row r="245" spans="11:13" hidden="1" x14ac:dyDescent="0.3">
      <c r="K245" s="7">
        <f t="shared" si="11"/>
        <v>0</v>
      </c>
      <c r="L245" s="5">
        <f t="shared" si="10"/>
        <v>0</v>
      </c>
      <c r="M245">
        <f t="shared" si="12"/>
        <v>0</v>
      </c>
    </row>
    <row r="246" spans="11:13" hidden="1" x14ac:dyDescent="0.3">
      <c r="K246" s="7">
        <f t="shared" si="11"/>
        <v>0</v>
      </c>
      <c r="L246" s="5">
        <f t="shared" si="10"/>
        <v>0</v>
      </c>
      <c r="M246">
        <f t="shared" si="12"/>
        <v>0</v>
      </c>
    </row>
    <row r="247" spans="11:13" hidden="1" x14ac:dyDescent="0.3">
      <c r="K247" s="7">
        <f t="shared" si="11"/>
        <v>0</v>
      </c>
      <c r="L247" s="5">
        <f t="shared" si="10"/>
        <v>0</v>
      </c>
      <c r="M247">
        <f t="shared" si="12"/>
        <v>0</v>
      </c>
    </row>
    <row r="248" spans="11:13" hidden="1" x14ac:dyDescent="0.3">
      <c r="K248" s="7">
        <f t="shared" si="11"/>
        <v>0</v>
      </c>
      <c r="L248" s="5">
        <f t="shared" si="10"/>
        <v>0</v>
      </c>
      <c r="M248">
        <f t="shared" si="12"/>
        <v>0</v>
      </c>
    </row>
    <row r="249" spans="11:13" hidden="1" x14ac:dyDescent="0.3">
      <c r="K249" s="7">
        <f t="shared" si="11"/>
        <v>0</v>
      </c>
      <c r="L249" s="5">
        <f t="shared" si="10"/>
        <v>0</v>
      </c>
      <c r="M249">
        <f t="shared" si="12"/>
        <v>0</v>
      </c>
    </row>
    <row r="250" spans="11:13" hidden="1" x14ac:dyDescent="0.3">
      <c r="K250" s="7">
        <f t="shared" si="11"/>
        <v>0</v>
      </c>
      <c r="L250" s="5">
        <f t="shared" si="10"/>
        <v>0</v>
      </c>
      <c r="M250">
        <f t="shared" si="12"/>
        <v>0</v>
      </c>
    </row>
    <row r="251" spans="11:13" hidden="1" x14ac:dyDescent="0.3">
      <c r="K251" s="7">
        <f t="shared" si="11"/>
        <v>0</v>
      </c>
      <c r="L251" s="5">
        <f t="shared" si="10"/>
        <v>0</v>
      </c>
      <c r="M251">
        <f t="shared" si="12"/>
        <v>0</v>
      </c>
    </row>
    <row r="252" spans="11:13" hidden="1" x14ac:dyDescent="0.3">
      <c r="K252" s="7">
        <f t="shared" si="11"/>
        <v>0</v>
      </c>
      <c r="L252" s="5">
        <f t="shared" si="10"/>
        <v>0</v>
      </c>
      <c r="M252">
        <f t="shared" si="12"/>
        <v>0</v>
      </c>
    </row>
    <row r="253" spans="11:13" hidden="1" x14ac:dyDescent="0.3">
      <c r="K253" s="7">
        <f t="shared" si="11"/>
        <v>0</v>
      </c>
      <c r="L253" s="5">
        <f t="shared" si="10"/>
        <v>0</v>
      </c>
      <c r="M253">
        <f t="shared" si="12"/>
        <v>0</v>
      </c>
    </row>
    <row r="254" spans="11:13" hidden="1" x14ac:dyDescent="0.3">
      <c r="K254" s="7">
        <f t="shared" si="11"/>
        <v>0</v>
      </c>
      <c r="L254" s="5">
        <f t="shared" si="10"/>
        <v>0</v>
      </c>
      <c r="M254">
        <f t="shared" si="12"/>
        <v>0</v>
      </c>
    </row>
    <row r="255" spans="11:13" hidden="1" x14ac:dyDescent="0.3">
      <c r="K255" s="7">
        <f t="shared" si="11"/>
        <v>0</v>
      </c>
      <c r="L255" s="5">
        <f t="shared" si="10"/>
        <v>0</v>
      </c>
      <c r="M255">
        <f t="shared" si="12"/>
        <v>0</v>
      </c>
    </row>
    <row r="256" spans="11:13" hidden="1" x14ac:dyDescent="0.3">
      <c r="K256" s="7">
        <f t="shared" si="11"/>
        <v>0</v>
      </c>
      <c r="L256" s="5">
        <f t="shared" si="10"/>
        <v>0</v>
      </c>
      <c r="M256">
        <f t="shared" si="12"/>
        <v>0</v>
      </c>
    </row>
    <row r="257" spans="11:13" hidden="1" x14ac:dyDescent="0.3">
      <c r="K257" s="7">
        <f t="shared" si="11"/>
        <v>0</v>
      </c>
      <c r="L257" s="5">
        <f t="shared" ref="L257:L320" si="13">IF(D257="X",0,IF(E257="",0,IF(E257="H",0,VLOOKUP(E257,$F$539:$G$553,2))))</f>
        <v>0</v>
      </c>
      <c r="M257">
        <f t="shared" si="12"/>
        <v>0</v>
      </c>
    </row>
    <row r="258" spans="11:13" hidden="1" x14ac:dyDescent="0.3">
      <c r="K258" s="7">
        <f t="shared" si="11"/>
        <v>0</v>
      </c>
      <c r="L258" s="5">
        <f t="shared" si="13"/>
        <v>0</v>
      </c>
      <c r="M258">
        <f t="shared" si="12"/>
        <v>0</v>
      </c>
    </row>
    <row r="259" spans="11:13" hidden="1" x14ac:dyDescent="0.3">
      <c r="K259" s="7">
        <f t="shared" si="11"/>
        <v>0</v>
      </c>
      <c r="L259" s="5">
        <f t="shared" si="13"/>
        <v>0</v>
      </c>
      <c r="M259">
        <f t="shared" si="12"/>
        <v>0</v>
      </c>
    </row>
    <row r="260" spans="11:13" hidden="1" x14ac:dyDescent="0.3">
      <c r="K260" s="7">
        <f t="shared" si="11"/>
        <v>0</v>
      </c>
      <c r="L260" s="5">
        <f t="shared" si="13"/>
        <v>0</v>
      </c>
      <c r="M260">
        <f t="shared" si="12"/>
        <v>0</v>
      </c>
    </row>
    <row r="261" spans="11:13" hidden="1" x14ac:dyDescent="0.3">
      <c r="K261" s="7">
        <f t="shared" si="11"/>
        <v>0</v>
      </c>
      <c r="L261" s="5">
        <f t="shared" si="13"/>
        <v>0</v>
      </c>
      <c r="M261">
        <f t="shared" si="12"/>
        <v>0</v>
      </c>
    </row>
    <row r="262" spans="11:13" hidden="1" x14ac:dyDescent="0.3">
      <c r="K262" s="7">
        <f t="shared" si="11"/>
        <v>0</v>
      </c>
      <c r="L262" s="5">
        <f t="shared" si="13"/>
        <v>0</v>
      </c>
      <c r="M262">
        <f t="shared" si="12"/>
        <v>0</v>
      </c>
    </row>
    <row r="263" spans="11:13" hidden="1" x14ac:dyDescent="0.3">
      <c r="K263" s="7">
        <f t="shared" ref="K263:K326" si="14">SUM(F263:J263)</f>
        <v>0</v>
      </c>
      <c r="L263" s="5">
        <f t="shared" si="13"/>
        <v>0</v>
      </c>
      <c r="M263">
        <f t="shared" ref="M263:M326" si="15">SUM(K263*L263)</f>
        <v>0</v>
      </c>
    </row>
    <row r="264" spans="11:13" hidden="1" x14ac:dyDescent="0.3">
      <c r="K264" s="7">
        <f t="shared" si="14"/>
        <v>0</v>
      </c>
      <c r="L264" s="5">
        <f t="shared" si="13"/>
        <v>0</v>
      </c>
      <c r="M264">
        <f t="shared" si="15"/>
        <v>0</v>
      </c>
    </row>
    <row r="265" spans="11:13" hidden="1" x14ac:dyDescent="0.3">
      <c r="K265" s="7">
        <f t="shared" si="14"/>
        <v>0</v>
      </c>
      <c r="L265" s="5">
        <f t="shared" si="13"/>
        <v>0</v>
      </c>
      <c r="M265">
        <f t="shared" si="15"/>
        <v>0</v>
      </c>
    </row>
    <row r="266" spans="11:13" hidden="1" x14ac:dyDescent="0.3">
      <c r="K266" s="7">
        <f t="shared" si="14"/>
        <v>0</v>
      </c>
      <c r="L266" s="5">
        <f t="shared" si="13"/>
        <v>0</v>
      </c>
      <c r="M266">
        <f t="shared" si="15"/>
        <v>0</v>
      </c>
    </row>
    <row r="267" spans="11:13" hidden="1" x14ac:dyDescent="0.3">
      <c r="K267" s="7">
        <f t="shared" si="14"/>
        <v>0</v>
      </c>
      <c r="L267" s="5">
        <f t="shared" si="13"/>
        <v>0</v>
      </c>
      <c r="M267">
        <f t="shared" si="15"/>
        <v>0</v>
      </c>
    </row>
    <row r="268" spans="11:13" hidden="1" x14ac:dyDescent="0.3">
      <c r="K268" s="7">
        <f t="shared" si="14"/>
        <v>0</v>
      </c>
      <c r="L268" s="5">
        <f t="shared" si="13"/>
        <v>0</v>
      </c>
      <c r="M268">
        <f t="shared" si="15"/>
        <v>0</v>
      </c>
    </row>
    <row r="269" spans="11:13" hidden="1" x14ac:dyDescent="0.3">
      <c r="K269" s="7">
        <f t="shared" si="14"/>
        <v>0</v>
      </c>
      <c r="L269" s="5">
        <f t="shared" si="13"/>
        <v>0</v>
      </c>
      <c r="M269">
        <f t="shared" si="15"/>
        <v>0</v>
      </c>
    </row>
    <row r="270" spans="11:13" hidden="1" x14ac:dyDescent="0.3">
      <c r="K270" s="7">
        <f t="shared" si="14"/>
        <v>0</v>
      </c>
      <c r="L270" s="5">
        <f t="shared" si="13"/>
        <v>0</v>
      </c>
      <c r="M270">
        <f t="shared" si="15"/>
        <v>0</v>
      </c>
    </row>
    <row r="271" spans="11:13" hidden="1" x14ac:dyDescent="0.3">
      <c r="K271" s="7">
        <f t="shared" si="14"/>
        <v>0</v>
      </c>
      <c r="L271" s="5">
        <f t="shared" si="13"/>
        <v>0</v>
      </c>
      <c r="M271">
        <f t="shared" si="15"/>
        <v>0</v>
      </c>
    </row>
    <row r="272" spans="11:13" hidden="1" x14ac:dyDescent="0.3">
      <c r="K272" s="7">
        <f t="shared" si="14"/>
        <v>0</v>
      </c>
      <c r="L272" s="5">
        <f t="shared" si="13"/>
        <v>0</v>
      </c>
      <c r="M272">
        <f t="shared" si="15"/>
        <v>0</v>
      </c>
    </row>
    <row r="273" spans="11:13" hidden="1" x14ac:dyDescent="0.3">
      <c r="K273" s="7">
        <f t="shared" si="14"/>
        <v>0</v>
      </c>
      <c r="L273" s="5">
        <f t="shared" si="13"/>
        <v>0</v>
      </c>
      <c r="M273">
        <f t="shared" si="15"/>
        <v>0</v>
      </c>
    </row>
    <row r="274" spans="11:13" hidden="1" x14ac:dyDescent="0.3">
      <c r="K274" s="7">
        <f t="shared" si="14"/>
        <v>0</v>
      </c>
      <c r="L274" s="5">
        <f t="shared" si="13"/>
        <v>0</v>
      </c>
      <c r="M274">
        <f t="shared" si="15"/>
        <v>0</v>
      </c>
    </row>
    <row r="275" spans="11:13" hidden="1" x14ac:dyDescent="0.3">
      <c r="K275" s="7">
        <f t="shared" si="14"/>
        <v>0</v>
      </c>
      <c r="L275" s="5">
        <f t="shared" si="13"/>
        <v>0</v>
      </c>
      <c r="M275">
        <f t="shared" si="15"/>
        <v>0</v>
      </c>
    </row>
    <row r="276" spans="11:13" hidden="1" x14ac:dyDescent="0.3">
      <c r="K276" s="7">
        <f t="shared" si="14"/>
        <v>0</v>
      </c>
      <c r="L276" s="5">
        <f t="shared" si="13"/>
        <v>0</v>
      </c>
      <c r="M276">
        <f t="shared" si="15"/>
        <v>0</v>
      </c>
    </row>
    <row r="277" spans="11:13" hidden="1" x14ac:dyDescent="0.3">
      <c r="K277" s="7">
        <f t="shared" si="14"/>
        <v>0</v>
      </c>
      <c r="L277" s="5">
        <f t="shared" si="13"/>
        <v>0</v>
      </c>
      <c r="M277">
        <f t="shared" si="15"/>
        <v>0</v>
      </c>
    </row>
    <row r="278" spans="11:13" hidden="1" x14ac:dyDescent="0.3">
      <c r="K278" s="7">
        <f t="shared" si="14"/>
        <v>0</v>
      </c>
      <c r="L278" s="5">
        <f t="shared" si="13"/>
        <v>0</v>
      </c>
      <c r="M278">
        <f t="shared" si="15"/>
        <v>0</v>
      </c>
    </row>
    <row r="279" spans="11:13" hidden="1" x14ac:dyDescent="0.3">
      <c r="K279" s="7">
        <f t="shared" si="14"/>
        <v>0</v>
      </c>
      <c r="L279" s="5">
        <f t="shared" si="13"/>
        <v>0</v>
      </c>
      <c r="M279">
        <f t="shared" si="15"/>
        <v>0</v>
      </c>
    </row>
    <row r="280" spans="11:13" hidden="1" x14ac:dyDescent="0.3">
      <c r="K280" s="7">
        <f t="shared" si="14"/>
        <v>0</v>
      </c>
      <c r="L280" s="5">
        <f t="shared" si="13"/>
        <v>0</v>
      </c>
      <c r="M280">
        <f t="shared" si="15"/>
        <v>0</v>
      </c>
    </row>
    <row r="281" spans="11:13" hidden="1" x14ac:dyDescent="0.3">
      <c r="K281" s="7">
        <f t="shared" si="14"/>
        <v>0</v>
      </c>
      <c r="L281" s="5">
        <f t="shared" si="13"/>
        <v>0</v>
      </c>
      <c r="M281">
        <f t="shared" si="15"/>
        <v>0</v>
      </c>
    </row>
    <row r="282" spans="11:13" hidden="1" x14ac:dyDescent="0.3">
      <c r="K282" s="7">
        <f t="shared" si="14"/>
        <v>0</v>
      </c>
      <c r="L282" s="5">
        <f t="shared" si="13"/>
        <v>0</v>
      </c>
      <c r="M282">
        <f t="shared" si="15"/>
        <v>0</v>
      </c>
    </row>
    <row r="283" spans="11:13" hidden="1" x14ac:dyDescent="0.3">
      <c r="K283" s="7">
        <f t="shared" si="14"/>
        <v>0</v>
      </c>
      <c r="L283" s="5">
        <f t="shared" si="13"/>
        <v>0</v>
      </c>
      <c r="M283">
        <f t="shared" si="15"/>
        <v>0</v>
      </c>
    </row>
    <row r="284" spans="11:13" hidden="1" x14ac:dyDescent="0.3">
      <c r="K284" s="7">
        <f t="shared" si="14"/>
        <v>0</v>
      </c>
      <c r="L284" s="5">
        <f t="shared" si="13"/>
        <v>0</v>
      </c>
      <c r="M284">
        <f t="shared" si="15"/>
        <v>0</v>
      </c>
    </row>
    <row r="285" spans="11:13" hidden="1" x14ac:dyDescent="0.3">
      <c r="K285" s="7">
        <f t="shared" si="14"/>
        <v>0</v>
      </c>
      <c r="L285" s="5">
        <f t="shared" si="13"/>
        <v>0</v>
      </c>
      <c r="M285">
        <f t="shared" si="15"/>
        <v>0</v>
      </c>
    </row>
    <row r="286" spans="11:13" hidden="1" x14ac:dyDescent="0.3">
      <c r="K286" s="7">
        <f t="shared" si="14"/>
        <v>0</v>
      </c>
      <c r="L286" s="5">
        <f t="shared" si="13"/>
        <v>0</v>
      </c>
      <c r="M286">
        <f t="shared" si="15"/>
        <v>0</v>
      </c>
    </row>
    <row r="287" spans="11:13" hidden="1" x14ac:dyDescent="0.3">
      <c r="K287" s="7">
        <f t="shared" si="14"/>
        <v>0</v>
      </c>
      <c r="L287" s="5">
        <f t="shared" si="13"/>
        <v>0</v>
      </c>
      <c r="M287">
        <f t="shared" si="15"/>
        <v>0</v>
      </c>
    </row>
    <row r="288" spans="11:13" hidden="1" x14ac:dyDescent="0.3">
      <c r="K288" s="7">
        <f t="shared" si="14"/>
        <v>0</v>
      </c>
      <c r="L288" s="5">
        <f t="shared" si="13"/>
        <v>0</v>
      </c>
      <c r="M288">
        <f t="shared" si="15"/>
        <v>0</v>
      </c>
    </row>
    <row r="289" spans="11:13" hidden="1" x14ac:dyDescent="0.3">
      <c r="K289" s="7">
        <f t="shared" si="14"/>
        <v>0</v>
      </c>
      <c r="L289" s="5">
        <f t="shared" si="13"/>
        <v>0</v>
      </c>
      <c r="M289">
        <f t="shared" si="15"/>
        <v>0</v>
      </c>
    </row>
    <row r="290" spans="11:13" hidden="1" x14ac:dyDescent="0.3">
      <c r="K290" s="7">
        <f t="shared" si="14"/>
        <v>0</v>
      </c>
      <c r="L290" s="5">
        <f t="shared" si="13"/>
        <v>0</v>
      </c>
      <c r="M290">
        <f t="shared" si="15"/>
        <v>0</v>
      </c>
    </row>
    <row r="291" spans="11:13" hidden="1" x14ac:dyDescent="0.3">
      <c r="K291" s="7">
        <f t="shared" si="14"/>
        <v>0</v>
      </c>
      <c r="L291" s="5">
        <f t="shared" si="13"/>
        <v>0</v>
      </c>
      <c r="M291">
        <f t="shared" si="15"/>
        <v>0</v>
      </c>
    </row>
    <row r="292" spans="11:13" hidden="1" x14ac:dyDescent="0.3">
      <c r="K292" s="7">
        <f t="shared" si="14"/>
        <v>0</v>
      </c>
      <c r="L292" s="5">
        <f t="shared" si="13"/>
        <v>0</v>
      </c>
      <c r="M292">
        <f t="shared" si="15"/>
        <v>0</v>
      </c>
    </row>
    <row r="293" spans="11:13" hidden="1" x14ac:dyDescent="0.3">
      <c r="K293" s="7">
        <f t="shared" si="14"/>
        <v>0</v>
      </c>
      <c r="L293" s="5">
        <f t="shared" si="13"/>
        <v>0</v>
      </c>
      <c r="M293">
        <f t="shared" si="15"/>
        <v>0</v>
      </c>
    </row>
    <row r="294" spans="11:13" hidden="1" x14ac:dyDescent="0.3">
      <c r="K294" s="7">
        <f t="shared" si="14"/>
        <v>0</v>
      </c>
      <c r="L294" s="5">
        <f t="shared" si="13"/>
        <v>0</v>
      </c>
      <c r="M294">
        <f t="shared" si="15"/>
        <v>0</v>
      </c>
    </row>
    <row r="295" spans="11:13" hidden="1" x14ac:dyDescent="0.3">
      <c r="K295" s="7">
        <f t="shared" si="14"/>
        <v>0</v>
      </c>
      <c r="L295" s="5">
        <f t="shared" si="13"/>
        <v>0</v>
      </c>
      <c r="M295">
        <f t="shared" si="15"/>
        <v>0</v>
      </c>
    </row>
    <row r="296" spans="11:13" hidden="1" x14ac:dyDescent="0.3">
      <c r="K296" s="7">
        <f t="shared" si="14"/>
        <v>0</v>
      </c>
      <c r="L296" s="5">
        <f t="shared" si="13"/>
        <v>0</v>
      </c>
      <c r="M296">
        <f t="shared" si="15"/>
        <v>0</v>
      </c>
    </row>
    <row r="297" spans="11:13" hidden="1" x14ac:dyDescent="0.3">
      <c r="K297" s="7">
        <f t="shared" si="14"/>
        <v>0</v>
      </c>
      <c r="L297" s="5">
        <f t="shared" si="13"/>
        <v>0</v>
      </c>
      <c r="M297">
        <f t="shared" si="15"/>
        <v>0</v>
      </c>
    </row>
    <row r="298" spans="11:13" hidden="1" x14ac:dyDescent="0.3">
      <c r="K298" s="7">
        <f t="shared" si="14"/>
        <v>0</v>
      </c>
      <c r="L298" s="5">
        <f t="shared" si="13"/>
        <v>0</v>
      </c>
      <c r="M298">
        <f t="shared" si="15"/>
        <v>0</v>
      </c>
    </row>
    <row r="299" spans="11:13" hidden="1" x14ac:dyDescent="0.3">
      <c r="K299" s="7">
        <f t="shared" si="14"/>
        <v>0</v>
      </c>
      <c r="L299" s="5">
        <f t="shared" si="13"/>
        <v>0</v>
      </c>
      <c r="M299">
        <f t="shared" si="15"/>
        <v>0</v>
      </c>
    </row>
    <row r="300" spans="11:13" hidden="1" x14ac:dyDescent="0.3">
      <c r="K300" s="7">
        <f t="shared" si="14"/>
        <v>0</v>
      </c>
      <c r="L300" s="5">
        <f t="shared" si="13"/>
        <v>0</v>
      </c>
      <c r="M300">
        <f t="shared" si="15"/>
        <v>0</v>
      </c>
    </row>
    <row r="301" spans="11:13" hidden="1" x14ac:dyDescent="0.3">
      <c r="K301" s="7">
        <f t="shared" si="14"/>
        <v>0</v>
      </c>
      <c r="L301" s="5">
        <f t="shared" si="13"/>
        <v>0</v>
      </c>
      <c r="M301">
        <f t="shared" si="15"/>
        <v>0</v>
      </c>
    </row>
    <row r="302" spans="11:13" hidden="1" x14ac:dyDescent="0.3">
      <c r="K302" s="7">
        <f t="shared" si="14"/>
        <v>0</v>
      </c>
      <c r="L302" s="5">
        <f t="shared" si="13"/>
        <v>0</v>
      </c>
      <c r="M302">
        <f t="shared" si="15"/>
        <v>0</v>
      </c>
    </row>
    <row r="303" spans="11:13" hidden="1" x14ac:dyDescent="0.3">
      <c r="K303" s="7">
        <f t="shared" si="14"/>
        <v>0</v>
      </c>
      <c r="L303" s="5">
        <f t="shared" si="13"/>
        <v>0</v>
      </c>
      <c r="M303">
        <f t="shared" si="15"/>
        <v>0</v>
      </c>
    </row>
    <row r="304" spans="11:13" hidden="1" x14ac:dyDescent="0.3">
      <c r="K304" s="7">
        <f t="shared" si="14"/>
        <v>0</v>
      </c>
      <c r="L304" s="5">
        <f t="shared" si="13"/>
        <v>0</v>
      </c>
      <c r="M304">
        <f t="shared" si="15"/>
        <v>0</v>
      </c>
    </row>
    <row r="305" spans="11:13" hidden="1" x14ac:dyDescent="0.3">
      <c r="K305" s="7">
        <f t="shared" si="14"/>
        <v>0</v>
      </c>
      <c r="L305" s="5">
        <f t="shared" si="13"/>
        <v>0</v>
      </c>
      <c r="M305">
        <f t="shared" si="15"/>
        <v>0</v>
      </c>
    </row>
    <row r="306" spans="11:13" hidden="1" x14ac:dyDescent="0.3">
      <c r="K306" s="7">
        <f t="shared" si="14"/>
        <v>0</v>
      </c>
      <c r="L306" s="5">
        <f t="shared" si="13"/>
        <v>0</v>
      </c>
      <c r="M306">
        <f t="shared" si="15"/>
        <v>0</v>
      </c>
    </row>
    <row r="307" spans="11:13" hidden="1" x14ac:dyDescent="0.3">
      <c r="K307" s="7">
        <f t="shared" si="14"/>
        <v>0</v>
      </c>
      <c r="L307" s="5">
        <f t="shared" si="13"/>
        <v>0</v>
      </c>
      <c r="M307">
        <f t="shared" si="15"/>
        <v>0</v>
      </c>
    </row>
    <row r="308" spans="11:13" hidden="1" x14ac:dyDescent="0.3">
      <c r="K308" s="7">
        <f t="shared" si="14"/>
        <v>0</v>
      </c>
      <c r="L308" s="5">
        <f t="shared" si="13"/>
        <v>0</v>
      </c>
      <c r="M308">
        <f t="shared" si="15"/>
        <v>0</v>
      </c>
    </row>
    <row r="309" spans="11:13" hidden="1" x14ac:dyDescent="0.3">
      <c r="K309" s="7">
        <f t="shared" si="14"/>
        <v>0</v>
      </c>
      <c r="L309" s="5">
        <f t="shared" si="13"/>
        <v>0</v>
      </c>
      <c r="M309">
        <f t="shared" si="15"/>
        <v>0</v>
      </c>
    </row>
    <row r="310" spans="11:13" hidden="1" x14ac:dyDescent="0.3">
      <c r="K310" s="7">
        <f t="shared" si="14"/>
        <v>0</v>
      </c>
      <c r="L310" s="5">
        <f t="shared" si="13"/>
        <v>0</v>
      </c>
      <c r="M310">
        <f t="shared" si="15"/>
        <v>0</v>
      </c>
    </row>
    <row r="311" spans="11:13" hidden="1" x14ac:dyDescent="0.3">
      <c r="K311" s="7">
        <f t="shared" si="14"/>
        <v>0</v>
      </c>
      <c r="L311" s="5">
        <f t="shared" si="13"/>
        <v>0</v>
      </c>
      <c r="M311">
        <f t="shared" si="15"/>
        <v>0</v>
      </c>
    </row>
    <row r="312" spans="11:13" hidden="1" x14ac:dyDescent="0.3">
      <c r="K312" s="7">
        <f t="shared" si="14"/>
        <v>0</v>
      </c>
      <c r="L312" s="5">
        <f t="shared" si="13"/>
        <v>0</v>
      </c>
      <c r="M312">
        <f t="shared" si="15"/>
        <v>0</v>
      </c>
    </row>
    <row r="313" spans="11:13" hidden="1" x14ac:dyDescent="0.3">
      <c r="K313" s="7">
        <f t="shared" si="14"/>
        <v>0</v>
      </c>
      <c r="L313" s="5">
        <f t="shared" si="13"/>
        <v>0</v>
      </c>
      <c r="M313">
        <f t="shared" si="15"/>
        <v>0</v>
      </c>
    </row>
    <row r="314" spans="11:13" hidden="1" x14ac:dyDescent="0.3">
      <c r="K314" s="7">
        <f t="shared" si="14"/>
        <v>0</v>
      </c>
      <c r="L314" s="5">
        <f t="shared" si="13"/>
        <v>0</v>
      </c>
      <c r="M314">
        <f t="shared" si="15"/>
        <v>0</v>
      </c>
    </row>
    <row r="315" spans="11:13" hidden="1" x14ac:dyDescent="0.3">
      <c r="K315" s="7">
        <f t="shared" si="14"/>
        <v>0</v>
      </c>
      <c r="L315" s="5">
        <f t="shared" si="13"/>
        <v>0</v>
      </c>
      <c r="M315">
        <f t="shared" si="15"/>
        <v>0</v>
      </c>
    </row>
    <row r="316" spans="11:13" hidden="1" x14ac:dyDescent="0.3">
      <c r="K316" s="7">
        <f t="shared" si="14"/>
        <v>0</v>
      </c>
      <c r="L316" s="5">
        <f t="shared" si="13"/>
        <v>0</v>
      </c>
      <c r="M316">
        <f t="shared" si="15"/>
        <v>0</v>
      </c>
    </row>
    <row r="317" spans="11:13" hidden="1" x14ac:dyDescent="0.3">
      <c r="K317" s="7">
        <f t="shared" si="14"/>
        <v>0</v>
      </c>
      <c r="L317" s="5">
        <f t="shared" si="13"/>
        <v>0</v>
      </c>
      <c r="M317">
        <f t="shared" si="15"/>
        <v>0</v>
      </c>
    </row>
    <row r="318" spans="11:13" hidden="1" x14ac:dyDescent="0.3">
      <c r="K318" s="7">
        <f t="shared" si="14"/>
        <v>0</v>
      </c>
      <c r="L318" s="5">
        <f t="shared" si="13"/>
        <v>0</v>
      </c>
      <c r="M318">
        <f t="shared" si="15"/>
        <v>0</v>
      </c>
    </row>
    <row r="319" spans="11:13" hidden="1" x14ac:dyDescent="0.3">
      <c r="K319" s="7">
        <f t="shared" si="14"/>
        <v>0</v>
      </c>
      <c r="L319" s="5">
        <f t="shared" si="13"/>
        <v>0</v>
      </c>
      <c r="M319">
        <f t="shared" si="15"/>
        <v>0</v>
      </c>
    </row>
    <row r="320" spans="11:13" hidden="1" x14ac:dyDescent="0.3">
      <c r="K320" s="7">
        <f t="shared" si="14"/>
        <v>0</v>
      </c>
      <c r="L320" s="5">
        <f t="shared" si="13"/>
        <v>0</v>
      </c>
      <c r="M320">
        <f t="shared" si="15"/>
        <v>0</v>
      </c>
    </row>
    <row r="321" spans="11:13" hidden="1" x14ac:dyDescent="0.3">
      <c r="K321" s="7">
        <f t="shared" si="14"/>
        <v>0</v>
      </c>
      <c r="L321" s="5">
        <f t="shared" ref="L321:L384" si="16">IF(D321="X",0,IF(E321="",0,IF(E321="H",0,VLOOKUP(E321,$F$539:$G$553,2))))</f>
        <v>0</v>
      </c>
      <c r="M321">
        <f t="shared" si="15"/>
        <v>0</v>
      </c>
    </row>
    <row r="322" spans="11:13" hidden="1" x14ac:dyDescent="0.3">
      <c r="K322" s="7">
        <f t="shared" si="14"/>
        <v>0</v>
      </c>
      <c r="L322" s="5">
        <f t="shared" si="16"/>
        <v>0</v>
      </c>
      <c r="M322">
        <f t="shared" si="15"/>
        <v>0</v>
      </c>
    </row>
    <row r="323" spans="11:13" hidden="1" x14ac:dyDescent="0.3">
      <c r="K323" s="7">
        <f t="shared" si="14"/>
        <v>0</v>
      </c>
      <c r="L323" s="5">
        <f t="shared" si="16"/>
        <v>0</v>
      </c>
      <c r="M323">
        <f t="shared" si="15"/>
        <v>0</v>
      </c>
    </row>
    <row r="324" spans="11:13" hidden="1" x14ac:dyDescent="0.3">
      <c r="K324" s="7">
        <f t="shared" si="14"/>
        <v>0</v>
      </c>
      <c r="L324" s="5">
        <f t="shared" si="16"/>
        <v>0</v>
      </c>
      <c r="M324">
        <f t="shared" si="15"/>
        <v>0</v>
      </c>
    </row>
    <row r="325" spans="11:13" hidden="1" x14ac:dyDescent="0.3">
      <c r="K325" s="7">
        <f t="shared" si="14"/>
        <v>0</v>
      </c>
      <c r="L325" s="5">
        <f t="shared" si="16"/>
        <v>0</v>
      </c>
      <c r="M325">
        <f t="shared" si="15"/>
        <v>0</v>
      </c>
    </row>
    <row r="326" spans="11:13" hidden="1" x14ac:dyDescent="0.3">
      <c r="K326" s="7">
        <f t="shared" si="14"/>
        <v>0</v>
      </c>
      <c r="L326" s="5">
        <f t="shared" si="16"/>
        <v>0</v>
      </c>
      <c r="M326">
        <f t="shared" si="15"/>
        <v>0</v>
      </c>
    </row>
    <row r="327" spans="11:13" hidden="1" x14ac:dyDescent="0.3">
      <c r="K327" s="7">
        <f t="shared" ref="K327:K390" si="17">SUM(F327:J327)</f>
        <v>0</v>
      </c>
      <c r="L327" s="5">
        <f t="shared" si="16"/>
        <v>0</v>
      </c>
      <c r="M327">
        <f t="shared" ref="M327:M390" si="18">SUM(K327*L327)</f>
        <v>0</v>
      </c>
    </row>
    <row r="328" spans="11:13" hidden="1" x14ac:dyDescent="0.3">
      <c r="K328" s="7">
        <f t="shared" si="17"/>
        <v>0</v>
      </c>
      <c r="L328" s="5">
        <f t="shared" si="16"/>
        <v>0</v>
      </c>
      <c r="M328">
        <f t="shared" si="18"/>
        <v>0</v>
      </c>
    </row>
    <row r="329" spans="11:13" hidden="1" x14ac:dyDescent="0.3">
      <c r="K329" s="7">
        <f t="shared" si="17"/>
        <v>0</v>
      </c>
      <c r="L329" s="5">
        <f t="shared" si="16"/>
        <v>0</v>
      </c>
      <c r="M329">
        <f t="shared" si="18"/>
        <v>0</v>
      </c>
    </row>
    <row r="330" spans="11:13" hidden="1" x14ac:dyDescent="0.3">
      <c r="K330" s="7">
        <f t="shared" si="17"/>
        <v>0</v>
      </c>
      <c r="L330" s="5">
        <f t="shared" si="16"/>
        <v>0</v>
      </c>
      <c r="M330">
        <f t="shared" si="18"/>
        <v>0</v>
      </c>
    </row>
    <row r="331" spans="11:13" hidden="1" x14ac:dyDescent="0.3">
      <c r="K331" s="7">
        <f t="shared" si="17"/>
        <v>0</v>
      </c>
      <c r="L331" s="5">
        <f t="shared" si="16"/>
        <v>0</v>
      </c>
      <c r="M331">
        <f t="shared" si="18"/>
        <v>0</v>
      </c>
    </row>
    <row r="332" spans="11:13" hidden="1" x14ac:dyDescent="0.3">
      <c r="K332" s="7">
        <f t="shared" si="17"/>
        <v>0</v>
      </c>
      <c r="L332" s="5">
        <f t="shared" si="16"/>
        <v>0</v>
      </c>
      <c r="M332">
        <f t="shared" si="18"/>
        <v>0</v>
      </c>
    </row>
    <row r="333" spans="11:13" hidden="1" x14ac:dyDescent="0.3">
      <c r="K333" s="7">
        <f t="shared" si="17"/>
        <v>0</v>
      </c>
      <c r="L333" s="5">
        <f t="shared" si="16"/>
        <v>0</v>
      </c>
      <c r="M333">
        <f t="shared" si="18"/>
        <v>0</v>
      </c>
    </row>
    <row r="334" spans="11:13" hidden="1" x14ac:dyDescent="0.3">
      <c r="K334" s="7">
        <f t="shared" si="17"/>
        <v>0</v>
      </c>
      <c r="L334" s="5">
        <f t="shared" si="16"/>
        <v>0</v>
      </c>
      <c r="M334">
        <f t="shared" si="18"/>
        <v>0</v>
      </c>
    </row>
    <row r="335" spans="11:13" hidden="1" x14ac:dyDescent="0.3">
      <c r="K335" s="7">
        <f t="shared" si="17"/>
        <v>0</v>
      </c>
      <c r="L335" s="5">
        <f t="shared" si="16"/>
        <v>0</v>
      </c>
      <c r="M335">
        <f t="shared" si="18"/>
        <v>0</v>
      </c>
    </row>
    <row r="336" spans="11:13" hidden="1" x14ac:dyDescent="0.3">
      <c r="K336" s="7">
        <f t="shared" si="17"/>
        <v>0</v>
      </c>
      <c r="L336" s="5">
        <f t="shared" si="16"/>
        <v>0</v>
      </c>
      <c r="M336">
        <f t="shared" si="18"/>
        <v>0</v>
      </c>
    </row>
    <row r="337" spans="11:13" hidden="1" x14ac:dyDescent="0.3">
      <c r="K337" s="7">
        <f t="shared" si="17"/>
        <v>0</v>
      </c>
      <c r="L337" s="5">
        <f t="shared" si="16"/>
        <v>0</v>
      </c>
      <c r="M337">
        <f t="shared" si="18"/>
        <v>0</v>
      </c>
    </row>
    <row r="338" spans="11:13" hidden="1" x14ac:dyDescent="0.3">
      <c r="K338" s="7">
        <f t="shared" si="17"/>
        <v>0</v>
      </c>
      <c r="L338" s="5">
        <f t="shared" si="16"/>
        <v>0</v>
      </c>
      <c r="M338">
        <f t="shared" si="18"/>
        <v>0</v>
      </c>
    </row>
    <row r="339" spans="11:13" hidden="1" x14ac:dyDescent="0.3">
      <c r="K339" s="7">
        <f t="shared" si="17"/>
        <v>0</v>
      </c>
      <c r="L339" s="5">
        <f t="shared" si="16"/>
        <v>0</v>
      </c>
      <c r="M339">
        <f t="shared" si="18"/>
        <v>0</v>
      </c>
    </row>
    <row r="340" spans="11:13" hidden="1" x14ac:dyDescent="0.3">
      <c r="K340" s="7">
        <f t="shared" si="17"/>
        <v>0</v>
      </c>
      <c r="L340" s="5">
        <f t="shared" si="16"/>
        <v>0</v>
      </c>
      <c r="M340">
        <f t="shared" si="18"/>
        <v>0</v>
      </c>
    </row>
    <row r="341" spans="11:13" hidden="1" x14ac:dyDescent="0.3">
      <c r="K341" s="7">
        <f t="shared" si="17"/>
        <v>0</v>
      </c>
      <c r="L341" s="5">
        <f t="shared" si="16"/>
        <v>0</v>
      </c>
      <c r="M341">
        <f t="shared" si="18"/>
        <v>0</v>
      </c>
    </row>
    <row r="342" spans="11:13" hidden="1" x14ac:dyDescent="0.3">
      <c r="K342" s="7">
        <f t="shared" si="17"/>
        <v>0</v>
      </c>
      <c r="L342" s="5">
        <f t="shared" si="16"/>
        <v>0</v>
      </c>
      <c r="M342">
        <f t="shared" si="18"/>
        <v>0</v>
      </c>
    </row>
    <row r="343" spans="11:13" hidden="1" x14ac:dyDescent="0.3">
      <c r="K343" s="7">
        <f t="shared" si="17"/>
        <v>0</v>
      </c>
      <c r="L343" s="5">
        <f t="shared" si="16"/>
        <v>0</v>
      </c>
      <c r="M343">
        <f t="shared" si="18"/>
        <v>0</v>
      </c>
    </row>
    <row r="344" spans="11:13" hidden="1" x14ac:dyDescent="0.3">
      <c r="K344" s="7">
        <f t="shared" si="17"/>
        <v>0</v>
      </c>
      <c r="L344" s="5">
        <f t="shared" si="16"/>
        <v>0</v>
      </c>
      <c r="M344">
        <f t="shared" si="18"/>
        <v>0</v>
      </c>
    </row>
    <row r="345" spans="11:13" hidden="1" x14ac:dyDescent="0.3">
      <c r="K345" s="7">
        <f t="shared" si="17"/>
        <v>0</v>
      </c>
      <c r="L345" s="5">
        <f t="shared" si="16"/>
        <v>0</v>
      </c>
      <c r="M345">
        <f t="shared" si="18"/>
        <v>0</v>
      </c>
    </row>
    <row r="346" spans="11:13" hidden="1" x14ac:dyDescent="0.3">
      <c r="K346" s="7">
        <f t="shared" si="17"/>
        <v>0</v>
      </c>
      <c r="L346" s="5">
        <f t="shared" si="16"/>
        <v>0</v>
      </c>
      <c r="M346">
        <f t="shared" si="18"/>
        <v>0</v>
      </c>
    </row>
    <row r="347" spans="11:13" hidden="1" x14ac:dyDescent="0.3">
      <c r="K347" s="7">
        <f t="shared" si="17"/>
        <v>0</v>
      </c>
      <c r="L347" s="5">
        <f t="shared" si="16"/>
        <v>0</v>
      </c>
      <c r="M347">
        <f t="shared" si="18"/>
        <v>0</v>
      </c>
    </row>
    <row r="348" spans="11:13" hidden="1" x14ac:dyDescent="0.3">
      <c r="K348" s="7">
        <f t="shared" si="17"/>
        <v>0</v>
      </c>
      <c r="L348" s="5">
        <f t="shared" si="16"/>
        <v>0</v>
      </c>
      <c r="M348">
        <f t="shared" si="18"/>
        <v>0</v>
      </c>
    </row>
    <row r="349" spans="11:13" hidden="1" x14ac:dyDescent="0.3">
      <c r="K349" s="7">
        <f t="shared" si="17"/>
        <v>0</v>
      </c>
      <c r="L349" s="5">
        <f t="shared" si="16"/>
        <v>0</v>
      </c>
      <c r="M349">
        <f t="shared" si="18"/>
        <v>0</v>
      </c>
    </row>
    <row r="350" spans="11:13" hidden="1" x14ac:dyDescent="0.3">
      <c r="K350" s="7">
        <f t="shared" si="17"/>
        <v>0</v>
      </c>
      <c r="L350" s="5">
        <f t="shared" si="16"/>
        <v>0</v>
      </c>
      <c r="M350">
        <f t="shared" si="18"/>
        <v>0</v>
      </c>
    </row>
    <row r="351" spans="11:13" hidden="1" x14ac:dyDescent="0.3">
      <c r="K351" s="7">
        <f t="shared" si="17"/>
        <v>0</v>
      </c>
      <c r="L351" s="5">
        <f t="shared" si="16"/>
        <v>0</v>
      </c>
      <c r="M351">
        <f t="shared" si="18"/>
        <v>0</v>
      </c>
    </row>
    <row r="352" spans="11:13" hidden="1" x14ac:dyDescent="0.3">
      <c r="K352" s="7">
        <f t="shared" si="17"/>
        <v>0</v>
      </c>
      <c r="L352" s="5">
        <f t="shared" si="16"/>
        <v>0</v>
      </c>
      <c r="M352">
        <f t="shared" si="18"/>
        <v>0</v>
      </c>
    </row>
    <row r="353" spans="11:13" hidden="1" x14ac:dyDescent="0.3">
      <c r="K353" s="7">
        <f t="shared" si="17"/>
        <v>0</v>
      </c>
      <c r="L353" s="5">
        <f t="shared" si="16"/>
        <v>0</v>
      </c>
      <c r="M353">
        <f t="shared" si="18"/>
        <v>0</v>
      </c>
    </row>
    <row r="354" spans="11:13" hidden="1" x14ac:dyDescent="0.3">
      <c r="K354" s="7">
        <f t="shared" si="17"/>
        <v>0</v>
      </c>
      <c r="L354" s="5">
        <f t="shared" si="16"/>
        <v>0</v>
      </c>
      <c r="M354">
        <f t="shared" si="18"/>
        <v>0</v>
      </c>
    </row>
    <row r="355" spans="11:13" hidden="1" x14ac:dyDescent="0.3">
      <c r="K355" s="7">
        <f t="shared" si="17"/>
        <v>0</v>
      </c>
      <c r="L355" s="5">
        <f t="shared" si="16"/>
        <v>0</v>
      </c>
      <c r="M355">
        <f t="shared" si="18"/>
        <v>0</v>
      </c>
    </row>
    <row r="356" spans="11:13" hidden="1" x14ac:dyDescent="0.3">
      <c r="K356" s="7">
        <f t="shared" si="17"/>
        <v>0</v>
      </c>
      <c r="L356" s="5">
        <f t="shared" si="16"/>
        <v>0</v>
      </c>
      <c r="M356">
        <f t="shared" si="18"/>
        <v>0</v>
      </c>
    </row>
    <row r="357" spans="11:13" hidden="1" x14ac:dyDescent="0.3">
      <c r="K357" s="7">
        <f t="shared" si="17"/>
        <v>0</v>
      </c>
      <c r="L357" s="5">
        <f t="shared" si="16"/>
        <v>0</v>
      </c>
      <c r="M357">
        <f t="shared" si="18"/>
        <v>0</v>
      </c>
    </row>
    <row r="358" spans="11:13" hidden="1" x14ac:dyDescent="0.3">
      <c r="K358" s="7">
        <f t="shared" si="17"/>
        <v>0</v>
      </c>
      <c r="L358" s="5">
        <f t="shared" si="16"/>
        <v>0</v>
      </c>
      <c r="M358">
        <f t="shared" si="18"/>
        <v>0</v>
      </c>
    </row>
    <row r="359" spans="11:13" hidden="1" x14ac:dyDescent="0.3">
      <c r="K359" s="7">
        <f t="shared" si="17"/>
        <v>0</v>
      </c>
      <c r="L359" s="5">
        <f t="shared" si="16"/>
        <v>0</v>
      </c>
      <c r="M359">
        <f t="shared" si="18"/>
        <v>0</v>
      </c>
    </row>
    <row r="360" spans="11:13" hidden="1" x14ac:dyDescent="0.3">
      <c r="K360" s="7">
        <f t="shared" si="17"/>
        <v>0</v>
      </c>
      <c r="L360" s="5">
        <f t="shared" si="16"/>
        <v>0</v>
      </c>
      <c r="M360">
        <f t="shared" si="18"/>
        <v>0</v>
      </c>
    </row>
    <row r="361" spans="11:13" hidden="1" x14ac:dyDescent="0.3">
      <c r="K361" s="7">
        <f t="shared" si="17"/>
        <v>0</v>
      </c>
      <c r="L361" s="5">
        <f t="shared" si="16"/>
        <v>0</v>
      </c>
      <c r="M361">
        <f t="shared" si="18"/>
        <v>0</v>
      </c>
    </row>
    <row r="362" spans="11:13" hidden="1" x14ac:dyDescent="0.3">
      <c r="K362" s="7">
        <f t="shared" si="17"/>
        <v>0</v>
      </c>
      <c r="L362" s="5">
        <f t="shared" si="16"/>
        <v>0</v>
      </c>
      <c r="M362">
        <f t="shared" si="18"/>
        <v>0</v>
      </c>
    </row>
    <row r="363" spans="11:13" hidden="1" x14ac:dyDescent="0.3">
      <c r="K363" s="7">
        <f t="shared" si="17"/>
        <v>0</v>
      </c>
      <c r="L363" s="5">
        <f t="shared" si="16"/>
        <v>0</v>
      </c>
      <c r="M363">
        <f t="shared" si="18"/>
        <v>0</v>
      </c>
    </row>
    <row r="364" spans="11:13" hidden="1" x14ac:dyDescent="0.3">
      <c r="K364" s="7">
        <f t="shared" si="17"/>
        <v>0</v>
      </c>
      <c r="L364" s="5">
        <f t="shared" si="16"/>
        <v>0</v>
      </c>
      <c r="M364">
        <f t="shared" si="18"/>
        <v>0</v>
      </c>
    </row>
    <row r="365" spans="11:13" hidden="1" x14ac:dyDescent="0.3">
      <c r="K365" s="7">
        <f t="shared" si="17"/>
        <v>0</v>
      </c>
      <c r="L365" s="5">
        <f t="shared" si="16"/>
        <v>0</v>
      </c>
      <c r="M365">
        <f t="shared" si="18"/>
        <v>0</v>
      </c>
    </row>
    <row r="366" spans="11:13" hidden="1" x14ac:dyDescent="0.3">
      <c r="K366" s="7">
        <f t="shared" si="17"/>
        <v>0</v>
      </c>
      <c r="L366" s="5">
        <f t="shared" si="16"/>
        <v>0</v>
      </c>
      <c r="M366">
        <f t="shared" si="18"/>
        <v>0</v>
      </c>
    </row>
    <row r="367" spans="11:13" hidden="1" x14ac:dyDescent="0.3">
      <c r="K367" s="7">
        <f t="shared" si="17"/>
        <v>0</v>
      </c>
      <c r="L367" s="5">
        <f t="shared" si="16"/>
        <v>0</v>
      </c>
      <c r="M367">
        <f t="shared" si="18"/>
        <v>0</v>
      </c>
    </row>
    <row r="368" spans="11:13" hidden="1" x14ac:dyDescent="0.3">
      <c r="K368" s="7">
        <f t="shared" si="17"/>
        <v>0</v>
      </c>
      <c r="L368" s="5">
        <f t="shared" si="16"/>
        <v>0</v>
      </c>
      <c r="M368">
        <f t="shared" si="18"/>
        <v>0</v>
      </c>
    </row>
    <row r="369" spans="11:13" hidden="1" x14ac:dyDescent="0.3">
      <c r="K369" s="7">
        <f t="shared" si="17"/>
        <v>0</v>
      </c>
      <c r="L369" s="5">
        <f t="shared" si="16"/>
        <v>0</v>
      </c>
      <c r="M369">
        <f t="shared" si="18"/>
        <v>0</v>
      </c>
    </row>
    <row r="370" spans="11:13" hidden="1" x14ac:dyDescent="0.3">
      <c r="K370" s="7">
        <f t="shared" si="17"/>
        <v>0</v>
      </c>
      <c r="L370" s="5">
        <f t="shared" si="16"/>
        <v>0</v>
      </c>
      <c r="M370">
        <f t="shared" si="18"/>
        <v>0</v>
      </c>
    </row>
    <row r="371" spans="11:13" hidden="1" x14ac:dyDescent="0.3">
      <c r="K371" s="7">
        <f t="shared" si="17"/>
        <v>0</v>
      </c>
      <c r="L371" s="5">
        <f t="shared" si="16"/>
        <v>0</v>
      </c>
      <c r="M371">
        <f t="shared" si="18"/>
        <v>0</v>
      </c>
    </row>
    <row r="372" spans="11:13" hidden="1" x14ac:dyDescent="0.3">
      <c r="K372" s="7">
        <f t="shared" si="17"/>
        <v>0</v>
      </c>
      <c r="L372" s="5">
        <f t="shared" si="16"/>
        <v>0</v>
      </c>
      <c r="M372">
        <f t="shared" si="18"/>
        <v>0</v>
      </c>
    </row>
    <row r="373" spans="11:13" hidden="1" x14ac:dyDescent="0.3">
      <c r="K373" s="7">
        <f t="shared" si="17"/>
        <v>0</v>
      </c>
      <c r="L373" s="5">
        <f t="shared" si="16"/>
        <v>0</v>
      </c>
      <c r="M373">
        <f t="shared" si="18"/>
        <v>0</v>
      </c>
    </row>
    <row r="374" spans="11:13" hidden="1" x14ac:dyDescent="0.3">
      <c r="K374" s="7">
        <f t="shared" si="17"/>
        <v>0</v>
      </c>
      <c r="L374" s="5">
        <f t="shared" si="16"/>
        <v>0</v>
      </c>
      <c r="M374">
        <f t="shared" si="18"/>
        <v>0</v>
      </c>
    </row>
    <row r="375" spans="11:13" hidden="1" x14ac:dyDescent="0.3">
      <c r="K375" s="7">
        <f t="shared" si="17"/>
        <v>0</v>
      </c>
      <c r="L375" s="5">
        <f t="shared" si="16"/>
        <v>0</v>
      </c>
      <c r="M375">
        <f t="shared" si="18"/>
        <v>0</v>
      </c>
    </row>
    <row r="376" spans="11:13" hidden="1" x14ac:dyDescent="0.3">
      <c r="K376" s="7">
        <f t="shared" si="17"/>
        <v>0</v>
      </c>
      <c r="L376" s="5">
        <f t="shared" si="16"/>
        <v>0</v>
      </c>
      <c r="M376">
        <f t="shared" si="18"/>
        <v>0</v>
      </c>
    </row>
    <row r="377" spans="11:13" hidden="1" x14ac:dyDescent="0.3">
      <c r="K377" s="7">
        <f t="shared" si="17"/>
        <v>0</v>
      </c>
      <c r="L377" s="5">
        <f t="shared" si="16"/>
        <v>0</v>
      </c>
      <c r="M377">
        <f t="shared" si="18"/>
        <v>0</v>
      </c>
    </row>
    <row r="378" spans="11:13" hidden="1" x14ac:dyDescent="0.3">
      <c r="K378" s="7">
        <f t="shared" si="17"/>
        <v>0</v>
      </c>
      <c r="L378" s="5">
        <f t="shared" si="16"/>
        <v>0</v>
      </c>
      <c r="M378">
        <f t="shared" si="18"/>
        <v>0</v>
      </c>
    </row>
    <row r="379" spans="11:13" hidden="1" x14ac:dyDescent="0.3">
      <c r="K379" s="7">
        <f t="shared" si="17"/>
        <v>0</v>
      </c>
      <c r="L379" s="5">
        <f t="shared" si="16"/>
        <v>0</v>
      </c>
      <c r="M379">
        <f t="shared" si="18"/>
        <v>0</v>
      </c>
    </row>
    <row r="380" spans="11:13" hidden="1" x14ac:dyDescent="0.3">
      <c r="K380" s="7">
        <f t="shared" si="17"/>
        <v>0</v>
      </c>
      <c r="L380" s="5">
        <f t="shared" si="16"/>
        <v>0</v>
      </c>
      <c r="M380">
        <f t="shared" si="18"/>
        <v>0</v>
      </c>
    </row>
    <row r="381" spans="11:13" hidden="1" x14ac:dyDescent="0.3">
      <c r="K381" s="7">
        <f t="shared" si="17"/>
        <v>0</v>
      </c>
      <c r="L381" s="5">
        <f t="shared" si="16"/>
        <v>0</v>
      </c>
      <c r="M381">
        <f t="shared" si="18"/>
        <v>0</v>
      </c>
    </row>
    <row r="382" spans="11:13" hidden="1" x14ac:dyDescent="0.3">
      <c r="K382" s="7">
        <f t="shared" si="17"/>
        <v>0</v>
      </c>
      <c r="L382" s="5">
        <f t="shared" si="16"/>
        <v>0</v>
      </c>
      <c r="M382">
        <f t="shared" si="18"/>
        <v>0</v>
      </c>
    </row>
    <row r="383" spans="11:13" hidden="1" x14ac:dyDescent="0.3">
      <c r="K383" s="7">
        <f t="shared" si="17"/>
        <v>0</v>
      </c>
      <c r="L383" s="5">
        <f t="shared" si="16"/>
        <v>0</v>
      </c>
      <c r="M383">
        <f t="shared" si="18"/>
        <v>0</v>
      </c>
    </row>
    <row r="384" spans="11:13" hidden="1" x14ac:dyDescent="0.3">
      <c r="K384" s="7">
        <f t="shared" si="17"/>
        <v>0</v>
      </c>
      <c r="L384" s="5">
        <f t="shared" si="16"/>
        <v>0</v>
      </c>
      <c r="M384">
        <f t="shared" si="18"/>
        <v>0</v>
      </c>
    </row>
    <row r="385" spans="11:13" hidden="1" x14ac:dyDescent="0.3">
      <c r="K385" s="7">
        <f t="shared" si="17"/>
        <v>0</v>
      </c>
      <c r="L385" s="5">
        <f t="shared" ref="L385:L448" si="19">IF(D385="X",0,IF(E385="",0,IF(E385="H",0,VLOOKUP(E385,$F$539:$G$553,2))))</f>
        <v>0</v>
      </c>
      <c r="M385">
        <f t="shared" si="18"/>
        <v>0</v>
      </c>
    </row>
    <row r="386" spans="11:13" hidden="1" x14ac:dyDescent="0.3">
      <c r="K386" s="7">
        <f t="shared" si="17"/>
        <v>0</v>
      </c>
      <c r="L386" s="5">
        <f t="shared" si="19"/>
        <v>0</v>
      </c>
      <c r="M386">
        <f t="shared" si="18"/>
        <v>0</v>
      </c>
    </row>
    <row r="387" spans="11:13" hidden="1" x14ac:dyDescent="0.3">
      <c r="K387" s="7">
        <f t="shared" si="17"/>
        <v>0</v>
      </c>
      <c r="L387" s="5">
        <f t="shared" si="19"/>
        <v>0</v>
      </c>
      <c r="M387">
        <f t="shared" si="18"/>
        <v>0</v>
      </c>
    </row>
    <row r="388" spans="11:13" hidden="1" x14ac:dyDescent="0.3">
      <c r="K388" s="7">
        <f t="shared" si="17"/>
        <v>0</v>
      </c>
      <c r="L388" s="5">
        <f t="shared" si="19"/>
        <v>0</v>
      </c>
      <c r="M388">
        <f t="shared" si="18"/>
        <v>0</v>
      </c>
    </row>
    <row r="389" spans="11:13" hidden="1" x14ac:dyDescent="0.3">
      <c r="K389" s="7">
        <f t="shared" si="17"/>
        <v>0</v>
      </c>
      <c r="L389" s="5">
        <f t="shared" si="19"/>
        <v>0</v>
      </c>
      <c r="M389">
        <f t="shared" si="18"/>
        <v>0</v>
      </c>
    </row>
    <row r="390" spans="11:13" hidden="1" x14ac:dyDescent="0.3">
      <c r="K390" s="7">
        <f t="shared" si="17"/>
        <v>0</v>
      </c>
      <c r="L390" s="5">
        <f t="shared" si="19"/>
        <v>0</v>
      </c>
      <c r="M390">
        <f t="shared" si="18"/>
        <v>0</v>
      </c>
    </row>
    <row r="391" spans="11:13" hidden="1" x14ac:dyDescent="0.3">
      <c r="K391" s="7">
        <f t="shared" ref="K391:K454" si="20">SUM(F391:J391)</f>
        <v>0</v>
      </c>
      <c r="L391" s="5">
        <f t="shared" si="19"/>
        <v>0</v>
      </c>
      <c r="M391">
        <f t="shared" ref="M391:M454" si="21">SUM(K391*L391)</f>
        <v>0</v>
      </c>
    </row>
    <row r="392" spans="11:13" hidden="1" x14ac:dyDescent="0.3">
      <c r="K392" s="7">
        <f t="shared" si="20"/>
        <v>0</v>
      </c>
      <c r="L392" s="5">
        <f t="shared" si="19"/>
        <v>0</v>
      </c>
      <c r="M392">
        <f t="shared" si="21"/>
        <v>0</v>
      </c>
    </row>
    <row r="393" spans="11:13" hidden="1" x14ac:dyDescent="0.3">
      <c r="K393" s="7">
        <f t="shared" si="20"/>
        <v>0</v>
      </c>
      <c r="L393" s="5">
        <f t="shared" si="19"/>
        <v>0</v>
      </c>
      <c r="M393">
        <f t="shared" si="21"/>
        <v>0</v>
      </c>
    </row>
    <row r="394" spans="11:13" hidden="1" x14ac:dyDescent="0.3">
      <c r="K394" s="7">
        <f t="shared" si="20"/>
        <v>0</v>
      </c>
      <c r="L394" s="5">
        <f t="shared" si="19"/>
        <v>0</v>
      </c>
      <c r="M394">
        <f t="shared" si="21"/>
        <v>0</v>
      </c>
    </row>
    <row r="395" spans="11:13" hidden="1" x14ac:dyDescent="0.3">
      <c r="K395" s="7">
        <f t="shared" si="20"/>
        <v>0</v>
      </c>
      <c r="L395" s="5">
        <f t="shared" si="19"/>
        <v>0</v>
      </c>
      <c r="M395">
        <f t="shared" si="21"/>
        <v>0</v>
      </c>
    </row>
    <row r="396" spans="11:13" hidden="1" x14ac:dyDescent="0.3">
      <c r="K396" s="7">
        <f t="shared" si="20"/>
        <v>0</v>
      </c>
      <c r="L396" s="5">
        <f t="shared" si="19"/>
        <v>0</v>
      </c>
      <c r="M396">
        <f t="shared" si="21"/>
        <v>0</v>
      </c>
    </row>
    <row r="397" spans="11:13" hidden="1" x14ac:dyDescent="0.3">
      <c r="K397" s="7">
        <f t="shared" si="20"/>
        <v>0</v>
      </c>
      <c r="L397" s="5">
        <f t="shared" si="19"/>
        <v>0</v>
      </c>
      <c r="M397">
        <f t="shared" si="21"/>
        <v>0</v>
      </c>
    </row>
    <row r="398" spans="11:13" hidden="1" x14ac:dyDescent="0.3">
      <c r="K398" s="7">
        <f t="shared" si="20"/>
        <v>0</v>
      </c>
      <c r="L398" s="5">
        <f t="shared" si="19"/>
        <v>0</v>
      </c>
      <c r="M398">
        <f t="shared" si="21"/>
        <v>0</v>
      </c>
    </row>
    <row r="399" spans="11:13" hidden="1" x14ac:dyDescent="0.3">
      <c r="K399" s="7">
        <f t="shared" si="20"/>
        <v>0</v>
      </c>
      <c r="L399" s="5">
        <f t="shared" si="19"/>
        <v>0</v>
      </c>
      <c r="M399">
        <f t="shared" si="21"/>
        <v>0</v>
      </c>
    </row>
    <row r="400" spans="11:13" hidden="1" x14ac:dyDescent="0.3">
      <c r="K400" s="7">
        <f t="shared" si="20"/>
        <v>0</v>
      </c>
      <c r="L400" s="5">
        <f t="shared" si="19"/>
        <v>0</v>
      </c>
      <c r="M400">
        <f t="shared" si="21"/>
        <v>0</v>
      </c>
    </row>
    <row r="401" spans="11:13" hidden="1" x14ac:dyDescent="0.3">
      <c r="K401" s="7">
        <f t="shared" si="20"/>
        <v>0</v>
      </c>
      <c r="L401" s="5">
        <f t="shared" si="19"/>
        <v>0</v>
      </c>
      <c r="M401">
        <f t="shared" si="21"/>
        <v>0</v>
      </c>
    </row>
    <row r="402" spans="11:13" hidden="1" x14ac:dyDescent="0.3">
      <c r="K402" s="7">
        <f t="shared" si="20"/>
        <v>0</v>
      </c>
      <c r="L402" s="5">
        <f t="shared" si="19"/>
        <v>0</v>
      </c>
      <c r="M402">
        <f t="shared" si="21"/>
        <v>0</v>
      </c>
    </row>
    <row r="403" spans="11:13" hidden="1" x14ac:dyDescent="0.3">
      <c r="K403" s="7">
        <f t="shared" si="20"/>
        <v>0</v>
      </c>
      <c r="L403" s="5">
        <f t="shared" si="19"/>
        <v>0</v>
      </c>
      <c r="M403">
        <f t="shared" si="21"/>
        <v>0</v>
      </c>
    </row>
    <row r="404" spans="11:13" hidden="1" x14ac:dyDescent="0.3">
      <c r="K404" s="7">
        <f t="shared" si="20"/>
        <v>0</v>
      </c>
      <c r="L404" s="5">
        <f t="shared" si="19"/>
        <v>0</v>
      </c>
      <c r="M404">
        <f t="shared" si="21"/>
        <v>0</v>
      </c>
    </row>
    <row r="405" spans="11:13" hidden="1" x14ac:dyDescent="0.3">
      <c r="K405" s="7">
        <f t="shared" si="20"/>
        <v>0</v>
      </c>
      <c r="L405" s="5">
        <f t="shared" si="19"/>
        <v>0</v>
      </c>
      <c r="M405">
        <f t="shared" si="21"/>
        <v>0</v>
      </c>
    </row>
    <row r="406" spans="11:13" hidden="1" x14ac:dyDescent="0.3">
      <c r="K406" s="7">
        <f t="shared" si="20"/>
        <v>0</v>
      </c>
      <c r="L406" s="5">
        <f t="shared" si="19"/>
        <v>0</v>
      </c>
      <c r="M406">
        <f t="shared" si="21"/>
        <v>0</v>
      </c>
    </row>
    <row r="407" spans="11:13" hidden="1" x14ac:dyDescent="0.3">
      <c r="K407" s="7">
        <f t="shared" si="20"/>
        <v>0</v>
      </c>
      <c r="L407" s="5">
        <f t="shared" si="19"/>
        <v>0</v>
      </c>
      <c r="M407">
        <f t="shared" si="21"/>
        <v>0</v>
      </c>
    </row>
    <row r="408" spans="11:13" hidden="1" x14ac:dyDescent="0.3">
      <c r="K408" s="7">
        <f t="shared" si="20"/>
        <v>0</v>
      </c>
      <c r="L408" s="5">
        <f t="shared" si="19"/>
        <v>0</v>
      </c>
      <c r="M408">
        <f t="shared" si="21"/>
        <v>0</v>
      </c>
    </row>
    <row r="409" spans="11:13" hidden="1" x14ac:dyDescent="0.3">
      <c r="K409" s="7">
        <f t="shared" si="20"/>
        <v>0</v>
      </c>
      <c r="L409" s="5">
        <f t="shared" si="19"/>
        <v>0</v>
      </c>
      <c r="M409">
        <f t="shared" si="21"/>
        <v>0</v>
      </c>
    </row>
    <row r="410" spans="11:13" hidden="1" x14ac:dyDescent="0.3">
      <c r="K410" s="7">
        <f t="shared" si="20"/>
        <v>0</v>
      </c>
      <c r="L410" s="5">
        <f t="shared" si="19"/>
        <v>0</v>
      </c>
      <c r="M410">
        <f t="shared" si="21"/>
        <v>0</v>
      </c>
    </row>
    <row r="411" spans="11:13" hidden="1" x14ac:dyDescent="0.3">
      <c r="K411" s="7">
        <f t="shared" si="20"/>
        <v>0</v>
      </c>
      <c r="L411" s="5">
        <f t="shared" si="19"/>
        <v>0</v>
      </c>
      <c r="M411">
        <f t="shared" si="21"/>
        <v>0</v>
      </c>
    </row>
    <row r="412" spans="11:13" hidden="1" x14ac:dyDescent="0.3">
      <c r="K412" s="7">
        <f t="shared" si="20"/>
        <v>0</v>
      </c>
      <c r="L412" s="5">
        <f t="shared" si="19"/>
        <v>0</v>
      </c>
      <c r="M412">
        <f t="shared" si="21"/>
        <v>0</v>
      </c>
    </row>
    <row r="413" spans="11:13" hidden="1" x14ac:dyDescent="0.3">
      <c r="K413" s="7">
        <f t="shared" si="20"/>
        <v>0</v>
      </c>
      <c r="L413" s="5">
        <f t="shared" si="19"/>
        <v>0</v>
      </c>
      <c r="M413">
        <f t="shared" si="21"/>
        <v>0</v>
      </c>
    </row>
    <row r="414" spans="11:13" hidden="1" x14ac:dyDescent="0.3">
      <c r="K414" s="7">
        <f t="shared" si="20"/>
        <v>0</v>
      </c>
      <c r="L414" s="5">
        <f t="shared" si="19"/>
        <v>0</v>
      </c>
      <c r="M414">
        <f t="shared" si="21"/>
        <v>0</v>
      </c>
    </row>
    <row r="415" spans="11:13" hidden="1" x14ac:dyDescent="0.3">
      <c r="K415" s="7">
        <f t="shared" si="20"/>
        <v>0</v>
      </c>
      <c r="L415" s="5">
        <f t="shared" si="19"/>
        <v>0</v>
      </c>
      <c r="M415">
        <f t="shared" si="21"/>
        <v>0</v>
      </c>
    </row>
    <row r="416" spans="11:13" hidden="1" x14ac:dyDescent="0.3">
      <c r="K416" s="7">
        <f t="shared" si="20"/>
        <v>0</v>
      </c>
      <c r="L416" s="5">
        <f t="shared" si="19"/>
        <v>0</v>
      </c>
      <c r="M416">
        <f t="shared" si="21"/>
        <v>0</v>
      </c>
    </row>
    <row r="417" spans="11:13" hidden="1" x14ac:dyDescent="0.3">
      <c r="K417" s="7">
        <f t="shared" si="20"/>
        <v>0</v>
      </c>
      <c r="L417" s="5">
        <f t="shared" si="19"/>
        <v>0</v>
      </c>
      <c r="M417">
        <f t="shared" si="21"/>
        <v>0</v>
      </c>
    </row>
    <row r="418" spans="11:13" hidden="1" x14ac:dyDescent="0.3">
      <c r="K418" s="7">
        <f t="shared" si="20"/>
        <v>0</v>
      </c>
      <c r="L418" s="5">
        <f t="shared" si="19"/>
        <v>0</v>
      </c>
      <c r="M418">
        <f t="shared" si="21"/>
        <v>0</v>
      </c>
    </row>
    <row r="419" spans="11:13" hidden="1" x14ac:dyDescent="0.3">
      <c r="K419" s="7">
        <f t="shared" si="20"/>
        <v>0</v>
      </c>
      <c r="L419" s="5">
        <f t="shared" si="19"/>
        <v>0</v>
      </c>
      <c r="M419">
        <f t="shared" si="21"/>
        <v>0</v>
      </c>
    </row>
    <row r="420" spans="11:13" hidden="1" x14ac:dyDescent="0.3">
      <c r="K420" s="7">
        <f t="shared" si="20"/>
        <v>0</v>
      </c>
      <c r="L420" s="5">
        <f t="shared" si="19"/>
        <v>0</v>
      </c>
      <c r="M420">
        <f t="shared" si="21"/>
        <v>0</v>
      </c>
    </row>
    <row r="421" spans="11:13" hidden="1" x14ac:dyDescent="0.3">
      <c r="K421" s="7">
        <f t="shared" si="20"/>
        <v>0</v>
      </c>
      <c r="L421" s="5">
        <f t="shared" si="19"/>
        <v>0</v>
      </c>
      <c r="M421">
        <f t="shared" si="21"/>
        <v>0</v>
      </c>
    </row>
    <row r="422" spans="11:13" hidden="1" x14ac:dyDescent="0.3">
      <c r="K422" s="7">
        <f t="shared" si="20"/>
        <v>0</v>
      </c>
      <c r="L422" s="5">
        <f t="shared" si="19"/>
        <v>0</v>
      </c>
      <c r="M422">
        <f t="shared" si="21"/>
        <v>0</v>
      </c>
    </row>
    <row r="423" spans="11:13" hidden="1" x14ac:dyDescent="0.3">
      <c r="K423" s="7">
        <f t="shared" si="20"/>
        <v>0</v>
      </c>
      <c r="L423" s="5">
        <f t="shared" si="19"/>
        <v>0</v>
      </c>
      <c r="M423">
        <f t="shared" si="21"/>
        <v>0</v>
      </c>
    </row>
    <row r="424" spans="11:13" hidden="1" x14ac:dyDescent="0.3">
      <c r="K424" s="7">
        <f t="shared" si="20"/>
        <v>0</v>
      </c>
      <c r="L424" s="5">
        <f t="shared" si="19"/>
        <v>0</v>
      </c>
      <c r="M424">
        <f t="shared" si="21"/>
        <v>0</v>
      </c>
    </row>
    <row r="425" spans="11:13" hidden="1" x14ac:dyDescent="0.3">
      <c r="K425" s="7">
        <f t="shared" si="20"/>
        <v>0</v>
      </c>
      <c r="L425" s="5">
        <f t="shared" si="19"/>
        <v>0</v>
      </c>
      <c r="M425">
        <f t="shared" si="21"/>
        <v>0</v>
      </c>
    </row>
    <row r="426" spans="11:13" hidden="1" x14ac:dyDescent="0.3">
      <c r="K426" s="7">
        <f t="shared" si="20"/>
        <v>0</v>
      </c>
      <c r="L426" s="5">
        <f t="shared" si="19"/>
        <v>0</v>
      </c>
      <c r="M426">
        <f t="shared" si="21"/>
        <v>0</v>
      </c>
    </row>
    <row r="427" spans="11:13" hidden="1" x14ac:dyDescent="0.3">
      <c r="K427" s="7">
        <f t="shared" si="20"/>
        <v>0</v>
      </c>
      <c r="L427" s="5">
        <f t="shared" si="19"/>
        <v>0</v>
      </c>
      <c r="M427">
        <f t="shared" si="21"/>
        <v>0</v>
      </c>
    </row>
    <row r="428" spans="11:13" hidden="1" x14ac:dyDescent="0.3">
      <c r="K428" s="7">
        <f t="shared" si="20"/>
        <v>0</v>
      </c>
      <c r="L428" s="5">
        <f t="shared" si="19"/>
        <v>0</v>
      </c>
      <c r="M428">
        <f t="shared" si="21"/>
        <v>0</v>
      </c>
    </row>
    <row r="429" spans="11:13" hidden="1" x14ac:dyDescent="0.3">
      <c r="K429" s="7">
        <f t="shared" si="20"/>
        <v>0</v>
      </c>
      <c r="L429" s="5">
        <f t="shared" si="19"/>
        <v>0</v>
      </c>
      <c r="M429">
        <f t="shared" si="21"/>
        <v>0</v>
      </c>
    </row>
    <row r="430" spans="11:13" hidden="1" x14ac:dyDescent="0.3">
      <c r="K430" s="7">
        <f t="shared" si="20"/>
        <v>0</v>
      </c>
      <c r="L430" s="5">
        <f t="shared" si="19"/>
        <v>0</v>
      </c>
      <c r="M430">
        <f t="shared" si="21"/>
        <v>0</v>
      </c>
    </row>
    <row r="431" spans="11:13" hidden="1" x14ac:dyDescent="0.3">
      <c r="K431" s="7">
        <f t="shared" si="20"/>
        <v>0</v>
      </c>
      <c r="L431" s="5">
        <f t="shared" si="19"/>
        <v>0</v>
      </c>
      <c r="M431">
        <f t="shared" si="21"/>
        <v>0</v>
      </c>
    </row>
    <row r="432" spans="11:13" hidden="1" x14ac:dyDescent="0.3">
      <c r="K432" s="7">
        <f t="shared" si="20"/>
        <v>0</v>
      </c>
      <c r="L432" s="5">
        <f t="shared" si="19"/>
        <v>0</v>
      </c>
      <c r="M432">
        <f t="shared" si="21"/>
        <v>0</v>
      </c>
    </row>
    <row r="433" spans="11:13" hidden="1" x14ac:dyDescent="0.3">
      <c r="K433" s="7">
        <f t="shared" si="20"/>
        <v>0</v>
      </c>
      <c r="L433" s="5">
        <f t="shared" si="19"/>
        <v>0</v>
      </c>
      <c r="M433">
        <f t="shared" si="21"/>
        <v>0</v>
      </c>
    </row>
    <row r="434" spans="11:13" hidden="1" x14ac:dyDescent="0.3">
      <c r="K434" s="7">
        <f t="shared" si="20"/>
        <v>0</v>
      </c>
      <c r="L434" s="5">
        <f t="shared" si="19"/>
        <v>0</v>
      </c>
      <c r="M434">
        <f t="shared" si="21"/>
        <v>0</v>
      </c>
    </row>
    <row r="435" spans="11:13" hidden="1" x14ac:dyDescent="0.3">
      <c r="K435" s="7">
        <f t="shared" si="20"/>
        <v>0</v>
      </c>
      <c r="L435" s="5">
        <f t="shared" si="19"/>
        <v>0</v>
      </c>
      <c r="M435">
        <f t="shared" si="21"/>
        <v>0</v>
      </c>
    </row>
    <row r="436" spans="11:13" hidden="1" x14ac:dyDescent="0.3">
      <c r="K436" s="7">
        <f t="shared" si="20"/>
        <v>0</v>
      </c>
      <c r="L436" s="5">
        <f t="shared" si="19"/>
        <v>0</v>
      </c>
      <c r="M436">
        <f t="shared" si="21"/>
        <v>0</v>
      </c>
    </row>
    <row r="437" spans="11:13" hidden="1" x14ac:dyDescent="0.3">
      <c r="K437" s="7">
        <f t="shared" si="20"/>
        <v>0</v>
      </c>
      <c r="L437" s="5">
        <f t="shared" si="19"/>
        <v>0</v>
      </c>
      <c r="M437">
        <f t="shared" si="21"/>
        <v>0</v>
      </c>
    </row>
    <row r="438" spans="11:13" hidden="1" x14ac:dyDescent="0.3">
      <c r="K438" s="7">
        <f t="shared" si="20"/>
        <v>0</v>
      </c>
      <c r="L438" s="5">
        <f t="shared" si="19"/>
        <v>0</v>
      </c>
      <c r="M438">
        <f t="shared" si="21"/>
        <v>0</v>
      </c>
    </row>
    <row r="439" spans="11:13" hidden="1" x14ac:dyDescent="0.3">
      <c r="K439" s="7">
        <f t="shared" si="20"/>
        <v>0</v>
      </c>
      <c r="L439" s="5">
        <f t="shared" si="19"/>
        <v>0</v>
      </c>
      <c r="M439">
        <f t="shared" si="21"/>
        <v>0</v>
      </c>
    </row>
    <row r="440" spans="11:13" hidden="1" x14ac:dyDescent="0.3">
      <c r="K440" s="7">
        <f t="shared" si="20"/>
        <v>0</v>
      </c>
      <c r="L440" s="5">
        <f t="shared" si="19"/>
        <v>0</v>
      </c>
      <c r="M440">
        <f t="shared" si="21"/>
        <v>0</v>
      </c>
    </row>
    <row r="441" spans="11:13" hidden="1" x14ac:dyDescent="0.3">
      <c r="K441" s="7">
        <f t="shared" si="20"/>
        <v>0</v>
      </c>
      <c r="L441" s="5">
        <f t="shared" si="19"/>
        <v>0</v>
      </c>
      <c r="M441">
        <f t="shared" si="21"/>
        <v>0</v>
      </c>
    </row>
    <row r="442" spans="11:13" hidden="1" x14ac:dyDescent="0.3">
      <c r="K442" s="7">
        <f t="shared" si="20"/>
        <v>0</v>
      </c>
      <c r="L442" s="5">
        <f t="shared" si="19"/>
        <v>0</v>
      </c>
      <c r="M442">
        <f t="shared" si="21"/>
        <v>0</v>
      </c>
    </row>
    <row r="443" spans="11:13" hidden="1" x14ac:dyDescent="0.3">
      <c r="K443" s="7">
        <f t="shared" si="20"/>
        <v>0</v>
      </c>
      <c r="L443" s="5">
        <f t="shared" si="19"/>
        <v>0</v>
      </c>
      <c r="M443">
        <f t="shared" si="21"/>
        <v>0</v>
      </c>
    </row>
    <row r="444" spans="11:13" hidden="1" x14ac:dyDescent="0.3">
      <c r="K444" s="7">
        <f t="shared" si="20"/>
        <v>0</v>
      </c>
      <c r="L444" s="5">
        <f t="shared" si="19"/>
        <v>0</v>
      </c>
      <c r="M444">
        <f t="shared" si="21"/>
        <v>0</v>
      </c>
    </row>
    <row r="445" spans="11:13" hidden="1" x14ac:dyDescent="0.3">
      <c r="K445" s="7">
        <f t="shared" si="20"/>
        <v>0</v>
      </c>
      <c r="L445" s="5">
        <f t="shared" si="19"/>
        <v>0</v>
      </c>
      <c r="M445">
        <f t="shared" si="21"/>
        <v>0</v>
      </c>
    </row>
    <row r="446" spans="11:13" hidden="1" x14ac:dyDescent="0.3">
      <c r="K446" s="7">
        <f t="shared" si="20"/>
        <v>0</v>
      </c>
      <c r="L446" s="5">
        <f t="shared" si="19"/>
        <v>0</v>
      </c>
      <c r="M446">
        <f t="shared" si="21"/>
        <v>0</v>
      </c>
    </row>
    <row r="447" spans="11:13" hidden="1" x14ac:dyDescent="0.3">
      <c r="K447" s="7">
        <f t="shared" si="20"/>
        <v>0</v>
      </c>
      <c r="L447" s="5">
        <f t="shared" si="19"/>
        <v>0</v>
      </c>
      <c r="M447">
        <f t="shared" si="21"/>
        <v>0</v>
      </c>
    </row>
    <row r="448" spans="11:13" hidden="1" x14ac:dyDescent="0.3">
      <c r="K448" s="7">
        <f t="shared" si="20"/>
        <v>0</v>
      </c>
      <c r="L448" s="5">
        <f t="shared" si="19"/>
        <v>0</v>
      </c>
      <c r="M448">
        <f t="shared" si="21"/>
        <v>0</v>
      </c>
    </row>
    <row r="449" spans="11:13" hidden="1" x14ac:dyDescent="0.3">
      <c r="K449" s="7">
        <f t="shared" si="20"/>
        <v>0</v>
      </c>
      <c r="L449" s="5">
        <f t="shared" ref="L449:L498" si="22">IF(D449="X",0,IF(E449="",0,IF(E449="H",0,VLOOKUP(E449,$F$539:$G$553,2))))</f>
        <v>0</v>
      </c>
      <c r="M449">
        <f t="shared" si="21"/>
        <v>0</v>
      </c>
    </row>
    <row r="450" spans="11:13" hidden="1" x14ac:dyDescent="0.3">
      <c r="K450" s="7">
        <f t="shared" si="20"/>
        <v>0</v>
      </c>
      <c r="L450" s="5">
        <f t="shared" si="22"/>
        <v>0</v>
      </c>
      <c r="M450">
        <f t="shared" si="21"/>
        <v>0</v>
      </c>
    </row>
    <row r="451" spans="11:13" hidden="1" x14ac:dyDescent="0.3">
      <c r="K451" s="7">
        <f t="shared" si="20"/>
        <v>0</v>
      </c>
      <c r="L451" s="5">
        <f t="shared" si="22"/>
        <v>0</v>
      </c>
      <c r="M451">
        <f t="shared" si="21"/>
        <v>0</v>
      </c>
    </row>
    <row r="452" spans="11:13" hidden="1" x14ac:dyDescent="0.3">
      <c r="K452" s="7">
        <f t="shared" si="20"/>
        <v>0</v>
      </c>
      <c r="L452" s="5">
        <f t="shared" si="22"/>
        <v>0</v>
      </c>
      <c r="M452">
        <f t="shared" si="21"/>
        <v>0</v>
      </c>
    </row>
    <row r="453" spans="11:13" hidden="1" x14ac:dyDescent="0.3">
      <c r="K453" s="7">
        <f t="shared" si="20"/>
        <v>0</v>
      </c>
      <c r="L453" s="5">
        <f t="shared" si="22"/>
        <v>0</v>
      </c>
      <c r="M453">
        <f t="shared" si="21"/>
        <v>0</v>
      </c>
    </row>
    <row r="454" spans="11:13" hidden="1" x14ac:dyDescent="0.3">
      <c r="K454" s="7">
        <f t="shared" si="20"/>
        <v>0</v>
      </c>
      <c r="L454" s="5">
        <f t="shared" si="22"/>
        <v>0</v>
      </c>
      <c r="M454">
        <f t="shared" si="21"/>
        <v>0</v>
      </c>
    </row>
    <row r="455" spans="11:13" hidden="1" x14ac:dyDescent="0.3">
      <c r="K455" s="7">
        <f t="shared" ref="K455:K498" si="23">SUM(F455:J455)</f>
        <v>0</v>
      </c>
      <c r="L455" s="5">
        <f t="shared" si="22"/>
        <v>0</v>
      </c>
      <c r="M455">
        <f t="shared" ref="M455:M498" si="24">SUM(K455*L455)</f>
        <v>0</v>
      </c>
    </row>
    <row r="456" spans="11:13" hidden="1" x14ac:dyDescent="0.3">
      <c r="K456" s="7">
        <f t="shared" si="23"/>
        <v>0</v>
      </c>
      <c r="L456" s="5">
        <f t="shared" si="22"/>
        <v>0</v>
      </c>
      <c r="M456">
        <f t="shared" si="24"/>
        <v>0</v>
      </c>
    </row>
    <row r="457" spans="11:13" hidden="1" x14ac:dyDescent="0.3">
      <c r="K457" s="7">
        <f t="shared" si="23"/>
        <v>0</v>
      </c>
      <c r="L457" s="5">
        <f t="shared" si="22"/>
        <v>0</v>
      </c>
      <c r="M457">
        <f t="shared" si="24"/>
        <v>0</v>
      </c>
    </row>
    <row r="458" spans="11:13" hidden="1" x14ac:dyDescent="0.3">
      <c r="K458" s="7">
        <f t="shared" si="23"/>
        <v>0</v>
      </c>
      <c r="L458" s="5">
        <f t="shared" si="22"/>
        <v>0</v>
      </c>
      <c r="M458">
        <f t="shared" si="24"/>
        <v>0</v>
      </c>
    </row>
    <row r="459" spans="11:13" hidden="1" x14ac:dyDescent="0.3">
      <c r="K459" s="7">
        <f t="shared" si="23"/>
        <v>0</v>
      </c>
      <c r="L459" s="5">
        <f t="shared" si="22"/>
        <v>0</v>
      </c>
      <c r="M459">
        <f t="shared" si="24"/>
        <v>0</v>
      </c>
    </row>
    <row r="460" spans="11:13" hidden="1" x14ac:dyDescent="0.3">
      <c r="K460" s="7">
        <f t="shared" si="23"/>
        <v>0</v>
      </c>
      <c r="L460" s="5">
        <f t="shared" si="22"/>
        <v>0</v>
      </c>
      <c r="M460">
        <f t="shared" si="24"/>
        <v>0</v>
      </c>
    </row>
    <row r="461" spans="11:13" hidden="1" x14ac:dyDescent="0.3">
      <c r="K461" s="7">
        <f t="shared" si="23"/>
        <v>0</v>
      </c>
      <c r="L461" s="5">
        <f t="shared" si="22"/>
        <v>0</v>
      </c>
      <c r="M461">
        <f t="shared" si="24"/>
        <v>0</v>
      </c>
    </row>
    <row r="462" spans="11:13" hidden="1" x14ac:dyDescent="0.3">
      <c r="K462" s="7">
        <f t="shared" si="23"/>
        <v>0</v>
      </c>
      <c r="L462" s="5">
        <f t="shared" si="22"/>
        <v>0</v>
      </c>
      <c r="M462">
        <f t="shared" si="24"/>
        <v>0</v>
      </c>
    </row>
    <row r="463" spans="11:13" hidden="1" x14ac:dyDescent="0.3">
      <c r="K463" s="7">
        <f t="shared" si="23"/>
        <v>0</v>
      </c>
      <c r="L463" s="5">
        <f t="shared" si="22"/>
        <v>0</v>
      </c>
      <c r="M463">
        <f t="shared" si="24"/>
        <v>0</v>
      </c>
    </row>
    <row r="464" spans="11:13" hidden="1" x14ac:dyDescent="0.3">
      <c r="K464" s="7">
        <f t="shared" si="23"/>
        <v>0</v>
      </c>
      <c r="L464" s="5">
        <f t="shared" si="22"/>
        <v>0</v>
      </c>
      <c r="M464">
        <f t="shared" si="24"/>
        <v>0</v>
      </c>
    </row>
    <row r="465" spans="11:13" hidden="1" x14ac:dyDescent="0.3">
      <c r="K465" s="7">
        <f t="shared" si="23"/>
        <v>0</v>
      </c>
      <c r="L465" s="5">
        <f t="shared" si="22"/>
        <v>0</v>
      </c>
      <c r="M465">
        <f t="shared" si="24"/>
        <v>0</v>
      </c>
    </row>
    <row r="466" spans="11:13" hidden="1" x14ac:dyDescent="0.3">
      <c r="K466" s="7">
        <f t="shared" si="23"/>
        <v>0</v>
      </c>
      <c r="L466" s="5">
        <f t="shared" si="22"/>
        <v>0</v>
      </c>
      <c r="M466">
        <f t="shared" si="24"/>
        <v>0</v>
      </c>
    </row>
    <row r="467" spans="11:13" hidden="1" x14ac:dyDescent="0.3">
      <c r="K467" s="7">
        <f t="shared" si="23"/>
        <v>0</v>
      </c>
      <c r="L467" s="5">
        <f t="shared" si="22"/>
        <v>0</v>
      </c>
      <c r="M467">
        <f t="shared" si="24"/>
        <v>0</v>
      </c>
    </row>
    <row r="468" spans="11:13" hidden="1" x14ac:dyDescent="0.3">
      <c r="K468" s="7">
        <f t="shared" si="23"/>
        <v>0</v>
      </c>
      <c r="L468" s="5">
        <f t="shared" si="22"/>
        <v>0</v>
      </c>
      <c r="M468">
        <f t="shared" si="24"/>
        <v>0</v>
      </c>
    </row>
    <row r="469" spans="11:13" hidden="1" x14ac:dyDescent="0.3">
      <c r="K469" s="7">
        <f t="shared" si="23"/>
        <v>0</v>
      </c>
      <c r="L469" s="5">
        <f t="shared" si="22"/>
        <v>0</v>
      </c>
      <c r="M469">
        <f t="shared" si="24"/>
        <v>0</v>
      </c>
    </row>
    <row r="470" spans="11:13" hidden="1" x14ac:dyDescent="0.3">
      <c r="K470" s="7">
        <f t="shared" si="23"/>
        <v>0</v>
      </c>
      <c r="L470" s="5">
        <f t="shared" si="22"/>
        <v>0</v>
      </c>
      <c r="M470">
        <f t="shared" si="24"/>
        <v>0</v>
      </c>
    </row>
    <row r="471" spans="11:13" hidden="1" x14ac:dyDescent="0.3">
      <c r="K471" s="7">
        <f t="shared" si="23"/>
        <v>0</v>
      </c>
      <c r="L471" s="5">
        <f t="shared" si="22"/>
        <v>0</v>
      </c>
      <c r="M471">
        <f t="shared" si="24"/>
        <v>0</v>
      </c>
    </row>
    <row r="472" spans="11:13" hidden="1" x14ac:dyDescent="0.3">
      <c r="K472" s="7">
        <f t="shared" si="23"/>
        <v>0</v>
      </c>
      <c r="L472" s="5">
        <f t="shared" si="22"/>
        <v>0</v>
      </c>
      <c r="M472">
        <f t="shared" si="24"/>
        <v>0</v>
      </c>
    </row>
    <row r="473" spans="11:13" hidden="1" x14ac:dyDescent="0.3">
      <c r="K473" s="7">
        <f t="shared" si="23"/>
        <v>0</v>
      </c>
      <c r="L473" s="5">
        <f t="shared" si="22"/>
        <v>0</v>
      </c>
      <c r="M473">
        <f t="shared" si="24"/>
        <v>0</v>
      </c>
    </row>
    <row r="474" spans="11:13" hidden="1" x14ac:dyDescent="0.3">
      <c r="K474" s="7">
        <f t="shared" si="23"/>
        <v>0</v>
      </c>
      <c r="L474" s="5">
        <f t="shared" si="22"/>
        <v>0</v>
      </c>
      <c r="M474">
        <f t="shared" si="24"/>
        <v>0</v>
      </c>
    </row>
    <row r="475" spans="11:13" hidden="1" x14ac:dyDescent="0.3">
      <c r="K475" s="7">
        <f t="shared" si="23"/>
        <v>0</v>
      </c>
      <c r="L475" s="5">
        <f t="shared" si="22"/>
        <v>0</v>
      </c>
      <c r="M475">
        <f t="shared" si="24"/>
        <v>0</v>
      </c>
    </row>
    <row r="476" spans="11:13" hidden="1" x14ac:dyDescent="0.3">
      <c r="K476" s="7">
        <f t="shared" si="23"/>
        <v>0</v>
      </c>
      <c r="L476" s="5">
        <f t="shared" si="22"/>
        <v>0</v>
      </c>
      <c r="M476">
        <f t="shared" si="24"/>
        <v>0</v>
      </c>
    </row>
    <row r="477" spans="11:13" hidden="1" x14ac:dyDescent="0.3">
      <c r="K477" s="7">
        <f t="shared" si="23"/>
        <v>0</v>
      </c>
      <c r="L477" s="5">
        <f t="shared" si="22"/>
        <v>0</v>
      </c>
      <c r="M477">
        <f t="shared" si="24"/>
        <v>0</v>
      </c>
    </row>
    <row r="478" spans="11:13" hidden="1" x14ac:dyDescent="0.3">
      <c r="K478" s="7">
        <f t="shared" si="23"/>
        <v>0</v>
      </c>
      <c r="L478" s="5">
        <f t="shared" si="22"/>
        <v>0</v>
      </c>
      <c r="M478">
        <f t="shared" si="24"/>
        <v>0</v>
      </c>
    </row>
    <row r="479" spans="11:13" hidden="1" x14ac:dyDescent="0.3">
      <c r="K479" s="7">
        <f t="shared" si="23"/>
        <v>0</v>
      </c>
      <c r="L479" s="5">
        <f t="shared" si="22"/>
        <v>0</v>
      </c>
      <c r="M479">
        <f t="shared" si="24"/>
        <v>0</v>
      </c>
    </row>
    <row r="480" spans="11:13" hidden="1" x14ac:dyDescent="0.3">
      <c r="K480" s="7">
        <f t="shared" si="23"/>
        <v>0</v>
      </c>
      <c r="L480" s="5">
        <f t="shared" si="22"/>
        <v>0</v>
      </c>
      <c r="M480">
        <f t="shared" si="24"/>
        <v>0</v>
      </c>
    </row>
    <row r="481" spans="11:13" hidden="1" x14ac:dyDescent="0.3">
      <c r="K481" s="7">
        <f t="shared" si="23"/>
        <v>0</v>
      </c>
      <c r="L481" s="5">
        <f t="shared" si="22"/>
        <v>0</v>
      </c>
      <c r="M481">
        <f t="shared" si="24"/>
        <v>0</v>
      </c>
    </row>
    <row r="482" spans="11:13" hidden="1" x14ac:dyDescent="0.3">
      <c r="K482" s="7">
        <f t="shared" si="23"/>
        <v>0</v>
      </c>
      <c r="L482" s="5">
        <f t="shared" si="22"/>
        <v>0</v>
      </c>
      <c r="M482">
        <f t="shared" si="24"/>
        <v>0</v>
      </c>
    </row>
    <row r="483" spans="11:13" hidden="1" x14ac:dyDescent="0.3">
      <c r="K483" s="7">
        <f t="shared" si="23"/>
        <v>0</v>
      </c>
      <c r="L483" s="5">
        <f t="shared" si="22"/>
        <v>0</v>
      </c>
      <c r="M483">
        <f t="shared" si="24"/>
        <v>0</v>
      </c>
    </row>
    <row r="484" spans="11:13" hidden="1" x14ac:dyDescent="0.3">
      <c r="K484" s="7">
        <f t="shared" si="23"/>
        <v>0</v>
      </c>
      <c r="L484" s="5">
        <f t="shared" si="22"/>
        <v>0</v>
      </c>
      <c r="M484">
        <f t="shared" si="24"/>
        <v>0</v>
      </c>
    </row>
    <row r="485" spans="11:13" hidden="1" x14ac:dyDescent="0.3">
      <c r="K485" s="7">
        <f t="shared" si="23"/>
        <v>0</v>
      </c>
      <c r="L485" s="5">
        <f t="shared" si="22"/>
        <v>0</v>
      </c>
      <c r="M485">
        <f t="shared" si="24"/>
        <v>0</v>
      </c>
    </row>
    <row r="486" spans="11:13" hidden="1" x14ac:dyDescent="0.3">
      <c r="K486" s="7">
        <f t="shared" si="23"/>
        <v>0</v>
      </c>
      <c r="L486" s="5">
        <f t="shared" si="22"/>
        <v>0</v>
      </c>
      <c r="M486">
        <f t="shared" si="24"/>
        <v>0</v>
      </c>
    </row>
    <row r="487" spans="11:13" hidden="1" x14ac:dyDescent="0.3">
      <c r="K487" s="7">
        <f t="shared" si="23"/>
        <v>0</v>
      </c>
      <c r="L487" s="5">
        <f t="shared" si="22"/>
        <v>0</v>
      </c>
      <c r="M487">
        <f t="shared" si="24"/>
        <v>0</v>
      </c>
    </row>
    <row r="488" spans="11:13" hidden="1" x14ac:dyDescent="0.3">
      <c r="K488" s="7">
        <f t="shared" si="23"/>
        <v>0</v>
      </c>
      <c r="L488" s="5">
        <f t="shared" si="22"/>
        <v>0</v>
      </c>
      <c r="M488">
        <f t="shared" si="24"/>
        <v>0</v>
      </c>
    </row>
    <row r="489" spans="11:13" hidden="1" x14ac:dyDescent="0.3">
      <c r="K489" s="7">
        <f t="shared" si="23"/>
        <v>0</v>
      </c>
      <c r="L489" s="5">
        <f t="shared" si="22"/>
        <v>0</v>
      </c>
      <c r="M489">
        <f t="shared" si="24"/>
        <v>0</v>
      </c>
    </row>
    <row r="490" spans="11:13" hidden="1" x14ac:dyDescent="0.3">
      <c r="K490" s="7">
        <f t="shared" si="23"/>
        <v>0</v>
      </c>
      <c r="L490" s="5">
        <f t="shared" si="22"/>
        <v>0</v>
      </c>
      <c r="M490">
        <f t="shared" si="24"/>
        <v>0</v>
      </c>
    </row>
    <row r="491" spans="11:13" hidden="1" x14ac:dyDescent="0.3">
      <c r="K491" s="7">
        <f t="shared" si="23"/>
        <v>0</v>
      </c>
      <c r="L491" s="5">
        <f t="shared" si="22"/>
        <v>0</v>
      </c>
      <c r="M491">
        <f t="shared" si="24"/>
        <v>0</v>
      </c>
    </row>
    <row r="492" spans="11:13" hidden="1" x14ac:dyDescent="0.3">
      <c r="K492" s="7">
        <f t="shared" si="23"/>
        <v>0</v>
      </c>
      <c r="L492" s="5">
        <f t="shared" si="22"/>
        <v>0</v>
      </c>
      <c r="M492">
        <f t="shared" si="24"/>
        <v>0</v>
      </c>
    </row>
    <row r="493" spans="11:13" hidden="1" x14ac:dyDescent="0.3">
      <c r="K493" s="7">
        <f t="shared" ref="K493:K496" si="25">SUM(F493:J493)</f>
        <v>0</v>
      </c>
      <c r="L493" s="5">
        <f t="shared" si="22"/>
        <v>0</v>
      </c>
      <c r="M493">
        <f t="shared" ref="M493:M496" si="26">SUM(K493*L493)</f>
        <v>0</v>
      </c>
    </row>
    <row r="494" spans="11:13" hidden="1" x14ac:dyDescent="0.3">
      <c r="K494" s="7">
        <f t="shared" si="25"/>
        <v>0</v>
      </c>
      <c r="L494" s="5">
        <f t="shared" si="22"/>
        <v>0</v>
      </c>
      <c r="M494">
        <f t="shared" si="26"/>
        <v>0</v>
      </c>
    </row>
    <row r="495" spans="11:13" hidden="1" x14ac:dyDescent="0.3">
      <c r="K495" s="7">
        <f t="shared" si="25"/>
        <v>0</v>
      </c>
      <c r="L495" s="5">
        <f t="shared" si="22"/>
        <v>0</v>
      </c>
      <c r="M495">
        <f t="shared" si="26"/>
        <v>0</v>
      </c>
    </row>
    <row r="496" spans="11:13" hidden="1" x14ac:dyDescent="0.3">
      <c r="K496" s="7">
        <f t="shared" si="25"/>
        <v>0</v>
      </c>
      <c r="L496" s="5">
        <f t="shared" si="22"/>
        <v>0</v>
      </c>
      <c r="M496">
        <f t="shared" si="26"/>
        <v>0</v>
      </c>
    </row>
    <row r="497" spans="3:13" hidden="1" x14ac:dyDescent="0.3">
      <c r="K497" s="7">
        <f t="shared" si="23"/>
        <v>0</v>
      </c>
      <c r="L497" s="5">
        <f t="shared" si="22"/>
        <v>0</v>
      </c>
      <c r="M497">
        <f t="shared" si="24"/>
        <v>0</v>
      </c>
    </row>
    <row r="498" spans="3:13" hidden="1" x14ac:dyDescent="0.3">
      <c r="K498" s="7">
        <f t="shared" si="23"/>
        <v>0</v>
      </c>
      <c r="L498" s="5">
        <f t="shared" si="22"/>
        <v>0</v>
      </c>
      <c r="M498">
        <f t="shared" si="24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7">SUMPRODUCT(--($E$4:$E$498=C500),--($D$4:$D$498=""),$F$4:$F$498)</f>
        <v>450.1</v>
      </c>
      <c r="G500" s="149">
        <f t="shared" ref="G500:G514" si="28">SUMPRODUCT(--($E$4:$E$498=C500),--($D$4:$D$498=""),$G$4:$G$498)</f>
        <v>6.2</v>
      </c>
      <c r="H500" s="149">
        <f t="shared" ref="H500:H514" si="29">SUMPRODUCT(--($E$4:$E$498=C500),--($D$4:$D$498=""),$H$4:$H$498)</f>
        <v>0</v>
      </c>
      <c r="I500" s="149">
        <f t="shared" ref="I500:I514" si="30">SUMPRODUCT(--($E$4:$E$498=C500),--($D$4:$D$498=""),$I$4:$I$498)</f>
        <v>0</v>
      </c>
      <c r="J500" s="149">
        <f t="shared" ref="J500:J514" si="31">SUMPRODUCT(--($E$4:$E$498=C500),--($D$4:$D$498=""),$J$4:$J$498)</f>
        <v>0</v>
      </c>
      <c r="K500" s="149">
        <f t="shared" ref="K500:K514" si="32">SUM(F500:J500)</f>
        <v>456.3</v>
      </c>
      <c r="L500" s="149"/>
      <c r="M500" s="149">
        <f t="shared" ref="M500:M514" si="33">SUMPRODUCT(--($E$4:$E$498=C500),--($D$4:$D$498=""),$M$4:$M$498)</f>
        <v>0</v>
      </c>
    </row>
    <row r="501" spans="3:13" hidden="1" x14ac:dyDescent="0.3">
      <c r="C501" s="149" t="str">
        <f t="shared" ref="C501:C514" si="34">IF(F540="","Vrije categorie",F540)</f>
        <v>A1</v>
      </c>
      <c r="D501" s="149"/>
      <c r="E501" s="149"/>
      <c r="F501" s="149">
        <f t="shared" si="27"/>
        <v>17.2</v>
      </c>
      <c r="G501" s="149">
        <f t="shared" si="28"/>
        <v>0</v>
      </c>
      <c r="H501" s="149">
        <f t="shared" si="29"/>
        <v>0</v>
      </c>
      <c r="I501" s="149">
        <f t="shared" si="30"/>
        <v>0</v>
      </c>
      <c r="J501" s="149">
        <f t="shared" si="31"/>
        <v>0</v>
      </c>
      <c r="K501" s="149">
        <f t="shared" si="32"/>
        <v>17.2</v>
      </c>
      <c r="L501" s="149"/>
      <c r="M501" s="149">
        <f t="shared" si="33"/>
        <v>0</v>
      </c>
    </row>
    <row r="502" spans="3:13" hidden="1" x14ac:dyDescent="0.3">
      <c r="C502" s="149" t="str">
        <f t="shared" si="34"/>
        <v>B</v>
      </c>
      <c r="D502" s="149"/>
      <c r="E502" s="149"/>
      <c r="F502" s="149">
        <f t="shared" si="27"/>
        <v>106.4</v>
      </c>
      <c r="G502" s="149">
        <f t="shared" si="28"/>
        <v>1.6</v>
      </c>
      <c r="H502" s="149">
        <f t="shared" si="29"/>
        <v>0</v>
      </c>
      <c r="I502" s="149">
        <f t="shared" si="30"/>
        <v>0</v>
      </c>
      <c r="J502" s="149">
        <f t="shared" si="31"/>
        <v>0</v>
      </c>
      <c r="K502" s="149">
        <f t="shared" si="32"/>
        <v>108</v>
      </c>
      <c r="L502" s="149"/>
      <c r="M502" s="149">
        <f t="shared" si="33"/>
        <v>0</v>
      </c>
    </row>
    <row r="503" spans="3:13" hidden="1" x14ac:dyDescent="0.3">
      <c r="C503" s="149" t="str">
        <f t="shared" si="34"/>
        <v>C</v>
      </c>
      <c r="D503" s="149"/>
      <c r="E503" s="149"/>
      <c r="F503" s="149">
        <f t="shared" si="27"/>
        <v>0</v>
      </c>
      <c r="G503" s="149">
        <f t="shared" si="28"/>
        <v>0</v>
      </c>
      <c r="H503" s="149">
        <f t="shared" si="29"/>
        <v>0</v>
      </c>
      <c r="I503" s="149">
        <f t="shared" si="30"/>
        <v>0</v>
      </c>
      <c r="J503" s="149">
        <f t="shared" si="31"/>
        <v>24.099999999999998</v>
      </c>
      <c r="K503" s="149">
        <f t="shared" si="32"/>
        <v>24.099999999999998</v>
      </c>
      <c r="L503" s="149"/>
      <c r="M503" s="149">
        <f t="shared" si="33"/>
        <v>0</v>
      </c>
    </row>
    <row r="504" spans="3:13" hidden="1" x14ac:dyDescent="0.3">
      <c r="C504" s="149" t="str">
        <f t="shared" si="34"/>
        <v>D</v>
      </c>
      <c r="D504" s="149"/>
      <c r="E504" s="149"/>
      <c r="F504" s="149">
        <f t="shared" si="27"/>
        <v>0</v>
      </c>
      <c r="G504" s="149">
        <f t="shared" si="28"/>
        <v>89.600000000000009</v>
      </c>
      <c r="H504" s="149">
        <f t="shared" si="29"/>
        <v>0</v>
      </c>
      <c r="I504" s="149">
        <f t="shared" si="30"/>
        <v>0</v>
      </c>
      <c r="J504" s="149">
        <f t="shared" si="31"/>
        <v>0</v>
      </c>
      <c r="K504" s="149">
        <f t="shared" si="32"/>
        <v>89.600000000000009</v>
      </c>
      <c r="L504" s="149"/>
      <c r="M504" s="149">
        <f t="shared" si="33"/>
        <v>0</v>
      </c>
    </row>
    <row r="505" spans="3:13" hidden="1" x14ac:dyDescent="0.3">
      <c r="C505" s="149" t="str">
        <f t="shared" si="34"/>
        <v>Vrije categorie</v>
      </c>
      <c r="D505" s="149"/>
      <c r="E505" s="149"/>
      <c r="F505" s="149">
        <f t="shared" si="27"/>
        <v>0</v>
      </c>
      <c r="G505" s="149">
        <f t="shared" si="28"/>
        <v>0</v>
      </c>
      <c r="H505" s="149">
        <f t="shared" si="29"/>
        <v>0</v>
      </c>
      <c r="I505" s="149">
        <f t="shared" si="30"/>
        <v>0</v>
      </c>
      <c r="J505" s="149">
        <f t="shared" si="31"/>
        <v>0</v>
      </c>
      <c r="K505" s="149">
        <f t="shared" si="32"/>
        <v>0</v>
      </c>
      <c r="L505" s="149"/>
      <c r="M505" s="149">
        <f t="shared" si="33"/>
        <v>0</v>
      </c>
    </row>
    <row r="506" spans="3:13" hidden="1" x14ac:dyDescent="0.3">
      <c r="C506" s="149" t="str">
        <f t="shared" si="34"/>
        <v>Vrije categorie</v>
      </c>
      <c r="D506" s="149"/>
      <c r="E506" s="149"/>
      <c r="F506" s="149">
        <f t="shared" si="27"/>
        <v>0</v>
      </c>
      <c r="G506" s="149">
        <f t="shared" si="28"/>
        <v>0</v>
      </c>
      <c r="H506" s="149">
        <f t="shared" si="29"/>
        <v>0</v>
      </c>
      <c r="I506" s="149">
        <f t="shared" si="30"/>
        <v>0</v>
      </c>
      <c r="J506" s="149">
        <f t="shared" si="31"/>
        <v>0</v>
      </c>
      <c r="K506" s="149">
        <f t="shared" si="32"/>
        <v>0</v>
      </c>
      <c r="L506" s="149"/>
      <c r="M506" s="149">
        <f t="shared" si="33"/>
        <v>0</v>
      </c>
    </row>
    <row r="507" spans="3:13" hidden="1" x14ac:dyDescent="0.3">
      <c r="C507" s="149" t="str">
        <f t="shared" si="34"/>
        <v>Vrije categorie</v>
      </c>
      <c r="D507" s="149"/>
      <c r="E507" s="149"/>
      <c r="F507" s="149">
        <f t="shared" si="27"/>
        <v>0</v>
      </c>
      <c r="G507" s="149">
        <f t="shared" si="28"/>
        <v>0</v>
      </c>
      <c r="H507" s="149">
        <f t="shared" si="29"/>
        <v>0</v>
      </c>
      <c r="I507" s="149">
        <f t="shared" si="30"/>
        <v>0</v>
      </c>
      <c r="J507" s="149">
        <f t="shared" si="31"/>
        <v>0</v>
      </c>
      <c r="K507" s="149">
        <f t="shared" si="32"/>
        <v>0</v>
      </c>
      <c r="L507" s="149"/>
      <c r="M507" s="149">
        <f t="shared" si="33"/>
        <v>0</v>
      </c>
    </row>
    <row r="508" spans="3:13" hidden="1" x14ac:dyDescent="0.3">
      <c r="C508" s="149" t="str">
        <f t="shared" si="34"/>
        <v>Vrije categorie</v>
      </c>
      <c r="D508" s="149"/>
      <c r="E508" s="149"/>
      <c r="F508" s="149">
        <f t="shared" si="27"/>
        <v>0</v>
      </c>
      <c r="G508" s="149">
        <f t="shared" si="28"/>
        <v>0</v>
      </c>
      <c r="H508" s="149">
        <f t="shared" si="29"/>
        <v>0</v>
      </c>
      <c r="I508" s="149">
        <f t="shared" si="30"/>
        <v>0</v>
      </c>
      <c r="J508" s="149">
        <f t="shared" si="31"/>
        <v>0</v>
      </c>
      <c r="K508" s="149">
        <f t="shared" si="32"/>
        <v>0</v>
      </c>
      <c r="L508" s="149"/>
      <c r="M508" s="149">
        <f t="shared" si="33"/>
        <v>0</v>
      </c>
    </row>
    <row r="509" spans="3:13" hidden="1" x14ac:dyDescent="0.3">
      <c r="C509" s="149" t="str">
        <f t="shared" si="34"/>
        <v>Vrije categorie</v>
      </c>
      <c r="D509" s="149"/>
      <c r="E509" s="149"/>
      <c r="F509" s="149">
        <f t="shared" si="27"/>
        <v>0</v>
      </c>
      <c r="G509" s="149">
        <f t="shared" si="28"/>
        <v>0</v>
      </c>
      <c r="H509" s="149">
        <f t="shared" si="29"/>
        <v>0</v>
      </c>
      <c r="I509" s="149">
        <f t="shared" si="30"/>
        <v>0</v>
      </c>
      <c r="J509" s="149">
        <f t="shared" si="31"/>
        <v>0</v>
      </c>
      <c r="K509" s="149">
        <f t="shared" si="32"/>
        <v>0</v>
      </c>
      <c r="L509" s="149"/>
      <c r="M509" s="149">
        <f t="shared" si="33"/>
        <v>0</v>
      </c>
    </row>
    <row r="510" spans="3:13" hidden="1" x14ac:dyDescent="0.3">
      <c r="C510" s="149" t="str">
        <f t="shared" si="34"/>
        <v>Vrije categorie</v>
      </c>
      <c r="D510" s="149"/>
      <c r="E510" s="149"/>
      <c r="F510" s="149">
        <f t="shared" si="27"/>
        <v>0</v>
      </c>
      <c r="G510" s="149">
        <f t="shared" si="28"/>
        <v>0</v>
      </c>
      <c r="H510" s="149">
        <f t="shared" si="29"/>
        <v>0</v>
      </c>
      <c r="I510" s="149">
        <f t="shared" si="30"/>
        <v>0</v>
      </c>
      <c r="J510" s="149">
        <f t="shared" si="31"/>
        <v>0</v>
      </c>
      <c r="K510" s="149">
        <f t="shared" si="32"/>
        <v>0</v>
      </c>
      <c r="L510" s="149"/>
      <c r="M510" s="149">
        <f t="shared" si="33"/>
        <v>0</v>
      </c>
    </row>
    <row r="511" spans="3:13" hidden="1" x14ac:dyDescent="0.3">
      <c r="C511" s="149" t="str">
        <f t="shared" si="34"/>
        <v>Vrije categorie</v>
      </c>
      <c r="D511" s="149"/>
      <c r="E511" s="149"/>
      <c r="F511" s="149">
        <f t="shared" si="27"/>
        <v>0</v>
      </c>
      <c r="G511" s="149">
        <f t="shared" si="28"/>
        <v>0</v>
      </c>
      <c r="H511" s="149">
        <f t="shared" si="29"/>
        <v>0</v>
      </c>
      <c r="I511" s="149">
        <f t="shared" si="30"/>
        <v>0</v>
      </c>
      <c r="J511" s="149">
        <f t="shared" si="31"/>
        <v>0</v>
      </c>
      <c r="K511" s="149">
        <f t="shared" si="32"/>
        <v>0</v>
      </c>
      <c r="L511" s="149"/>
      <c r="M511" s="149">
        <f t="shared" si="33"/>
        <v>0</v>
      </c>
    </row>
    <row r="512" spans="3:13" hidden="1" x14ac:dyDescent="0.3">
      <c r="C512" s="149" t="str">
        <f t="shared" si="34"/>
        <v>Vrije categorie</v>
      </c>
      <c r="D512" s="149"/>
      <c r="E512" s="149"/>
      <c r="F512" s="149">
        <f t="shared" si="27"/>
        <v>0</v>
      </c>
      <c r="G512" s="149">
        <f t="shared" si="28"/>
        <v>0</v>
      </c>
      <c r="H512" s="149">
        <f t="shared" si="29"/>
        <v>0</v>
      </c>
      <c r="I512" s="149">
        <f t="shared" si="30"/>
        <v>0</v>
      </c>
      <c r="J512" s="149">
        <f t="shared" si="31"/>
        <v>0</v>
      </c>
      <c r="K512" s="149">
        <f t="shared" si="32"/>
        <v>0</v>
      </c>
      <c r="L512" s="149"/>
      <c r="M512" s="149">
        <f t="shared" si="33"/>
        <v>0</v>
      </c>
    </row>
    <row r="513" spans="3:13" hidden="1" x14ac:dyDescent="0.3">
      <c r="C513" s="149" t="str">
        <f t="shared" si="34"/>
        <v>Vrije categorie</v>
      </c>
      <c r="D513" s="149"/>
      <c r="E513" s="149"/>
      <c r="F513" s="149">
        <f t="shared" si="27"/>
        <v>0</v>
      </c>
      <c r="G513" s="149">
        <f t="shared" si="28"/>
        <v>0</v>
      </c>
      <c r="H513" s="149">
        <f t="shared" si="29"/>
        <v>0</v>
      </c>
      <c r="I513" s="149">
        <f t="shared" si="30"/>
        <v>0</v>
      </c>
      <c r="J513" s="149">
        <f t="shared" si="31"/>
        <v>0</v>
      </c>
      <c r="K513" s="149">
        <f t="shared" si="32"/>
        <v>0</v>
      </c>
      <c r="L513" s="149"/>
      <c r="M513" s="149">
        <f t="shared" si="33"/>
        <v>0</v>
      </c>
    </row>
    <row r="514" spans="3:13" hidden="1" x14ac:dyDescent="0.3">
      <c r="C514" s="149" t="str">
        <f t="shared" si="34"/>
        <v>Vrije categorie</v>
      </c>
      <c r="D514" s="149"/>
      <c r="E514" s="149"/>
      <c r="F514" s="149">
        <f t="shared" si="27"/>
        <v>0</v>
      </c>
      <c r="G514" s="149">
        <f t="shared" si="28"/>
        <v>0</v>
      </c>
      <c r="H514" s="149">
        <f t="shared" si="29"/>
        <v>0</v>
      </c>
      <c r="I514" s="149">
        <f t="shared" si="30"/>
        <v>0</v>
      </c>
      <c r="J514" s="149">
        <f t="shared" si="31"/>
        <v>0</v>
      </c>
      <c r="K514" s="149">
        <f t="shared" si="32"/>
        <v>0</v>
      </c>
      <c r="L514" s="149"/>
      <c r="M514" s="149">
        <f t="shared" si="33"/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573.70000000000005</v>
      </c>
      <c r="G515" s="150">
        <f t="shared" ref="G515:K515" si="35">SUM(G500:G514)</f>
        <v>97.4</v>
      </c>
      <c r="H515" s="150">
        <f t="shared" si="35"/>
        <v>0</v>
      </c>
      <c r="I515" s="150">
        <f t="shared" si="35"/>
        <v>0</v>
      </c>
      <c r="J515" s="150">
        <f t="shared" si="35"/>
        <v>24.099999999999998</v>
      </c>
      <c r="K515" s="150">
        <f t="shared" si="35"/>
        <v>695.2</v>
      </c>
      <c r="L515" s="150"/>
      <c r="M515" s="150">
        <f>SUM(M499:M514)</f>
        <v>0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25.700000000000003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3.7</v>
      </c>
      <c r="K517" s="150">
        <f>SUM(F517:J517)</f>
        <v>29.400000000000002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6">C500</f>
        <v>A</v>
      </c>
      <c r="D520" s="9"/>
      <c r="E520" s="9"/>
      <c r="F520" s="9">
        <f t="shared" ref="F520:F534" si="37">SUMPRODUCT(--($E$4:$E$498=C520),--($D$4:$D$498="X"),$F$4:$F$498)</f>
        <v>0</v>
      </c>
      <c r="G520" s="9">
        <f t="shared" ref="G520:G534" si="38">SUMPRODUCT(--($E$4:$E$498=C520),--($D$4:$D$498="X"),$G$4:$G$498)</f>
        <v>0</v>
      </c>
      <c r="H520" s="9">
        <f t="shared" ref="H520:H534" si="39">SUMPRODUCT(--($E$4:$E$498=C520),--($D$4:$D$498="X"),$H$4:$H$498)</f>
        <v>0</v>
      </c>
      <c r="I520" s="9">
        <f t="shared" ref="I520:I534" si="40">SUMPRODUCT(--($E$4:$E$498=C520),--($D$4:$D$498="X"),$I$4:$I$498)</f>
        <v>0</v>
      </c>
      <c r="J520" s="9">
        <f t="shared" ref="J520:J534" si="41">SUMPRODUCT(--($E$4:$E$498=C520),--($D$4:$D$498="X"),$J$4:$J$498)</f>
        <v>0</v>
      </c>
      <c r="K520" s="9">
        <f t="shared" ref="K520:K534" si="42">SUM(F520:J520)</f>
        <v>0</v>
      </c>
    </row>
    <row r="521" spans="3:13" hidden="1" x14ac:dyDescent="0.3">
      <c r="C521" s="9" t="str">
        <f t="shared" si="36"/>
        <v>A1</v>
      </c>
      <c r="D521" s="9"/>
      <c r="E521" s="9"/>
      <c r="F521" s="9">
        <f t="shared" si="37"/>
        <v>0</v>
      </c>
      <c r="G521" s="9">
        <f t="shared" si="38"/>
        <v>0</v>
      </c>
      <c r="H521" s="9">
        <f t="shared" si="39"/>
        <v>0</v>
      </c>
      <c r="I521" s="9">
        <f t="shared" si="40"/>
        <v>0</v>
      </c>
      <c r="J521" s="9">
        <f t="shared" si="41"/>
        <v>0</v>
      </c>
      <c r="K521" s="9">
        <f t="shared" si="42"/>
        <v>0</v>
      </c>
    </row>
    <row r="522" spans="3:13" hidden="1" x14ac:dyDescent="0.3">
      <c r="C522" s="9" t="str">
        <f t="shared" si="36"/>
        <v>B</v>
      </c>
      <c r="D522" s="9"/>
      <c r="E522" s="9"/>
      <c r="F522" s="9">
        <f t="shared" si="37"/>
        <v>0</v>
      </c>
      <c r="G522" s="9">
        <f t="shared" si="38"/>
        <v>0</v>
      </c>
      <c r="H522" s="9">
        <f t="shared" si="39"/>
        <v>0</v>
      </c>
      <c r="I522" s="9">
        <f t="shared" si="40"/>
        <v>0</v>
      </c>
      <c r="J522" s="9">
        <f t="shared" si="41"/>
        <v>0</v>
      </c>
      <c r="K522" s="9">
        <f t="shared" si="42"/>
        <v>0</v>
      </c>
    </row>
    <row r="523" spans="3:13" hidden="1" x14ac:dyDescent="0.3">
      <c r="C523" s="9" t="str">
        <f t="shared" si="36"/>
        <v>C</v>
      </c>
      <c r="D523" s="9"/>
      <c r="E523" s="9"/>
      <c r="F523" s="9">
        <f t="shared" si="37"/>
        <v>0</v>
      </c>
      <c r="G523" s="9">
        <f t="shared" si="38"/>
        <v>0</v>
      </c>
      <c r="H523" s="9">
        <f t="shared" si="39"/>
        <v>0</v>
      </c>
      <c r="I523" s="9">
        <f t="shared" si="40"/>
        <v>0</v>
      </c>
      <c r="J523" s="9">
        <f t="shared" si="41"/>
        <v>0</v>
      </c>
      <c r="K523" s="9">
        <f t="shared" si="42"/>
        <v>0</v>
      </c>
    </row>
    <row r="524" spans="3:13" hidden="1" x14ac:dyDescent="0.3">
      <c r="C524" s="9" t="str">
        <f t="shared" si="36"/>
        <v>D</v>
      </c>
      <c r="D524" s="9"/>
      <c r="E524" s="9"/>
      <c r="F524" s="9">
        <f t="shared" si="37"/>
        <v>0</v>
      </c>
      <c r="G524" s="9">
        <f t="shared" si="38"/>
        <v>0</v>
      </c>
      <c r="H524" s="9">
        <f t="shared" si="39"/>
        <v>0</v>
      </c>
      <c r="I524" s="9">
        <f t="shared" si="40"/>
        <v>0</v>
      </c>
      <c r="J524" s="9">
        <f t="shared" si="41"/>
        <v>0</v>
      </c>
      <c r="K524" s="9">
        <f t="shared" si="42"/>
        <v>0</v>
      </c>
    </row>
    <row r="525" spans="3:13" hidden="1" x14ac:dyDescent="0.3">
      <c r="C525" s="9" t="str">
        <f t="shared" si="36"/>
        <v>Vrije categorie</v>
      </c>
      <c r="D525" s="9"/>
      <c r="E525" s="9"/>
      <c r="F525" s="9">
        <f t="shared" si="37"/>
        <v>0</v>
      </c>
      <c r="G525" s="9">
        <f t="shared" si="38"/>
        <v>0</v>
      </c>
      <c r="H525" s="9">
        <f t="shared" si="39"/>
        <v>0</v>
      </c>
      <c r="I525" s="9">
        <f t="shared" si="40"/>
        <v>0</v>
      </c>
      <c r="J525" s="9">
        <f t="shared" si="41"/>
        <v>0</v>
      </c>
      <c r="K525" s="9">
        <f t="shared" si="42"/>
        <v>0</v>
      </c>
    </row>
    <row r="526" spans="3:13" hidden="1" x14ac:dyDescent="0.3">
      <c r="C526" s="9" t="str">
        <f t="shared" si="36"/>
        <v>Vrije categorie</v>
      </c>
      <c r="D526" s="9"/>
      <c r="E526" s="9"/>
      <c r="F526" s="9">
        <f t="shared" si="37"/>
        <v>0</v>
      </c>
      <c r="G526" s="9">
        <f t="shared" si="38"/>
        <v>0</v>
      </c>
      <c r="H526" s="9">
        <f t="shared" si="39"/>
        <v>0</v>
      </c>
      <c r="I526" s="9">
        <f t="shared" si="40"/>
        <v>0</v>
      </c>
      <c r="J526" s="9">
        <f t="shared" si="41"/>
        <v>0</v>
      </c>
      <c r="K526" s="9">
        <f t="shared" si="42"/>
        <v>0</v>
      </c>
    </row>
    <row r="527" spans="3:13" hidden="1" x14ac:dyDescent="0.3">
      <c r="C527" s="9" t="str">
        <f t="shared" si="36"/>
        <v>Vrije categorie</v>
      </c>
      <c r="D527" s="9"/>
      <c r="E527" s="9"/>
      <c r="F527" s="9">
        <f t="shared" si="37"/>
        <v>0</v>
      </c>
      <c r="G527" s="9">
        <f t="shared" si="38"/>
        <v>0</v>
      </c>
      <c r="H527" s="9">
        <f t="shared" si="39"/>
        <v>0</v>
      </c>
      <c r="I527" s="9">
        <f t="shared" si="40"/>
        <v>0</v>
      </c>
      <c r="J527" s="9">
        <f t="shared" si="41"/>
        <v>0</v>
      </c>
      <c r="K527" s="9">
        <f t="shared" si="42"/>
        <v>0</v>
      </c>
    </row>
    <row r="528" spans="3:13" hidden="1" x14ac:dyDescent="0.3">
      <c r="C528" s="9" t="str">
        <f t="shared" si="36"/>
        <v>Vrije categorie</v>
      </c>
      <c r="D528" s="9"/>
      <c r="E528" s="9"/>
      <c r="F528" s="9">
        <f t="shared" si="37"/>
        <v>0</v>
      </c>
      <c r="G528" s="9">
        <f t="shared" si="38"/>
        <v>0</v>
      </c>
      <c r="H528" s="9">
        <f t="shared" si="39"/>
        <v>0</v>
      </c>
      <c r="I528" s="9">
        <f t="shared" si="40"/>
        <v>0</v>
      </c>
      <c r="J528" s="9">
        <f t="shared" si="41"/>
        <v>0</v>
      </c>
      <c r="K528" s="9">
        <f t="shared" si="42"/>
        <v>0</v>
      </c>
    </row>
    <row r="529" spans="3:12" hidden="1" x14ac:dyDescent="0.3">
      <c r="C529" s="9" t="str">
        <f t="shared" si="36"/>
        <v>Vrije categorie</v>
      </c>
      <c r="D529" s="9"/>
      <c r="E529" s="9"/>
      <c r="F529" s="9">
        <f t="shared" si="37"/>
        <v>0</v>
      </c>
      <c r="G529" s="9">
        <f t="shared" si="38"/>
        <v>0</v>
      </c>
      <c r="H529" s="9">
        <f t="shared" si="39"/>
        <v>0</v>
      </c>
      <c r="I529" s="9">
        <f t="shared" si="40"/>
        <v>0</v>
      </c>
      <c r="J529" s="9">
        <f t="shared" si="41"/>
        <v>0</v>
      </c>
      <c r="K529" s="9">
        <f t="shared" si="42"/>
        <v>0</v>
      </c>
    </row>
    <row r="530" spans="3:12" hidden="1" x14ac:dyDescent="0.3">
      <c r="C530" s="9" t="str">
        <f t="shared" si="36"/>
        <v>Vrije categorie</v>
      </c>
      <c r="D530" s="9"/>
      <c r="E530" s="9"/>
      <c r="F530" s="9">
        <f t="shared" si="37"/>
        <v>0</v>
      </c>
      <c r="G530" s="9">
        <f t="shared" si="38"/>
        <v>0</v>
      </c>
      <c r="H530" s="9">
        <f t="shared" si="39"/>
        <v>0</v>
      </c>
      <c r="I530" s="9">
        <f t="shared" si="40"/>
        <v>0</v>
      </c>
      <c r="J530" s="9">
        <f t="shared" si="41"/>
        <v>0</v>
      </c>
      <c r="K530" s="9">
        <f t="shared" si="42"/>
        <v>0</v>
      </c>
    </row>
    <row r="531" spans="3:12" hidden="1" x14ac:dyDescent="0.3">
      <c r="C531" s="9" t="str">
        <f t="shared" si="36"/>
        <v>Vrije categorie</v>
      </c>
      <c r="D531" s="9"/>
      <c r="E531" s="9"/>
      <c r="F531" s="9">
        <f t="shared" si="37"/>
        <v>0</v>
      </c>
      <c r="G531" s="9">
        <f t="shared" si="38"/>
        <v>0</v>
      </c>
      <c r="H531" s="9">
        <f t="shared" si="39"/>
        <v>0</v>
      </c>
      <c r="I531" s="9">
        <f t="shared" si="40"/>
        <v>0</v>
      </c>
      <c r="J531" s="9">
        <f t="shared" si="41"/>
        <v>0</v>
      </c>
      <c r="K531" s="9">
        <f t="shared" si="42"/>
        <v>0</v>
      </c>
    </row>
    <row r="532" spans="3:12" hidden="1" x14ac:dyDescent="0.3">
      <c r="C532" s="9" t="str">
        <f t="shared" si="36"/>
        <v>Vrije categorie</v>
      </c>
      <c r="D532" s="9"/>
      <c r="E532" s="9"/>
      <c r="F532" s="9">
        <f t="shared" si="37"/>
        <v>0</v>
      </c>
      <c r="G532" s="9">
        <f t="shared" si="38"/>
        <v>0</v>
      </c>
      <c r="H532" s="9">
        <f t="shared" si="39"/>
        <v>0</v>
      </c>
      <c r="I532" s="9">
        <f t="shared" si="40"/>
        <v>0</v>
      </c>
      <c r="J532" s="9">
        <f t="shared" si="41"/>
        <v>0</v>
      </c>
      <c r="K532" s="9">
        <f t="shared" si="42"/>
        <v>0</v>
      </c>
    </row>
    <row r="533" spans="3:12" hidden="1" x14ac:dyDescent="0.3">
      <c r="C533" s="9" t="str">
        <f t="shared" si="36"/>
        <v>Vrije categorie</v>
      </c>
      <c r="D533" s="9"/>
      <c r="E533" s="9"/>
      <c r="F533" s="9">
        <f t="shared" si="37"/>
        <v>0</v>
      </c>
      <c r="G533" s="9">
        <f t="shared" si="38"/>
        <v>0</v>
      </c>
      <c r="H533" s="9">
        <f t="shared" si="39"/>
        <v>0</v>
      </c>
      <c r="I533" s="9">
        <f t="shared" si="40"/>
        <v>0</v>
      </c>
      <c r="J533" s="9">
        <f t="shared" si="41"/>
        <v>0</v>
      </c>
      <c r="K533" s="9">
        <f t="shared" si="42"/>
        <v>0</v>
      </c>
    </row>
    <row r="534" spans="3:12" hidden="1" x14ac:dyDescent="0.3">
      <c r="C534" s="9" t="str">
        <f t="shared" si="36"/>
        <v>Vrije categorie</v>
      </c>
      <c r="D534" s="9"/>
      <c r="E534" s="9"/>
      <c r="F534" s="9">
        <f t="shared" si="37"/>
        <v>0</v>
      </c>
      <c r="G534" s="9">
        <f t="shared" si="38"/>
        <v>0</v>
      </c>
      <c r="H534" s="9">
        <f t="shared" si="39"/>
        <v>0</v>
      </c>
      <c r="I534" s="9">
        <f t="shared" si="40"/>
        <v>0</v>
      </c>
      <c r="J534" s="9">
        <f t="shared" si="41"/>
        <v>0</v>
      </c>
      <c r="K534" s="9">
        <f t="shared" si="42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3">SUM(F520:F534)</f>
        <v>0</v>
      </c>
      <c r="G535" s="10">
        <f t="shared" si="43"/>
        <v>0</v>
      </c>
      <c r="H535" s="10">
        <f t="shared" si="43"/>
        <v>0</v>
      </c>
      <c r="I535" s="10">
        <f t="shared" si="43"/>
        <v>0</v>
      </c>
      <c r="J535" s="10">
        <f t="shared" si="43"/>
        <v>0</v>
      </c>
      <c r="K535" s="10">
        <f t="shared" si="43"/>
        <v>0</v>
      </c>
    </row>
    <row r="536" spans="3:12" hidden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Blad30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14,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't Fundament Lutjegast</v>
      </c>
      <c r="C4" s="530"/>
      <c r="D4" s="530"/>
      <c r="E4" s="530"/>
      <c r="F4" s="548" t="s">
        <v>10</v>
      </c>
      <c r="G4" s="548"/>
      <c r="H4" s="306">
        <v>14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14a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0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446.29999999999995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446.29999999999995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446.29999999999995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192.60000000000002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446.29999999999995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446.29999999999995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446.29999999999995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446.29999999999995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0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82" priority="4" operator="equal">
      <formula>"Geen 100%"</formula>
    </cfRule>
  </conditionalFormatting>
  <conditionalFormatting sqref="G12">
    <cfRule type="containsText" dxfId="81" priority="2" operator="containsText" text="te laag">
      <formula>NOT(ISERROR(SEARCH("te laag",G12)))</formula>
    </cfRule>
  </conditionalFormatting>
  <conditionalFormatting sqref="G13">
    <cfRule type="containsText" dxfId="80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44BBC0AF-F47B-47A5-B388-A8C1CEB75E75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Blad31">
    <tabColor rgb="FF173583"/>
  </sheetPr>
  <dimension ref="A1:N563"/>
  <sheetViews>
    <sheetView zoomScaleNormal="100" workbookViewId="0">
      <selection activeCell="N12" sqref="N12"/>
    </sheetView>
  </sheetViews>
  <sheetFormatPr defaultRowHeight="14.4" x14ac:dyDescent="0.3"/>
  <cols>
    <col min="1" max="1" width="6" style="5" customWidth="1"/>
    <col min="2" max="2" width="10.332031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6640625" customWidth="1"/>
  </cols>
  <sheetData>
    <row r="1" spans="1:14" x14ac:dyDescent="0.3">
      <c r="A1" s="40">
        <f>'14'!H4</f>
        <v>14</v>
      </c>
      <c r="B1" s="38" t="s">
        <v>6</v>
      </c>
      <c r="C1" s="39"/>
      <c r="D1" s="51" t="str">
        <f>IF(VLOOKUP(A1,Verzamelblad!A5:E54,3)=0,"",VLOOKUP(A1,Verzamelblad!A5:E54,3))</f>
        <v>CBS 't Fundament Lutjegast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293</v>
      </c>
    </row>
    <row r="4" spans="1:14" x14ac:dyDescent="0.3">
      <c r="A4" s="328"/>
      <c r="B4" s="328"/>
      <c r="C4" s="329" t="s">
        <v>371</v>
      </c>
      <c r="L4" s="6"/>
      <c r="M4" s="3"/>
    </row>
    <row r="5" spans="1:14" x14ac:dyDescent="0.3">
      <c r="A5" s="367"/>
      <c r="B5" s="367" t="s">
        <v>702</v>
      </c>
      <c r="C5" s="162" t="s">
        <v>339</v>
      </c>
      <c r="D5" s="162"/>
      <c r="E5" s="162" t="s">
        <v>287</v>
      </c>
      <c r="F5" s="331">
        <v>6.3</v>
      </c>
      <c r="G5" s="331"/>
      <c r="H5" s="331"/>
      <c r="I5" s="331"/>
      <c r="J5" s="331"/>
      <c r="K5" s="7">
        <f>SUM(F5:J5)</f>
        <v>6.3</v>
      </c>
    </row>
    <row r="6" spans="1:14" x14ac:dyDescent="0.3">
      <c r="A6" s="367"/>
      <c r="B6" s="367" t="s">
        <v>397</v>
      </c>
      <c r="C6" s="162" t="s">
        <v>350</v>
      </c>
      <c r="D6" s="162"/>
      <c r="E6" s="162" t="s">
        <v>287</v>
      </c>
      <c r="F6" s="331"/>
      <c r="G6" s="331">
        <v>29</v>
      </c>
      <c r="H6" s="331"/>
      <c r="I6" s="331"/>
      <c r="J6" s="331"/>
      <c r="K6" s="7">
        <f>SUM(F6:J6)</f>
        <v>29</v>
      </c>
    </row>
    <row r="7" spans="1:14" x14ac:dyDescent="0.3">
      <c r="A7" s="367"/>
      <c r="B7" s="367" t="s">
        <v>672</v>
      </c>
      <c r="C7" s="162" t="s">
        <v>509</v>
      </c>
      <c r="D7" s="162"/>
      <c r="E7" s="162" t="s">
        <v>287</v>
      </c>
      <c r="F7" s="331"/>
      <c r="G7" s="331"/>
      <c r="H7" s="331"/>
      <c r="I7" s="331"/>
      <c r="J7" s="331">
        <v>8.1</v>
      </c>
      <c r="K7" s="7">
        <f>SUM(F7:J7)</f>
        <v>8.1</v>
      </c>
    </row>
    <row r="8" spans="1:14" x14ac:dyDescent="0.3">
      <c r="A8" s="367"/>
      <c r="B8" s="367" t="s">
        <v>674</v>
      </c>
      <c r="C8" s="162" t="s">
        <v>404</v>
      </c>
      <c r="D8" s="162"/>
      <c r="E8" s="162" t="s">
        <v>276</v>
      </c>
      <c r="F8" s="331"/>
      <c r="G8" s="331"/>
      <c r="H8" s="331"/>
      <c r="I8" s="331"/>
      <c r="J8" s="331">
        <v>9.5</v>
      </c>
      <c r="K8" s="7">
        <f>SUM(F8:J8)</f>
        <v>9.5</v>
      </c>
    </row>
    <row r="9" spans="1:14" x14ac:dyDescent="0.3">
      <c r="A9" s="367"/>
      <c r="B9" s="367"/>
      <c r="C9" s="162" t="s">
        <v>358</v>
      </c>
      <c r="D9" s="162"/>
      <c r="E9" s="162" t="s">
        <v>343</v>
      </c>
      <c r="F9" s="331"/>
      <c r="G9" s="331"/>
      <c r="H9" s="331"/>
      <c r="I9" s="331"/>
      <c r="J9" s="331">
        <v>1.3</v>
      </c>
      <c r="K9" s="7">
        <f t="shared" ref="K9:K40" si="0">SUM(F9:J9)</f>
        <v>1.3</v>
      </c>
    </row>
    <row r="10" spans="1:14" x14ac:dyDescent="0.3">
      <c r="A10" s="367"/>
      <c r="B10" s="367"/>
      <c r="C10" s="162" t="s">
        <v>703</v>
      </c>
      <c r="D10" s="162"/>
      <c r="E10" s="162" t="s">
        <v>343</v>
      </c>
      <c r="F10" s="331"/>
      <c r="G10" s="331"/>
      <c r="H10" s="331"/>
      <c r="I10" s="331"/>
      <c r="J10" s="331">
        <v>1</v>
      </c>
      <c r="K10" s="7">
        <f t="shared" si="0"/>
        <v>1</v>
      </c>
    </row>
    <row r="11" spans="1:14" x14ac:dyDescent="0.3">
      <c r="A11" s="367"/>
      <c r="B11" s="367" t="s">
        <v>690</v>
      </c>
      <c r="C11" s="162" t="s">
        <v>404</v>
      </c>
      <c r="D11" s="162"/>
      <c r="E11" s="162" t="s">
        <v>276</v>
      </c>
      <c r="F11" s="331"/>
      <c r="G11" s="331"/>
      <c r="H11" s="331"/>
      <c r="I11" s="331"/>
      <c r="J11" s="331">
        <v>10</v>
      </c>
      <c r="K11" s="7">
        <f t="shared" si="0"/>
        <v>10</v>
      </c>
    </row>
    <row r="12" spans="1:14" x14ac:dyDescent="0.3">
      <c r="A12" s="367"/>
      <c r="B12" s="367" t="s">
        <v>688</v>
      </c>
      <c r="C12" s="162" t="s">
        <v>704</v>
      </c>
      <c r="D12" s="162"/>
      <c r="E12" s="162" t="s">
        <v>276</v>
      </c>
      <c r="F12" s="331"/>
      <c r="G12" s="331"/>
      <c r="H12" s="331"/>
      <c r="I12" s="331"/>
      <c r="J12" s="331">
        <v>2.2000000000000002</v>
      </c>
      <c r="K12" s="7">
        <f t="shared" si="0"/>
        <v>2.2000000000000002</v>
      </c>
    </row>
    <row r="13" spans="1:14" x14ac:dyDescent="0.3">
      <c r="A13" s="367"/>
      <c r="B13" s="367" t="s">
        <v>705</v>
      </c>
      <c r="C13" s="162" t="s">
        <v>385</v>
      </c>
      <c r="D13" s="162"/>
      <c r="E13" s="162" t="s">
        <v>288</v>
      </c>
      <c r="F13" s="331">
        <v>58</v>
      </c>
      <c r="G13" s="331"/>
      <c r="H13" s="331"/>
      <c r="I13" s="331"/>
      <c r="J13" s="331"/>
      <c r="K13" s="7">
        <f t="shared" si="0"/>
        <v>58</v>
      </c>
    </row>
    <row r="14" spans="1:14" x14ac:dyDescent="0.3">
      <c r="A14" s="367"/>
      <c r="B14" s="367" t="s">
        <v>616</v>
      </c>
      <c r="C14" s="162" t="s">
        <v>349</v>
      </c>
      <c r="D14" s="162"/>
      <c r="E14" s="162" t="s">
        <v>289</v>
      </c>
      <c r="F14" s="331">
        <v>12.2</v>
      </c>
      <c r="G14" s="331"/>
      <c r="H14" s="331"/>
      <c r="I14" s="331"/>
      <c r="J14" s="331"/>
      <c r="K14" s="7">
        <f t="shared" si="0"/>
        <v>12.2</v>
      </c>
    </row>
    <row r="15" spans="1:14" x14ac:dyDescent="0.3">
      <c r="A15" s="367"/>
      <c r="B15" s="367" t="s">
        <v>620</v>
      </c>
      <c r="C15" s="162" t="s">
        <v>385</v>
      </c>
      <c r="D15" s="162"/>
      <c r="E15" s="162" t="s">
        <v>288</v>
      </c>
      <c r="F15" s="331">
        <v>58</v>
      </c>
      <c r="G15" s="331"/>
      <c r="H15" s="331"/>
      <c r="I15" s="331"/>
      <c r="J15" s="331"/>
      <c r="K15" s="7">
        <f t="shared" si="0"/>
        <v>58</v>
      </c>
    </row>
    <row r="16" spans="1:14" x14ac:dyDescent="0.3">
      <c r="A16" s="367"/>
      <c r="B16" s="367" t="s">
        <v>706</v>
      </c>
      <c r="C16" s="162" t="s">
        <v>707</v>
      </c>
      <c r="D16" s="162"/>
      <c r="E16" s="162" t="s">
        <v>288</v>
      </c>
      <c r="F16" s="331"/>
      <c r="G16" s="331">
        <v>45</v>
      </c>
      <c r="H16" s="331"/>
      <c r="I16" s="331"/>
      <c r="J16" s="331"/>
      <c r="K16" s="7">
        <f t="shared" si="0"/>
        <v>45</v>
      </c>
    </row>
    <row r="17" spans="1:11" x14ac:dyDescent="0.3">
      <c r="A17" s="367"/>
      <c r="B17" s="367" t="s">
        <v>708</v>
      </c>
      <c r="C17" s="162" t="s">
        <v>350</v>
      </c>
      <c r="D17" s="162"/>
      <c r="E17" s="162" t="s">
        <v>287</v>
      </c>
      <c r="F17" s="331"/>
      <c r="G17" s="331">
        <v>42</v>
      </c>
      <c r="H17" s="331"/>
      <c r="I17" s="331"/>
      <c r="J17" s="331"/>
      <c r="K17" s="7">
        <f t="shared" si="0"/>
        <v>42</v>
      </c>
    </row>
    <row r="18" spans="1:11" x14ac:dyDescent="0.3">
      <c r="A18" s="367"/>
      <c r="B18" s="367" t="s">
        <v>709</v>
      </c>
      <c r="C18" s="162" t="s">
        <v>385</v>
      </c>
      <c r="D18" s="162"/>
      <c r="E18" s="162" t="s">
        <v>288</v>
      </c>
      <c r="F18" s="331"/>
      <c r="G18" s="331">
        <v>58</v>
      </c>
      <c r="H18" s="331"/>
      <c r="I18" s="331"/>
      <c r="J18" s="331"/>
      <c r="K18" s="7">
        <f t="shared" si="0"/>
        <v>58</v>
      </c>
    </row>
    <row r="19" spans="1:11" x14ac:dyDescent="0.3">
      <c r="A19" s="367"/>
      <c r="B19" s="367" t="s">
        <v>433</v>
      </c>
      <c r="C19" s="162" t="s">
        <v>385</v>
      </c>
      <c r="D19" s="162"/>
      <c r="E19" s="162" t="s">
        <v>288</v>
      </c>
      <c r="F19" s="331"/>
      <c r="G19" s="331">
        <v>58</v>
      </c>
      <c r="H19" s="331"/>
      <c r="I19" s="331"/>
      <c r="J19" s="331"/>
      <c r="K19" s="7">
        <f t="shared" si="0"/>
        <v>58</v>
      </c>
    </row>
    <row r="20" spans="1:11" x14ac:dyDescent="0.3">
      <c r="A20" s="367"/>
      <c r="B20" s="367" t="s">
        <v>710</v>
      </c>
      <c r="C20" s="162" t="s">
        <v>711</v>
      </c>
      <c r="D20" s="162"/>
      <c r="E20" s="162" t="s">
        <v>288</v>
      </c>
      <c r="F20" s="331">
        <v>6.7</v>
      </c>
      <c r="G20" s="331"/>
      <c r="H20" s="331"/>
      <c r="I20" s="331"/>
      <c r="J20" s="331"/>
      <c r="K20" s="7">
        <f t="shared" si="0"/>
        <v>6.7</v>
      </c>
    </row>
    <row r="21" spans="1:11" x14ac:dyDescent="0.3">
      <c r="A21" s="367"/>
      <c r="B21" s="367" t="s">
        <v>710</v>
      </c>
      <c r="C21" s="162" t="s">
        <v>712</v>
      </c>
      <c r="D21" s="162"/>
      <c r="E21" s="162" t="s">
        <v>287</v>
      </c>
      <c r="F21" s="331"/>
      <c r="G21" s="331"/>
      <c r="H21" s="331"/>
      <c r="I21" s="331">
        <v>1.5</v>
      </c>
      <c r="J21" s="331"/>
      <c r="K21" s="7">
        <f t="shared" si="0"/>
        <v>1.5</v>
      </c>
    </row>
    <row r="22" spans="1:11" x14ac:dyDescent="0.3">
      <c r="A22" s="367"/>
      <c r="B22" s="367" t="s">
        <v>713</v>
      </c>
      <c r="C22" s="162" t="s">
        <v>385</v>
      </c>
      <c r="D22" s="162"/>
      <c r="E22" s="162" t="s">
        <v>288</v>
      </c>
      <c r="F22" s="331"/>
      <c r="G22" s="331">
        <v>58</v>
      </c>
      <c r="H22" s="331"/>
      <c r="I22" s="331"/>
      <c r="J22" s="331"/>
      <c r="K22" s="7">
        <f t="shared" si="0"/>
        <v>58</v>
      </c>
    </row>
    <row r="23" spans="1:11" x14ac:dyDescent="0.3">
      <c r="A23" s="367"/>
      <c r="B23" s="367" t="s">
        <v>714</v>
      </c>
      <c r="C23" s="162" t="s">
        <v>404</v>
      </c>
      <c r="D23" s="162"/>
      <c r="E23" s="162" t="s">
        <v>276</v>
      </c>
      <c r="F23" s="331"/>
      <c r="G23" s="331"/>
      <c r="H23" s="331"/>
      <c r="I23" s="331"/>
      <c r="J23" s="331">
        <v>5</v>
      </c>
      <c r="K23" s="7">
        <f t="shared" si="0"/>
        <v>5</v>
      </c>
    </row>
    <row r="24" spans="1:11" x14ac:dyDescent="0.3">
      <c r="A24" s="367"/>
      <c r="B24" s="367" t="s">
        <v>715</v>
      </c>
      <c r="C24" s="162" t="s">
        <v>507</v>
      </c>
      <c r="D24" s="162"/>
      <c r="E24" s="162" t="s">
        <v>288</v>
      </c>
      <c r="F24" s="331"/>
      <c r="G24" s="331">
        <v>8.4</v>
      </c>
      <c r="H24" s="331"/>
      <c r="I24" s="331"/>
      <c r="J24" s="331"/>
      <c r="K24" s="7">
        <f t="shared" si="0"/>
        <v>8.4</v>
      </c>
    </row>
    <row r="25" spans="1:11" x14ac:dyDescent="0.3">
      <c r="A25" s="367"/>
      <c r="B25" s="367" t="s">
        <v>716</v>
      </c>
      <c r="C25" s="162" t="s">
        <v>339</v>
      </c>
      <c r="D25" s="162"/>
      <c r="E25" s="162" t="s">
        <v>287</v>
      </c>
      <c r="F25" s="331">
        <v>4.5</v>
      </c>
      <c r="G25" s="331"/>
      <c r="H25" s="331"/>
      <c r="I25" s="331"/>
      <c r="J25" s="331"/>
      <c r="K25" s="7">
        <f t="shared" si="0"/>
        <v>4.5</v>
      </c>
    </row>
    <row r="26" spans="1:11" x14ac:dyDescent="0.3">
      <c r="A26" s="367"/>
      <c r="B26" s="367" t="s">
        <v>447</v>
      </c>
      <c r="C26" s="162" t="s">
        <v>416</v>
      </c>
      <c r="D26" s="162"/>
      <c r="E26" s="162" t="s">
        <v>290</v>
      </c>
      <c r="F26" s="331"/>
      <c r="G26" s="331">
        <v>70</v>
      </c>
      <c r="H26" s="331"/>
      <c r="I26" s="331"/>
      <c r="J26" s="331"/>
      <c r="K26" s="7">
        <f t="shared" si="0"/>
        <v>70</v>
      </c>
    </row>
    <row r="27" spans="1:11" x14ac:dyDescent="0.3">
      <c r="A27" s="367"/>
      <c r="B27" s="367" t="s">
        <v>717</v>
      </c>
      <c r="C27" s="162" t="s">
        <v>527</v>
      </c>
      <c r="D27" s="162"/>
      <c r="E27" s="162" t="s">
        <v>290</v>
      </c>
      <c r="F27" s="331"/>
      <c r="G27" s="331">
        <v>4</v>
      </c>
      <c r="H27" s="331"/>
      <c r="I27" s="331"/>
      <c r="J27" s="331"/>
      <c r="K27" s="7">
        <f t="shared" si="0"/>
        <v>4</v>
      </c>
    </row>
    <row r="28" spans="1:11" x14ac:dyDescent="0.3">
      <c r="A28" s="367"/>
      <c r="B28" s="367" t="s">
        <v>718</v>
      </c>
      <c r="C28" s="162" t="s">
        <v>502</v>
      </c>
      <c r="D28" s="162"/>
      <c r="E28" s="162" t="s">
        <v>288</v>
      </c>
      <c r="F28" s="331"/>
      <c r="G28" s="331">
        <v>6.2</v>
      </c>
      <c r="H28" s="331"/>
      <c r="I28" s="331"/>
      <c r="J28" s="331"/>
      <c r="K28" s="7">
        <f t="shared" si="0"/>
        <v>6.2</v>
      </c>
    </row>
    <row r="29" spans="1:11" x14ac:dyDescent="0.3">
      <c r="A29" s="367"/>
      <c r="B29" s="367"/>
      <c r="C29" s="162" t="s">
        <v>379</v>
      </c>
      <c r="D29" s="162"/>
      <c r="E29" s="162" t="s">
        <v>343</v>
      </c>
      <c r="F29" s="331"/>
      <c r="G29" s="331">
        <v>9.4</v>
      </c>
      <c r="H29" s="331"/>
      <c r="I29" s="331"/>
      <c r="J29" s="331"/>
      <c r="K29" s="7">
        <f t="shared" si="0"/>
        <v>9.4</v>
      </c>
    </row>
    <row r="30" spans="1:11" x14ac:dyDescent="0.3">
      <c r="A30" s="367"/>
      <c r="B30" s="367" t="s">
        <v>719</v>
      </c>
      <c r="C30" s="162" t="s">
        <v>434</v>
      </c>
      <c r="D30" s="162"/>
      <c r="E30" s="162" t="s">
        <v>288</v>
      </c>
      <c r="F30" s="331">
        <v>25.6</v>
      </c>
      <c r="G30" s="331"/>
      <c r="H30" s="331"/>
      <c r="I30" s="331"/>
      <c r="J30" s="331"/>
      <c r="K30" s="7">
        <f t="shared" si="0"/>
        <v>25.6</v>
      </c>
    </row>
    <row r="31" spans="1:11" x14ac:dyDescent="0.3">
      <c r="A31" s="367"/>
      <c r="B31" s="367" t="s">
        <v>720</v>
      </c>
      <c r="C31" s="162" t="s">
        <v>721</v>
      </c>
      <c r="D31" s="162"/>
      <c r="E31" s="162" t="s">
        <v>343</v>
      </c>
      <c r="F31" s="331"/>
      <c r="G31" s="331"/>
      <c r="H31" s="331"/>
      <c r="I31" s="331"/>
      <c r="J31" s="331">
        <v>4.0999999999999996</v>
      </c>
      <c r="K31" s="7">
        <f t="shared" si="0"/>
        <v>4.0999999999999996</v>
      </c>
    </row>
    <row r="32" spans="1:11" x14ac:dyDescent="0.3">
      <c r="A32" s="367"/>
      <c r="B32" s="367" t="s">
        <v>620</v>
      </c>
      <c r="C32" s="162" t="s">
        <v>404</v>
      </c>
      <c r="D32" s="162"/>
      <c r="E32" s="162" t="s">
        <v>276</v>
      </c>
      <c r="F32" s="331"/>
      <c r="G32" s="331"/>
      <c r="H32" s="331"/>
      <c r="I32" s="331"/>
      <c r="J32" s="331">
        <v>4.3</v>
      </c>
      <c r="K32" s="7">
        <f t="shared" si="0"/>
        <v>4.3</v>
      </c>
    </row>
    <row r="33" spans="1:13" ht="15" thickBot="1" x14ac:dyDescent="0.35">
      <c r="A33" s="367"/>
      <c r="B33" s="367"/>
      <c r="C33" s="332" t="s">
        <v>285</v>
      </c>
      <c r="D33" s="332"/>
      <c r="E33" s="332"/>
      <c r="F33" s="333">
        <f t="shared" ref="F33:K33" si="1">SUM(F5:F32)</f>
        <v>171.29999999999998</v>
      </c>
      <c r="G33" s="333">
        <f t="shared" si="1"/>
        <v>387.99999999999994</v>
      </c>
      <c r="H33" s="333">
        <f t="shared" si="1"/>
        <v>0</v>
      </c>
      <c r="I33" s="333">
        <f t="shared" si="1"/>
        <v>1.5</v>
      </c>
      <c r="J33" s="333">
        <f t="shared" si="1"/>
        <v>45.5</v>
      </c>
      <c r="K33" s="333">
        <f t="shared" si="1"/>
        <v>606.30000000000007</v>
      </c>
    </row>
    <row r="34" spans="1:13" ht="15" thickTop="1" x14ac:dyDescent="0.3">
      <c r="A34" s="367"/>
      <c r="B34" s="367"/>
      <c r="C34" s="162"/>
      <c r="D34" s="162"/>
      <c r="E34" s="162"/>
      <c r="F34" s="331"/>
      <c r="G34" s="331"/>
      <c r="H34" s="331"/>
      <c r="I34" s="331"/>
      <c r="J34" s="331"/>
    </row>
    <row r="35" spans="1:13" ht="15" thickBot="1" x14ac:dyDescent="0.35">
      <c r="A35" s="367"/>
      <c r="B35" s="367"/>
      <c r="C35" s="334" t="s">
        <v>372</v>
      </c>
      <c r="D35" s="162"/>
      <c r="E35" s="162"/>
      <c r="F35" s="331"/>
      <c r="G35" s="331"/>
      <c r="H35" s="331"/>
      <c r="I35" s="331"/>
      <c r="J35" s="331"/>
      <c r="L35" s="258"/>
      <c r="M35" s="260"/>
    </row>
    <row r="36" spans="1:13" ht="15" thickTop="1" x14ac:dyDescent="0.3">
      <c r="B36" s="367" t="s">
        <v>722</v>
      </c>
      <c r="C36" s="162" t="s">
        <v>349</v>
      </c>
      <c r="D36" s="162"/>
      <c r="E36" s="162" t="s">
        <v>289</v>
      </c>
      <c r="F36" s="331">
        <v>21.3</v>
      </c>
      <c r="G36" s="331"/>
      <c r="H36" s="331"/>
      <c r="I36" s="331"/>
      <c r="J36" s="331"/>
      <c r="K36" s="7">
        <f t="shared" si="0"/>
        <v>21.3</v>
      </c>
    </row>
    <row r="37" spans="1:13" x14ac:dyDescent="0.3">
      <c r="B37" s="367" t="s">
        <v>723</v>
      </c>
      <c r="C37" s="162" t="s">
        <v>373</v>
      </c>
      <c r="D37" s="162"/>
      <c r="E37" s="162" t="s">
        <v>287</v>
      </c>
      <c r="F37" s="331"/>
      <c r="G37" s="331">
        <v>5.6</v>
      </c>
      <c r="H37" s="331"/>
      <c r="I37" s="331"/>
      <c r="J37" s="331"/>
      <c r="K37" s="7">
        <f t="shared" si="0"/>
        <v>5.6</v>
      </c>
    </row>
    <row r="38" spans="1:13" x14ac:dyDescent="0.3">
      <c r="B38" s="367" t="s">
        <v>724</v>
      </c>
      <c r="C38" s="162" t="s">
        <v>725</v>
      </c>
      <c r="D38" s="162"/>
      <c r="E38" s="162" t="s">
        <v>287</v>
      </c>
      <c r="F38" s="331"/>
      <c r="G38" s="331">
        <v>5.5</v>
      </c>
      <c r="H38" s="331"/>
      <c r="I38" s="331"/>
      <c r="J38" s="331"/>
      <c r="K38" s="7">
        <f t="shared" si="0"/>
        <v>5.5</v>
      </c>
    </row>
    <row r="39" spans="1:13" x14ac:dyDescent="0.3">
      <c r="B39" s="367" t="s">
        <v>726</v>
      </c>
      <c r="C39" s="162" t="s">
        <v>385</v>
      </c>
      <c r="D39" s="162"/>
      <c r="E39" s="162" t="s">
        <v>288</v>
      </c>
      <c r="F39" s="331"/>
      <c r="G39" s="331">
        <v>56.6</v>
      </c>
      <c r="H39" s="331"/>
      <c r="I39" s="331"/>
      <c r="J39" s="331"/>
      <c r="K39" s="7">
        <f t="shared" si="0"/>
        <v>56.6</v>
      </c>
    </row>
    <row r="40" spans="1:13" x14ac:dyDescent="0.3">
      <c r="A40" s="367"/>
      <c r="B40" s="367"/>
      <c r="C40" s="162" t="s">
        <v>379</v>
      </c>
      <c r="D40" s="162"/>
      <c r="E40" s="162" t="s">
        <v>343</v>
      </c>
      <c r="F40" s="331"/>
      <c r="G40" s="331">
        <v>5.6</v>
      </c>
      <c r="H40" s="331"/>
      <c r="I40" s="331"/>
      <c r="J40" s="331"/>
      <c r="K40" s="7">
        <f t="shared" si="0"/>
        <v>5.6</v>
      </c>
    </row>
    <row r="41" spans="1:13" ht="15" thickBot="1" x14ac:dyDescent="0.35">
      <c r="A41" s="367"/>
      <c r="B41" s="367"/>
      <c r="C41" s="332" t="s">
        <v>377</v>
      </c>
      <c r="D41" s="332"/>
      <c r="E41" s="332"/>
      <c r="F41" s="333">
        <f t="shared" ref="F41:K41" si="2">SUM(F36:F40)</f>
        <v>21.3</v>
      </c>
      <c r="G41" s="333">
        <f t="shared" si="2"/>
        <v>73.3</v>
      </c>
      <c r="H41" s="333">
        <f t="shared" si="2"/>
        <v>0</v>
      </c>
      <c r="I41" s="333">
        <f t="shared" si="2"/>
        <v>0</v>
      </c>
      <c r="J41" s="333">
        <f t="shared" si="2"/>
        <v>0</v>
      </c>
      <c r="K41" s="333">
        <f t="shared" si="2"/>
        <v>94.6</v>
      </c>
    </row>
    <row r="42" spans="1:13" ht="15" thickTop="1" x14ac:dyDescent="0.3">
      <c r="A42" s="367"/>
      <c r="B42" s="367"/>
      <c r="C42" s="162"/>
      <c r="D42" s="162"/>
      <c r="E42" s="162"/>
      <c r="F42" s="331"/>
      <c r="G42" s="331"/>
      <c r="H42" s="331"/>
      <c r="I42" s="331"/>
      <c r="J42" s="331"/>
    </row>
    <row r="43" spans="1:13" x14ac:dyDescent="0.3">
      <c r="A43" s="367"/>
      <c r="B43" s="367"/>
      <c r="C43" s="336" t="s">
        <v>218</v>
      </c>
      <c r="D43" s="336"/>
      <c r="E43" s="336"/>
      <c r="F43" s="337"/>
      <c r="G43" s="337"/>
      <c r="H43" s="337"/>
      <c r="I43" s="337"/>
      <c r="J43" s="337"/>
    </row>
    <row r="44" spans="1:13" x14ac:dyDescent="0.3">
      <c r="A44" s="367"/>
      <c r="B44" s="367"/>
      <c r="C44" s="336" t="str">
        <f>C33</f>
        <v>Totaal begane grond</v>
      </c>
      <c r="D44" s="336"/>
      <c r="E44" s="336"/>
      <c r="F44" s="337">
        <f t="shared" ref="F44:K44" si="3">F33</f>
        <v>171.29999999999998</v>
      </c>
      <c r="G44" s="337">
        <f t="shared" si="3"/>
        <v>387.99999999999994</v>
      </c>
      <c r="H44" s="337">
        <f t="shared" si="3"/>
        <v>0</v>
      </c>
      <c r="I44" s="337">
        <f t="shared" si="3"/>
        <v>1.5</v>
      </c>
      <c r="J44" s="337">
        <f t="shared" si="3"/>
        <v>45.5</v>
      </c>
      <c r="K44" s="337">
        <f t="shared" si="3"/>
        <v>606.30000000000007</v>
      </c>
    </row>
    <row r="45" spans="1:13" x14ac:dyDescent="0.3">
      <c r="A45" s="367"/>
      <c r="B45" s="367"/>
      <c r="C45" s="336" t="str">
        <f>C41</f>
        <v>Totaal 1e etage</v>
      </c>
      <c r="D45" s="336"/>
      <c r="E45" s="336"/>
      <c r="F45" s="337">
        <f t="shared" ref="F45:K45" si="4">F41</f>
        <v>21.3</v>
      </c>
      <c r="G45" s="337">
        <f t="shared" si="4"/>
        <v>73.3</v>
      </c>
      <c r="H45" s="337">
        <f t="shared" si="4"/>
        <v>0</v>
      </c>
      <c r="I45" s="337">
        <f t="shared" si="4"/>
        <v>0</v>
      </c>
      <c r="J45" s="337">
        <f t="shared" si="4"/>
        <v>0</v>
      </c>
      <c r="K45" s="337">
        <f t="shared" si="4"/>
        <v>94.6</v>
      </c>
    </row>
    <row r="46" spans="1:13" ht="15" thickBot="1" x14ac:dyDescent="0.35">
      <c r="A46" s="367"/>
      <c r="B46" s="367"/>
      <c r="C46" s="332" t="s">
        <v>86</v>
      </c>
      <c r="D46" s="332"/>
      <c r="E46" s="332"/>
      <c r="F46" s="333">
        <f t="shared" ref="F46:K46" si="5">SUM(F44:F45)</f>
        <v>192.6</v>
      </c>
      <c r="G46" s="333">
        <f t="shared" si="5"/>
        <v>461.29999999999995</v>
      </c>
      <c r="H46" s="333">
        <f t="shared" si="5"/>
        <v>0</v>
      </c>
      <c r="I46" s="333">
        <f t="shared" si="5"/>
        <v>1.5</v>
      </c>
      <c r="J46" s="333">
        <f t="shared" si="5"/>
        <v>45.5</v>
      </c>
      <c r="K46" s="333">
        <f t="shared" si="5"/>
        <v>700.90000000000009</v>
      </c>
    </row>
    <row r="47" spans="1:13" ht="15" thickTop="1" x14ac:dyDescent="0.3"/>
    <row r="56" spans="1:13" ht="15" thickBot="1" x14ac:dyDescent="0.35">
      <c r="A56" s="258"/>
      <c r="B56" s="258"/>
      <c r="C56" s="259"/>
      <c r="D56" s="259"/>
      <c r="E56" s="259"/>
      <c r="F56" s="260"/>
      <c r="G56" s="260"/>
      <c r="H56" s="260"/>
      <c r="I56" s="260"/>
      <c r="J56" s="260"/>
      <c r="K56" s="260"/>
      <c r="L56" s="258"/>
      <c r="M56" s="260"/>
    </row>
    <row r="57" spans="1:13" ht="15" thickTop="1" x14ac:dyDescent="0.3"/>
    <row r="58" spans="1:13" hidden="1" x14ac:dyDescent="0.3"/>
    <row r="59" spans="1:13" hidden="1" x14ac:dyDescent="0.3">
      <c r="K59" s="7">
        <f t="shared" ref="K59:K70" si="6">SUM(F59:J59)</f>
        <v>0</v>
      </c>
      <c r="L59" s="5">
        <f t="shared" ref="L59:L122" si="7">IF(D59="X",0,IF(E59="",0,IF(E59="H",0,VLOOKUP(E59,$F$539:$G$553,2))))</f>
        <v>0</v>
      </c>
      <c r="M59">
        <f t="shared" ref="M59:M70" si="8">SUM(K59*L59)</f>
        <v>0</v>
      </c>
    </row>
    <row r="60" spans="1:13" hidden="1" x14ac:dyDescent="0.3">
      <c r="K60" s="7">
        <f t="shared" si="6"/>
        <v>0</v>
      </c>
      <c r="L60" s="5">
        <f t="shared" si="7"/>
        <v>0</v>
      </c>
      <c r="M60">
        <f t="shared" si="8"/>
        <v>0</v>
      </c>
    </row>
    <row r="61" spans="1:13" hidden="1" x14ac:dyDescent="0.3">
      <c r="K61" s="7">
        <f t="shared" si="6"/>
        <v>0</v>
      </c>
      <c r="L61" s="5">
        <f t="shared" si="7"/>
        <v>0</v>
      </c>
      <c r="M61">
        <f t="shared" si="8"/>
        <v>0</v>
      </c>
    </row>
    <row r="62" spans="1:13" hidden="1" x14ac:dyDescent="0.3">
      <c r="K62" s="7">
        <f t="shared" si="6"/>
        <v>0</v>
      </c>
      <c r="L62" s="5">
        <f t="shared" si="7"/>
        <v>0</v>
      </c>
      <c r="M62">
        <f t="shared" si="8"/>
        <v>0</v>
      </c>
    </row>
    <row r="63" spans="1:13" hidden="1" x14ac:dyDescent="0.3">
      <c r="K63" s="7">
        <f t="shared" si="6"/>
        <v>0</v>
      </c>
      <c r="L63" s="5">
        <f t="shared" si="7"/>
        <v>0</v>
      </c>
      <c r="M63">
        <f t="shared" si="8"/>
        <v>0</v>
      </c>
    </row>
    <row r="64" spans="1:13" hidden="1" x14ac:dyDescent="0.3">
      <c r="K64" s="7">
        <f t="shared" si="6"/>
        <v>0</v>
      </c>
      <c r="L64" s="5">
        <f t="shared" si="7"/>
        <v>0</v>
      </c>
      <c r="M64">
        <f t="shared" si="8"/>
        <v>0</v>
      </c>
    </row>
    <row r="65" spans="11:13" hidden="1" x14ac:dyDescent="0.3">
      <c r="K65" s="7">
        <f t="shared" si="6"/>
        <v>0</v>
      </c>
      <c r="L65" s="5">
        <f t="shared" si="7"/>
        <v>0</v>
      </c>
      <c r="M65">
        <f t="shared" si="8"/>
        <v>0</v>
      </c>
    </row>
    <row r="66" spans="11:13" hidden="1" x14ac:dyDescent="0.3">
      <c r="K66" s="7">
        <f t="shared" si="6"/>
        <v>0</v>
      </c>
      <c r="L66" s="5">
        <f t="shared" si="7"/>
        <v>0</v>
      </c>
      <c r="M66">
        <f t="shared" si="8"/>
        <v>0</v>
      </c>
    </row>
    <row r="67" spans="11:13" hidden="1" x14ac:dyDescent="0.3">
      <c r="K67" s="7">
        <f t="shared" si="6"/>
        <v>0</v>
      </c>
      <c r="L67" s="5">
        <f t="shared" si="7"/>
        <v>0</v>
      </c>
      <c r="M67">
        <f t="shared" si="8"/>
        <v>0</v>
      </c>
    </row>
    <row r="68" spans="11:13" hidden="1" x14ac:dyDescent="0.3">
      <c r="K68" s="7">
        <f t="shared" si="6"/>
        <v>0</v>
      </c>
      <c r="L68" s="5">
        <f t="shared" si="7"/>
        <v>0</v>
      </c>
      <c r="M68">
        <f t="shared" si="8"/>
        <v>0</v>
      </c>
    </row>
    <row r="69" spans="11:13" hidden="1" x14ac:dyDescent="0.3">
      <c r="K69" s="7">
        <f t="shared" si="6"/>
        <v>0</v>
      </c>
      <c r="L69" s="5">
        <f t="shared" si="7"/>
        <v>0</v>
      </c>
      <c r="M69">
        <f t="shared" si="8"/>
        <v>0</v>
      </c>
    </row>
    <row r="70" spans="11:13" hidden="1" x14ac:dyDescent="0.3">
      <c r="K70" s="7">
        <f t="shared" si="6"/>
        <v>0</v>
      </c>
      <c r="L70" s="5">
        <f t="shared" si="7"/>
        <v>0</v>
      </c>
      <c r="M70">
        <f t="shared" si="8"/>
        <v>0</v>
      </c>
    </row>
    <row r="71" spans="11:13" hidden="1" x14ac:dyDescent="0.3">
      <c r="K71" s="7">
        <f t="shared" ref="K71:K134" si="9">SUM(F71:J71)</f>
        <v>0</v>
      </c>
      <c r="L71" s="5">
        <f t="shared" si="7"/>
        <v>0</v>
      </c>
      <c r="M71">
        <f t="shared" ref="M71:M134" si="10">SUM(K71*L71)</f>
        <v>0</v>
      </c>
    </row>
    <row r="72" spans="11:13" hidden="1" x14ac:dyDescent="0.3">
      <c r="K72" s="7">
        <f t="shared" si="9"/>
        <v>0</v>
      </c>
      <c r="L72" s="5">
        <f t="shared" si="7"/>
        <v>0</v>
      </c>
      <c r="M72">
        <f t="shared" si="10"/>
        <v>0</v>
      </c>
    </row>
    <row r="73" spans="11:13" hidden="1" x14ac:dyDescent="0.3">
      <c r="K73" s="7">
        <f t="shared" si="9"/>
        <v>0</v>
      </c>
      <c r="L73" s="5">
        <f t="shared" si="7"/>
        <v>0</v>
      </c>
      <c r="M73">
        <f t="shared" si="10"/>
        <v>0</v>
      </c>
    </row>
    <row r="74" spans="11:13" hidden="1" x14ac:dyDescent="0.3">
      <c r="K74" s="7">
        <f t="shared" si="9"/>
        <v>0</v>
      </c>
      <c r="L74" s="5">
        <f t="shared" si="7"/>
        <v>0</v>
      </c>
      <c r="M74">
        <f t="shared" si="10"/>
        <v>0</v>
      </c>
    </row>
    <row r="75" spans="11:13" hidden="1" x14ac:dyDescent="0.3">
      <c r="K75" s="7">
        <f t="shared" si="9"/>
        <v>0</v>
      </c>
      <c r="L75" s="5">
        <f t="shared" si="7"/>
        <v>0</v>
      </c>
      <c r="M75">
        <f t="shared" si="10"/>
        <v>0</v>
      </c>
    </row>
    <row r="76" spans="11:13" hidden="1" x14ac:dyDescent="0.3">
      <c r="K76" s="7">
        <f t="shared" si="9"/>
        <v>0</v>
      </c>
      <c r="L76" s="5">
        <f t="shared" si="7"/>
        <v>0</v>
      </c>
      <c r="M76">
        <f t="shared" si="10"/>
        <v>0</v>
      </c>
    </row>
    <row r="77" spans="11:13" hidden="1" x14ac:dyDescent="0.3">
      <c r="K77" s="7">
        <f t="shared" si="9"/>
        <v>0</v>
      </c>
      <c r="L77" s="5">
        <f t="shared" si="7"/>
        <v>0</v>
      </c>
      <c r="M77">
        <f t="shared" si="10"/>
        <v>0</v>
      </c>
    </row>
    <row r="78" spans="11:13" hidden="1" x14ac:dyDescent="0.3">
      <c r="K78" s="7">
        <f t="shared" si="9"/>
        <v>0</v>
      </c>
      <c r="L78" s="5">
        <f t="shared" si="7"/>
        <v>0</v>
      </c>
      <c r="M78">
        <f t="shared" si="10"/>
        <v>0</v>
      </c>
    </row>
    <row r="79" spans="11:13" hidden="1" x14ac:dyDescent="0.3">
      <c r="K79" s="7">
        <f t="shared" si="9"/>
        <v>0</v>
      </c>
      <c r="L79" s="5">
        <f t="shared" si="7"/>
        <v>0</v>
      </c>
      <c r="M79">
        <f t="shared" si="10"/>
        <v>0</v>
      </c>
    </row>
    <row r="80" spans="11:13" hidden="1" x14ac:dyDescent="0.3">
      <c r="K80" s="7">
        <f t="shared" si="9"/>
        <v>0</v>
      </c>
      <c r="L80" s="5">
        <f t="shared" si="7"/>
        <v>0</v>
      </c>
      <c r="M80">
        <f t="shared" si="10"/>
        <v>0</v>
      </c>
    </row>
    <row r="81" spans="11:13" hidden="1" x14ac:dyDescent="0.3">
      <c r="K81" s="7">
        <f t="shared" si="9"/>
        <v>0</v>
      </c>
      <c r="L81" s="5">
        <f t="shared" si="7"/>
        <v>0</v>
      </c>
      <c r="M81">
        <f t="shared" si="10"/>
        <v>0</v>
      </c>
    </row>
    <row r="82" spans="11:13" hidden="1" x14ac:dyDescent="0.3">
      <c r="K82" s="7">
        <f t="shared" si="9"/>
        <v>0</v>
      </c>
      <c r="L82" s="5">
        <f t="shared" si="7"/>
        <v>0</v>
      </c>
      <c r="M82">
        <f t="shared" si="10"/>
        <v>0</v>
      </c>
    </row>
    <row r="83" spans="11:13" hidden="1" x14ac:dyDescent="0.3">
      <c r="K83" s="7">
        <f t="shared" si="9"/>
        <v>0</v>
      </c>
      <c r="L83" s="5">
        <f t="shared" si="7"/>
        <v>0</v>
      </c>
      <c r="M83">
        <f t="shared" si="10"/>
        <v>0</v>
      </c>
    </row>
    <row r="84" spans="11:13" hidden="1" x14ac:dyDescent="0.3">
      <c r="K84" s="7">
        <f t="shared" si="9"/>
        <v>0</v>
      </c>
      <c r="L84" s="5">
        <f t="shared" si="7"/>
        <v>0</v>
      </c>
      <c r="M84">
        <f t="shared" si="10"/>
        <v>0</v>
      </c>
    </row>
    <row r="85" spans="11:13" hidden="1" x14ac:dyDescent="0.3">
      <c r="K85" s="7">
        <f t="shared" si="9"/>
        <v>0</v>
      </c>
      <c r="L85" s="5">
        <f t="shared" si="7"/>
        <v>0</v>
      </c>
      <c r="M85">
        <f t="shared" si="10"/>
        <v>0</v>
      </c>
    </row>
    <row r="86" spans="11:13" hidden="1" x14ac:dyDescent="0.3">
      <c r="K86" s="7">
        <f t="shared" si="9"/>
        <v>0</v>
      </c>
      <c r="L86" s="5">
        <f t="shared" si="7"/>
        <v>0</v>
      </c>
      <c r="M86">
        <f t="shared" si="10"/>
        <v>0</v>
      </c>
    </row>
    <row r="87" spans="11:13" hidden="1" x14ac:dyDescent="0.3">
      <c r="K87" s="7">
        <f t="shared" si="9"/>
        <v>0</v>
      </c>
      <c r="L87" s="5">
        <f t="shared" si="7"/>
        <v>0</v>
      </c>
      <c r="M87">
        <f t="shared" si="10"/>
        <v>0</v>
      </c>
    </row>
    <row r="88" spans="11:13" hidden="1" x14ac:dyDescent="0.3">
      <c r="K88" s="7">
        <f t="shared" si="9"/>
        <v>0</v>
      </c>
      <c r="L88" s="5">
        <f t="shared" si="7"/>
        <v>0</v>
      </c>
      <c r="M88">
        <f t="shared" si="10"/>
        <v>0</v>
      </c>
    </row>
    <row r="89" spans="11:13" hidden="1" x14ac:dyDescent="0.3">
      <c r="K89" s="7">
        <f t="shared" si="9"/>
        <v>0</v>
      </c>
      <c r="L89" s="5">
        <f t="shared" si="7"/>
        <v>0</v>
      </c>
      <c r="M89">
        <f t="shared" si="10"/>
        <v>0</v>
      </c>
    </row>
    <row r="90" spans="11:13" hidden="1" x14ac:dyDescent="0.3">
      <c r="K90" s="7">
        <f t="shared" si="9"/>
        <v>0</v>
      </c>
      <c r="L90" s="5">
        <f t="shared" si="7"/>
        <v>0</v>
      </c>
      <c r="M90">
        <f t="shared" si="10"/>
        <v>0</v>
      </c>
    </row>
    <row r="91" spans="11:13" hidden="1" x14ac:dyDescent="0.3">
      <c r="K91" s="7">
        <f t="shared" si="9"/>
        <v>0</v>
      </c>
      <c r="L91" s="5">
        <f t="shared" si="7"/>
        <v>0</v>
      </c>
      <c r="M91">
        <f t="shared" si="10"/>
        <v>0</v>
      </c>
    </row>
    <row r="92" spans="11:13" hidden="1" x14ac:dyDescent="0.3">
      <c r="K92" s="7">
        <f t="shared" si="9"/>
        <v>0</v>
      </c>
      <c r="L92" s="5">
        <f t="shared" si="7"/>
        <v>0</v>
      </c>
      <c r="M92">
        <f t="shared" si="10"/>
        <v>0</v>
      </c>
    </row>
    <row r="93" spans="11:13" hidden="1" x14ac:dyDescent="0.3">
      <c r="K93" s="7">
        <f t="shared" si="9"/>
        <v>0</v>
      </c>
      <c r="L93" s="5">
        <f t="shared" si="7"/>
        <v>0</v>
      </c>
      <c r="M93">
        <f t="shared" si="10"/>
        <v>0</v>
      </c>
    </row>
    <row r="94" spans="11:13" hidden="1" x14ac:dyDescent="0.3">
      <c r="K94" s="7">
        <f t="shared" si="9"/>
        <v>0</v>
      </c>
      <c r="L94" s="5">
        <f t="shared" si="7"/>
        <v>0</v>
      </c>
      <c r="M94">
        <f t="shared" si="10"/>
        <v>0</v>
      </c>
    </row>
    <row r="95" spans="11:13" hidden="1" x14ac:dyDescent="0.3">
      <c r="K95" s="7">
        <f t="shared" si="9"/>
        <v>0</v>
      </c>
      <c r="L95" s="5">
        <f t="shared" si="7"/>
        <v>0</v>
      </c>
      <c r="M95">
        <f t="shared" si="10"/>
        <v>0</v>
      </c>
    </row>
    <row r="96" spans="11:13" hidden="1" x14ac:dyDescent="0.3">
      <c r="K96" s="7">
        <f t="shared" si="9"/>
        <v>0</v>
      </c>
      <c r="L96" s="5">
        <f t="shared" si="7"/>
        <v>0</v>
      </c>
      <c r="M96">
        <f t="shared" si="10"/>
        <v>0</v>
      </c>
    </row>
    <row r="97" spans="11:13" hidden="1" x14ac:dyDescent="0.3">
      <c r="K97" s="7">
        <f t="shared" si="9"/>
        <v>0</v>
      </c>
      <c r="L97" s="5">
        <f t="shared" si="7"/>
        <v>0</v>
      </c>
      <c r="M97">
        <f t="shared" si="10"/>
        <v>0</v>
      </c>
    </row>
    <row r="98" spans="11:13" hidden="1" x14ac:dyDescent="0.3">
      <c r="K98" s="7">
        <f t="shared" si="9"/>
        <v>0</v>
      </c>
      <c r="L98" s="5">
        <f t="shared" si="7"/>
        <v>0</v>
      </c>
      <c r="M98">
        <f t="shared" si="10"/>
        <v>0</v>
      </c>
    </row>
    <row r="99" spans="11:13" hidden="1" x14ac:dyDescent="0.3">
      <c r="K99" s="7">
        <f t="shared" si="9"/>
        <v>0</v>
      </c>
      <c r="L99" s="5">
        <f t="shared" si="7"/>
        <v>0</v>
      </c>
      <c r="M99">
        <f t="shared" si="10"/>
        <v>0</v>
      </c>
    </row>
    <row r="100" spans="11:13" hidden="1" x14ac:dyDescent="0.3">
      <c r="K100" s="7">
        <f t="shared" si="9"/>
        <v>0</v>
      </c>
      <c r="L100" s="5">
        <f t="shared" si="7"/>
        <v>0</v>
      </c>
      <c r="M100">
        <f t="shared" si="10"/>
        <v>0</v>
      </c>
    </row>
    <row r="101" spans="11:13" hidden="1" x14ac:dyDescent="0.3">
      <c r="K101" s="7">
        <f t="shared" si="9"/>
        <v>0</v>
      </c>
      <c r="L101" s="5">
        <f t="shared" si="7"/>
        <v>0</v>
      </c>
      <c r="M101">
        <f t="shared" si="10"/>
        <v>0</v>
      </c>
    </row>
    <row r="102" spans="11:13" hidden="1" x14ac:dyDescent="0.3">
      <c r="K102" s="7">
        <f t="shared" si="9"/>
        <v>0</v>
      </c>
      <c r="L102" s="5">
        <f t="shared" si="7"/>
        <v>0</v>
      </c>
      <c r="M102">
        <f t="shared" si="10"/>
        <v>0</v>
      </c>
    </row>
    <row r="103" spans="11:13" hidden="1" x14ac:dyDescent="0.3">
      <c r="K103" s="7">
        <f t="shared" si="9"/>
        <v>0</v>
      </c>
      <c r="L103" s="5">
        <f t="shared" si="7"/>
        <v>0</v>
      </c>
      <c r="M103">
        <f t="shared" si="10"/>
        <v>0</v>
      </c>
    </row>
    <row r="104" spans="11:13" hidden="1" x14ac:dyDescent="0.3">
      <c r="K104" s="7">
        <f t="shared" si="9"/>
        <v>0</v>
      </c>
      <c r="L104" s="5">
        <f t="shared" si="7"/>
        <v>0</v>
      </c>
      <c r="M104">
        <f t="shared" si="10"/>
        <v>0</v>
      </c>
    </row>
    <row r="105" spans="11:13" hidden="1" x14ac:dyDescent="0.3">
      <c r="K105" s="7">
        <f t="shared" si="9"/>
        <v>0</v>
      </c>
      <c r="L105" s="5">
        <f t="shared" si="7"/>
        <v>0</v>
      </c>
      <c r="M105">
        <f t="shared" si="10"/>
        <v>0</v>
      </c>
    </row>
    <row r="106" spans="11:13" hidden="1" x14ac:dyDescent="0.3">
      <c r="K106" s="7">
        <f t="shared" si="9"/>
        <v>0</v>
      </c>
      <c r="L106" s="5">
        <f t="shared" si="7"/>
        <v>0</v>
      </c>
      <c r="M106">
        <f t="shared" si="10"/>
        <v>0</v>
      </c>
    </row>
    <row r="107" spans="11:13" hidden="1" x14ac:dyDescent="0.3">
      <c r="K107" s="7">
        <f t="shared" si="9"/>
        <v>0</v>
      </c>
      <c r="L107" s="5">
        <f t="shared" si="7"/>
        <v>0</v>
      </c>
      <c r="M107">
        <f t="shared" si="10"/>
        <v>0</v>
      </c>
    </row>
    <row r="108" spans="11:13" hidden="1" x14ac:dyDescent="0.3">
      <c r="K108" s="7">
        <f t="shared" si="9"/>
        <v>0</v>
      </c>
      <c r="L108" s="5">
        <f t="shared" si="7"/>
        <v>0</v>
      </c>
      <c r="M108">
        <f t="shared" si="10"/>
        <v>0</v>
      </c>
    </row>
    <row r="109" spans="11:13" hidden="1" x14ac:dyDescent="0.3">
      <c r="K109" s="7">
        <f t="shared" si="9"/>
        <v>0</v>
      </c>
      <c r="L109" s="5">
        <f t="shared" si="7"/>
        <v>0</v>
      </c>
      <c r="M109">
        <f t="shared" si="10"/>
        <v>0</v>
      </c>
    </row>
    <row r="110" spans="11:13" hidden="1" x14ac:dyDescent="0.3">
      <c r="K110" s="7">
        <f t="shared" si="9"/>
        <v>0</v>
      </c>
      <c r="L110" s="5">
        <f t="shared" si="7"/>
        <v>0</v>
      </c>
      <c r="M110">
        <f t="shared" si="10"/>
        <v>0</v>
      </c>
    </row>
    <row r="111" spans="11:13" hidden="1" x14ac:dyDescent="0.3">
      <c r="K111" s="7">
        <f t="shared" si="9"/>
        <v>0</v>
      </c>
      <c r="L111" s="5">
        <f t="shared" si="7"/>
        <v>0</v>
      </c>
      <c r="M111">
        <f t="shared" si="10"/>
        <v>0</v>
      </c>
    </row>
    <row r="112" spans="11:13" hidden="1" x14ac:dyDescent="0.3">
      <c r="K112" s="7">
        <f t="shared" si="9"/>
        <v>0</v>
      </c>
      <c r="L112" s="5">
        <f t="shared" si="7"/>
        <v>0</v>
      </c>
      <c r="M112">
        <f t="shared" si="10"/>
        <v>0</v>
      </c>
    </row>
    <row r="113" spans="11:13" hidden="1" x14ac:dyDescent="0.3">
      <c r="K113" s="7">
        <f t="shared" si="9"/>
        <v>0</v>
      </c>
      <c r="L113" s="5">
        <f t="shared" si="7"/>
        <v>0</v>
      </c>
      <c r="M113">
        <f t="shared" si="10"/>
        <v>0</v>
      </c>
    </row>
    <row r="114" spans="11:13" hidden="1" x14ac:dyDescent="0.3">
      <c r="K114" s="7">
        <f t="shared" si="9"/>
        <v>0</v>
      </c>
      <c r="L114" s="5">
        <f t="shared" si="7"/>
        <v>0</v>
      </c>
      <c r="M114">
        <f t="shared" si="10"/>
        <v>0</v>
      </c>
    </row>
    <row r="115" spans="11:13" hidden="1" x14ac:dyDescent="0.3">
      <c r="K115" s="7">
        <f t="shared" si="9"/>
        <v>0</v>
      </c>
      <c r="L115" s="5">
        <f t="shared" si="7"/>
        <v>0</v>
      </c>
      <c r="M115">
        <f t="shared" si="10"/>
        <v>0</v>
      </c>
    </row>
    <row r="116" spans="11:13" hidden="1" x14ac:dyDescent="0.3">
      <c r="K116" s="7">
        <f t="shared" si="9"/>
        <v>0</v>
      </c>
      <c r="L116" s="5">
        <f t="shared" si="7"/>
        <v>0</v>
      </c>
      <c r="M116">
        <f t="shared" si="10"/>
        <v>0</v>
      </c>
    </row>
    <row r="117" spans="11:13" hidden="1" x14ac:dyDescent="0.3">
      <c r="K117" s="7">
        <f t="shared" si="9"/>
        <v>0</v>
      </c>
      <c r="L117" s="5">
        <f t="shared" si="7"/>
        <v>0</v>
      </c>
      <c r="M117">
        <f t="shared" si="10"/>
        <v>0</v>
      </c>
    </row>
    <row r="118" spans="11:13" hidden="1" x14ac:dyDescent="0.3">
      <c r="K118" s="7">
        <f t="shared" si="9"/>
        <v>0</v>
      </c>
      <c r="L118" s="5">
        <f t="shared" si="7"/>
        <v>0</v>
      </c>
      <c r="M118">
        <f t="shared" si="10"/>
        <v>0</v>
      </c>
    </row>
    <row r="119" spans="11:13" hidden="1" x14ac:dyDescent="0.3">
      <c r="K119" s="7">
        <f t="shared" si="9"/>
        <v>0</v>
      </c>
      <c r="L119" s="5">
        <f t="shared" si="7"/>
        <v>0</v>
      </c>
      <c r="M119">
        <f t="shared" si="10"/>
        <v>0</v>
      </c>
    </row>
    <row r="120" spans="11:13" hidden="1" x14ac:dyDescent="0.3">
      <c r="K120" s="7">
        <f t="shared" si="9"/>
        <v>0</v>
      </c>
      <c r="L120" s="5">
        <f t="shared" si="7"/>
        <v>0</v>
      </c>
      <c r="M120">
        <f t="shared" si="10"/>
        <v>0</v>
      </c>
    </row>
    <row r="121" spans="11:13" hidden="1" x14ac:dyDescent="0.3">
      <c r="K121" s="7">
        <f t="shared" si="9"/>
        <v>0</v>
      </c>
      <c r="L121" s="5">
        <f t="shared" si="7"/>
        <v>0</v>
      </c>
      <c r="M121">
        <f t="shared" si="10"/>
        <v>0</v>
      </c>
    </row>
    <row r="122" spans="11:13" hidden="1" x14ac:dyDescent="0.3">
      <c r="K122" s="7">
        <f t="shared" si="9"/>
        <v>0</v>
      </c>
      <c r="L122" s="5">
        <f t="shared" si="7"/>
        <v>0</v>
      </c>
      <c r="M122">
        <f t="shared" si="10"/>
        <v>0</v>
      </c>
    </row>
    <row r="123" spans="11:13" hidden="1" x14ac:dyDescent="0.3">
      <c r="K123" s="7">
        <f t="shared" si="9"/>
        <v>0</v>
      </c>
      <c r="L123" s="5">
        <f t="shared" ref="L123:L186" si="11">IF(D123="X",0,IF(E123="",0,IF(E123="H",0,VLOOKUP(E123,$F$539:$G$553,2))))</f>
        <v>0</v>
      </c>
      <c r="M123">
        <f t="shared" si="10"/>
        <v>0</v>
      </c>
    </row>
    <row r="124" spans="11:13" hidden="1" x14ac:dyDescent="0.3">
      <c r="K124" s="7">
        <f t="shared" si="9"/>
        <v>0</v>
      </c>
      <c r="L124" s="5">
        <f t="shared" si="11"/>
        <v>0</v>
      </c>
      <c r="M124">
        <f t="shared" si="10"/>
        <v>0</v>
      </c>
    </row>
    <row r="125" spans="11:13" hidden="1" x14ac:dyDescent="0.3">
      <c r="K125" s="7">
        <f t="shared" si="9"/>
        <v>0</v>
      </c>
      <c r="L125" s="5">
        <f t="shared" si="11"/>
        <v>0</v>
      </c>
      <c r="M125">
        <f t="shared" si="10"/>
        <v>0</v>
      </c>
    </row>
    <row r="126" spans="11:13" hidden="1" x14ac:dyDescent="0.3">
      <c r="K126" s="7">
        <f t="shared" si="9"/>
        <v>0</v>
      </c>
      <c r="L126" s="5">
        <f t="shared" si="11"/>
        <v>0</v>
      </c>
      <c r="M126">
        <f t="shared" si="10"/>
        <v>0</v>
      </c>
    </row>
    <row r="127" spans="11:13" hidden="1" x14ac:dyDescent="0.3">
      <c r="K127" s="7">
        <f t="shared" si="9"/>
        <v>0</v>
      </c>
      <c r="L127" s="5">
        <f t="shared" si="11"/>
        <v>0</v>
      </c>
      <c r="M127">
        <f t="shared" si="10"/>
        <v>0</v>
      </c>
    </row>
    <row r="128" spans="11:13" hidden="1" x14ac:dyDescent="0.3">
      <c r="K128" s="7">
        <f t="shared" si="9"/>
        <v>0</v>
      </c>
      <c r="L128" s="5">
        <f t="shared" si="11"/>
        <v>0</v>
      </c>
      <c r="M128">
        <f t="shared" si="10"/>
        <v>0</v>
      </c>
    </row>
    <row r="129" spans="11:13" hidden="1" x14ac:dyDescent="0.3">
      <c r="K129" s="7">
        <f t="shared" si="9"/>
        <v>0</v>
      </c>
      <c r="L129" s="5">
        <f t="shared" si="11"/>
        <v>0</v>
      </c>
      <c r="M129">
        <f t="shared" si="10"/>
        <v>0</v>
      </c>
    </row>
    <row r="130" spans="11:13" hidden="1" x14ac:dyDescent="0.3">
      <c r="K130" s="7">
        <f t="shared" si="9"/>
        <v>0</v>
      </c>
      <c r="L130" s="5">
        <f t="shared" si="11"/>
        <v>0</v>
      </c>
      <c r="M130">
        <f t="shared" si="10"/>
        <v>0</v>
      </c>
    </row>
    <row r="131" spans="11:13" hidden="1" x14ac:dyDescent="0.3">
      <c r="K131" s="7">
        <f t="shared" si="9"/>
        <v>0</v>
      </c>
      <c r="L131" s="5">
        <f t="shared" si="11"/>
        <v>0</v>
      </c>
      <c r="M131">
        <f t="shared" si="10"/>
        <v>0</v>
      </c>
    </row>
    <row r="132" spans="11:13" hidden="1" x14ac:dyDescent="0.3">
      <c r="K132" s="7">
        <f t="shared" si="9"/>
        <v>0</v>
      </c>
      <c r="L132" s="5">
        <f t="shared" si="11"/>
        <v>0</v>
      </c>
      <c r="M132">
        <f t="shared" si="10"/>
        <v>0</v>
      </c>
    </row>
    <row r="133" spans="11:13" hidden="1" x14ac:dyDescent="0.3">
      <c r="K133" s="7">
        <f t="shared" si="9"/>
        <v>0</v>
      </c>
      <c r="L133" s="5">
        <f t="shared" si="11"/>
        <v>0</v>
      </c>
      <c r="M133">
        <f t="shared" si="10"/>
        <v>0</v>
      </c>
    </row>
    <row r="134" spans="11:13" hidden="1" x14ac:dyDescent="0.3">
      <c r="K134" s="7">
        <f t="shared" si="9"/>
        <v>0</v>
      </c>
      <c r="L134" s="5">
        <f t="shared" si="11"/>
        <v>0</v>
      </c>
      <c r="M134">
        <f t="shared" si="10"/>
        <v>0</v>
      </c>
    </row>
    <row r="135" spans="11:13" hidden="1" x14ac:dyDescent="0.3">
      <c r="K135" s="7">
        <f t="shared" ref="K135:K198" si="12">SUM(F135:J135)</f>
        <v>0</v>
      </c>
      <c r="L135" s="5">
        <f t="shared" si="11"/>
        <v>0</v>
      </c>
      <c r="M135">
        <f t="shared" ref="M135:M198" si="13">SUM(K135*L135)</f>
        <v>0</v>
      </c>
    </row>
    <row r="136" spans="11:13" hidden="1" x14ac:dyDescent="0.3">
      <c r="K136" s="7">
        <f t="shared" si="12"/>
        <v>0</v>
      </c>
      <c r="L136" s="5">
        <f t="shared" si="11"/>
        <v>0</v>
      </c>
      <c r="M136">
        <f t="shared" si="13"/>
        <v>0</v>
      </c>
    </row>
    <row r="137" spans="11:13" hidden="1" x14ac:dyDescent="0.3">
      <c r="K137" s="7">
        <f t="shared" si="12"/>
        <v>0</v>
      </c>
      <c r="L137" s="5">
        <f t="shared" si="11"/>
        <v>0</v>
      </c>
      <c r="M137">
        <f t="shared" si="13"/>
        <v>0</v>
      </c>
    </row>
    <row r="138" spans="11:13" hidden="1" x14ac:dyDescent="0.3">
      <c r="K138" s="7">
        <f t="shared" si="12"/>
        <v>0</v>
      </c>
      <c r="L138" s="5">
        <f t="shared" si="11"/>
        <v>0</v>
      </c>
      <c r="M138">
        <f t="shared" si="13"/>
        <v>0</v>
      </c>
    </row>
    <row r="139" spans="11:13" hidden="1" x14ac:dyDescent="0.3">
      <c r="K139" s="7">
        <f t="shared" si="12"/>
        <v>0</v>
      </c>
      <c r="L139" s="5">
        <f t="shared" si="11"/>
        <v>0</v>
      </c>
      <c r="M139">
        <f t="shared" si="13"/>
        <v>0</v>
      </c>
    </row>
    <row r="140" spans="11:13" hidden="1" x14ac:dyDescent="0.3">
      <c r="K140" s="7">
        <f t="shared" si="12"/>
        <v>0</v>
      </c>
      <c r="L140" s="5">
        <f t="shared" si="11"/>
        <v>0</v>
      </c>
      <c r="M140">
        <f t="shared" si="13"/>
        <v>0</v>
      </c>
    </row>
    <row r="141" spans="11:13" hidden="1" x14ac:dyDescent="0.3">
      <c r="K141" s="7">
        <f t="shared" si="12"/>
        <v>0</v>
      </c>
      <c r="L141" s="5">
        <f t="shared" si="11"/>
        <v>0</v>
      </c>
      <c r="M141">
        <f t="shared" si="13"/>
        <v>0</v>
      </c>
    </row>
    <row r="142" spans="11:13" hidden="1" x14ac:dyDescent="0.3">
      <c r="K142" s="7">
        <f t="shared" si="12"/>
        <v>0</v>
      </c>
      <c r="L142" s="5">
        <f t="shared" si="11"/>
        <v>0</v>
      </c>
      <c r="M142">
        <f t="shared" si="13"/>
        <v>0</v>
      </c>
    </row>
    <row r="143" spans="11:13" hidden="1" x14ac:dyDescent="0.3">
      <c r="K143" s="7">
        <f t="shared" si="12"/>
        <v>0</v>
      </c>
      <c r="L143" s="5">
        <f t="shared" si="11"/>
        <v>0</v>
      </c>
      <c r="M143">
        <f t="shared" si="13"/>
        <v>0</v>
      </c>
    </row>
    <row r="144" spans="11:13" hidden="1" x14ac:dyDescent="0.3">
      <c r="K144" s="7">
        <f t="shared" si="12"/>
        <v>0</v>
      </c>
      <c r="L144" s="5">
        <f t="shared" si="11"/>
        <v>0</v>
      </c>
      <c r="M144">
        <f t="shared" si="13"/>
        <v>0</v>
      </c>
    </row>
    <row r="145" spans="11:13" hidden="1" x14ac:dyDescent="0.3">
      <c r="K145" s="7">
        <f t="shared" si="12"/>
        <v>0</v>
      </c>
      <c r="L145" s="5">
        <f t="shared" si="11"/>
        <v>0</v>
      </c>
      <c r="M145">
        <f t="shared" si="13"/>
        <v>0</v>
      </c>
    </row>
    <row r="146" spans="11:13" hidden="1" x14ac:dyDescent="0.3">
      <c r="K146" s="7">
        <f t="shared" si="12"/>
        <v>0</v>
      </c>
      <c r="L146" s="5">
        <f t="shared" si="11"/>
        <v>0</v>
      </c>
      <c r="M146">
        <f t="shared" si="13"/>
        <v>0</v>
      </c>
    </row>
    <row r="147" spans="11:13" hidden="1" x14ac:dyDescent="0.3">
      <c r="K147" s="7">
        <f t="shared" si="12"/>
        <v>0</v>
      </c>
      <c r="L147" s="5">
        <f t="shared" si="11"/>
        <v>0</v>
      </c>
      <c r="M147">
        <f t="shared" si="13"/>
        <v>0</v>
      </c>
    </row>
    <row r="148" spans="11:13" hidden="1" x14ac:dyDescent="0.3">
      <c r="K148" s="7">
        <f t="shared" si="12"/>
        <v>0</v>
      </c>
      <c r="L148" s="5">
        <f t="shared" si="11"/>
        <v>0</v>
      </c>
      <c r="M148">
        <f t="shared" si="13"/>
        <v>0</v>
      </c>
    </row>
    <row r="149" spans="11:13" hidden="1" x14ac:dyDescent="0.3">
      <c r="K149" s="7">
        <f t="shared" si="12"/>
        <v>0</v>
      </c>
      <c r="L149" s="5">
        <f t="shared" si="11"/>
        <v>0</v>
      </c>
      <c r="M149">
        <f t="shared" si="13"/>
        <v>0</v>
      </c>
    </row>
    <row r="150" spans="11:13" hidden="1" x14ac:dyDescent="0.3">
      <c r="K150" s="7">
        <f t="shared" si="12"/>
        <v>0</v>
      </c>
      <c r="L150" s="5">
        <f t="shared" si="11"/>
        <v>0</v>
      </c>
      <c r="M150">
        <f t="shared" si="13"/>
        <v>0</v>
      </c>
    </row>
    <row r="151" spans="11:13" hidden="1" x14ac:dyDescent="0.3">
      <c r="K151" s="7">
        <f t="shared" si="12"/>
        <v>0</v>
      </c>
      <c r="L151" s="5">
        <f t="shared" si="11"/>
        <v>0</v>
      </c>
      <c r="M151">
        <f t="shared" si="13"/>
        <v>0</v>
      </c>
    </row>
    <row r="152" spans="11:13" hidden="1" x14ac:dyDescent="0.3">
      <c r="K152" s="7">
        <f t="shared" si="12"/>
        <v>0</v>
      </c>
      <c r="L152" s="5">
        <f t="shared" si="11"/>
        <v>0</v>
      </c>
      <c r="M152">
        <f t="shared" si="13"/>
        <v>0</v>
      </c>
    </row>
    <row r="153" spans="11:13" hidden="1" x14ac:dyDescent="0.3">
      <c r="K153" s="7">
        <f t="shared" si="12"/>
        <v>0</v>
      </c>
      <c r="L153" s="5">
        <f t="shared" si="11"/>
        <v>0</v>
      </c>
      <c r="M153">
        <f t="shared" si="13"/>
        <v>0</v>
      </c>
    </row>
    <row r="154" spans="11:13" hidden="1" x14ac:dyDescent="0.3">
      <c r="K154" s="7">
        <f t="shared" si="12"/>
        <v>0</v>
      </c>
      <c r="L154" s="5">
        <f t="shared" si="11"/>
        <v>0</v>
      </c>
      <c r="M154">
        <f t="shared" si="13"/>
        <v>0</v>
      </c>
    </row>
    <row r="155" spans="11:13" hidden="1" x14ac:dyDescent="0.3">
      <c r="K155" s="7">
        <f t="shared" si="12"/>
        <v>0</v>
      </c>
      <c r="L155" s="5">
        <f t="shared" si="11"/>
        <v>0</v>
      </c>
      <c r="M155">
        <f t="shared" si="13"/>
        <v>0</v>
      </c>
    </row>
    <row r="156" spans="11:13" hidden="1" x14ac:dyDescent="0.3">
      <c r="K156" s="7">
        <f t="shared" si="12"/>
        <v>0</v>
      </c>
      <c r="L156" s="5">
        <f t="shared" si="11"/>
        <v>0</v>
      </c>
      <c r="M156">
        <f t="shared" si="13"/>
        <v>0</v>
      </c>
    </row>
    <row r="157" spans="11:13" hidden="1" x14ac:dyDescent="0.3">
      <c r="K157" s="7">
        <f t="shared" si="12"/>
        <v>0</v>
      </c>
      <c r="L157" s="5">
        <f t="shared" si="11"/>
        <v>0</v>
      </c>
      <c r="M157">
        <f t="shared" si="13"/>
        <v>0</v>
      </c>
    </row>
    <row r="158" spans="11:13" hidden="1" x14ac:dyDescent="0.3">
      <c r="K158" s="7">
        <f t="shared" si="12"/>
        <v>0</v>
      </c>
      <c r="L158" s="5">
        <f t="shared" si="11"/>
        <v>0</v>
      </c>
      <c r="M158">
        <f t="shared" si="13"/>
        <v>0</v>
      </c>
    </row>
    <row r="159" spans="11:13" hidden="1" x14ac:dyDescent="0.3">
      <c r="K159" s="7">
        <f t="shared" si="12"/>
        <v>0</v>
      </c>
      <c r="L159" s="5">
        <f t="shared" si="11"/>
        <v>0</v>
      </c>
      <c r="M159">
        <f t="shared" si="13"/>
        <v>0</v>
      </c>
    </row>
    <row r="160" spans="11:13" hidden="1" x14ac:dyDescent="0.3">
      <c r="K160" s="7">
        <f t="shared" si="12"/>
        <v>0</v>
      </c>
      <c r="L160" s="5">
        <f t="shared" si="11"/>
        <v>0</v>
      </c>
      <c r="M160">
        <f t="shared" si="13"/>
        <v>0</v>
      </c>
    </row>
    <row r="161" spans="11:13" hidden="1" x14ac:dyDescent="0.3">
      <c r="K161" s="7">
        <f t="shared" si="12"/>
        <v>0</v>
      </c>
      <c r="L161" s="5">
        <f t="shared" si="11"/>
        <v>0</v>
      </c>
      <c r="M161">
        <f t="shared" si="13"/>
        <v>0</v>
      </c>
    </row>
    <row r="162" spans="11:13" hidden="1" x14ac:dyDescent="0.3">
      <c r="K162" s="7">
        <f t="shared" si="12"/>
        <v>0</v>
      </c>
      <c r="L162" s="5">
        <f t="shared" si="11"/>
        <v>0</v>
      </c>
      <c r="M162">
        <f t="shared" si="13"/>
        <v>0</v>
      </c>
    </row>
    <row r="163" spans="11:13" hidden="1" x14ac:dyDescent="0.3">
      <c r="K163" s="7">
        <f t="shared" si="12"/>
        <v>0</v>
      </c>
      <c r="L163" s="5">
        <f t="shared" si="11"/>
        <v>0</v>
      </c>
      <c r="M163">
        <f t="shared" si="13"/>
        <v>0</v>
      </c>
    </row>
    <row r="164" spans="11:13" hidden="1" x14ac:dyDescent="0.3">
      <c r="K164" s="7">
        <f t="shared" si="12"/>
        <v>0</v>
      </c>
      <c r="L164" s="5">
        <f t="shared" si="11"/>
        <v>0</v>
      </c>
      <c r="M164">
        <f t="shared" si="13"/>
        <v>0</v>
      </c>
    </row>
    <row r="165" spans="11:13" hidden="1" x14ac:dyDescent="0.3">
      <c r="K165" s="7">
        <f t="shared" si="12"/>
        <v>0</v>
      </c>
      <c r="L165" s="5">
        <f t="shared" si="11"/>
        <v>0</v>
      </c>
      <c r="M165">
        <f t="shared" si="13"/>
        <v>0</v>
      </c>
    </row>
    <row r="166" spans="11:13" hidden="1" x14ac:dyDescent="0.3">
      <c r="K166" s="7">
        <f t="shared" si="12"/>
        <v>0</v>
      </c>
      <c r="L166" s="5">
        <f t="shared" si="11"/>
        <v>0</v>
      </c>
      <c r="M166">
        <f t="shared" si="13"/>
        <v>0</v>
      </c>
    </row>
    <row r="167" spans="11:13" hidden="1" x14ac:dyDescent="0.3">
      <c r="K167" s="7">
        <f t="shared" si="12"/>
        <v>0</v>
      </c>
      <c r="L167" s="5">
        <f t="shared" si="11"/>
        <v>0</v>
      </c>
      <c r="M167">
        <f t="shared" si="13"/>
        <v>0</v>
      </c>
    </row>
    <row r="168" spans="11:13" hidden="1" x14ac:dyDescent="0.3">
      <c r="K168" s="7">
        <f t="shared" si="12"/>
        <v>0</v>
      </c>
      <c r="L168" s="5">
        <f t="shared" si="11"/>
        <v>0</v>
      </c>
      <c r="M168">
        <f t="shared" si="13"/>
        <v>0</v>
      </c>
    </row>
    <row r="169" spans="11:13" hidden="1" x14ac:dyDescent="0.3">
      <c r="K169" s="7">
        <f t="shared" si="12"/>
        <v>0</v>
      </c>
      <c r="L169" s="5">
        <f t="shared" si="11"/>
        <v>0</v>
      </c>
      <c r="M169">
        <f t="shared" si="13"/>
        <v>0</v>
      </c>
    </row>
    <row r="170" spans="11:13" hidden="1" x14ac:dyDescent="0.3">
      <c r="K170" s="7">
        <f t="shared" si="12"/>
        <v>0</v>
      </c>
      <c r="L170" s="5">
        <f t="shared" si="11"/>
        <v>0</v>
      </c>
      <c r="M170">
        <f t="shared" si="13"/>
        <v>0</v>
      </c>
    </row>
    <row r="171" spans="11:13" hidden="1" x14ac:dyDescent="0.3">
      <c r="K171" s="7">
        <f t="shared" si="12"/>
        <v>0</v>
      </c>
      <c r="L171" s="5">
        <f t="shared" si="11"/>
        <v>0</v>
      </c>
      <c r="M171">
        <f t="shared" si="13"/>
        <v>0</v>
      </c>
    </row>
    <row r="172" spans="11:13" hidden="1" x14ac:dyDescent="0.3">
      <c r="K172" s="7">
        <f t="shared" si="12"/>
        <v>0</v>
      </c>
      <c r="L172" s="5">
        <f t="shared" si="11"/>
        <v>0</v>
      </c>
      <c r="M172">
        <f t="shared" si="13"/>
        <v>0</v>
      </c>
    </row>
    <row r="173" spans="11:13" hidden="1" x14ac:dyDescent="0.3">
      <c r="K173" s="7">
        <f t="shared" si="12"/>
        <v>0</v>
      </c>
      <c r="L173" s="5">
        <f t="shared" si="11"/>
        <v>0</v>
      </c>
      <c r="M173">
        <f t="shared" si="13"/>
        <v>0</v>
      </c>
    </row>
    <row r="174" spans="11:13" hidden="1" x14ac:dyDescent="0.3">
      <c r="K174" s="7">
        <f t="shared" si="12"/>
        <v>0</v>
      </c>
      <c r="L174" s="5">
        <f t="shared" si="11"/>
        <v>0</v>
      </c>
      <c r="M174">
        <f t="shared" si="13"/>
        <v>0</v>
      </c>
    </row>
    <row r="175" spans="11:13" hidden="1" x14ac:dyDescent="0.3">
      <c r="K175" s="7">
        <f t="shared" si="12"/>
        <v>0</v>
      </c>
      <c r="L175" s="5">
        <f t="shared" si="11"/>
        <v>0</v>
      </c>
      <c r="M175">
        <f t="shared" si="13"/>
        <v>0</v>
      </c>
    </row>
    <row r="176" spans="11:13" hidden="1" x14ac:dyDescent="0.3">
      <c r="K176" s="7">
        <f t="shared" si="12"/>
        <v>0</v>
      </c>
      <c r="L176" s="5">
        <f t="shared" si="11"/>
        <v>0</v>
      </c>
      <c r="M176">
        <f t="shared" si="13"/>
        <v>0</v>
      </c>
    </row>
    <row r="177" spans="11:13" hidden="1" x14ac:dyDescent="0.3">
      <c r="K177" s="7">
        <f t="shared" si="12"/>
        <v>0</v>
      </c>
      <c r="L177" s="5">
        <f t="shared" si="11"/>
        <v>0</v>
      </c>
      <c r="M177">
        <f t="shared" si="13"/>
        <v>0</v>
      </c>
    </row>
    <row r="178" spans="11:13" hidden="1" x14ac:dyDescent="0.3">
      <c r="K178" s="7">
        <f t="shared" si="12"/>
        <v>0</v>
      </c>
      <c r="L178" s="5">
        <f t="shared" si="11"/>
        <v>0</v>
      </c>
      <c r="M178">
        <f t="shared" si="13"/>
        <v>0</v>
      </c>
    </row>
    <row r="179" spans="11:13" hidden="1" x14ac:dyDescent="0.3">
      <c r="K179" s="7">
        <f t="shared" si="12"/>
        <v>0</v>
      </c>
      <c r="L179" s="5">
        <f t="shared" si="11"/>
        <v>0</v>
      </c>
      <c r="M179">
        <f t="shared" si="13"/>
        <v>0</v>
      </c>
    </row>
    <row r="180" spans="11:13" hidden="1" x14ac:dyDescent="0.3">
      <c r="K180" s="7">
        <f t="shared" si="12"/>
        <v>0</v>
      </c>
      <c r="L180" s="5">
        <f t="shared" si="11"/>
        <v>0</v>
      </c>
      <c r="M180">
        <f t="shared" si="13"/>
        <v>0</v>
      </c>
    </row>
    <row r="181" spans="11:13" hidden="1" x14ac:dyDescent="0.3">
      <c r="K181" s="7">
        <f t="shared" si="12"/>
        <v>0</v>
      </c>
      <c r="L181" s="5">
        <f t="shared" si="11"/>
        <v>0</v>
      </c>
      <c r="M181">
        <f t="shared" si="13"/>
        <v>0</v>
      </c>
    </row>
    <row r="182" spans="11:13" hidden="1" x14ac:dyDescent="0.3">
      <c r="K182" s="7">
        <f t="shared" si="12"/>
        <v>0</v>
      </c>
      <c r="L182" s="5">
        <f t="shared" si="11"/>
        <v>0</v>
      </c>
      <c r="M182">
        <f t="shared" si="13"/>
        <v>0</v>
      </c>
    </row>
    <row r="183" spans="11:13" hidden="1" x14ac:dyDescent="0.3">
      <c r="K183" s="7">
        <f t="shared" si="12"/>
        <v>0</v>
      </c>
      <c r="L183" s="5">
        <f t="shared" si="11"/>
        <v>0</v>
      </c>
      <c r="M183">
        <f t="shared" si="13"/>
        <v>0</v>
      </c>
    </row>
    <row r="184" spans="11:13" hidden="1" x14ac:dyDescent="0.3">
      <c r="K184" s="7">
        <f t="shared" si="12"/>
        <v>0</v>
      </c>
      <c r="L184" s="5">
        <f t="shared" si="11"/>
        <v>0</v>
      </c>
      <c r="M184">
        <f t="shared" si="13"/>
        <v>0</v>
      </c>
    </row>
    <row r="185" spans="11:13" hidden="1" x14ac:dyDescent="0.3">
      <c r="K185" s="7">
        <f t="shared" si="12"/>
        <v>0</v>
      </c>
      <c r="L185" s="5">
        <f t="shared" si="11"/>
        <v>0</v>
      </c>
      <c r="M185">
        <f t="shared" si="13"/>
        <v>0</v>
      </c>
    </row>
    <row r="186" spans="11:13" hidden="1" x14ac:dyDescent="0.3">
      <c r="K186" s="7">
        <f t="shared" si="12"/>
        <v>0</v>
      </c>
      <c r="L186" s="5">
        <f t="shared" si="11"/>
        <v>0</v>
      </c>
      <c r="M186">
        <f t="shared" si="13"/>
        <v>0</v>
      </c>
    </row>
    <row r="187" spans="11:13" hidden="1" x14ac:dyDescent="0.3">
      <c r="K187" s="7">
        <f t="shared" si="12"/>
        <v>0</v>
      </c>
      <c r="L187" s="5">
        <f t="shared" ref="L187:L250" si="14">IF(D187="X",0,IF(E187="",0,IF(E187="H",0,VLOOKUP(E187,$F$539:$G$553,2))))</f>
        <v>0</v>
      </c>
      <c r="M187">
        <f t="shared" si="13"/>
        <v>0</v>
      </c>
    </row>
    <row r="188" spans="11:13" hidden="1" x14ac:dyDescent="0.3">
      <c r="K188" s="7">
        <f t="shared" si="12"/>
        <v>0</v>
      </c>
      <c r="L188" s="5">
        <f t="shared" si="14"/>
        <v>0</v>
      </c>
      <c r="M188">
        <f t="shared" si="13"/>
        <v>0</v>
      </c>
    </row>
    <row r="189" spans="11:13" hidden="1" x14ac:dyDescent="0.3">
      <c r="K189" s="7">
        <f t="shared" si="12"/>
        <v>0</v>
      </c>
      <c r="L189" s="5">
        <f t="shared" si="14"/>
        <v>0</v>
      </c>
      <c r="M189">
        <f t="shared" si="13"/>
        <v>0</v>
      </c>
    </row>
    <row r="190" spans="11:13" hidden="1" x14ac:dyDescent="0.3">
      <c r="K190" s="7">
        <f t="shared" si="12"/>
        <v>0</v>
      </c>
      <c r="L190" s="5">
        <f t="shared" si="14"/>
        <v>0</v>
      </c>
      <c r="M190">
        <f t="shared" si="13"/>
        <v>0</v>
      </c>
    </row>
    <row r="191" spans="11:13" hidden="1" x14ac:dyDescent="0.3">
      <c r="K191" s="7">
        <f t="shared" si="12"/>
        <v>0</v>
      </c>
      <c r="L191" s="5">
        <f t="shared" si="14"/>
        <v>0</v>
      </c>
      <c r="M191">
        <f t="shared" si="13"/>
        <v>0</v>
      </c>
    </row>
    <row r="192" spans="11:13" hidden="1" x14ac:dyDescent="0.3">
      <c r="K192" s="7">
        <f t="shared" si="12"/>
        <v>0</v>
      </c>
      <c r="L192" s="5">
        <f t="shared" si="14"/>
        <v>0</v>
      </c>
      <c r="M192">
        <f t="shared" si="13"/>
        <v>0</v>
      </c>
    </row>
    <row r="193" spans="11:13" hidden="1" x14ac:dyDescent="0.3">
      <c r="K193" s="7">
        <f t="shared" si="12"/>
        <v>0</v>
      </c>
      <c r="L193" s="5">
        <f t="shared" si="14"/>
        <v>0</v>
      </c>
      <c r="M193">
        <f t="shared" si="13"/>
        <v>0</v>
      </c>
    </row>
    <row r="194" spans="11:13" hidden="1" x14ac:dyDescent="0.3">
      <c r="K194" s="7">
        <f t="shared" si="12"/>
        <v>0</v>
      </c>
      <c r="L194" s="5">
        <f t="shared" si="14"/>
        <v>0</v>
      </c>
      <c r="M194">
        <f t="shared" si="13"/>
        <v>0</v>
      </c>
    </row>
    <row r="195" spans="11:13" hidden="1" x14ac:dyDescent="0.3">
      <c r="K195" s="7">
        <f t="shared" si="12"/>
        <v>0</v>
      </c>
      <c r="L195" s="5">
        <f t="shared" si="14"/>
        <v>0</v>
      </c>
      <c r="M195">
        <f t="shared" si="13"/>
        <v>0</v>
      </c>
    </row>
    <row r="196" spans="11:13" hidden="1" x14ac:dyDescent="0.3">
      <c r="K196" s="7">
        <f t="shared" si="12"/>
        <v>0</v>
      </c>
      <c r="L196" s="5">
        <f t="shared" si="14"/>
        <v>0</v>
      </c>
      <c r="M196">
        <f t="shared" si="13"/>
        <v>0</v>
      </c>
    </row>
    <row r="197" spans="11:13" hidden="1" x14ac:dyDescent="0.3">
      <c r="K197" s="7">
        <f t="shared" si="12"/>
        <v>0</v>
      </c>
      <c r="L197" s="5">
        <f t="shared" si="14"/>
        <v>0</v>
      </c>
      <c r="M197">
        <f t="shared" si="13"/>
        <v>0</v>
      </c>
    </row>
    <row r="198" spans="11:13" hidden="1" x14ac:dyDescent="0.3">
      <c r="K198" s="7">
        <f t="shared" si="12"/>
        <v>0</v>
      </c>
      <c r="L198" s="5">
        <f t="shared" si="14"/>
        <v>0</v>
      </c>
      <c r="M198">
        <f t="shared" si="13"/>
        <v>0</v>
      </c>
    </row>
    <row r="199" spans="11:13" hidden="1" x14ac:dyDescent="0.3">
      <c r="K199" s="7">
        <f t="shared" ref="K199:K262" si="15">SUM(F199:J199)</f>
        <v>0</v>
      </c>
      <c r="L199" s="5">
        <f t="shared" si="14"/>
        <v>0</v>
      </c>
      <c r="M199">
        <f t="shared" ref="M199:M262" si="16">SUM(K199*L199)</f>
        <v>0</v>
      </c>
    </row>
    <row r="200" spans="11:13" hidden="1" x14ac:dyDescent="0.3">
      <c r="K200" s="7">
        <f t="shared" si="15"/>
        <v>0</v>
      </c>
      <c r="L200" s="5">
        <f t="shared" si="14"/>
        <v>0</v>
      </c>
      <c r="M200">
        <f t="shared" si="16"/>
        <v>0</v>
      </c>
    </row>
    <row r="201" spans="11:13" hidden="1" x14ac:dyDescent="0.3">
      <c r="K201" s="7">
        <f t="shared" si="15"/>
        <v>0</v>
      </c>
      <c r="L201" s="5">
        <f t="shared" si="14"/>
        <v>0</v>
      </c>
      <c r="M201">
        <f t="shared" si="16"/>
        <v>0</v>
      </c>
    </row>
    <row r="202" spans="11:13" hidden="1" x14ac:dyDescent="0.3">
      <c r="K202" s="7">
        <f t="shared" si="15"/>
        <v>0</v>
      </c>
      <c r="L202" s="5">
        <f t="shared" si="14"/>
        <v>0</v>
      </c>
      <c r="M202">
        <f t="shared" si="16"/>
        <v>0</v>
      </c>
    </row>
    <row r="203" spans="11:13" hidden="1" x14ac:dyDescent="0.3">
      <c r="K203" s="7">
        <f t="shared" si="15"/>
        <v>0</v>
      </c>
      <c r="L203" s="5">
        <f t="shared" si="14"/>
        <v>0</v>
      </c>
      <c r="M203">
        <f t="shared" si="16"/>
        <v>0</v>
      </c>
    </row>
    <row r="204" spans="11:13" hidden="1" x14ac:dyDescent="0.3">
      <c r="K204" s="7">
        <f t="shared" si="15"/>
        <v>0</v>
      </c>
      <c r="L204" s="5">
        <f t="shared" si="14"/>
        <v>0</v>
      </c>
      <c r="M204">
        <f t="shared" si="16"/>
        <v>0</v>
      </c>
    </row>
    <row r="205" spans="11:13" hidden="1" x14ac:dyDescent="0.3">
      <c r="K205" s="7">
        <f t="shared" si="15"/>
        <v>0</v>
      </c>
      <c r="L205" s="5">
        <f t="shared" si="14"/>
        <v>0</v>
      </c>
      <c r="M205">
        <f t="shared" si="16"/>
        <v>0</v>
      </c>
    </row>
    <row r="206" spans="11:13" hidden="1" x14ac:dyDescent="0.3">
      <c r="K206" s="7">
        <f t="shared" si="15"/>
        <v>0</v>
      </c>
      <c r="L206" s="5">
        <f t="shared" si="14"/>
        <v>0</v>
      </c>
      <c r="M206">
        <f t="shared" si="16"/>
        <v>0</v>
      </c>
    </row>
    <row r="207" spans="11:13" hidden="1" x14ac:dyDescent="0.3">
      <c r="K207" s="7">
        <f t="shared" si="15"/>
        <v>0</v>
      </c>
      <c r="L207" s="5">
        <f t="shared" si="14"/>
        <v>0</v>
      </c>
      <c r="M207">
        <f t="shared" si="16"/>
        <v>0</v>
      </c>
    </row>
    <row r="208" spans="11:13" hidden="1" x14ac:dyDescent="0.3">
      <c r="K208" s="7">
        <f t="shared" si="15"/>
        <v>0</v>
      </c>
      <c r="L208" s="5">
        <f t="shared" si="14"/>
        <v>0</v>
      </c>
      <c r="M208">
        <f t="shared" si="16"/>
        <v>0</v>
      </c>
    </row>
    <row r="209" spans="11:13" hidden="1" x14ac:dyDescent="0.3">
      <c r="K209" s="7">
        <f t="shared" si="15"/>
        <v>0</v>
      </c>
      <c r="L209" s="5">
        <f t="shared" si="14"/>
        <v>0</v>
      </c>
      <c r="M209">
        <f t="shared" si="16"/>
        <v>0</v>
      </c>
    </row>
    <row r="210" spans="11:13" hidden="1" x14ac:dyDescent="0.3">
      <c r="K210" s="7">
        <f t="shared" si="15"/>
        <v>0</v>
      </c>
      <c r="L210" s="5">
        <f t="shared" si="14"/>
        <v>0</v>
      </c>
      <c r="M210">
        <f t="shared" si="16"/>
        <v>0</v>
      </c>
    </row>
    <row r="211" spans="11:13" hidden="1" x14ac:dyDescent="0.3">
      <c r="K211" s="7">
        <f t="shared" si="15"/>
        <v>0</v>
      </c>
      <c r="L211" s="5">
        <f t="shared" si="14"/>
        <v>0</v>
      </c>
      <c r="M211">
        <f t="shared" si="16"/>
        <v>0</v>
      </c>
    </row>
    <row r="212" spans="11:13" hidden="1" x14ac:dyDescent="0.3">
      <c r="K212" s="7">
        <f t="shared" si="15"/>
        <v>0</v>
      </c>
      <c r="L212" s="5">
        <f t="shared" si="14"/>
        <v>0</v>
      </c>
      <c r="M212">
        <f t="shared" si="16"/>
        <v>0</v>
      </c>
    </row>
    <row r="213" spans="11:13" hidden="1" x14ac:dyDescent="0.3">
      <c r="K213" s="7">
        <f t="shared" si="15"/>
        <v>0</v>
      </c>
      <c r="L213" s="5">
        <f t="shared" si="14"/>
        <v>0</v>
      </c>
      <c r="M213">
        <f t="shared" si="16"/>
        <v>0</v>
      </c>
    </row>
    <row r="214" spans="11:13" hidden="1" x14ac:dyDescent="0.3">
      <c r="K214" s="7">
        <f t="shared" si="15"/>
        <v>0</v>
      </c>
      <c r="L214" s="5">
        <f t="shared" si="14"/>
        <v>0</v>
      </c>
      <c r="M214">
        <f t="shared" si="16"/>
        <v>0</v>
      </c>
    </row>
    <row r="215" spans="11:13" hidden="1" x14ac:dyDescent="0.3">
      <c r="K215" s="7">
        <f t="shared" si="15"/>
        <v>0</v>
      </c>
      <c r="L215" s="5">
        <f t="shared" si="14"/>
        <v>0</v>
      </c>
      <c r="M215">
        <f t="shared" si="16"/>
        <v>0</v>
      </c>
    </row>
    <row r="216" spans="11:13" hidden="1" x14ac:dyDescent="0.3">
      <c r="K216" s="7">
        <f t="shared" si="15"/>
        <v>0</v>
      </c>
      <c r="L216" s="5">
        <f t="shared" si="14"/>
        <v>0</v>
      </c>
      <c r="M216">
        <f t="shared" si="16"/>
        <v>0</v>
      </c>
    </row>
    <row r="217" spans="11:13" hidden="1" x14ac:dyDescent="0.3">
      <c r="K217" s="7">
        <f t="shared" si="15"/>
        <v>0</v>
      </c>
      <c r="L217" s="5">
        <f t="shared" si="14"/>
        <v>0</v>
      </c>
      <c r="M217">
        <f t="shared" si="16"/>
        <v>0</v>
      </c>
    </row>
    <row r="218" spans="11:13" hidden="1" x14ac:dyDescent="0.3">
      <c r="K218" s="7">
        <f t="shared" si="15"/>
        <v>0</v>
      </c>
      <c r="L218" s="5">
        <f t="shared" si="14"/>
        <v>0</v>
      </c>
      <c r="M218">
        <f t="shared" si="16"/>
        <v>0</v>
      </c>
    </row>
    <row r="219" spans="11:13" hidden="1" x14ac:dyDescent="0.3">
      <c r="K219" s="7">
        <f t="shared" si="15"/>
        <v>0</v>
      </c>
      <c r="L219" s="5">
        <f t="shared" si="14"/>
        <v>0</v>
      </c>
      <c r="M219">
        <f t="shared" si="16"/>
        <v>0</v>
      </c>
    </row>
    <row r="220" spans="11:13" hidden="1" x14ac:dyDescent="0.3">
      <c r="K220" s="7">
        <f t="shared" si="15"/>
        <v>0</v>
      </c>
      <c r="L220" s="5">
        <f t="shared" si="14"/>
        <v>0</v>
      </c>
      <c r="M220">
        <f t="shared" si="16"/>
        <v>0</v>
      </c>
    </row>
    <row r="221" spans="11:13" hidden="1" x14ac:dyDescent="0.3">
      <c r="K221" s="7">
        <f t="shared" si="15"/>
        <v>0</v>
      </c>
      <c r="L221" s="5">
        <f t="shared" si="14"/>
        <v>0</v>
      </c>
      <c r="M221">
        <f t="shared" si="16"/>
        <v>0</v>
      </c>
    </row>
    <row r="222" spans="11:13" hidden="1" x14ac:dyDescent="0.3">
      <c r="K222" s="7">
        <f t="shared" si="15"/>
        <v>0</v>
      </c>
      <c r="L222" s="5">
        <f t="shared" si="14"/>
        <v>0</v>
      </c>
      <c r="M222">
        <f t="shared" si="16"/>
        <v>0</v>
      </c>
    </row>
    <row r="223" spans="11:13" hidden="1" x14ac:dyDescent="0.3">
      <c r="K223" s="7">
        <f t="shared" si="15"/>
        <v>0</v>
      </c>
      <c r="L223" s="5">
        <f t="shared" si="14"/>
        <v>0</v>
      </c>
      <c r="M223">
        <f t="shared" si="16"/>
        <v>0</v>
      </c>
    </row>
    <row r="224" spans="11:13" hidden="1" x14ac:dyDescent="0.3">
      <c r="K224" s="7">
        <f t="shared" si="15"/>
        <v>0</v>
      </c>
      <c r="L224" s="5">
        <f t="shared" si="14"/>
        <v>0</v>
      </c>
      <c r="M224">
        <f t="shared" si="16"/>
        <v>0</v>
      </c>
    </row>
    <row r="225" spans="11:13" hidden="1" x14ac:dyDescent="0.3">
      <c r="K225" s="7">
        <f t="shared" si="15"/>
        <v>0</v>
      </c>
      <c r="L225" s="5">
        <f t="shared" si="14"/>
        <v>0</v>
      </c>
      <c r="M225">
        <f t="shared" si="16"/>
        <v>0</v>
      </c>
    </row>
    <row r="226" spans="11:13" hidden="1" x14ac:dyDescent="0.3">
      <c r="K226" s="7">
        <f t="shared" si="15"/>
        <v>0</v>
      </c>
      <c r="L226" s="5">
        <f t="shared" si="14"/>
        <v>0</v>
      </c>
      <c r="M226">
        <f t="shared" si="16"/>
        <v>0</v>
      </c>
    </row>
    <row r="227" spans="11:13" hidden="1" x14ac:dyDescent="0.3">
      <c r="K227" s="7">
        <f t="shared" si="15"/>
        <v>0</v>
      </c>
      <c r="L227" s="5">
        <f t="shared" si="14"/>
        <v>0</v>
      </c>
      <c r="M227">
        <f t="shared" si="16"/>
        <v>0</v>
      </c>
    </row>
    <row r="228" spans="11:13" hidden="1" x14ac:dyDescent="0.3">
      <c r="K228" s="7">
        <f t="shared" si="15"/>
        <v>0</v>
      </c>
      <c r="L228" s="5">
        <f t="shared" si="14"/>
        <v>0</v>
      </c>
      <c r="M228">
        <f t="shared" si="16"/>
        <v>0</v>
      </c>
    </row>
    <row r="229" spans="11:13" hidden="1" x14ac:dyDescent="0.3">
      <c r="K229" s="7">
        <f t="shared" si="15"/>
        <v>0</v>
      </c>
      <c r="L229" s="5">
        <f t="shared" si="14"/>
        <v>0</v>
      </c>
      <c r="M229">
        <f t="shared" si="16"/>
        <v>0</v>
      </c>
    </row>
    <row r="230" spans="11:13" hidden="1" x14ac:dyDescent="0.3">
      <c r="K230" s="7">
        <f t="shared" si="15"/>
        <v>0</v>
      </c>
      <c r="L230" s="5">
        <f t="shared" si="14"/>
        <v>0</v>
      </c>
      <c r="M230">
        <f t="shared" si="16"/>
        <v>0</v>
      </c>
    </row>
    <row r="231" spans="11:13" hidden="1" x14ac:dyDescent="0.3">
      <c r="K231" s="7">
        <f t="shared" si="15"/>
        <v>0</v>
      </c>
      <c r="L231" s="5">
        <f t="shared" si="14"/>
        <v>0</v>
      </c>
      <c r="M231">
        <f t="shared" si="16"/>
        <v>0</v>
      </c>
    </row>
    <row r="232" spans="11:13" hidden="1" x14ac:dyDescent="0.3">
      <c r="K232" s="7">
        <f t="shared" si="15"/>
        <v>0</v>
      </c>
      <c r="L232" s="5">
        <f t="shared" si="14"/>
        <v>0</v>
      </c>
      <c r="M232">
        <f t="shared" si="16"/>
        <v>0</v>
      </c>
    </row>
    <row r="233" spans="11:13" hidden="1" x14ac:dyDescent="0.3">
      <c r="K233" s="7">
        <f t="shared" si="15"/>
        <v>0</v>
      </c>
      <c r="L233" s="5">
        <f t="shared" si="14"/>
        <v>0</v>
      </c>
      <c r="M233">
        <f t="shared" si="16"/>
        <v>0</v>
      </c>
    </row>
    <row r="234" spans="11:13" hidden="1" x14ac:dyDescent="0.3">
      <c r="K234" s="7">
        <f t="shared" si="15"/>
        <v>0</v>
      </c>
      <c r="L234" s="5">
        <f t="shared" si="14"/>
        <v>0</v>
      </c>
      <c r="M234">
        <f t="shared" si="16"/>
        <v>0</v>
      </c>
    </row>
    <row r="235" spans="11:13" hidden="1" x14ac:dyDescent="0.3">
      <c r="K235" s="7">
        <f t="shared" si="15"/>
        <v>0</v>
      </c>
      <c r="L235" s="5">
        <f t="shared" si="14"/>
        <v>0</v>
      </c>
      <c r="M235">
        <f t="shared" si="16"/>
        <v>0</v>
      </c>
    </row>
    <row r="236" spans="11:13" hidden="1" x14ac:dyDescent="0.3">
      <c r="K236" s="7">
        <f t="shared" si="15"/>
        <v>0</v>
      </c>
      <c r="L236" s="5">
        <f t="shared" si="14"/>
        <v>0</v>
      </c>
      <c r="M236">
        <f t="shared" si="16"/>
        <v>0</v>
      </c>
    </row>
    <row r="237" spans="11:13" hidden="1" x14ac:dyDescent="0.3">
      <c r="K237" s="7">
        <f t="shared" si="15"/>
        <v>0</v>
      </c>
      <c r="L237" s="5">
        <f t="shared" si="14"/>
        <v>0</v>
      </c>
      <c r="M237">
        <f t="shared" si="16"/>
        <v>0</v>
      </c>
    </row>
    <row r="238" spans="11:13" hidden="1" x14ac:dyDescent="0.3">
      <c r="K238" s="7">
        <f t="shared" si="15"/>
        <v>0</v>
      </c>
      <c r="L238" s="5">
        <f t="shared" si="14"/>
        <v>0</v>
      </c>
      <c r="M238">
        <f t="shared" si="16"/>
        <v>0</v>
      </c>
    </row>
    <row r="239" spans="11:13" hidden="1" x14ac:dyDescent="0.3">
      <c r="K239" s="7">
        <f t="shared" si="15"/>
        <v>0</v>
      </c>
      <c r="L239" s="5">
        <f t="shared" si="14"/>
        <v>0</v>
      </c>
      <c r="M239">
        <f t="shared" si="16"/>
        <v>0</v>
      </c>
    </row>
    <row r="240" spans="11:13" hidden="1" x14ac:dyDescent="0.3">
      <c r="K240" s="7">
        <f t="shared" si="15"/>
        <v>0</v>
      </c>
      <c r="L240" s="5">
        <f t="shared" si="14"/>
        <v>0</v>
      </c>
      <c r="M240">
        <f t="shared" si="16"/>
        <v>0</v>
      </c>
    </row>
    <row r="241" spans="11:13" hidden="1" x14ac:dyDescent="0.3">
      <c r="K241" s="7">
        <f t="shared" si="15"/>
        <v>0</v>
      </c>
      <c r="L241" s="5">
        <f t="shared" si="14"/>
        <v>0</v>
      </c>
      <c r="M241">
        <f t="shared" si="16"/>
        <v>0</v>
      </c>
    </row>
    <row r="242" spans="11:13" hidden="1" x14ac:dyDescent="0.3">
      <c r="K242" s="7">
        <f t="shared" si="15"/>
        <v>0</v>
      </c>
      <c r="L242" s="5">
        <f t="shared" si="14"/>
        <v>0</v>
      </c>
      <c r="M242">
        <f t="shared" si="16"/>
        <v>0</v>
      </c>
    </row>
    <row r="243" spans="11:13" hidden="1" x14ac:dyDescent="0.3">
      <c r="K243" s="7">
        <f t="shared" si="15"/>
        <v>0</v>
      </c>
      <c r="L243" s="5">
        <f t="shared" si="14"/>
        <v>0</v>
      </c>
      <c r="M243">
        <f t="shared" si="16"/>
        <v>0</v>
      </c>
    </row>
    <row r="244" spans="11:13" hidden="1" x14ac:dyDescent="0.3">
      <c r="K244" s="7">
        <f t="shared" si="15"/>
        <v>0</v>
      </c>
      <c r="L244" s="5">
        <f t="shared" si="14"/>
        <v>0</v>
      </c>
      <c r="M244">
        <f t="shared" si="16"/>
        <v>0</v>
      </c>
    </row>
    <row r="245" spans="11:13" hidden="1" x14ac:dyDescent="0.3">
      <c r="K245" s="7">
        <f t="shared" si="15"/>
        <v>0</v>
      </c>
      <c r="L245" s="5">
        <f t="shared" si="14"/>
        <v>0</v>
      </c>
      <c r="M245">
        <f t="shared" si="16"/>
        <v>0</v>
      </c>
    </row>
    <row r="246" spans="11:13" hidden="1" x14ac:dyDescent="0.3">
      <c r="K246" s="7">
        <f t="shared" si="15"/>
        <v>0</v>
      </c>
      <c r="L246" s="5">
        <f t="shared" si="14"/>
        <v>0</v>
      </c>
      <c r="M246">
        <f t="shared" si="16"/>
        <v>0</v>
      </c>
    </row>
    <row r="247" spans="11:13" hidden="1" x14ac:dyDescent="0.3">
      <c r="K247" s="7">
        <f t="shared" si="15"/>
        <v>0</v>
      </c>
      <c r="L247" s="5">
        <f t="shared" si="14"/>
        <v>0</v>
      </c>
      <c r="M247">
        <f t="shared" si="16"/>
        <v>0</v>
      </c>
    </row>
    <row r="248" spans="11:13" hidden="1" x14ac:dyDescent="0.3">
      <c r="K248" s="7">
        <f t="shared" si="15"/>
        <v>0</v>
      </c>
      <c r="L248" s="5">
        <f t="shared" si="14"/>
        <v>0</v>
      </c>
      <c r="M248">
        <f t="shared" si="16"/>
        <v>0</v>
      </c>
    </row>
    <row r="249" spans="11:13" hidden="1" x14ac:dyDescent="0.3">
      <c r="K249" s="7">
        <f t="shared" si="15"/>
        <v>0</v>
      </c>
      <c r="L249" s="5">
        <f t="shared" si="14"/>
        <v>0</v>
      </c>
      <c r="M249">
        <f t="shared" si="16"/>
        <v>0</v>
      </c>
    </row>
    <row r="250" spans="11:13" hidden="1" x14ac:dyDescent="0.3">
      <c r="K250" s="7">
        <f t="shared" si="15"/>
        <v>0</v>
      </c>
      <c r="L250" s="5">
        <f t="shared" si="14"/>
        <v>0</v>
      </c>
      <c r="M250">
        <f t="shared" si="16"/>
        <v>0</v>
      </c>
    </row>
    <row r="251" spans="11:13" hidden="1" x14ac:dyDescent="0.3">
      <c r="K251" s="7">
        <f t="shared" si="15"/>
        <v>0</v>
      </c>
      <c r="L251" s="5">
        <f t="shared" ref="L251:L314" si="17">IF(D251="X",0,IF(E251="",0,IF(E251="H",0,VLOOKUP(E251,$F$539:$G$553,2))))</f>
        <v>0</v>
      </c>
      <c r="M251">
        <f t="shared" si="16"/>
        <v>0</v>
      </c>
    </row>
    <row r="252" spans="11:13" hidden="1" x14ac:dyDescent="0.3">
      <c r="K252" s="7">
        <f t="shared" si="15"/>
        <v>0</v>
      </c>
      <c r="L252" s="5">
        <f t="shared" si="17"/>
        <v>0</v>
      </c>
      <c r="M252">
        <f t="shared" si="16"/>
        <v>0</v>
      </c>
    </row>
    <row r="253" spans="11:13" hidden="1" x14ac:dyDescent="0.3">
      <c r="K253" s="7">
        <f t="shared" si="15"/>
        <v>0</v>
      </c>
      <c r="L253" s="5">
        <f t="shared" si="17"/>
        <v>0</v>
      </c>
      <c r="M253">
        <f t="shared" si="16"/>
        <v>0</v>
      </c>
    </row>
    <row r="254" spans="11:13" hidden="1" x14ac:dyDescent="0.3">
      <c r="K254" s="7">
        <f t="shared" si="15"/>
        <v>0</v>
      </c>
      <c r="L254" s="5">
        <f t="shared" si="17"/>
        <v>0</v>
      </c>
      <c r="M254">
        <f t="shared" si="16"/>
        <v>0</v>
      </c>
    </row>
    <row r="255" spans="11:13" hidden="1" x14ac:dyDescent="0.3">
      <c r="K255" s="7">
        <f t="shared" si="15"/>
        <v>0</v>
      </c>
      <c r="L255" s="5">
        <f t="shared" si="17"/>
        <v>0</v>
      </c>
      <c r="M255">
        <f t="shared" si="16"/>
        <v>0</v>
      </c>
    </row>
    <row r="256" spans="11:13" hidden="1" x14ac:dyDescent="0.3">
      <c r="K256" s="7">
        <f t="shared" si="15"/>
        <v>0</v>
      </c>
      <c r="L256" s="5">
        <f t="shared" si="17"/>
        <v>0</v>
      </c>
      <c r="M256">
        <f t="shared" si="16"/>
        <v>0</v>
      </c>
    </row>
    <row r="257" spans="11:13" hidden="1" x14ac:dyDescent="0.3">
      <c r="K257" s="7">
        <f t="shared" si="15"/>
        <v>0</v>
      </c>
      <c r="L257" s="5">
        <f t="shared" si="17"/>
        <v>0</v>
      </c>
      <c r="M257">
        <f t="shared" si="16"/>
        <v>0</v>
      </c>
    </row>
    <row r="258" spans="11:13" hidden="1" x14ac:dyDescent="0.3">
      <c r="K258" s="7">
        <f t="shared" si="15"/>
        <v>0</v>
      </c>
      <c r="L258" s="5">
        <f t="shared" si="17"/>
        <v>0</v>
      </c>
      <c r="M258">
        <f t="shared" si="16"/>
        <v>0</v>
      </c>
    </row>
    <row r="259" spans="11:13" hidden="1" x14ac:dyDescent="0.3">
      <c r="K259" s="7">
        <f t="shared" si="15"/>
        <v>0</v>
      </c>
      <c r="L259" s="5">
        <f t="shared" si="17"/>
        <v>0</v>
      </c>
      <c r="M259">
        <f t="shared" si="16"/>
        <v>0</v>
      </c>
    </row>
    <row r="260" spans="11:13" hidden="1" x14ac:dyDescent="0.3">
      <c r="K260" s="7">
        <f t="shared" si="15"/>
        <v>0</v>
      </c>
      <c r="L260" s="5">
        <f t="shared" si="17"/>
        <v>0</v>
      </c>
      <c r="M260">
        <f t="shared" si="16"/>
        <v>0</v>
      </c>
    </row>
    <row r="261" spans="11:13" hidden="1" x14ac:dyDescent="0.3">
      <c r="K261" s="7">
        <f t="shared" si="15"/>
        <v>0</v>
      </c>
      <c r="L261" s="5">
        <f t="shared" si="17"/>
        <v>0</v>
      </c>
      <c r="M261">
        <f t="shared" si="16"/>
        <v>0</v>
      </c>
    </row>
    <row r="262" spans="11:13" hidden="1" x14ac:dyDescent="0.3">
      <c r="K262" s="7">
        <f t="shared" si="15"/>
        <v>0</v>
      </c>
      <c r="L262" s="5">
        <f t="shared" si="17"/>
        <v>0</v>
      </c>
      <c r="M262">
        <f t="shared" si="16"/>
        <v>0</v>
      </c>
    </row>
    <row r="263" spans="11:13" hidden="1" x14ac:dyDescent="0.3">
      <c r="K263" s="7">
        <f t="shared" ref="K263:K326" si="18">SUM(F263:J263)</f>
        <v>0</v>
      </c>
      <c r="L263" s="5">
        <f t="shared" si="17"/>
        <v>0</v>
      </c>
      <c r="M263">
        <f t="shared" ref="M263:M326" si="19">SUM(K263*L263)</f>
        <v>0</v>
      </c>
    </row>
    <row r="264" spans="11:13" hidden="1" x14ac:dyDescent="0.3">
      <c r="K264" s="7">
        <f t="shared" si="18"/>
        <v>0</v>
      </c>
      <c r="L264" s="5">
        <f t="shared" si="17"/>
        <v>0</v>
      </c>
      <c r="M264">
        <f t="shared" si="19"/>
        <v>0</v>
      </c>
    </row>
    <row r="265" spans="11:13" hidden="1" x14ac:dyDescent="0.3">
      <c r="K265" s="7">
        <f t="shared" si="18"/>
        <v>0</v>
      </c>
      <c r="L265" s="5">
        <f t="shared" si="17"/>
        <v>0</v>
      </c>
      <c r="M265">
        <f t="shared" si="19"/>
        <v>0</v>
      </c>
    </row>
    <row r="266" spans="11:13" hidden="1" x14ac:dyDescent="0.3">
      <c r="K266" s="7">
        <f t="shared" si="18"/>
        <v>0</v>
      </c>
      <c r="L266" s="5">
        <f t="shared" si="17"/>
        <v>0</v>
      </c>
      <c r="M266">
        <f t="shared" si="19"/>
        <v>0</v>
      </c>
    </row>
    <row r="267" spans="11:13" hidden="1" x14ac:dyDescent="0.3">
      <c r="K267" s="7">
        <f t="shared" si="18"/>
        <v>0</v>
      </c>
      <c r="L267" s="5">
        <f t="shared" si="17"/>
        <v>0</v>
      </c>
      <c r="M267">
        <f t="shared" si="19"/>
        <v>0</v>
      </c>
    </row>
    <row r="268" spans="11:13" hidden="1" x14ac:dyDescent="0.3">
      <c r="K268" s="7">
        <f t="shared" si="18"/>
        <v>0</v>
      </c>
      <c r="L268" s="5">
        <f t="shared" si="17"/>
        <v>0</v>
      </c>
      <c r="M268">
        <f t="shared" si="19"/>
        <v>0</v>
      </c>
    </row>
    <row r="269" spans="11:13" hidden="1" x14ac:dyDescent="0.3">
      <c r="K269" s="7">
        <f t="shared" si="18"/>
        <v>0</v>
      </c>
      <c r="L269" s="5">
        <f t="shared" si="17"/>
        <v>0</v>
      </c>
      <c r="M269">
        <f t="shared" si="19"/>
        <v>0</v>
      </c>
    </row>
    <row r="270" spans="11:13" hidden="1" x14ac:dyDescent="0.3">
      <c r="K270" s="7">
        <f t="shared" si="18"/>
        <v>0</v>
      </c>
      <c r="L270" s="5">
        <f t="shared" si="17"/>
        <v>0</v>
      </c>
      <c r="M270">
        <f t="shared" si="19"/>
        <v>0</v>
      </c>
    </row>
    <row r="271" spans="11:13" hidden="1" x14ac:dyDescent="0.3">
      <c r="K271" s="7">
        <f t="shared" si="18"/>
        <v>0</v>
      </c>
      <c r="L271" s="5">
        <f t="shared" si="17"/>
        <v>0</v>
      </c>
      <c r="M271">
        <f t="shared" si="19"/>
        <v>0</v>
      </c>
    </row>
    <row r="272" spans="11:13" hidden="1" x14ac:dyDescent="0.3">
      <c r="K272" s="7">
        <f t="shared" si="18"/>
        <v>0</v>
      </c>
      <c r="L272" s="5">
        <f t="shared" si="17"/>
        <v>0</v>
      </c>
      <c r="M272">
        <f t="shared" si="19"/>
        <v>0</v>
      </c>
    </row>
    <row r="273" spans="11:13" hidden="1" x14ac:dyDescent="0.3">
      <c r="K273" s="7">
        <f t="shared" si="18"/>
        <v>0</v>
      </c>
      <c r="L273" s="5">
        <f t="shared" si="17"/>
        <v>0</v>
      </c>
      <c r="M273">
        <f t="shared" si="19"/>
        <v>0</v>
      </c>
    </row>
    <row r="274" spans="11:13" hidden="1" x14ac:dyDescent="0.3">
      <c r="K274" s="7">
        <f t="shared" si="18"/>
        <v>0</v>
      </c>
      <c r="L274" s="5">
        <f t="shared" si="17"/>
        <v>0</v>
      </c>
      <c r="M274">
        <f t="shared" si="19"/>
        <v>0</v>
      </c>
    </row>
    <row r="275" spans="11:13" hidden="1" x14ac:dyDescent="0.3">
      <c r="K275" s="7">
        <f t="shared" si="18"/>
        <v>0</v>
      </c>
      <c r="L275" s="5">
        <f t="shared" si="17"/>
        <v>0</v>
      </c>
      <c r="M275">
        <f t="shared" si="19"/>
        <v>0</v>
      </c>
    </row>
    <row r="276" spans="11:13" hidden="1" x14ac:dyDescent="0.3">
      <c r="K276" s="7">
        <f t="shared" si="18"/>
        <v>0</v>
      </c>
      <c r="L276" s="5">
        <f t="shared" si="17"/>
        <v>0</v>
      </c>
      <c r="M276">
        <f t="shared" si="19"/>
        <v>0</v>
      </c>
    </row>
    <row r="277" spans="11:13" hidden="1" x14ac:dyDescent="0.3">
      <c r="K277" s="7">
        <f t="shared" si="18"/>
        <v>0</v>
      </c>
      <c r="L277" s="5">
        <f t="shared" si="17"/>
        <v>0</v>
      </c>
      <c r="M277">
        <f t="shared" si="19"/>
        <v>0</v>
      </c>
    </row>
    <row r="278" spans="11:13" hidden="1" x14ac:dyDescent="0.3">
      <c r="K278" s="7">
        <f t="shared" si="18"/>
        <v>0</v>
      </c>
      <c r="L278" s="5">
        <f t="shared" si="17"/>
        <v>0</v>
      </c>
      <c r="M278">
        <f t="shared" si="19"/>
        <v>0</v>
      </c>
    </row>
    <row r="279" spans="11:13" hidden="1" x14ac:dyDescent="0.3">
      <c r="K279" s="7">
        <f t="shared" si="18"/>
        <v>0</v>
      </c>
      <c r="L279" s="5">
        <f t="shared" si="17"/>
        <v>0</v>
      </c>
      <c r="M279">
        <f t="shared" si="19"/>
        <v>0</v>
      </c>
    </row>
    <row r="280" spans="11:13" hidden="1" x14ac:dyDescent="0.3">
      <c r="K280" s="7">
        <f t="shared" si="18"/>
        <v>0</v>
      </c>
      <c r="L280" s="5">
        <f t="shared" si="17"/>
        <v>0</v>
      </c>
      <c r="M280">
        <f t="shared" si="19"/>
        <v>0</v>
      </c>
    </row>
    <row r="281" spans="11:13" hidden="1" x14ac:dyDescent="0.3">
      <c r="K281" s="7">
        <f t="shared" si="18"/>
        <v>0</v>
      </c>
      <c r="L281" s="5">
        <f t="shared" si="17"/>
        <v>0</v>
      </c>
      <c r="M281">
        <f t="shared" si="19"/>
        <v>0</v>
      </c>
    </row>
    <row r="282" spans="11:13" hidden="1" x14ac:dyDescent="0.3">
      <c r="K282" s="7">
        <f t="shared" si="18"/>
        <v>0</v>
      </c>
      <c r="L282" s="5">
        <f t="shared" si="17"/>
        <v>0</v>
      </c>
      <c r="M282">
        <f t="shared" si="19"/>
        <v>0</v>
      </c>
    </row>
    <row r="283" spans="11:13" hidden="1" x14ac:dyDescent="0.3">
      <c r="K283" s="7">
        <f t="shared" si="18"/>
        <v>0</v>
      </c>
      <c r="L283" s="5">
        <f t="shared" si="17"/>
        <v>0</v>
      </c>
      <c r="M283">
        <f t="shared" si="19"/>
        <v>0</v>
      </c>
    </row>
    <row r="284" spans="11:13" hidden="1" x14ac:dyDescent="0.3">
      <c r="K284" s="7">
        <f t="shared" si="18"/>
        <v>0</v>
      </c>
      <c r="L284" s="5">
        <f t="shared" si="17"/>
        <v>0</v>
      </c>
      <c r="M284">
        <f t="shared" si="19"/>
        <v>0</v>
      </c>
    </row>
    <row r="285" spans="11:13" hidden="1" x14ac:dyDescent="0.3">
      <c r="K285" s="7">
        <f t="shared" si="18"/>
        <v>0</v>
      </c>
      <c r="L285" s="5">
        <f t="shared" si="17"/>
        <v>0</v>
      </c>
      <c r="M285">
        <f t="shared" si="19"/>
        <v>0</v>
      </c>
    </row>
    <row r="286" spans="11:13" hidden="1" x14ac:dyDescent="0.3">
      <c r="K286" s="7">
        <f t="shared" si="18"/>
        <v>0</v>
      </c>
      <c r="L286" s="5">
        <f t="shared" si="17"/>
        <v>0</v>
      </c>
      <c r="M286">
        <f t="shared" si="19"/>
        <v>0</v>
      </c>
    </row>
    <row r="287" spans="11:13" hidden="1" x14ac:dyDescent="0.3">
      <c r="K287" s="7">
        <f t="shared" si="18"/>
        <v>0</v>
      </c>
      <c r="L287" s="5">
        <f t="shared" si="17"/>
        <v>0</v>
      </c>
      <c r="M287">
        <f t="shared" si="19"/>
        <v>0</v>
      </c>
    </row>
    <row r="288" spans="11:13" hidden="1" x14ac:dyDescent="0.3">
      <c r="K288" s="7">
        <f t="shared" si="18"/>
        <v>0</v>
      </c>
      <c r="L288" s="5">
        <f t="shared" si="17"/>
        <v>0</v>
      </c>
      <c r="M288">
        <f t="shared" si="19"/>
        <v>0</v>
      </c>
    </row>
    <row r="289" spans="11:13" hidden="1" x14ac:dyDescent="0.3">
      <c r="K289" s="7">
        <f t="shared" si="18"/>
        <v>0</v>
      </c>
      <c r="L289" s="5">
        <f t="shared" si="17"/>
        <v>0</v>
      </c>
      <c r="M289">
        <f t="shared" si="19"/>
        <v>0</v>
      </c>
    </row>
    <row r="290" spans="11:13" hidden="1" x14ac:dyDescent="0.3">
      <c r="K290" s="7">
        <f t="shared" si="18"/>
        <v>0</v>
      </c>
      <c r="L290" s="5">
        <f t="shared" si="17"/>
        <v>0</v>
      </c>
      <c r="M290">
        <f t="shared" si="19"/>
        <v>0</v>
      </c>
    </row>
    <row r="291" spans="11:13" hidden="1" x14ac:dyDescent="0.3">
      <c r="K291" s="7">
        <f t="shared" si="18"/>
        <v>0</v>
      </c>
      <c r="L291" s="5">
        <f t="shared" si="17"/>
        <v>0</v>
      </c>
      <c r="M291">
        <f t="shared" si="19"/>
        <v>0</v>
      </c>
    </row>
    <row r="292" spans="11:13" hidden="1" x14ac:dyDescent="0.3">
      <c r="K292" s="7">
        <f t="shared" si="18"/>
        <v>0</v>
      </c>
      <c r="L292" s="5">
        <f t="shared" si="17"/>
        <v>0</v>
      </c>
      <c r="M292">
        <f t="shared" si="19"/>
        <v>0</v>
      </c>
    </row>
    <row r="293" spans="11:13" hidden="1" x14ac:dyDescent="0.3">
      <c r="K293" s="7">
        <f t="shared" si="18"/>
        <v>0</v>
      </c>
      <c r="L293" s="5">
        <f t="shared" si="17"/>
        <v>0</v>
      </c>
      <c r="M293">
        <f t="shared" si="19"/>
        <v>0</v>
      </c>
    </row>
    <row r="294" spans="11:13" hidden="1" x14ac:dyDescent="0.3">
      <c r="K294" s="7">
        <f t="shared" si="18"/>
        <v>0</v>
      </c>
      <c r="L294" s="5">
        <f t="shared" si="17"/>
        <v>0</v>
      </c>
      <c r="M294">
        <f t="shared" si="19"/>
        <v>0</v>
      </c>
    </row>
    <row r="295" spans="11:13" hidden="1" x14ac:dyDescent="0.3">
      <c r="K295" s="7">
        <f t="shared" si="18"/>
        <v>0</v>
      </c>
      <c r="L295" s="5">
        <f t="shared" si="17"/>
        <v>0</v>
      </c>
      <c r="M295">
        <f t="shared" si="19"/>
        <v>0</v>
      </c>
    </row>
    <row r="296" spans="11:13" hidden="1" x14ac:dyDescent="0.3">
      <c r="K296" s="7">
        <f t="shared" si="18"/>
        <v>0</v>
      </c>
      <c r="L296" s="5">
        <f t="shared" si="17"/>
        <v>0</v>
      </c>
      <c r="M296">
        <f t="shared" si="19"/>
        <v>0</v>
      </c>
    </row>
    <row r="297" spans="11:13" hidden="1" x14ac:dyDescent="0.3">
      <c r="K297" s="7">
        <f t="shared" si="18"/>
        <v>0</v>
      </c>
      <c r="L297" s="5">
        <f t="shared" si="17"/>
        <v>0</v>
      </c>
      <c r="M297">
        <f t="shared" si="19"/>
        <v>0</v>
      </c>
    </row>
    <row r="298" spans="11:13" hidden="1" x14ac:dyDescent="0.3">
      <c r="K298" s="7">
        <f t="shared" si="18"/>
        <v>0</v>
      </c>
      <c r="L298" s="5">
        <f t="shared" si="17"/>
        <v>0</v>
      </c>
      <c r="M298">
        <f t="shared" si="19"/>
        <v>0</v>
      </c>
    </row>
    <row r="299" spans="11:13" hidden="1" x14ac:dyDescent="0.3">
      <c r="K299" s="7">
        <f t="shared" si="18"/>
        <v>0</v>
      </c>
      <c r="L299" s="5">
        <f t="shared" si="17"/>
        <v>0</v>
      </c>
      <c r="M299">
        <f t="shared" si="19"/>
        <v>0</v>
      </c>
    </row>
    <row r="300" spans="11:13" hidden="1" x14ac:dyDescent="0.3">
      <c r="K300" s="7">
        <f t="shared" si="18"/>
        <v>0</v>
      </c>
      <c r="L300" s="5">
        <f t="shared" si="17"/>
        <v>0</v>
      </c>
      <c r="M300">
        <f t="shared" si="19"/>
        <v>0</v>
      </c>
    </row>
    <row r="301" spans="11:13" hidden="1" x14ac:dyDescent="0.3">
      <c r="K301" s="7">
        <f t="shared" si="18"/>
        <v>0</v>
      </c>
      <c r="L301" s="5">
        <f t="shared" si="17"/>
        <v>0</v>
      </c>
      <c r="M301">
        <f t="shared" si="19"/>
        <v>0</v>
      </c>
    </row>
    <row r="302" spans="11:13" hidden="1" x14ac:dyDescent="0.3">
      <c r="K302" s="7">
        <f t="shared" si="18"/>
        <v>0</v>
      </c>
      <c r="L302" s="5">
        <f t="shared" si="17"/>
        <v>0</v>
      </c>
      <c r="M302">
        <f t="shared" si="19"/>
        <v>0</v>
      </c>
    </row>
    <row r="303" spans="11:13" hidden="1" x14ac:dyDescent="0.3">
      <c r="K303" s="7">
        <f t="shared" si="18"/>
        <v>0</v>
      </c>
      <c r="L303" s="5">
        <f t="shared" si="17"/>
        <v>0</v>
      </c>
      <c r="M303">
        <f t="shared" si="19"/>
        <v>0</v>
      </c>
    </row>
    <row r="304" spans="11:13" hidden="1" x14ac:dyDescent="0.3">
      <c r="K304" s="7">
        <f t="shared" si="18"/>
        <v>0</v>
      </c>
      <c r="L304" s="5">
        <f t="shared" si="17"/>
        <v>0</v>
      </c>
      <c r="M304">
        <f t="shared" si="19"/>
        <v>0</v>
      </c>
    </row>
    <row r="305" spans="11:13" hidden="1" x14ac:dyDescent="0.3">
      <c r="K305" s="7">
        <f t="shared" si="18"/>
        <v>0</v>
      </c>
      <c r="L305" s="5">
        <f t="shared" si="17"/>
        <v>0</v>
      </c>
      <c r="M305">
        <f t="shared" si="19"/>
        <v>0</v>
      </c>
    </row>
    <row r="306" spans="11:13" hidden="1" x14ac:dyDescent="0.3">
      <c r="K306" s="7">
        <f t="shared" si="18"/>
        <v>0</v>
      </c>
      <c r="L306" s="5">
        <f t="shared" si="17"/>
        <v>0</v>
      </c>
      <c r="M306">
        <f t="shared" si="19"/>
        <v>0</v>
      </c>
    </row>
    <row r="307" spans="11:13" hidden="1" x14ac:dyDescent="0.3">
      <c r="K307" s="7">
        <f t="shared" si="18"/>
        <v>0</v>
      </c>
      <c r="L307" s="5">
        <f t="shared" si="17"/>
        <v>0</v>
      </c>
      <c r="M307">
        <f t="shared" si="19"/>
        <v>0</v>
      </c>
    </row>
    <row r="308" spans="11:13" hidden="1" x14ac:dyDescent="0.3">
      <c r="K308" s="7">
        <f t="shared" si="18"/>
        <v>0</v>
      </c>
      <c r="L308" s="5">
        <f t="shared" si="17"/>
        <v>0</v>
      </c>
      <c r="M308">
        <f t="shared" si="19"/>
        <v>0</v>
      </c>
    </row>
    <row r="309" spans="11:13" hidden="1" x14ac:dyDescent="0.3">
      <c r="K309" s="7">
        <f t="shared" si="18"/>
        <v>0</v>
      </c>
      <c r="L309" s="5">
        <f t="shared" si="17"/>
        <v>0</v>
      </c>
      <c r="M309">
        <f t="shared" si="19"/>
        <v>0</v>
      </c>
    </row>
    <row r="310" spans="11:13" hidden="1" x14ac:dyDescent="0.3">
      <c r="K310" s="7">
        <f t="shared" si="18"/>
        <v>0</v>
      </c>
      <c r="L310" s="5">
        <f t="shared" si="17"/>
        <v>0</v>
      </c>
      <c r="M310">
        <f t="shared" si="19"/>
        <v>0</v>
      </c>
    </row>
    <row r="311" spans="11:13" hidden="1" x14ac:dyDescent="0.3">
      <c r="K311" s="7">
        <f t="shared" si="18"/>
        <v>0</v>
      </c>
      <c r="L311" s="5">
        <f t="shared" si="17"/>
        <v>0</v>
      </c>
      <c r="M311">
        <f t="shared" si="19"/>
        <v>0</v>
      </c>
    </row>
    <row r="312" spans="11:13" hidden="1" x14ac:dyDescent="0.3">
      <c r="K312" s="7">
        <f t="shared" si="18"/>
        <v>0</v>
      </c>
      <c r="L312" s="5">
        <f t="shared" si="17"/>
        <v>0</v>
      </c>
      <c r="M312">
        <f t="shared" si="19"/>
        <v>0</v>
      </c>
    </row>
    <row r="313" spans="11:13" hidden="1" x14ac:dyDescent="0.3">
      <c r="K313" s="7">
        <f t="shared" si="18"/>
        <v>0</v>
      </c>
      <c r="L313" s="5">
        <f t="shared" si="17"/>
        <v>0</v>
      </c>
      <c r="M313">
        <f t="shared" si="19"/>
        <v>0</v>
      </c>
    </row>
    <row r="314" spans="11:13" hidden="1" x14ac:dyDescent="0.3">
      <c r="K314" s="7">
        <f t="shared" si="18"/>
        <v>0</v>
      </c>
      <c r="L314" s="5">
        <f t="shared" si="17"/>
        <v>0</v>
      </c>
      <c r="M314">
        <f t="shared" si="19"/>
        <v>0</v>
      </c>
    </row>
    <row r="315" spans="11:13" hidden="1" x14ac:dyDescent="0.3">
      <c r="K315" s="7">
        <f t="shared" si="18"/>
        <v>0</v>
      </c>
      <c r="L315" s="5">
        <f t="shared" ref="L315:L378" si="20">IF(D315="X",0,IF(E315="",0,IF(E315="H",0,VLOOKUP(E315,$F$539:$G$553,2))))</f>
        <v>0</v>
      </c>
      <c r="M315">
        <f t="shared" si="19"/>
        <v>0</v>
      </c>
    </row>
    <row r="316" spans="11:13" hidden="1" x14ac:dyDescent="0.3">
      <c r="K316" s="7">
        <f t="shared" si="18"/>
        <v>0</v>
      </c>
      <c r="L316" s="5">
        <f t="shared" si="20"/>
        <v>0</v>
      </c>
      <c r="M316">
        <f t="shared" si="19"/>
        <v>0</v>
      </c>
    </row>
    <row r="317" spans="11:13" hidden="1" x14ac:dyDescent="0.3">
      <c r="K317" s="7">
        <f t="shared" si="18"/>
        <v>0</v>
      </c>
      <c r="L317" s="5">
        <f t="shared" si="20"/>
        <v>0</v>
      </c>
      <c r="M317">
        <f t="shared" si="19"/>
        <v>0</v>
      </c>
    </row>
    <row r="318" spans="11:13" hidden="1" x14ac:dyDescent="0.3">
      <c r="K318" s="7">
        <f t="shared" si="18"/>
        <v>0</v>
      </c>
      <c r="L318" s="5">
        <f t="shared" si="20"/>
        <v>0</v>
      </c>
      <c r="M318">
        <f t="shared" si="19"/>
        <v>0</v>
      </c>
    </row>
    <row r="319" spans="11:13" hidden="1" x14ac:dyDescent="0.3">
      <c r="K319" s="7">
        <f t="shared" si="18"/>
        <v>0</v>
      </c>
      <c r="L319" s="5">
        <f t="shared" si="20"/>
        <v>0</v>
      </c>
      <c r="M319">
        <f t="shared" si="19"/>
        <v>0</v>
      </c>
    </row>
    <row r="320" spans="11:13" hidden="1" x14ac:dyDescent="0.3">
      <c r="K320" s="7">
        <f t="shared" si="18"/>
        <v>0</v>
      </c>
      <c r="L320" s="5">
        <f t="shared" si="20"/>
        <v>0</v>
      </c>
      <c r="M320">
        <f t="shared" si="19"/>
        <v>0</v>
      </c>
    </row>
    <row r="321" spans="11:13" hidden="1" x14ac:dyDescent="0.3">
      <c r="K321" s="7">
        <f t="shared" si="18"/>
        <v>0</v>
      </c>
      <c r="L321" s="5">
        <f t="shared" si="20"/>
        <v>0</v>
      </c>
      <c r="M321">
        <f t="shared" si="19"/>
        <v>0</v>
      </c>
    </row>
    <row r="322" spans="11:13" hidden="1" x14ac:dyDescent="0.3">
      <c r="K322" s="7">
        <f t="shared" si="18"/>
        <v>0</v>
      </c>
      <c r="L322" s="5">
        <f t="shared" si="20"/>
        <v>0</v>
      </c>
      <c r="M322">
        <f t="shared" si="19"/>
        <v>0</v>
      </c>
    </row>
    <row r="323" spans="11:13" hidden="1" x14ac:dyDescent="0.3">
      <c r="K323" s="7">
        <f t="shared" si="18"/>
        <v>0</v>
      </c>
      <c r="L323" s="5">
        <f t="shared" si="20"/>
        <v>0</v>
      </c>
      <c r="M323">
        <f t="shared" si="19"/>
        <v>0</v>
      </c>
    </row>
    <row r="324" spans="11:13" hidden="1" x14ac:dyDescent="0.3">
      <c r="K324" s="7">
        <f t="shared" si="18"/>
        <v>0</v>
      </c>
      <c r="L324" s="5">
        <f t="shared" si="20"/>
        <v>0</v>
      </c>
      <c r="M324">
        <f t="shared" si="19"/>
        <v>0</v>
      </c>
    </row>
    <row r="325" spans="11:13" hidden="1" x14ac:dyDescent="0.3">
      <c r="K325" s="7">
        <f t="shared" si="18"/>
        <v>0</v>
      </c>
      <c r="L325" s="5">
        <f t="shared" si="20"/>
        <v>0</v>
      </c>
      <c r="M325">
        <f t="shared" si="19"/>
        <v>0</v>
      </c>
    </row>
    <row r="326" spans="11:13" hidden="1" x14ac:dyDescent="0.3">
      <c r="K326" s="7">
        <f t="shared" si="18"/>
        <v>0</v>
      </c>
      <c r="L326" s="5">
        <f t="shared" si="20"/>
        <v>0</v>
      </c>
      <c r="M326">
        <f t="shared" si="19"/>
        <v>0</v>
      </c>
    </row>
    <row r="327" spans="11:13" hidden="1" x14ac:dyDescent="0.3">
      <c r="K327" s="7">
        <f t="shared" ref="K327:K390" si="21">SUM(F327:J327)</f>
        <v>0</v>
      </c>
      <c r="L327" s="5">
        <f t="shared" si="20"/>
        <v>0</v>
      </c>
      <c r="M327">
        <f t="shared" ref="M327:M390" si="22">SUM(K327*L327)</f>
        <v>0</v>
      </c>
    </row>
    <row r="328" spans="11:13" hidden="1" x14ac:dyDescent="0.3">
      <c r="K328" s="7">
        <f t="shared" si="21"/>
        <v>0</v>
      </c>
      <c r="L328" s="5">
        <f t="shared" si="20"/>
        <v>0</v>
      </c>
      <c r="M328">
        <f t="shared" si="22"/>
        <v>0</v>
      </c>
    </row>
    <row r="329" spans="11:13" hidden="1" x14ac:dyDescent="0.3">
      <c r="K329" s="7">
        <f t="shared" si="21"/>
        <v>0</v>
      </c>
      <c r="L329" s="5">
        <f t="shared" si="20"/>
        <v>0</v>
      </c>
      <c r="M329">
        <f t="shared" si="22"/>
        <v>0</v>
      </c>
    </row>
    <row r="330" spans="11:13" hidden="1" x14ac:dyDescent="0.3">
      <c r="K330" s="7">
        <f t="shared" si="21"/>
        <v>0</v>
      </c>
      <c r="L330" s="5">
        <f t="shared" si="20"/>
        <v>0</v>
      </c>
      <c r="M330">
        <f t="shared" si="22"/>
        <v>0</v>
      </c>
    </row>
    <row r="331" spans="11:13" hidden="1" x14ac:dyDescent="0.3">
      <c r="K331" s="7">
        <f t="shared" si="21"/>
        <v>0</v>
      </c>
      <c r="L331" s="5">
        <f t="shared" si="20"/>
        <v>0</v>
      </c>
      <c r="M331">
        <f t="shared" si="22"/>
        <v>0</v>
      </c>
    </row>
    <row r="332" spans="11:13" hidden="1" x14ac:dyDescent="0.3">
      <c r="K332" s="7">
        <f t="shared" si="21"/>
        <v>0</v>
      </c>
      <c r="L332" s="5">
        <f t="shared" si="20"/>
        <v>0</v>
      </c>
      <c r="M332">
        <f t="shared" si="22"/>
        <v>0</v>
      </c>
    </row>
    <row r="333" spans="11:13" hidden="1" x14ac:dyDescent="0.3">
      <c r="K333" s="7">
        <f t="shared" si="21"/>
        <v>0</v>
      </c>
      <c r="L333" s="5">
        <f t="shared" si="20"/>
        <v>0</v>
      </c>
      <c r="M333">
        <f t="shared" si="22"/>
        <v>0</v>
      </c>
    </row>
    <row r="334" spans="11:13" hidden="1" x14ac:dyDescent="0.3">
      <c r="K334" s="7">
        <f t="shared" si="21"/>
        <v>0</v>
      </c>
      <c r="L334" s="5">
        <f t="shared" si="20"/>
        <v>0</v>
      </c>
      <c r="M334">
        <f t="shared" si="22"/>
        <v>0</v>
      </c>
    </row>
    <row r="335" spans="11:13" hidden="1" x14ac:dyDescent="0.3">
      <c r="K335" s="7">
        <f t="shared" si="21"/>
        <v>0</v>
      </c>
      <c r="L335" s="5">
        <f t="shared" si="20"/>
        <v>0</v>
      </c>
      <c r="M335">
        <f t="shared" si="22"/>
        <v>0</v>
      </c>
    </row>
    <row r="336" spans="11:13" hidden="1" x14ac:dyDescent="0.3">
      <c r="K336" s="7">
        <f t="shared" si="21"/>
        <v>0</v>
      </c>
      <c r="L336" s="5">
        <f t="shared" si="20"/>
        <v>0</v>
      </c>
      <c r="M336">
        <f t="shared" si="22"/>
        <v>0</v>
      </c>
    </row>
    <row r="337" spans="11:13" hidden="1" x14ac:dyDescent="0.3">
      <c r="K337" s="7">
        <f t="shared" si="21"/>
        <v>0</v>
      </c>
      <c r="L337" s="5">
        <f t="shared" si="20"/>
        <v>0</v>
      </c>
      <c r="M337">
        <f t="shared" si="22"/>
        <v>0</v>
      </c>
    </row>
    <row r="338" spans="11:13" hidden="1" x14ac:dyDescent="0.3">
      <c r="K338" s="7">
        <f t="shared" si="21"/>
        <v>0</v>
      </c>
      <c r="L338" s="5">
        <f t="shared" si="20"/>
        <v>0</v>
      </c>
      <c r="M338">
        <f t="shared" si="22"/>
        <v>0</v>
      </c>
    </row>
    <row r="339" spans="11:13" hidden="1" x14ac:dyDescent="0.3">
      <c r="K339" s="7">
        <f t="shared" si="21"/>
        <v>0</v>
      </c>
      <c r="L339" s="5">
        <f t="shared" si="20"/>
        <v>0</v>
      </c>
      <c r="M339">
        <f t="shared" si="22"/>
        <v>0</v>
      </c>
    </row>
    <row r="340" spans="11:13" hidden="1" x14ac:dyDescent="0.3">
      <c r="K340" s="7">
        <f t="shared" si="21"/>
        <v>0</v>
      </c>
      <c r="L340" s="5">
        <f t="shared" si="20"/>
        <v>0</v>
      </c>
      <c r="M340">
        <f t="shared" si="22"/>
        <v>0</v>
      </c>
    </row>
    <row r="341" spans="11:13" hidden="1" x14ac:dyDescent="0.3">
      <c r="K341" s="7">
        <f t="shared" si="21"/>
        <v>0</v>
      </c>
      <c r="L341" s="5">
        <f t="shared" si="20"/>
        <v>0</v>
      </c>
      <c r="M341">
        <f t="shared" si="22"/>
        <v>0</v>
      </c>
    </row>
    <row r="342" spans="11:13" hidden="1" x14ac:dyDescent="0.3">
      <c r="K342" s="7">
        <f t="shared" si="21"/>
        <v>0</v>
      </c>
      <c r="L342" s="5">
        <f t="shared" si="20"/>
        <v>0</v>
      </c>
      <c r="M342">
        <f t="shared" si="22"/>
        <v>0</v>
      </c>
    </row>
    <row r="343" spans="11:13" hidden="1" x14ac:dyDescent="0.3">
      <c r="K343" s="7">
        <f t="shared" si="21"/>
        <v>0</v>
      </c>
      <c r="L343" s="5">
        <f t="shared" si="20"/>
        <v>0</v>
      </c>
      <c r="M343">
        <f t="shared" si="22"/>
        <v>0</v>
      </c>
    </row>
    <row r="344" spans="11:13" hidden="1" x14ac:dyDescent="0.3">
      <c r="K344" s="7">
        <f t="shared" si="21"/>
        <v>0</v>
      </c>
      <c r="L344" s="5">
        <f t="shared" si="20"/>
        <v>0</v>
      </c>
      <c r="M344">
        <f t="shared" si="22"/>
        <v>0</v>
      </c>
    </row>
    <row r="345" spans="11:13" hidden="1" x14ac:dyDescent="0.3">
      <c r="K345" s="7">
        <f t="shared" si="21"/>
        <v>0</v>
      </c>
      <c r="L345" s="5">
        <f t="shared" si="20"/>
        <v>0</v>
      </c>
      <c r="M345">
        <f t="shared" si="22"/>
        <v>0</v>
      </c>
    </row>
    <row r="346" spans="11:13" hidden="1" x14ac:dyDescent="0.3">
      <c r="K346" s="7">
        <f t="shared" si="21"/>
        <v>0</v>
      </c>
      <c r="L346" s="5">
        <f t="shared" si="20"/>
        <v>0</v>
      </c>
      <c r="M346">
        <f t="shared" si="22"/>
        <v>0</v>
      </c>
    </row>
    <row r="347" spans="11:13" hidden="1" x14ac:dyDescent="0.3">
      <c r="K347" s="7">
        <f t="shared" si="21"/>
        <v>0</v>
      </c>
      <c r="L347" s="5">
        <f t="shared" si="20"/>
        <v>0</v>
      </c>
      <c r="M347">
        <f t="shared" si="22"/>
        <v>0</v>
      </c>
    </row>
    <row r="348" spans="11:13" hidden="1" x14ac:dyDescent="0.3">
      <c r="K348" s="7">
        <f t="shared" si="21"/>
        <v>0</v>
      </c>
      <c r="L348" s="5">
        <f t="shared" si="20"/>
        <v>0</v>
      </c>
      <c r="M348">
        <f t="shared" si="22"/>
        <v>0</v>
      </c>
    </row>
    <row r="349" spans="11:13" hidden="1" x14ac:dyDescent="0.3">
      <c r="K349" s="7">
        <f t="shared" si="21"/>
        <v>0</v>
      </c>
      <c r="L349" s="5">
        <f t="shared" si="20"/>
        <v>0</v>
      </c>
      <c r="M349">
        <f t="shared" si="22"/>
        <v>0</v>
      </c>
    </row>
    <row r="350" spans="11:13" hidden="1" x14ac:dyDescent="0.3">
      <c r="K350" s="7">
        <f t="shared" si="21"/>
        <v>0</v>
      </c>
      <c r="L350" s="5">
        <f t="shared" si="20"/>
        <v>0</v>
      </c>
      <c r="M350">
        <f t="shared" si="22"/>
        <v>0</v>
      </c>
    </row>
    <row r="351" spans="11:13" hidden="1" x14ac:dyDescent="0.3">
      <c r="K351" s="7">
        <f t="shared" si="21"/>
        <v>0</v>
      </c>
      <c r="L351" s="5">
        <f t="shared" si="20"/>
        <v>0</v>
      </c>
      <c r="M351">
        <f t="shared" si="22"/>
        <v>0</v>
      </c>
    </row>
    <row r="352" spans="11:13" hidden="1" x14ac:dyDescent="0.3">
      <c r="K352" s="7">
        <f t="shared" si="21"/>
        <v>0</v>
      </c>
      <c r="L352" s="5">
        <f t="shared" si="20"/>
        <v>0</v>
      </c>
      <c r="M352">
        <f t="shared" si="22"/>
        <v>0</v>
      </c>
    </row>
    <row r="353" spans="11:13" hidden="1" x14ac:dyDescent="0.3">
      <c r="K353" s="7">
        <f t="shared" si="21"/>
        <v>0</v>
      </c>
      <c r="L353" s="5">
        <f t="shared" si="20"/>
        <v>0</v>
      </c>
      <c r="M353">
        <f t="shared" si="22"/>
        <v>0</v>
      </c>
    </row>
    <row r="354" spans="11:13" hidden="1" x14ac:dyDescent="0.3">
      <c r="K354" s="7">
        <f t="shared" si="21"/>
        <v>0</v>
      </c>
      <c r="L354" s="5">
        <f t="shared" si="20"/>
        <v>0</v>
      </c>
      <c r="M354">
        <f t="shared" si="22"/>
        <v>0</v>
      </c>
    </row>
    <row r="355" spans="11:13" hidden="1" x14ac:dyDescent="0.3">
      <c r="K355" s="7">
        <f t="shared" si="21"/>
        <v>0</v>
      </c>
      <c r="L355" s="5">
        <f t="shared" si="20"/>
        <v>0</v>
      </c>
      <c r="M355">
        <f t="shared" si="22"/>
        <v>0</v>
      </c>
    </row>
    <row r="356" spans="11:13" hidden="1" x14ac:dyDescent="0.3">
      <c r="K356" s="7">
        <f t="shared" si="21"/>
        <v>0</v>
      </c>
      <c r="L356" s="5">
        <f t="shared" si="20"/>
        <v>0</v>
      </c>
      <c r="M356">
        <f t="shared" si="22"/>
        <v>0</v>
      </c>
    </row>
    <row r="357" spans="11:13" hidden="1" x14ac:dyDescent="0.3">
      <c r="K357" s="7">
        <f t="shared" si="21"/>
        <v>0</v>
      </c>
      <c r="L357" s="5">
        <f t="shared" si="20"/>
        <v>0</v>
      </c>
      <c r="M357">
        <f t="shared" si="22"/>
        <v>0</v>
      </c>
    </row>
    <row r="358" spans="11:13" hidden="1" x14ac:dyDescent="0.3">
      <c r="K358" s="7">
        <f t="shared" si="21"/>
        <v>0</v>
      </c>
      <c r="L358" s="5">
        <f t="shared" si="20"/>
        <v>0</v>
      </c>
      <c r="M358">
        <f t="shared" si="22"/>
        <v>0</v>
      </c>
    </row>
    <row r="359" spans="11:13" hidden="1" x14ac:dyDescent="0.3">
      <c r="K359" s="7">
        <f t="shared" si="21"/>
        <v>0</v>
      </c>
      <c r="L359" s="5">
        <f t="shared" si="20"/>
        <v>0</v>
      </c>
      <c r="M359">
        <f t="shared" si="22"/>
        <v>0</v>
      </c>
    </row>
    <row r="360" spans="11:13" hidden="1" x14ac:dyDescent="0.3">
      <c r="K360" s="7">
        <f t="shared" si="21"/>
        <v>0</v>
      </c>
      <c r="L360" s="5">
        <f t="shared" si="20"/>
        <v>0</v>
      </c>
      <c r="M360">
        <f t="shared" si="22"/>
        <v>0</v>
      </c>
    </row>
    <row r="361" spans="11:13" hidden="1" x14ac:dyDescent="0.3">
      <c r="K361" s="7">
        <f t="shared" si="21"/>
        <v>0</v>
      </c>
      <c r="L361" s="5">
        <f t="shared" si="20"/>
        <v>0</v>
      </c>
      <c r="M361">
        <f t="shared" si="22"/>
        <v>0</v>
      </c>
    </row>
    <row r="362" spans="11:13" hidden="1" x14ac:dyDescent="0.3">
      <c r="K362" s="7">
        <f t="shared" si="21"/>
        <v>0</v>
      </c>
      <c r="L362" s="5">
        <f t="shared" si="20"/>
        <v>0</v>
      </c>
      <c r="M362">
        <f t="shared" si="22"/>
        <v>0</v>
      </c>
    </row>
    <row r="363" spans="11:13" hidden="1" x14ac:dyDescent="0.3">
      <c r="K363" s="7">
        <f t="shared" si="21"/>
        <v>0</v>
      </c>
      <c r="L363" s="5">
        <f t="shared" si="20"/>
        <v>0</v>
      </c>
      <c r="M363">
        <f t="shared" si="22"/>
        <v>0</v>
      </c>
    </row>
    <row r="364" spans="11:13" hidden="1" x14ac:dyDescent="0.3">
      <c r="K364" s="7">
        <f t="shared" si="21"/>
        <v>0</v>
      </c>
      <c r="L364" s="5">
        <f t="shared" si="20"/>
        <v>0</v>
      </c>
      <c r="M364">
        <f t="shared" si="22"/>
        <v>0</v>
      </c>
    </row>
    <row r="365" spans="11:13" hidden="1" x14ac:dyDescent="0.3">
      <c r="K365" s="7">
        <f t="shared" si="21"/>
        <v>0</v>
      </c>
      <c r="L365" s="5">
        <f t="shared" si="20"/>
        <v>0</v>
      </c>
      <c r="M365">
        <f t="shared" si="22"/>
        <v>0</v>
      </c>
    </row>
    <row r="366" spans="11:13" hidden="1" x14ac:dyDescent="0.3">
      <c r="K366" s="7">
        <f t="shared" si="21"/>
        <v>0</v>
      </c>
      <c r="L366" s="5">
        <f t="shared" si="20"/>
        <v>0</v>
      </c>
      <c r="M366">
        <f t="shared" si="22"/>
        <v>0</v>
      </c>
    </row>
    <row r="367" spans="11:13" hidden="1" x14ac:dyDescent="0.3">
      <c r="K367" s="7">
        <f t="shared" si="21"/>
        <v>0</v>
      </c>
      <c r="L367" s="5">
        <f t="shared" si="20"/>
        <v>0</v>
      </c>
      <c r="M367">
        <f t="shared" si="22"/>
        <v>0</v>
      </c>
    </row>
    <row r="368" spans="11:13" hidden="1" x14ac:dyDescent="0.3">
      <c r="K368" s="7">
        <f t="shared" si="21"/>
        <v>0</v>
      </c>
      <c r="L368" s="5">
        <f t="shared" si="20"/>
        <v>0</v>
      </c>
      <c r="M368">
        <f t="shared" si="22"/>
        <v>0</v>
      </c>
    </row>
    <row r="369" spans="11:13" hidden="1" x14ac:dyDescent="0.3">
      <c r="K369" s="7">
        <f t="shared" si="21"/>
        <v>0</v>
      </c>
      <c r="L369" s="5">
        <f t="shared" si="20"/>
        <v>0</v>
      </c>
      <c r="M369">
        <f t="shared" si="22"/>
        <v>0</v>
      </c>
    </row>
    <row r="370" spans="11:13" hidden="1" x14ac:dyDescent="0.3">
      <c r="K370" s="7">
        <f t="shared" si="21"/>
        <v>0</v>
      </c>
      <c r="L370" s="5">
        <f t="shared" si="20"/>
        <v>0</v>
      </c>
      <c r="M370">
        <f t="shared" si="22"/>
        <v>0</v>
      </c>
    </row>
    <row r="371" spans="11:13" hidden="1" x14ac:dyDescent="0.3">
      <c r="K371" s="7">
        <f t="shared" si="21"/>
        <v>0</v>
      </c>
      <c r="L371" s="5">
        <f t="shared" si="20"/>
        <v>0</v>
      </c>
      <c r="M371">
        <f t="shared" si="22"/>
        <v>0</v>
      </c>
    </row>
    <row r="372" spans="11:13" hidden="1" x14ac:dyDescent="0.3">
      <c r="K372" s="7">
        <f t="shared" si="21"/>
        <v>0</v>
      </c>
      <c r="L372" s="5">
        <f t="shared" si="20"/>
        <v>0</v>
      </c>
      <c r="M372">
        <f t="shared" si="22"/>
        <v>0</v>
      </c>
    </row>
    <row r="373" spans="11:13" hidden="1" x14ac:dyDescent="0.3">
      <c r="K373" s="7">
        <f t="shared" si="21"/>
        <v>0</v>
      </c>
      <c r="L373" s="5">
        <f t="shared" si="20"/>
        <v>0</v>
      </c>
      <c r="M373">
        <f t="shared" si="22"/>
        <v>0</v>
      </c>
    </row>
    <row r="374" spans="11:13" hidden="1" x14ac:dyDescent="0.3">
      <c r="K374" s="7">
        <f t="shared" si="21"/>
        <v>0</v>
      </c>
      <c r="L374" s="5">
        <f t="shared" si="20"/>
        <v>0</v>
      </c>
      <c r="M374">
        <f t="shared" si="22"/>
        <v>0</v>
      </c>
    </row>
    <row r="375" spans="11:13" hidden="1" x14ac:dyDescent="0.3">
      <c r="K375" s="7">
        <f t="shared" si="21"/>
        <v>0</v>
      </c>
      <c r="L375" s="5">
        <f t="shared" si="20"/>
        <v>0</v>
      </c>
      <c r="M375">
        <f t="shared" si="22"/>
        <v>0</v>
      </c>
    </row>
    <row r="376" spans="11:13" hidden="1" x14ac:dyDescent="0.3">
      <c r="K376" s="7">
        <f t="shared" si="21"/>
        <v>0</v>
      </c>
      <c r="L376" s="5">
        <f t="shared" si="20"/>
        <v>0</v>
      </c>
      <c r="M376">
        <f t="shared" si="22"/>
        <v>0</v>
      </c>
    </row>
    <row r="377" spans="11:13" hidden="1" x14ac:dyDescent="0.3">
      <c r="K377" s="7">
        <f t="shared" si="21"/>
        <v>0</v>
      </c>
      <c r="L377" s="5">
        <f t="shared" si="20"/>
        <v>0</v>
      </c>
      <c r="M377">
        <f t="shared" si="22"/>
        <v>0</v>
      </c>
    </row>
    <row r="378" spans="11:13" hidden="1" x14ac:dyDescent="0.3">
      <c r="K378" s="7">
        <f t="shared" si="21"/>
        <v>0</v>
      </c>
      <c r="L378" s="5">
        <f t="shared" si="20"/>
        <v>0</v>
      </c>
      <c r="M378">
        <f t="shared" si="22"/>
        <v>0</v>
      </c>
    </row>
    <row r="379" spans="11:13" hidden="1" x14ac:dyDescent="0.3">
      <c r="K379" s="7">
        <f t="shared" si="21"/>
        <v>0</v>
      </c>
      <c r="L379" s="5">
        <f t="shared" ref="L379:L442" si="23">IF(D379="X",0,IF(E379="",0,IF(E379="H",0,VLOOKUP(E379,$F$539:$G$553,2))))</f>
        <v>0</v>
      </c>
      <c r="M379">
        <f t="shared" si="22"/>
        <v>0</v>
      </c>
    </row>
    <row r="380" spans="11:13" hidden="1" x14ac:dyDescent="0.3">
      <c r="K380" s="7">
        <f t="shared" si="21"/>
        <v>0</v>
      </c>
      <c r="L380" s="5">
        <f t="shared" si="23"/>
        <v>0</v>
      </c>
      <c r="M380">
        <f t="shared" si="22"/>
        <v>0</v>
      </c>
    </row>
    <row r="381" spans="11:13" hidden="1" x14ac:dyDescent="0.3">
      <c r="K381" s="7">
        <f t="shared" si="21"/>
        <v>0</v>
      </c>
      <c r="L381" s="5">
        <f t="shared" si="23"/>
        <v>0</v>
      </c>
      <c r="M381">
        <f t="shared" si="22"/>
        <v>0</v>
      </c>
    </row>
    <row r="382" spans="11:13" hidden="1" x14ac:dyDescent="0.3">
      <c r="K382" s="7">
        <f t="shared" si="21"/>
        <v>0</v>
      </c>
      <c r="L382" s="5">
        <f t="shared" si="23"/>
        <v>0</v>
      </c>
      <c r="M382">
        <f t="shared" si="22"/>
        <v>0</v>
      </c>
    </row>
    <row r="383" spans="11:13" hidden="1" x14ac:dyDescent="0.3">
      <c r="K383" s="7">
        <f t="shared" si="21"/>
        <v>0</v>
      </c>
      <c r="L383" s="5">
        <f t="shared" si="23"/>
        <v>0</v>
      </c>
      <c r="M383">
        <f t="shared" si="22"/>
        <v>0</v>
      </c>
    </row>
    <row r="384" spans="11:13" hidden="1" x14ac:dyDescent="0.3">
      <c r="K384" s="7">
        <f t="shared" si="21"/>
        <v>0</v>
      </c>
      <c r="L384" s="5">
        <f t="shared" si="23"/>
        <v>0</v>
      </c>
      <c r="M384">
        <f t="shared" si="22"/>
        <v>0</v>
      </c>
    </row>
    <row r="385" spans="11:13" hidden="1" x14ac:dyDescent="0.3">
      <c r="K385" s="7">
        <f t="shared" si="21"/>
        <v>0</v>
      </c>
      <c r="L385" s="5">
        <f t="shared" si="23"/>
        <v>0</v>
      </c>
      <c r="M385">
        <f t="shared" si="22"/>
        <v>0</v>
      </c>
    </row>
    <row r="386" spans="11:13" hidden="1" x14ac:dyDescent="0.3">
      <c r="K386" s="7">
        <f t="shared" si="21"/>
        <v>0</v>
      </c>
      <c r="L386" s="5">
        <f t="shared" si="23"/>
        <v>0</v>
      </c>
      <c r="M386">
        <f t="shared" si="22"/>
        <v>0</v>
      </c>
    </row>
    <row r="387" spans="11:13" hidden="1" x14ac:dyDescent="0.3">
      <c r="K387" s="7">
        <f t="shared" si="21"/>
        <v>0</v>
      </c>
      <c r="L387" s="5">
        <f t="shared" si="23"/>
        <v>0</v>
      </c>
      <c r="M387">
        <f t="shared" si="22"/>
        <v>0</v>
      </c>
    </row>
    <row r="388" spans="11:13" hidden="1" x14ac:dyDescent="0.3">
      <c r="K388" s="7">
        <f t="shared" si="21"/>
        <v>0</v>
      </c>
      <c r="L388" s="5">
        <f t="shared" si="23"/>
        <v>0</v>
      </c>
      <c r="M388">
        <f t="shared" si="22"/>
        <v>0</v>
      </c>
    </row>
    <row r="389" spans="11:13" hidden="1" x14ac:dyDescent="0.3">
      <c r="K389" s="7">
        <f t="shared" si="21"/>
        <v>0</v>
      </c>
      <c r="L389" s="5">
        <f t="shared" si="23"/>
        <v>0</v>
      </c>
      <c r="M389">
        <f t="shared" si="22"/>
        <v>0</v>
      </c>
    </row>
    <row r="390" spans="11:13" hidden="1" x14ac:dyDescent="0.3">
      <c r="K390" s="7">
        <f t="shared" si="21"/>
        <v>0</v>
      </c>
      <c r="L390" s="5">
        <f t="shared" si="23"/>
        <v>0</v>
      </c>
      <c r="M390">
        <f t="shared" si="22"/>
        <v>0</v>
      </c>
    </row>
    <row r="391" spans="11:13" hidden="1" x14ac:dyDescent="0.3">
      <c r="K391" s="7">
        <f t="shared" ref="K391:K454" si="24">SUM(F391:J391)</f>
        <v>0</v>
      </c>
      <c r="L391" s="5">
        <f t="shared" si="23"/>
        <v>0</v>
      </c>
      <c r="M391">
        <f t="shared" ref="M391:M454" si="25">SUM(K391*L391)</f>
        <v>0</v>
      </c>
    </row>
    <row r="392" spans="11:13" hidden="1" x14ac:dyDescent="0.3">
      <c r="K392" s="7">
        <f t="shared" si="24"/>
        <v>0</v>
      </c>
      <c r="L392" s="5">
        <f t="shared" si="23"/>
        <v>0</v>
      </c>
      <c r="M392">
        <f t="shared" si="25"/>
        <v>0</v>
      </c>
    </row>
    <row r="393" spans="11:13" hidden="1" x14ac:dyDescent="0.3">
      <c r="K393" s="7">
        <f t="shared" si="24"/>
        <v>0</v>
      </c>
      <c r="L393" s="5">
        <f t="shared" si="23"/>
        <v>0</v>
      </c>
      <c r="M393">
        <f t="shared" si="25"/>
        <v>0</v>
      </c>
    </row>
    <row r="394" spans="11:13" hidden="1" x14ac:dyDescent="0.3">
      <c r="K394" s="7">
        <f t="shared" si="24"/>
        <v>0</v>
      </c>
      <c r="L394" s="5">
        <f t="shared" si="23"/>
        <v>0</v>
      </c>
      <c r="M394">
        <f t="shared" si="25"/>
        <v>0</v>
      </c>
    </row>
    <row r="395" spans="11:13" hidden="1" x14ac:dyDescent="0.3">
      <c r="K395" s="7">
        <f t="shared" si="24"/>
        <v>0</v>
      </c>
      <c r="L395" s="5">
        <f t="shared" si="23"/>
        <v>0</v>
      </c>
      <c r="M395">
        <f t="shared" si="25"/>
        <v>0</v>
      </c>
    </row>
    <row r="396" spans="11:13" hidden="1" x14ac:dyDescent="0.3">
      <c r="K396" s="7">
        <f t="shared" si="24"/>
        <v>0</v>
      </c>
      <c r="L396" s="5">
        <f t="shared" si="23"/>
        <v>0</v>
      </c>
      <c r="M396">
        <f t="shared" si="25"/>
        <v>0</v>
      </c>
    </row>
    <row r="397" spans="11:13" hidden="1" x14ac:dyDescent="0.3">
      <c r="K397" s="7">
        <f t="shared" si="24"/>
        <v>0</v>
      </c>
      <c r="L397" s="5">
        <f t="shared" si="23"/>
        <v>0</v>
      </c>
      <c r="M397">
        <f t="shared" si="25"/>
        <v>0</v>
      </c>
    </row>
    <row r="398" spans="11:13" hidden="1" x14ac:dyDescent="0.3">
      <c r="K398" s="7">
        <f t="shared" si="24"/>
        <v>0</v>
      </c>
      <c r="L398" s="5">
        <f t="shared" si="23"/>
        <v>0</v>
      </c>
      <c r="M398">
        <f t="shared" si="25"/>
        <v>0</v>
      </c>
    </row>
    <row r="399" spans="11:13" hidden="1" x14ac:dyDescent="0.3">
      <c r="K399" s="7">
        <f t="shared" si="24"/>
        <v>0</v>
      </c>
      <c r="L399" s="5">
        <f t="shared" si="23"/>
        <v>0</v>
      </c>
      <c r="M399">
        <f t="shared" si="25"/>
        <v>0</v>
      </c>
    </row>
    <row r="400" spans="11:13" hidden="1" x14ac:dyDescent="0.3">
      <c r="K400" s="7">
        <f t="shared" si="24"/>
        <v>0</v>
      </c>
      <c r="L400" s="5">
        <f t="shared" si="23"/>
        <v>0</v>
      </c>
      <c r="M400">
        <f t="shared" si="25"/>
        <v>0</v>
      </c>
    </row>
    <row r="401" spans="11:13" hidden="1" x14ac:dyDescent="0.3">
      <c r="K401" s="7">
        <f t="shared" si="24"/>
        <v>0</v>
      </c>
      <c r="L401" s="5">
        <f t="shared" si="23"/>
        <v>0</v>
      </c>
      <c r="M401">
        <f t="shared" si="25"/>
        <v>0</v>
      </c>
    </row>
    <row r="402" spans="11:13" hidden="1" x14ac:dyDescent="0.3">
      <c r="K402" s="7">
        <f t="shared" si="24"/>
        <v>0</v>
      </c>
      <c r="L402" s="5">
        <f t="shared" si="23"/>
        <v>0</v>
      </c>
      <c r="M402">
        <f t="shared" si="25"/>
        <v>0</v>
      </c>
    </row>
    <row r="403" spans="11:13" hidden="1" x14ac:dyDescent="0.3">
      <c r="K403" s="7">
        <f t="shared" si="24"/>
        <v>0</v>
      </c>
      <c r="L403" s="5">
        <f t="shared" si="23"/>
        <v>0</v>
      </c>
      <c r="M403">
        <f t="shared" si="25"/>
        <v>0</v>
      </c>
    </row>
    <row r="404" spans="11:13" hidden="1" x14ac:dyDescent="0.3">
      <c r="K404" s="7">
        <f t="shared" si="24"/>
        <v>0</v>
      </c>
      <c r="L404" s="5">
        <f t="shared" si="23"/>
        <v>0</v>
      </c>
      <c r="M404">
        <f t="shared" si="25"/>
        <v>0</v>
      </c>
    </row>
    <row r="405" spans="11:13" hidden="1" x14ac:dyDescent="0.3">
      <c r="K405" s="7">
        <f t="shared" si="24"/>
        <v>0</v>
      </c>
      <c r="L405" s="5">
        <f t="shared" si="23"/>
        <v>0</v>
      </c>
      <c r="M405">
        <f t="shared" si="25"/>
        <v>0</v>
      </c>
    </row>
    <row r="406" spans="11:13" hidden="1" x14ac:dyDescent="0.3">
      <c r="K406" s="7">
        <f t="shared" si="24"/>
        <v>0</v>
      </c>
      <c r="L406" s="5">
        <f t="shared" si="23"/>
        <v>0</v>
      </c>
      <c r="M406">
        <f t="shared" si="25"/>
        <v>0</v>
      </c>
    </row>
    <row r="407" spans="11:13" hidden="1" x14ac:dyDescent="0.3">
      <c r="K407" s="7">
        <f t="shared" si="24"/>
        <v>0</v>
      </c>
      <c r="L407" s="5">
        <f t="shared" si="23"/>
        <v>0</v>
      </c>
      <c r="M407">
        <f t="shared" si="25"/>
        <v>0</v>
      </c>
    </row>
    <row r="408" spans="11:13" hidden="1" x14ac:dyDescent="0.3">
      <c r="K408" s="7">
        <f t="shared" si="24"/>
        <v>0</v>
      </c>
      <c r="L408" s="5">
        <f t="shared" si="23"/>
        <v>0</v>
      </c>
      <c r="M408">
        <f t="shared" si="25"/>
        <v>0</v>
      </c>
    </row>
    <row r="409" spans="11:13" hidden="1" x14ac:dyDescent="0.3">
      <c r="K409" s="7">
        <f t="shared" si="24"/>
        <v>0</v>
      </c>
      <c r="L409" s="5">
        <f t="shared" si="23"/>
        <v>0</v>
      </c>
      <c r="M409">
        <f t="shared" si="25"/>
        <v>0</v>
      </c>
    </row>
    <row r="410" spans="11:13" hidden="1" x14ac:dyDescent="0.3">
      <c r="K410" s="7">
        <f t="shared" si="24"/>
        <v>0</v>
      </c>
      <c r="L410" s="5">
        <f t="shared" si="23"/>
        <v>0</v>
      </c>
      <c r="M410">
        <f t="shared" si="25"/>
        <v>0</v>
      </c>
    </row>
    <row r="411" spans="11:13" hidden="1" x14ac:dyDescent="0.3">
      <c r="K411" s="7">
        <f t="shared" si="24"/>
        <v>0</v>
      </c>
      <c r="L411" s="5">
        <f t="shared" si="23"/>
        <v>0</v>
      </c>
      <c r="M411">
        <f t="shared" si="25"/>
        <v>0</v>
      </c>
    </row>
    <row r="412" spans="11:13" hidden="1" x14ac:dyDescent="0.3">
      <c r="K412" s="7">
        <f t="shared" si="24"/>
        <v>0</v>
      </c>
      <c r="L412" s="5">
        <f t="shared" si="23"/>
        <v>0</v>
      </c>
      <c r="M412">
        <f t="shared" si="25"/>
        <v>0</v>
      </c>
    </row>
    <row r="413" spans="11:13" hidden="1" x14ac:dyDescent="0.3">
      <c r="K413" s="7">
        <f t="shared" si="24"/>
        <v>0</v>
      </c>
      <c r="L413" s="5">
        <f t="shared" si="23"/>
        <v>0</v>
      </c>
      <c r="M413">
        <f t="shared" si="25"/>
        <v>0</v>
      </c>
    </row>
    <row r="414" spans="11:13" hidden="1" x14ac:dyDescent="0.3">
      <c r="K414" s="7">
        <f t="shared" si="24"/>
        <v>0</v>
      </c>
      <c r="L414" s="5">
        <f t="shared" si="23"/>
        <v>0</v>
      </c>
      <c r="M414">
        <f t="shared" si="25"/>
        <v>0</v>
      </c>
    </row>
    <row r="415" spans="11:13" hidden="1" x14ac:dyDescent="0.3">
      <c r="K415" s="7">
        <f t="shared" si="24"/>
        <v>0</v>
      </c>
      <c r="L415" s="5">
        <f t="shared" si="23"/>
        <v>0</v>
      </c>
      <c r="M415">
        <f t="shared" si="25"/>
        <v>0</v>
      </c>
    </row>
    <row r="416" spans="11:13" hidden="1" x14ac:dyDescent="0.3">
      <c r="K416" s="7">
        <f t="shared" si="24"/>
        <v>0</v>
      </c>
      <c r="L416" s="5">
        <f t="shared" si="23"/>
        <v>0</v>
      </c>
      <c r="M416">
        <f t="shared" si="25"/>
        <v>0</v>
      </c>
    </row>
    <row r="417" spans="11:13" hidden="1" x14ac:dyDescent="0.3">
      <c r="K417" s="7">
        <f t="shared" si="24"/>
        <v>0</v>
      </c>
      <c r="L417" s="5">
        <f t="shared" si="23"/>
        <v>0</v>
      </c>
      <c r="M417">
        <f t="shared" si="25"/>
        <v>0</v>
      </c>
    </row>
    <row r="418" spans="11:13" hidden="1" x14ac:dyDescent="0.3">
      <c r="K418" s="7">
        <f t="shared" si="24"/>
        <v>0</v>
      </c>
      <c r="L418" s="5">
        <f t="shared" si="23"/>
        <v>0</v>
      </c>
      <c r="M418">
        <f t="shared" si="25"/>
        <v>0</v>
      </c>
    </row>
    <row r="419" spans="11:13" hidden="1" x14ac:dyDescent="0.3">
      <c r="K419" s="7">
        <f t="shared" si="24"/>
        <v>0</v>
      </c>
      <c r="L419" s="5">
        <f t="shared" si="23"/>
        <v>0</v>
      </c>
      <c r="M419">
        <f t="shared" si="25"/>
        <v>0</v>
      </c>
    </row>
    <row r="420" spans="11:13" hidden="1" x14ac:dyDescent="0.3">
      <c r="K420" s="7">
        <f t="shared" si="24"/>
        <v>0</v>
      </c>
      <c r="L420" s="5">
        <f t="shared" si="23"/>
        <v>0</v>
      </c>
      <c r="M420">
        <f t="shared" si="25"/>
        <v>0</v>
      </c>
    </row>
    <row r="421" spans="11:13" hidden="1" x14ac:dyDescent="0.3">
      <c r="K421" s="7">
        <f t="shared" si="24"/>
        <v>0</v>
      </c>
      <c r="L421" s="5">
        <f t="shared" si="23"/>
        <v>0</v>
      </c>
      <c r="M421">
        <f t="shared" si="25"/>
        <v>0</v>
      </c>
    </row>
    <row r="422" spans="11:13" hidden="1" x14ac:dyDescent="0.3">
      <c r="K422" s="7">
        <f t="shared" si="24"/>
        <v>0</v>
      </c>
      <c r="L422" s="5">
        <f t="shared" si="23"/>
        <v>0</v>
      </c>
      <c r="M422">
        <f t="shared" si="25"/>
        <v>0</v>
      </c>
    </row>
    <row r="423" spans="11:13" hidden="1" x14ac:dyDescent="0.3">
      <c r="K423" s="7">
        <f t="shared" si="24"/>
        <v>0</v>
      </c>
      <c r="L423" s="5">
        <f t="shared" si="23"/>
        <v>0</v>
      </c>
      <c r="M423">
        <f t="shared" si="25"/>
        <v>0</v>
      </c>
    </row>
    <row r="424" spans="11:13" hidden="1" x14ac:dyDescent="0.3">
      <c r="K424" s="7">
        <f t="shared" si="24"/>
        <v>0</v>
      </c>
      <c r="L424" s="5">
        <f t="shared" si="23"/>
        <v>0</v>
      </c>
      <c r="M424">
        <f t="shared" si="25"/>
        <v>0</v>
      </c>
    </row>
    <row r="425" spans="11:13" hidden="1" x14ac:dyDescent="0.3">
      <c r="K425" s="7">
        <f t="shared" si="24"/>
        <v>0</v>
      </c>
      <c r="L425" s="5">
        <f t="shared" si="23"/>
        <v>0</v>
      </c>
      <c r="M425">
        <f t="shared" si="25"/>
        <v>0</v>
      </c>
    </row>
    <row r="426" spans="11:13" hidden="1" x14ac:dyDescent="0.3">
      <c r="K426" s="7">
        <f t="shared" si="24"/>
        <v>0</v>
      </c>
      <c r="L426" s="5">
        <f t="shared" si="23"/>
        <v>0</v>
      </c>
      <c r="M426">
        <f t="shared" si="25"/>
        <v>0</v>
      </c>
    </row>
    <row r="427" spans="11:13" hidden="1" x14ac:dyDescent="0.3">
      <c r="K427" s="7">
        <f t="shared" si="24"/>
        <v>0</v>
      </c>
      <c r="L427" s="5">
        <f t="shared" si="23"/>
        <v>0</v>
      </c>
      <c r="M427">
        <f t="shared" si="25"/>
        <v>0</v>
      </c>
    </row>
    <row r="428" spans="11:13" hidden="1" x14ac:dyDescent="0.3">
      <c r="K428" s="7">
        <f t="shared" si="24"/>
        <v>0</v>
      </c>
      <c r="L428" s="5">
        <f t="shared" si="23"/>
        <v>0</v>
      </c>
      <c r="M428">
        <f t="shared" si="25"/>
        <v>0</v>
      </c>
    </row>
    <row r="429" spans="11:13" hidden="1" x14ac:dyDescent="0.3">
      <c r="K429" s="7">
        <f t="shared" si="24"/>
        <v>0</v>
      </c>
      <c r="L429" s="5">
        <f t="shared" si="23"/>
        <v>0</v>
      </c>
      <c r="M429">
        <f t="shared" si="25"/>
        <v>0</v>
      </c>
    </row>
    <row r="430" spans="11:13" hidden="1" x14ac:dyDescent="0.3">
      <c r="K430" s="7">
        <f t="shared" si="24"/>
        <v>0</v>
      </c>
      <c r="L430" s="5">
        <f t="shared" si="23"/>
        <v>0</v>
      </c>
      <c r="M430">
        <f t="shared" si="25"/>
        <v>0</v>
      </c>
    </row>
    <row r="431" spans="11:13" hidden="1" x14ac:dyDescent="0.3">
      <c r="K431" s="7">
        <f t="shared" si="24"/>
        <v>0</v>
      </c>
      <c r="L431" s="5">
        <f t="shared" si="23"/>
        <v>0</v>
      </c>
      <c r="M431">
        <f t="shared" si="25"/>
        <v>0</v>
      </c>
    </row>
    <row r="432" spans="11:13" hidden="1" x14ac:dyDescent="0.3">
      <c r="K432" s="7">
        <f t="shared" si="24"/>
        <v>0</v>
      </c>
      <c r="L432" s="5">
        <f t="shared" si="23"/>
        <v>0</v>
      </c>
      <c r="M432">
        <f t="shared" si="25"/>
        <v>0</v>
      </c>
    </row>
    <row r="433" spans="11:13" hidden="1" x14ac:dyDescent="0.3">
      <c r="K433" s="7">
        <f t="shared" si="24"/>
        <v>0</v>
      </c>
      <c r="L433" s="5">
        <f t="shared" si="23"/>
        <v>0</v>
      </c>
      <c r="M433">
        <f t="shared" si="25"/>
        <v>0</v>
      </c>
    </row>
    <row r="434" spans="11:13" hidden="1" x14ac:dyDescent="0.3">
      <c r="K434" s="7">
        <f t="shared" si="24"/>
        <v>0</v>
      </c>
      <c r="L434" s="5">
        <f t="shared" si="23"/>
        <v>0</v>
      </c>
      <c r="M434">
        <f t="shared" si="25"/>
        <v>0</v>
      </c>
    </row>
    <row r="435" spans="11:13" hidden="1" x14ac:dyDescent="0.3">
      <c r="K435" s="7">
        <f t="shared" si="24"/>
        <v>0</v>
      </c>
      <c r="L435" s="5">
        <f t="shared" si="23"/>
        <v>0</v>
      </c>
      <c r="M435">
        <f t="shared" si="25"/>
        <v>0</v>
      </c>
    </row>
    <row r="436" spans="11:13" hidden="1" x14ac:dyDescent="0.3">
      <c r="K436" s="7">
        <f t="shared" si="24"/>
        <v>0</v>
      </c>
      <c r="L436" s="5">
        <f t="shared" si="23"/>
        <v>0</v>
      </c>
      <c r="M436">
        <f t="shared" si="25"/>
        <v>0</v>
      </c>
    </row>
    <row r="437" spans="11:13" hidden="1" x14ac:dyDescent="0.3">
      <c r="K437" s="7">
        <f t="shared" si="24"/>
        <v>0</v>
      </c>
      <c r="L437" s="5">
        <f t="shared" si="23"/>
        <v>0</v>
      </c>
      <c r="M437">
        <f t="shared" si="25"/>
        <v>0</v>
      </c>
    </row>
    <row r="438" spans="11:13" hidden="1" x14ac:dyDescent="0.3">
      <c r="K438" s="7">
        <f t="shared" si="24"/>
        <v>0</v>
      </c>
      <c r="L438" s="5">
        <f t="shared" si="23"/>
        <v>0</v>
      </c>
      <c r="M438">
        <f t="shared" si="25"/>
        <v>0</v>
      </c>
    </row>
    <row r="439" spans="11:13" hidden="1" x14ac:dyDescent="0.3">
      <c r="K439" s="7">
        <f t="shared" si="24"/>
        <v>0</v>
      </c>
      <c r="L439" s="5">
        <f t="shared" si="23"/>
        <v>0</v>
      </c>
      <c r="M439">
        <f t="shared" si="25"/>
        <v>0</v>
      </c>
    </row>
    <row r="440" spans="11:13" hidden="1" x14ac:dyDescent="0.3">
      <c r="K440" s="7">
        <f t="shared" si="24"/>
        <v>0</v>
      </c>
      <c r="L440" s="5">
        <f t="shared" si="23"/>
        <v>0</v>
      </c>
      <c r="M440">
        <f t="shared" si="25"/>
        <v>0</v>
      </c>
    </row>
    <row r="441" spans="11:13" hidden="1" x14ac:dyDescent="0.3">
      <c r="K441" s="7">
        <f t="shared" si="24"/>
        <v>0</v>
      </c>
      <c r="L441" s="5">
        <f t="shared" si="23"/>
        <v>0</v>
      </c>
      <c r="M441">
        <f t="shared" si="25"/>
        <v>0</v>
      </c>
    </row>
    <row r="442" spans="11:13" hidden="1" x14ac:dyDescent="0.3">
      <c r="K442" s="7">
        <f t="shared" si="24"/>
        <v>0</v>
      </c>
      <c r="L442" s="5">
        <f t="shared" si="23"/>
        <v>0</v>
      </c>
      <c r="M442">
        <f t="shared" si="25"/>
        <v>0</v>
      </c>
    </row>
    <row r="443" spans="11:13" hidden="1" x14ac:dyDescent="0.3">
      <c r="K443" s="7">
        <f t="shared" si="24"/>
        <v>0</v>
      </c>
      <c r="L443" s="5">
        <f t="shared" ref="L443:L498" si="26">IF(D443="X",0,IF(E443="",0,IF(E443="H",0,VLOOKUP(E443,$F$539:$G$553,2))))</f>
        <v>0</v>
      </c>
      <c r="M443">
        <f t="shared" si="25"/>
        <v>0</v>
      </c>
    </row>
    <row r="444" spans="11:13" hidden="1" x14ac:dyDescent="0.3">
      <c r="K444" s="7">
        <f t="shared" si="24"/>
        <v>0</v>
      </c>
      <c r="L444" s="5">
        <f t="shared" si="26"/>
        <v>0</v>
      </c>
      <c r="M444">
        <f t="shared" si="25"/>
        <v>0</v>
      </c>
    </row>
    <row r="445" spans="11:13" hidden="1" x14ac:dyDescent="0.3">
      <c r="K445" s="7">
        <f t="shared" si="24"/>
        <v>0</v>
      </c>
      <c r="L445" s="5">
        <f t="shared" si="26"/>
        <v>0</v>
      </c>
      <c r="M445">
        <f t="shared" si="25"/>
        <v>0</v>
      </c>
    </row>
    <row r="446" spans="11:13" hidden="1" x14ac:dyDescent="0.3">
      <c r="K446" s="7">
        <f t="shared" si="24"/>
        <v>0</v>
      </c>
      <c r="L446" s="5">
        <f t="shared" si="26"/>
        <v>0</v>
      </c>
      <c r="M446">
        <f t="shared" si="25"/>
        <v>0</v>
      </c>
    </row>
    <row r="447" spans="11:13" hidden="1" x14ac:dyDescent="0.3">
      <c r="K447" s="7">
        <f t="shared" si="24"/>
        <v>0</v>
      </c>
      <c r="L447" s="5">
        <f t="shared" si="26"/>
        <v>0</v>
      </c>
      <c r="M447">
        <f t="shared" si="25"/>
        <v>0</v>
      </c>
    </row>
    <row r="448" spans="11:13" hidden="1" x14ac:dyDescent="0.3">
      <c r="K448" s="7">
        <f t="shared" si="24"/>
        <v>0</v>
      </c>
      <c r="L448" s="5">
        <f t="shared" si="26"/>
        <v>0</v>
      </c>
      <c r="M448">
        <f t="shared" si="25"/>
        <v>0</v>
      </c>
    </row>
    <row r="449" spans="11:13" hidden="1" x14ac:dyDescent="0.3">
      <c r="K449" s="7">
        <f t="shared" si="24"/>
        <v>0</v>
      </c>
      <c r="L449" s="5">
        <f t="shared" si="26"/>
        <v>0</v>
      </c>
      <c r="M449">
        <f t="shared" si="25"/>
        <v>0</v>
      </c>
    </row>
    <row r="450" spans="11:13" hidden="1" x14ac:dyDescent="0.3">
      <c r="K450" s="7">
        <f t="shared" si="24"/>
        <v>0</v>
      </c>
      <c r="L450" s="5">
        <f t="shared" si="26"/>
        <v>0</v>
      </c>
      <c r="M450">
        <f t="shared" si="25"/>
        <v>0</v>
      </c>
    </row>
    <row r="451" spans="11:13" hidden="1" x14ac:dyDescent="0.3">
      <c r="K451" s="7">
        <f t="shared" si="24"/>
        <v>0</v>
      </c>
      <c r="L451" s="5">
        <f t="shared" si="26"/>
        <v>0</v>
      </c>
      <c r="M451">
        <f t="shared" si="25"/>
        <v>0</v>
      </c>
    </row>
    <row r="452" spans="11:13" hidden="1" x14ac:dyDescent="0.3">
      <c r="K452" s="7">
        <f t="shared" si="24"/>
        <v>0</v>
      </c>
      <c r="L452" s="5">
        <f t="shared" si="26"/>
        <v>0</v>
      </c>
      <c r="M452">
        <f t="shared" si="25"/>
        <v>0</v>
      </c>
    </row>
    <row r="453" spans="11:13" hidden="1" x14ac:dyDescent="0.3">
      <c r="K453" s="7">
        <f t="shared" si="24"/>
        <v>0</v>
      </c>
      <c r="L453" s="5">
        <f t="shared" si="26"/>
        <v>0</v>
      </c>
      <c r="M453">
        <f t="shared" si="25"/>
        <v>0</v>
      </c>
    </row>
    <row r="454" spans="11:13" hidden="1" x14ac:dyDescent="0.3">
      <c r="K454" s="7">
        <f t="shared" si="24"/>
        <v>0</v>
      </c>
      <c r="L454" s="5">
        <f t="shared" si="26"/>
        <v>0</v>
      </c>
      <c r="M454">
        <f t="shared" si="25"/>
        <v>0</v>
      </c>
    </row>
    <row r="455" spans="11:13" hidden="1" x14ac:dyDescent="0.3">
      <c r="K455" s="7">
        <f t="shared" ref="K455:K498" si="27">SUM(F455:J455)</f>
        <v>0</v>
      </c>
      <c r="L455" s="5">
        <f t="shared" si="26"/>
        <v>0</v>
      </c>
      <c r="M455">
        <f t="shared" ref="M455:M498" si="28">SUM(K455*L455)</f>
        <v>0</v>
      </c>
    </row>
    <row r="456" spans="11:13" hidden="1" x14ac:dyDescent="0.3">
      <c r="K456" s="7">
        <f t="shared" si="27"/>
        <v>0</v>
      </c>
      <c r="L456" s="5">
        <f t="shared" si="26"/>
        <v>0</v>
      </c>
      <c r="M456">
        <f t="shared" si="28"/>
        <v>0</v>
      </c>
    </row>
    <row r="457" spans="11:13" hidden="1" x14ac:dyDescent="0.3">
      <c r="K457" s="7">
        <f t="shared" si="27"/>
        <v>0</v>
      </c>
      <c r="L457" s="5">
        <f t="shared" si="26"/>
        <v>0</v>
      </c>
      <c r="M457">
        <f t="shared" si="28"/>
        <v>0</v>
      </c>
    </row>
    <row r="458" spans="11:13" hidden="1" x14ac:dyDescent="0.3">
      <c r="K458" s="7">
        <f t="shared" si="27"/>
        <v>0</v>
      </c>
      <c r="L458" s="5">
        <f t="shared" si="26"/>
        <v>0</v>
      </c>
      <c r="M458">
        <f t="shared" si="28"/>
        <v>0</v>
      </c>
    </row>
    <row r="459" spans="11:13" hidden="1" x14ac:dyDescent="0.3">
      <c r="K459" s="7">
        <f t="shared" si="27"/>
        <v>0</v>
      </c>
      <c r="L459" s="5">
        <f t="shared" si="26"/>
        <v>0</v>
      </c>
      <c r="M459">
        <f t="shared" si="28"/>
        <v>0</v>
      </c>
    </row>
    <row r="460" spans="11:13" hidden="1" x14ac:dyDescent="0.3">
      <c r="K460" s="7">
        <f t="shared" si="27"/>
        <v>0</v>
      </c>
      <c r="L460" s="5">
        <f t="shared" si="26"/>
        <v>0</v>
      </c>
      <c r="M460">
        <f t="shared" si="28"/>
        <v>0</v>
      </c>
    </row>
    <row r="461" spans="11:13" hidden="1" x14ac:dyDescent="0.3">
      <c r="K461" s="7">
        <f t="shared" si="27"/>
        <v>0</v>
      </c>
      <c r="L461" s="5">
        <f t="shared" si="26"/>
        <v>0</v>
      </c>
      <c r="M461">
        <f t="shared" si="28"/>
        <v>0</v>
      </c>
    </row>
    <row r="462" spans="11:13" hidden="1" x14ac:dyDescent="0.3">
      <c r="K462" s="7">
        <f t="shared" si="27"/>
        <v>0</v>
      </c>
      <c r="L462" s="5">
        <f t="shared" si="26"/>
        <v>0</v>
      </c>
      <c r="M462">
        <f t="shared" si="28"/>
        <v>0</v>
      </c>
    </row>
    <row r="463" spans="11:13" hidden="1" x14ac:dyDescent="0.3">
      <c r="K463" s="7">
        <f t="shared" si="27"/>
        <v>0</v>
      </c>
      <c r="L463" s="5">
        <f t="shared" si="26"/>
        <v>0</v>
      </c>
      <c r="M463">
        <f t="shared" si="28"/>
        <v>0</v>
      </c>
    </row>
    <row r="464" spans="11:13" hidden="1" x14ac:dyDescent="0.3">
      <c r="K464" s="7">
        <f t="shared" si="27"/>
        <v>0</v>
      </c>
      <c r="L464" s="5">
        <f t="shared" si="26"/>
        <v>0</v>
      </c>
      <c r="M464">
        <f t="shared" si="28"/>
        <v>0</v>
      </c>
    </row>
    <row r="465" spans="11:13" hidden="1" x14ac:dyDescent="0.3">
      <c r="K465" s="7">
        <f t="shared" si="27"/>
        <v>0</v>
      </c>
      <c r="L465" s="5">
        <f t="shared" si="26"/>
        <v>0</v>
      </c>
      <c r="M465">
        <f t="shared" si="28"/>
        <v>0</v>
      </c>
    </row>
    <row r="466" spans="11:13" hidden="1" x14ac:dyDescent="0.3">
      <c r="K466" s="7">
        <f t="shared" si="27"/>
        <v>0</v>
      </c>
      <c r="L466" s="5">
        <f t="shared" si="26"/>
        <v>0</v>
      </c>
      <c r="M466">
        <f t="shared" si="28"/>
        <v>0</v>
      </c>
    </row>
    <row r="467" spans="11:13" hidden="1" x14ac:dyDescent="0.3">
      <c r="K467" s="7">
        <f t="shared" si="27"/>
        <v>0</v>
      </c>
      <c r="L467" s="5">
        <f t="shared" si="26"/>
        <v>0</v>
      </c>
      <c r="M467">
        <f t="shared" si="28"/>
        <v>0</v>
      </c>
    </row>
    <row r="468" spans="11:13" hidden="1" x14ac:dyDescent="0.3">
      <c r="K468" s="7">
        <f t="shared" si="27"/>
        <v>0</v>
      </c>
      <c r="L468" s="5">
        <f t="shared" si="26"/>
        <v>0</v>
      </c>
      <c r="M468">
        <f t="shared" si="28"/>
        <v>0</v>
      </c>
    </row>
    <row r="469" spans="11:13" hidden="1" x14ac:dyDescent="0.3">
      <c r="K469" s="7">
        <f t="shared" si="27"/>
        <v>0</v>
      </c>
      <c r="L469" s="5">
        <f t="shared" si="26"/>
        <v>0</v>
      </c>
      <c r="M469">
        <f t="shared" si="28"/>
        <v>0</v>
      </c>
    </row>
    <row r="470" spans="11:13" hidden="1" x14ac:dyDescent="0.3">
      <c r="K470" s="7">
        <f t="shared" si="27"/>
        <v>0</v>
      </c>
      <c r="L470" s="5">
        <f t="shared" si="26"/>
        <v>0</v>
      </c>
      <c r="M470">
        <f t="shared" si="28"/>
        <v>0</v>
      </c>
    </row>
    <row r="471" spans="11:13" hidden="1" x14ac:dyDescent="0.3">
      <c r="K471" s="7">
        <f t="shared" si="27"/>
        <v>0</v>
      </c>
      <c r="L471" s="5">
        <f t="shared" si="26"/>
        <v>0</v>
      </c>
      <c r="M471">
        <f t="shared" si="28"/>
        <v>0</v>
      </c>
    </row>
    <row r="472" spans="11:13" hidden="1" x14ac:dyDescent="0.3">
      <c r="K472" s="7">
        <f t="shared" si="27"/>
        <v>0</v>
      </c>
      <c r="L472" s="5">
        <f t="shared" si="26"/>
        <v>0</v>
      </c>
      <c r="M472">
        <f t="shared" si="28"/>
        <v>0</v>
      </c>
    </row>
    <row r="473" spans="11:13" hidden="1" x14ac:dyDescent="0.3">
      <c r="K473" s="7">
        <f t="shared" si="27"/>
        <v>0</v>
      </c>
      <c r="L473" s="5">
        <f t="shared" si="26"/>
        <v>0</v>
      </c>
      <c r="M473">
        <f t="shared" si="28"/>
        <v>0</v>
      </c>
    </row>
    <row r="474" spans="11:13" hidden="1" x14ac:dyDescent="0.3">
      <c r="K474" s="7">
        <f t="shared" si="27"/>
        <v>0</v>
      </c>
      <c r="L474" s="5">
        <f t="shared" si="26"/>
        <v>0</v>
      </c>
      <c r="M474">
        <f t="shared" si="28"/>
        <v>0</v>
      </c>
    </row>
    <row r="475" spans="11:13" hidden="1" x14ac:dyDescent="0.3">
      <c r="K475" s="7">
        <f t="shared" si="27"/>
        <v>0</v>
      </c>
      <c r="L475" s="5">
        <f t="shared" si="26"/>
        <v>0</v>
      </c>
      <c r="M475">
        <f t="shared" si="28"/>
        <v>0</v>
      </c>
    </row>
    <row r="476" spans="11:13" hidden="1" x14ac:dyDescent="0.3">
      <c r="K476" s="7">
        <f t="shared" si="27"/>
        <v>0</v>
      </c>
      <c r="L476" s="5">
        <f t="shared" si="26"/>
        <v>0</v>
      </c>
      <c r="M476">
        <f t="shared" si="28"/>
        <v>0</v>
      </c>
    </row>
    <row r="477" spans="11:13" hidden="1" x14ac:dyDescent="0.3">
      <c r="K477" s="7">
        <f t="shared" si="27"/>
        <v>0</v>
      </c>
      <c r="L477" s="5">
        <f t="shared" si="26"/>
        <v>0</v>
      </c>
      <c r="M477">
        <f t="shared" si="28"/>
        <v>0</v>
      </c>
    </row>
    <row r="478" spans="11:13" hidden="1" x14ac:dyDescent="0.3">
      <c r="K478" s="7">
        <f t="shared" si="27"/>
        <v>0</v>
      </c>
      <c r="L478" s="5">
        <f t="shared" si="26"/>
        <v>0</v>
      </c>
      <c r="M478">
        <f t="shared" si="28"/>
        <v>0</v>
      </c>
    </row>
    <row r="479" spans="11:13" hidden="1" x14ac:dyDescent="0.3">
      <c r="K479" s="7">
        <f t="shared" si="27"/>
        <v>0</v>
      </c>
      <c r="L479" s="5">
        <f t="shared" si="26"/>
        <v>0</v>
      </c>
      <c r="M479">
        <f t="shared" si="28"/>
        <v>0</v>
      </c>
    </row>
    <row r="480" spans="11:13" hidden="1" x14ac:dyDescent="0.3">
      <c r="K480" s="7">
        <f t="shared" si="27"/>
        <v>0</v>
      </c>
      <c r="L480" s="5">
        <f t="shared" si="26"/>
        <v>0</v>
      </c>
      <c r="M480">
        <f t="shared" si="28"/>
        <v>0</v>
      </c>
    </row>
    <row r="481" spans="11:13" hidden="1" x14ac:dyDescent="0.3">
      <c r="K481" s="7">
        <f t="shared" si="27"/>
        <v>0</v>
      </c>
      <c r="L481" s="5">
        <f t="shared" si="26"/>
        <v>0</v>
      </c>
      <c r="M481">
        <f t="shared" si="28"/>
        <v>0</v>
      </c>
    </row>
    <row r="482" spans="11:13" hidden="1" x14ac:dyDescent="0.3">
      <c r="K482" s="7">
        <f t="shared" si="27"/>
        <v>0</v>
      </c>
      <c r="L482" s="5">
        <f t="shared" si="26"/>
        <v>0</v>
      </c>
      <c r="M482">
        <f t="shared" si="28"/>
        <v>0</v>
      </c>
    </row>
    <row r="483" spans="11:13" hidden="1" x14ac:dyDescent="0.3">
      <c r="K483" s="7">
        <f t="shared" si="27"/>
        <v>0</v>
      </c>
      <c r="L483" s="5">
        <f t="shared" si="26"/>
        <v>0</v>
      </c>
      <c r="M483">
        <f t="shared" si="28"/>
        <v>0</v>
      </c>
    </row>
    <row r="484" spans="11:13" hidden="1" x14ac:dyDescent="0.3">
      <c r="K484" s="7">
        <f t="shared" si="27"/>
        <v>0</v>
      </c>
      <c r="L484" s="5">
        <f t="shared" si="26"/>
        <v>0</v>
      </c>
      <c r="M484">
        <f t="shared" si="28"/>
        <v>0</v>
      </c>
    </row>
    <row r="485" spans="11:13" hidden="1" x14ac:dyDescent="0.3">
      <c r="K485" s="7">
        <f t="shared" si="27"/>
        <v>0</v>
      </c>
      <c r="L485" s="5">
        <f t="shared" si="26"/>
        <v>0</v>
      </c>
      <c r="M485">
        <f t="shared" si="28"/>
        <v>0</v>
      </c>
    </row>
    <row r="486" spans="11:13" hidden="1" x14ac:dyDescent="0.3">
      <c r="K486" s="7">
        <f t="shared" si="27"/>
        <v>0</v>
      </c>
      <c r="L486" s="5">
        <f t="shared" si="26"/>
        <v>0</v>
      </c>
      <c r="M486">
        <f t="shared" si="28"/>
        <v>0</v>
      </c>
    </row>
    <row r="487" spans="11:13" hidden="1" x14ac:dyDescent="0.3">
      <c r="K487" s="7">
        <f t="shared" si="27"/>
        <v>0</v>
      </c>
      <c r="L487" s="5">
        <f t="shared" si="26"/>
        <v>0</v>
      </c>
      <c r="M487">
        <f t="shared" si="28"/>
        <v>0</v>
      </c>
    </row>
    <row r="488" spans="11:13" hidden="1" x14ac:dyDescent="0.3">
      <c r="K488" s="7">
        <f t="shared" si="27"/>
        <v>0</v>
      </c>
      <c r="L488" s="5">
        <f t="shared" si="26"/>
        <v>0</v>
      </c>
      <c r="M488">
        <f t="shared" si="28"/>
        <v>0</v>
      </c>
    </row>
    <row r="489" spans="11:13" hidden="1" x14ac:dyDescent="0.3">
      <c r="K489" s="7">
        <f t="shared" si="27"/>
        <v>0</v>
      </c>
      <c r="L489" s="5">
        <f t="shared" si="26"/>
        <v>0</v>
      </c>
      <c r="M489">
        <f t="shared" si="28"/>
        <v>0</v>
      </c>
    </row>
    <row r="490" spans="11:13" hidden="1" x14ac:dyDescent="0.3">
      <c r="K490" s="7">
        <f t="shared" si="27"/>
        <v>0</v>
      </c>
      <c r="L490" s="5">
        <f t="shared" si="26"/>
        <v>0</v>
      </c>
      <c r="M490">
        <f t="shared" si="28"/>
        <v>0</v>
      </c>
    </row>
    <row r="491" spans="11:13" hidden="1" x14ac:dyDescent="0.3">
      <c r="K491" s="7">
        <f t="shared" si="27"/>
        <v>0</v>
      </c>
      <c r="L491" s="5">
        <f t="shared" si="26"/>
        <v>0</v>
      </c>
      <c r="M491">
        <f t="shared" si="28"/>
        <v>0</v>
      </c>
    </row>
    <row r="492" spans="11:13" hidden="1" x14ac:dyDescent="0.3">
      <c r="K492" s="7">
        <f t="shared" si="27"/>
        <v>0</v>
      </c>
      <c r="L492" s="5">
        <f t="shared" si="26"/>
        <v>0</v>
      </c>
      <c r="M492">
        <f t="shared" si="28"/>
        <v>0</v>
      </c>
    </row>
    <row r="493" spans="11:13" hidden="1" x14ac:dyDescent="0.3">
      <c r="K493" s="7">
        <f t="shared" ref="K493:K496" si="29">SUM(F493:J493)</f>
        <v>0</v>
      </c>
      <c r="L493" s="5">
        <f t="shared" si="26"/>
        <v>0</v>
      </c>
      <c r="M493">
        <f t="shared" ref="M493:M496" si="30">SUM(K493*L493)</f>
        <v>0</v>
      </c>
    </row>
    <row r="494" spans="11:13" hidden="1" x14ac:dyDescent="0.3">
      <c r="K494" s="7">
        <f t="shared" si="29"/>
        <v>0</v>
      </c>
      <c r="L494" s="5">
        <f t="shared" si="26"/>
        <v>0</v>
      </c>
      <c r="M494">
        <f t="shared" si="30"/>
        <v>0</v>
      </c>
    </row>
    <row r="495" spans="11:13" hidden="1" x14ac:dyDescent="0.3">
      <c r="K495" s="7">
        <f t="shared" si="29"/>
        <v>0</v>
      </c>
      <c r="L495" s="5">
        <f t="shared" si="26"/>
        <v>0</v>
      </c>
      <c r="M495">
        <f t="shared" si="30"/>
        <v>0</v>
      </c>
    </row>
    <row r="496" spans="11:13" hidden="1" x14ac:dyDescent="0.3">
      <c r="K496" s="7">
        <f t="shared" si="29"/>
        <v>0</v>
      </c>
      <c r="L496" s="5">
        <f t="shared" si="26"/>
        <v>0</v>
      </c>
      <c r="M496">
        <f t="shared" si="30"/>
        <v>0</v>
      </c>
    </row>
    <row r="497" spans="3:13" hidden="1" x14ac:dyDescent="0.3">
      <c r="K497" s="7">
        <f t="shared" si="27"/>
        <v>0</v>
      </c>
      <c r="L497" s="5">
        <f t="shared" si="26"/>
        <v>0</v>
      </c>
      <c r="M497">
        <f t="shared" si="28"/>
        <v>0</v>
      </c>
    </row>
    <row r="498" spans="3:13" hidden="1" x14ac:dyDescent="0.3">
      <c r="K498" s="7">
        <f t="shared" si="27"/>
        <v>0</v>
      </c>
      <c r="L498" s="5">
        <f t="shared" si="26"/>
        <v>0</v>
      </c>
      <c r="M498">
        <f t="shared" si="28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31">SUMPRODUCT(--($E$5:$E$498=C500),--($D$5:$D$498=""),$F$5:$F$498)</f>
        <v>148.30000000000001</v>
      </c>
      <c r="G500" s="149">
        <f t="shared" ref="G500:G514" si="32">SUMPRODUCT(--($E$5:$E$498=C500),--($D$5:$D$498=""),$G$5:$G$498)</f>
        <v>290.2</v>
      </c>
      <c r="H500" s="149">
        <f t="shared" ref="H500:H514" si="33">SUMPRODUCT(--($E$5:$E$498=C500),--($D$5:$D$498=""),$H$5:$H$498)</f>
        <v>0</v>
      </c>
      <c r="I500" s="149">
        <f t="shared" ref="I500:I514" si="34">SUMPRODUCT(--($E$5:$E$498=C500),--($D$5:$D$498=""),$I$5:$I$498)</f>
        <v>0</v>
      </c>
      <c r="J500" s="149">
        <f t="shared" ref="J500:J514" si="35">SUMPRODUCT(--($E$5:$E$498=C500),--($D$5:$D$498=""),$J$5:$J$498)</f>
        <v>0</v>
      </c>
      <c r="K500" s="149">
        <f t="shared" ref="K500:K514" si="36">SUM(F500:J500)</f>
        <v>438.5</v>
      </c>
      <c r="L500" s="149"/>
      <c r="M500" s="149">
        <f t="shared" ref="M500:M514" si="37">SUMPRODUCT(--($E$5:$E$498=C500),--($D$5:$D$498=""),$M$5:$M$498)</f>
        <v>0</v>
      </c>
    </row>
    <row r="501" spans="3:13" hidden="1" x14ac:dyDescent="0.3">
      <c r="C501" s="149" t="str">
        <f t="shared" ref="C501:C514" si="38">IF(F540="","Vrije categorie",F540)</f>
        <v>A1</v>
      </c>
      <c r="D501" s="149"/>
      <c r="E501" s="149"/>
      <c r="F501" s="149">
        <f t="shared" si="31"/>
        <v>33.5</v>
      </c>
      <c r="G501" s="149">
        <f t="shared" si="32"/>
        <v>0</v>
      </c>
      <c r="H501" s="149">
        <f t="shared" si="33"/>
        <v>0</v>
      </c>
      <c r="I501" s="149">
        <f t="shared" si="34"/>
        <v>0</v>
      </c>
      <c r="J501" s="149">
        <f t="shared" si="35"/>
        <v>0</v>
      </c>
      <c r="K501" s="149">
        <f t="shared" si="36"/>
        <v>33.5</v>
      </c>
      <c r="L501" s="149"/>
      <c r="M501" s="149">
        <f t="shared" si="37"/>
        <v>0</v>
      </c>
    </row>
    <row r="502" spans="3:13" hidden="1" x14ac:dyDescent="0.3">
      <c r="C502" s="149" t="str">
        <f t="shared" si="38"/>
        <v>B</v>
      </c>
      <c r="D502" s="149"/>
      <c r="E502" s="149"/>
      <c r="F502" s="149">
        <f t="shared" si="31"/>
        <v>10.8</v>
      </c>
      <c r="G502" s="149">
        <f t="shared" si="32"/>
        <v>82.1</v>
      </c>
      <c r="H502" s="149">
        <f t="shared" si="33"/>
        <v>0</v>
      </c>
      <c r="I502" s="149">
        <f t="shared" si="34"/>
        <v>1.5</v>
      </c>
      <c r="J502" s="149">
        <f t="shared" si="35"/>
        <v>8.1</v>
      </c>
      <c r="K502" s="149">
        <f t="shared" si="36"/>
        <v>102.49999999999999</v>
      </c>
      <c r="L502" s="149"/>
      <c r="M502" s="149">
        <f t="shared" si="37"/>
        <v>0</v>
      </c>
    </row>
    <row r="503" spans="3:13" hidden="1" x14ac:dyDescent="0.3">
      <c r="C503" s="149" t="str">
        <f t="shared" si="38"/>
        <v>C</v>
      </c>
      <c r="D503" s="149"/>
      <c r="E503" s="149"/>
      <c r="F503" s="149">
        <f t="shared" si="31"/>
        <v>0</v>
      </c>
      <c r="G503" s="149">
        <f t="shared" si="32"/>
        <v>0</v>
      </c>
      <c r="H503" s="149">
        <f t="shared" si="33"/>
        <v>0</v>
      </c>
      <c r="I503" s="149">
        <f t="shared" si="34"/>
        <v>0</v>
      </c>
      <c r="J503" s="149">
        <f t="shared" si="35"/>
        <v>31</v>
      </c>
      <c r="K503" s="149">
        <f t="shared" si="36"/>
        <v>31</v>
      </c>
      <c r="L503" s="149"/>
      <c r="M503" s="149">
        <f t="shared" si="37"/>
        <v>0</v>
      </c>
    </row>
    <row r="504" spans="3:13" hidden="1" x14ac:dyDescent="0.3">
      <c r="C504" s="149" t="str">
        <f t="shared" si="38"/>
        <v>D</v>
      </c>
      <c r="D504" s="149"/>
      <c r="E504" s="149"/>
      <c r="F504" s="149">
        <f t="shared" si="31"/>
        <v>0</v>
      </c>
      <c r="G504" s="149">
        <f t="shared" si="32"/>
        <v>74</v>
      </c>
      <c r="H504" s="149">
        <f t="shared" si="33"/>
        <v>0</v>
      </c>
      <c r="I504" s="149">
        <f t="shared" si="34"/>
        <v>0</v>
      </c>
      <c r="J504" s="149">
        <f t="shared" si="35"/>
        <v>0</v>
      </c>
      <c r="K504" s="149">
        <f t="shared" si="36"/>
        <v>74</v>
      </c>
      <c r="L504" s="149"/>
      <c r="M504" s="149">
        <f t="shared" si="37"/>
        <v>0</v>
      </c>
    </row>
    <row r="505" spans="3:13" hidden="1" x14ac:dyDescent="0.3">
      <c r="C505" s="149" t="str">
        <f t="shared" si="38"/>
        <v>Vrije categorie</v>
      </c>
      <c r="D505" s="149"/>
      <c r="E505" s="149"/>
      <c r="F505" s="149">
        <f t="shared" si="31"/>
        <v>0</v>
      </c>
      <c r="G505" s="149">
        <f t="shared" si="32"/>
        <v>0</v>
      </c>
      <c r="H505" s="149">
        <f t="shared" si="33"/>
        <v>0</v>
      </c>
      <c r="I505" s="149">
        <f t="shared" si="34"/>
        <v>0</v>
      </c>
      <c r="J505" s="149">
        <f t="shared" si="35"/>
        <v>0</v>
      </c>
      <c r="K505" s="149">
        <f t="shared" si="36"/>
        <v>0</v>
      </c>
      <c r="L505" s="149"/>
      <c r="M505" s="149">
        <f t="shared" si="37"/>
        <v>0</v>
      </c>
    </row>
    <row r="506" spans="3:13" hidden="1" x14ac:dyDescent="0.3">
      <c r="C506" s="149" t="str">
        <f t="shared" si="38"/>
        <v>Vrije categorie</v>
      </c>
      <c r="D506" s="149"/>
      <c r="E506" s="149"/>
      <c r="F506" s="149">
        <f t="shared" si="31"/>
        <v>0</v>
      </c>
      <c r="G506" s="149">
        <f t="shared" si="32"/>
        <v>0</v>
      </c>
      <c r="H506" s="149">
        <f t="shared" si="33"/>
        <v>0</v>
      </c>
      <c r="I506" s="149">
        <f t="shared" si="34"/>
        <v>0</v>
      </c>
      <c r="J506" s="149">
        <f t="shared" si="35"/>
        <v>0</v>
      </c>
      <c r="K506" s="149">
        <f t="shared" si="36"/>
        <v>0</v>
      </c>
      <c r="L506" s="149"/>
      <c r="M506" s="149">
        <f t="shared" si="37"/>
        <v>0</v>
      </c>
    </row>
    <row r="507" spans="3:13" hidden="1" x14ac:dyDescent="0.3">
      <c r="C507" s="149" t="str">
        <f t="shared" si="38"/>
        <v>Vrije categorie</v>
      </c>
      <c r="D507" s="149"/>
      <c r="E507" s="149"/>
      <c r="F507" s="149">
        <f t="shared" si="31"/>
        <v>0</v>
      </c>
      <c r="G507" s="149">
        <f t="shared" si="32"/>
        <v>0</v>
      </c>
      <c r="H507" s="149">
        <f t="shared" si="33"/>
        <v>0</v>
      </c>
      <c r="I507" s="149">
        <f t="shared" si="34"/>
        <v>0</v>
      </c>
      <c r="J507" s="149">
        <f t="shared" si="35"/>
        <v>0</v>
      </c>
      <c r="K507" s="149">
        <f t="shared" si="36"/>
        <v>0</v>
      </c>
      <c r="L507" s="149"/>
      <c r="M507" s="149">
        <f t="shared" si="37"/>
        <v>0</v>
      </c>
    </row>
    <row r="508" spans="3:13" hidden="1" x14ac:dyDescent="0.3">
      <c r="C508" s="149" t="str">
        <f t="shared" si="38"/>
        <v>Vrije categorie</v>
      </c>
      <c r="D508" s="149"/>
      <c r="E508" s="149"/>
      <c r="F508" s="149">
        <f t="shared" si="31"/>
        <v>0</v>
      </c>
      <c r="G508" s="149">
        <f t="shared" si="32"/>
        <v>0</v>
      </c>
      <c r="H508" s="149">
        <f t="shared" si="33"/>
        <v>0</v>
      </c>
      <c r="I508" s="149">
        <f t="shared" si="34"/>
        <v>0</v>
      </c>
      <c r="J508" s="149">
        <f t="shared" si="35"/>
        <v>0</v>
      </c>
      <c r="K508" s="149">
        <f t="shared" si="36"/>
        <v>0</v>
      </c>
      <c r="L508" s="149"/>
      <c r="M508" s="149">
        <f t="shared" si="37"/>
        <v>0</v>
      </c>
    </row>
    <row r="509" spans="3:13" hidden="1" x14ac:dyDescent="0.3">
      <c r="C509" s="149" t="str">
        <f t="shared" si="38"/>
        <v>Vrije categorie</v>
      </c>
      <c r="D509" s="149"/>
      <c r="E509" s="149"/>
      <c r="F509" s="149">
        <f t="shared" si="31"/>
        <v>0</v>
      </c>
      <c r="G509" s="149">
        <f t="shared" si="32"/>
        <v>0</v>
      </c>
      <c r="H509" s="149">
        <f t="shared" si="33"/>
        <v>0</v>
      </c>
      <c r="I509" s="149">
        <f t="shared" si="34"/>
        <v>0</v>
      </c>
      <c r="J509" s="149">
        <f t="shared" si="35"/>
        <v>0</v>
      </c>
      <c r="K509" s="149">
        <f t="shared" si="36"/>
        <v>0</v>
      </c>
      <c r="L509" s="149"/>
      <c r="M509" s="149">
        <f t="shared" si="37"/>
        <v>0</v>
      </c>
    </row>
    <row r="510" spans="3:13" hidden="1" x14ac:dyDescent="0.3">
      <c r="C510" s="149" t="str">
        <f t="shared" si="38"/>
        <v>Vrije categorie</v>
      </c>
      <c r="D510" s="149"/>
      <c r="E510" s="149"/>
      <c r="F510" s="149">
        <f t="shared" si="31"/>
        <v>0</v>
      </c>
      <c r="G510" s="149">
        <f t="shared" si="32"/>
        <v>0</v>
      </c>
      <c r="H510" s="149">
        <f t="shared" si="33"/>
        <v>0</v>
      </c>
      <c r="I510" s="149">
        <f t="shared" si="34"/>
        <v>0</v>
      </c>
      <c r="J510" s="149">
        <f t="shared" si="35"/>
        <v>0</v>
      </c>
      <c r="K510" s="149">
        <f t="shared" si="36"/>
        <v>0</v>
      </c>
      <c r="L510" s="149"/>
      <c r="M510" s="149">
        <f t="shared" si="37"/>
        <v>0</v>
      </c>
    </row>
    <row r="511" spans="3:13" hidden="1" x14ac:dyDescent="0.3">
      <c r="C511" s="149" t="str">
        <f t="shared" si="38"/>
        <v>Vrije categorie</v>
      </c>
      <c r="D511" s="149"/>
      <c r="E511" s="149"/>
      <c r="F511" s="149">
        <f t="shared" si="31"/>
        <v>0</v>
      </c>
      <c r="G511" s="149">
        <f t="shared" si="32"/>
        <v>0</v>
      </c>
      <c r="H511" s="149">
        <f t="shared" si="33"/>
        <v>0</v>
      </c>
      <c r="I511" s="149">
        <f t="shared" si="34"/>
        <v>0</v>
      </c>
      <c r="J511" s="149">
        <f t="shared" si="35"/>
        <v>0</v>
      </c>
      <c r="K511" s="149">
        <f t="shared" si="36"/>
        <v>0</v>
      </c>
      <c r="L511" s="149"/>
      <c r="M511" s="149">
        <f t="shared" si="37"/>
        <v>0</v>
      </c>
    </row>
    <row r="512" spans="3:13" hidden="1" x14ac:dyDescent="0.3">
      <c r="C512" s="149" t="str">
        <f t="shared" si="38"/>
        <v>Vrije categorie</v>
      </c>
      <c r="D512" s="149"/>
      <c r="E512" s="149"/>
      <c r="F512" s="149">
        <f t="shared" si="31"/>
        <v>0</v>
      </c>
      <c r="G512" s="149">
        <f t="shared" si="32"/>
        <v>0</v>
      </c>
      <c r="H512" s="149">
        <f t="shared" si="33"/>
        <v>0</v>
      </c>
      <c r="I512" s="149">
        <f t="shared" si="34"/>
        <v>0</v>
      </c>
      <c r="J512" s="149">
        <f t="shared" si="35"/>
        <v>0</v>
      </c>
      <c r="K512" s="149">
        <f t="shared" si="36"/>
        <v>0</v>
      </c>
      <c r="L512" s="149"/>
      <c r="M512" s="149">
        <f t="shared" si="37"/>
        <v>0</v>
      </c>
    </row>
    <row r="513" spans="3:13" hidden="1" x14ac:dyDescent="0.3">
      <c r="C513" s="149" t="str">
        <f t="shared" si="38"/>
        <v>Vrije categorie</v>
      </c>
      <c r="D513" s="149"/>
      <c r="E513" s="149"/>
      <c r="F513" s="149">
        <f t="shared" si="31"/>
        <v>0</v>
      </c>
      <c r="G513" s="149">
        <f t="shared" si="32"/>
        <v>0</v>
      </c>
      <c r="H513" s="149">
        <f t="shared" si="33"/>
        <v>0</v>
      </c>
      <c r="I513" s="149">
        <f t="shared" si="34"/>
        <v>0</v>
      </c>
      <c r="J513" s="149">
        <f t="shared" si="35"/>
        <v>0</v>
      </c>
      <c r="K513" s="149">
        <f t="shared" si="36"/>
        <v>0</v>
      </c>
      <c r="L513" s="149"/>
      <c r="M513" s="149">
        <f t="shared" si="37"/>
        <v>0</v>
      </c>
    </row>
    <row r="514" spans="3:13" hidden="1" x14ac:dyDescent="0.3">
      <c r="C514" s="149" t="str">
        <f t="shared" si="38"/>
        <v>Vrije categorie</v>
      </c>
      <c r="D514" s="149"/>
      <c r="E514" s="149"/>
      <c r="F514" s="149">
        <f t="shared" si="31"/>
        <v>0</v>
      </c>
      <c r="G514" s="149">
        <f t="shared" si="32"/>
        <v>0</v>
      </c>
      <c r="H514" s="149">
        <f t="shared" si="33"/>
        <v>0</v>
      </c>
      <c r="I514" s="149">
        <f t="shared" si="34"/>
        <v>0</v>
      </c>
      <c r="J514" s="149">
        <f t="shared" si="35"/>
        <v>0</v>
      </c>
      <c r="K514" s="149">
        <f t="shared" si="36"/>
        <v>0</v>
      </c>
      <c r="L514" s="149"/>
      <c r="M514" s="149">
        <f t="shared" si="37"/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192.60000000000002</v>
      </c>
      <c r="G515" s="150">
        <f t="shared" ref="G515:K515" si="39">SUM(G500:G514)</f>
        <v>446.29999999999995</v>
      </c>
      <c r="H515" s="150">
        <f t="shared" si="39"/>
        <v>0</v>
      </c>
      <c r="I515" s="150">
        <f t="shared" si="39"/>
        <v>1.5</v>
      </c>
      <c r="J515" s="150">
        <f t="shared" si="39"/>
        <v>39.1</v>
      </c>
      <c r="K515" s="150">
        <f t="shared" si="39"/>
        <v>679.5</v>
      </c>
      <c r="L515" s="150"/>
      <c r="M515" s="150">
        <f>SUM(M499:M514)</f>
        <v>0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SUMPRODUCT(--($E$5:$E$498="H"),$F$5:$F$498)</f>
        <v>0</v>
      </c>
      <c r="G517" s="150">
        <f>SUMPRODUCT(--($E$5:$E$498="H"),G5:G498)</f>
        <v>15</v>
      </c>
      <c r="H517" s="150">
        <f>SUMPRODUCT(--($E$5:$E$498="H"),H5:H498)</f>
        <v>0</v>
      </c>
      <c r="I517" s="150">
        <f>SUMPRODUCT(--($E$5:$E$498="H"),I5:I498)</f>
        <v>0</v>
      </c>
      <c r="J517" s="150">
        <f>SUMPRODUCT(--($E$5:$E$498="H"),J5:J498)</f>
        <v>6.3999999999999995</v>
      </c>
      <c r="K517" s="150">
        <f>SUM(F517:J517)</f>
        <v>21.4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40">C500</f>
        <v>A</v>
      </c>
      <c r="D520" s="9"/>
      <c r="E520" s="9"/>
      <c r="F520" s="9">
        <f t="shared" ref="F520:F534" si="41">SUMPRODUCT(--($E$5:$E$498=C520),--($D$5:$D$498="X"),$F$5:$F$498)</f>
        <v>0</v>
      </c>
      <c r="G520" s="9">
        <f t="shared" ref="G520:G534" si="42">SUMPRODUCT(--($E$5:$E$498=C520),--($D$5:$D$498="X"),$G$5:$G$498)</f>
        <v>0</v>
      </c>
      <c r="H520" s="9">
        <f t="shared" ref="H520:H534" si="43">SUMPRODUCT(--($E$5:$E$498=C520),--($D$5:$D$498="X"),$H$5:$H$498)</f>
        <v>0</v>
      </c>
      <c r="I520" s="9">
        <f t="shared" ref="I520:I534" si="44">SUMPRODUCT(--($E$5:$E$498=C520),--($D$5:$D$498="X"),$I$5:$I$498)</f>
        <v>0</v>
      </c>
      <c r="J520" s="9">
        <f t="shared" ref="J520:J534" si="45">SUMPRODUCT(--($E$5:$E$498=C520),--($D$5:$D$498="X"),$J$5:$J$498)</f>
        <v>0</v>
      </c>
      <c r="K520" s="9">
        <f t="shared" ref="K520:K534" si="46">SUM(F520:J520)</f>
        <v>0</v>
      </c>
    </row>
    <row r="521" spans="3:13" hidden="1" x14ac:dyDescent="0.3">
      <c r="C521" s="9" t="str">
        <f t="shared" si="40"/>
        <v>A1</v>
      </c>
      <c r="D521" s="9"/>
      <c r="E521" s="9"/>
      <c r="F521" s="9">
        <f t="shared" si="41"/>
        <v>0</v>
      </c>
      <c r="G521" s="9">
        <f t="shared" si="42"/>
        <v>0</v>
      </c>
      <c r="H521" s="9">
        <f t="shared" si="43"/>
        <v>0</v>
      </c>
      <c r="I521" s="9">
        <f t="shared" si="44"/>
        <v>0</v>
      </c>
      <c r="J521" s="9">
        <f t="shared" si="45"/>
        <v>0</v>
      </c>
      <c r="K521" s="9">
        <f t="shared" si="46"/>
        <v>0</v>
      </c>
    </row>
    <row r="522" spans="3:13" hidden="1" x14ac:dyDescent="0.3">
      <c r="C522" s="9" t="str">
        <f t="shared" si="40"/>
        <v>B</v>
      </c>
      <c r="D522" s="9"/>
      <c r="E522" s="9"/>
      <c r="F522" s="9">
        <f t="shared" si="41"/>
        <v>0</v>
      </c>
      <c r="G522" s="9">
        <f t="shared" si="42"/>
        <v>0</v>
      </c>
      <c r="H522" s="9">
        <f t="shared" si="43"/>
        <v>0</v>
      </c>
      <c r="I522" s="9">
        <f t="shared" si="44"/>
        <v>0</v>
      </c>
      <c r="J522" s="9">
        <f t="shared" si="45"/>
        <v>0</v>
      </c>
      <c r="K522" s="9">
        <f t="shared" si="46"/>
        <v>0</v>
      </c>
    </row>
    <row r="523" spans="3:13" hidden="1" x14ac:dyDescent="0.3">
      <c r="C523" s="9" t="str">
        <f t="shared" si="40"/>
        <v>C</v>
      </c>
      <c r="D523" s="9"/>
      <c r="E523" s="9"/>
      <c r="F523" s="9">
        <f t="shared" si="41"/>
        <v>0</v>
      </c>
      <c r="G523" s="9">
        <f t="shared" si="42"/>
        <v>0</v>
      </c>
      <c r="H523" s="9">
        <f t="shared" si="43"/>
        <v>0</v>
      </c>
      <c r="I523" s="9">
        <f t="shared" si="44"/>
        <v>0</v>
      </c>
      <c r="J523" s="9">
        <f t="shared" si="45"/>
        <v>0</v>
      </c>
      <c r="K523" s="9">
        <f t="shared" si="46"/>
        <v>0</v>
      </c>
    </row>
    <row r="524" spans="3:13" hidden="1" x14ac:dyDescent="0.3">
      <c r="C524" s="9" t="str">
        <f t="shared" si="40"/>
        <v>D</v>
      </c>
      <c r="D524" s="9"/>
      <c r="E524" s="9"/>
      <c r="F524" s="9">
        <f t="shared" si="41"/>
        <v>0</v>
      </c>
      <c r="G524" s="9">
        <f t="shared" si="42"/>
        <v>0</v>
      </c>
      <c r="H524" s="9">
        <f t="shared" si="43"/>
        <v>0</v>
      </c>
      <c r="I524" s="9">
        <f t="shared" si="44"/>
        <v>0</v>
      </c>
      <c r="J524" s="9">
        <f t="shared" si="45"/>
        <v>0</v>
      </c>
      <c r="K524" s="9">
        <f t="shared" si="46"/>
        <v>0</v>
      </c>
    </row>
    <row r="525" spans="3:13" hidden="1" x14ac:dyDescent="0.3">
      <c r="C525" s="9" t="str">
        <f t="shared" si="40"/>
        <v>Vrije categorie</v>
      </c>
      <c r="D525" s="9"/>
      <c r="E525" s="9"/>
      <c r="F525" s="9">
        <f t="shared" si="41"/>
        <v>0</v>
      </c>
      <c r="G525" s="9">
        <f t="shared" si="42"/>
        <v>0</v>
      </c>
      <c r="H525" s="9">
        <f t="shared" si="43"/>
        <v>0</v>
      </c>
      <c r="I525" s="9">
        <f t="shared" si="44"/>
        <v>0</v>
      </c>
      <c r="J525" s="9">
        <f t="shared" si="45"/>
        <v>0</v>
      </c>
      <c r="K525" s="9">
        <f t="shared" si="46"/>
        <v>0</v>
      </c>
    </row>
    <row r="526" spans="3:13" hidden="1" x14ac:dyDescent="0.3">
      <c r="C526" s="9" t="str">
        <f t="shared" si="40"/>
        <v>Vrije categorie</v>
      </c>
      <c r="D526" s="9"/>
      <c r="E526" s="9"/>
      <c r="F526" s="9">
        <f t="shared" si="41"/>
        <v>0</v>
      </c>
      <c r="G526" s="9">
        <f t="shared" si="42"/>
        <v>0</v>
      </c>
      <c r="H526" s="9">
        <f t="shared" si="43"/>
        <v>0</v>
      </c>
      <c r="I526" s="9">
        <f t="shared" si="44"/>
        <v>0</v>
      </c>
      <c r="J526" s="9">
        <f t="shared" si="45"/>
        <v>0</v>
      </c>
      <c r="K526" s="9">
        <f t="shared" si="46"/>
        <v>0</v>
      </c>
    </row>
    <row r="527" spans="3:13" hidden="1" x14ac:dyDescent="0.3">
      <c r="C527" s="9" t="str">
        <f t="shared" si="40"/>
        <v>Vrije categorie</v>
      </c>
      <c r="D527" s="9"/>
      <c r="E527" s="9"/>
      <c r="F527" s="9">
        <f t="shared" si="41"/>
        <v>0</v>
      </c>
      <c r="G527" s="9">
        <f t="shared" si="42"/>
        <v>0</v>
      </c>
      <c r="H527" s="9">
        <f t="shared" si="43"/>
        <v>0</v>
      </c>
      <c r="I527" s="9">
        <f t="shared" si="44"/>
        <v>0</v>
      </c>
      <c r="J527" s="9">
        <f t="shared" si="45"/>
        <v>0</v>
      </c>
      <c r="K527" s="9">
        <f t="shared" si="46"/>
        <v>0</v>
      </c>
    </row>
    <row r="528" spans="3:13" hidden="1" x14ac:dyDescent="0.3">
      <c r="C528" s="9" t="str">
        <f t="shared" si="40"/>
        <v>Vrije categorie</v>
      </c>
      <c r="D528" s="9"/>
      <c r="E528" s="9"/>
      <c r="F528" s="9">
        <f t="shared" si="41"/>
        <v>0</v>
      </c>
      <c r="G528" s="9">
        <f t="shared" si="42"/>
        <v>0</v>
      </c>
      <c r="H528" s="9">
        <f t="shared" si="43"/>
        <v>0</v>
      </c>
      <c r="I528" s="9">
        <f t="shared" si="44"/>
        <v>0</v>
      </c>
      <c r="J528" s="9">
        <f t="shared" si="45"/>
        <v>0</v>
      </c>
      <c r="K528" s="9">
        <f t="shared" si="46"/>
        <v>0</v>
      </c>
    </row>
    <row r="529" spans="3:12" hidden="1" x14ac:dyDescent="0.3">
      <c r="C529" s="9" t="str">
        <f t="shared" si="40"/>
        <v>Vrije categorie</v>
      </c>
      <c r="D529" s="9"/>
      <c r="E529" s="9"/>
      <c r="F529" s="9">
        <f t="shared" si="41"/>
        <v>0</v>
      </c>
      <c r="G529" s="9">
        <f t="shared" si="42"/>
        <v>0</v>
      </c>
      <c r="H529" s="9">
        <f t="shared" si="43"/>
        <v>0</v>
      </c>
      <c r="I529" s="9">
        <f t="shared" si="44"/>
        <v>0</v>
      </c>
      <c r="J529" s="9">
        <f t="shared" si="45"/>
        <v>0</v>
      </c>
      <c r="K529" s="9">
        <f t="shared" si="46"/>
        <v>0</v>
      </c>
    </row>
    <row r="530" spans="3:12" hidden="1" x14ac:dyDescent="0.3">
      <c r="C530" s="9" t="str">
        <f t="shared" si="40"/>
        <v>Vrije categorie</v>
      </c>
      <c r="D530" s="9"/>
      <c r="E530" s="9"/>
      <c r="F530" s="9">
        <f t="shared" si="41"/>
        <v>0</v>
      </c>
      <c r="G530" s="9">
        <f t="shared" si="42"/>
        <v>0</v>
      </c>
      <c r="H530" s="9">
        <f t="shared" si="43"/>
        <v>0</v>
      </c>
      <c r="I530" s="9">
        <f t="shared" si="44"/>
        <v>0</v>
      </c>
      <c r="J530" s="9">
        <f t="shared" si="45"/>
        <v>0</v>
      </c>
      <c r="K530" s="9">
        <f t="shared" si="46"/>
        <v>0</v>
      </c>
    </row>
    <row r="531" spans="3:12" hidden="1" x14ac:dyDescent="0.3">
      <c r="C531" s="9" t="str">
        <f t="shared" si="40"/>
        <v>Vrije categorie</v>
      </c>
      <c r="D531" s="9"/>
      <c r="E531" s="9"/>
      <c r="F531" s="9">
        <f t="shared" si="41"/>
        <v>0</v>
      </c>
      <c r="G531" s="9">
        <f t="shared" si="42"/>
        <v>0</v>
      </c>
      <c r="H531" s="9">
        <f t="shared" si="43"/>
        <v>0</v>
      </c>
      <c r="I531" s="9">
        <f t="shared" si="44"/>
        <v>0</v>
      </c>
      <c r="J531" s="9">
        <f t="shared" si="45"/>
        <v>0</v>
      </c>
      <c r="K531" s="9">
        <f t="shared" si="46"/>
        <v>0</v>
      </c>
    </row>
    <row r="532" spans="3:12" hidden="1" x14ac:dyDescent="0.3">
      <c r="C532" s="9" t="str">
        <f t="shared" si="40"/>
        <v>Vrije categorie</v>
      </c>
      <c r="D532" s="9"/>
      <c r="E532" s="9"/>
      <c r="F532" s="9">
        <f t="shared" si="41"/>
        <v>0</v>
      </c>
      <c r="G532" s="9">
        <f t="shared" si="42"/>
        <v>0</v>
      </c>
      <c r="H532" s="9">
        <f t="shared" si="43"/>
        <v>0</v>
      </c>
      <c r="I532" s="9">
        <f t="shared" si="44"/>
        <v>0</v>
      </c>
      <c r="J532" s="9">
        <f t="shared" si="45"/>
        <v>0</v>
      </c>
      <c r="K532" s="9">
        <f t="shared" si="46"/>
        <v>0</v>
      </c>
    </row>
    <row r="533" spans="3:12" hidden="1" x14ac:dyDescent="0.3">
      <c r="C533" s="9" t="str">
        <f t="shared" si="40"/>
        <v>Vrije categorie</v>
      </c>
      <c r="D533" s="9"/>
      <c r="E533" s="9"/>
      <c r="F533" s="9">
        <f t="shared" si="41"/>
        <v>0</v>
      </c>
      <c r="G533" s="9">
        <f t="shared" si="42"/>
        <v>0</v>
      </c>
      <c r="H533" s="9">
        <f t="shared" si="43"/>
        <v>0</v>
      </c>
      <c r="I533" s="9">
        <f t="shared" si="44"/>
        <v>0</v>
      </c>
      <c r="J533" s="9">
        <f t="shared" si="45"/>
        <v>0</v>
      </c>
      <c r="K533" s="9">
        <f t="shared" si="46"/>
        <v>0</v>
      </c>
    </row>
    <row r="534" spans="3:12" hidden="1" x14ac:dyDescent="0.3">
      <c r="C534" s="9" t="str">
        <f t="shared" si="40"/>
        <v>Vrije categorie</v>
      </c>
      <c r="D534" s="9"/>
      <c r="E534" s="9"/>
      <c r="F534" s="9">
        <f t="shared" si="41"/>
        <v>0</v>
      </c>
      <c r="G534" s="9">
        <f t="shared" si="42"/>
        <v>0</v>
      </c>
      <c r="H534" s="9">
        <f t="shared" si="43"/>
        <v>0</v>
      </c>
      <c r="I534" s="9">
        <f t="shared" si="44"/>
        <v>0</v>
      </c>
      <c r="J534" s="9">
        <f t="shared" si="45"/>
        <v>0</v>
      </c>
      <c r="K534" s="9">
        <f t="shared" si="46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7">SUM(F520:F534)</f>
        <v>0</v>
      </c>
      <c r="G535" s="10">
        <f t="shared" si="47"/>
        <v>0</v>
      </c>
      <c r="H535" s="10">
        <f t="shared" si="47"/>
        <v>0</v>
      </c>
      <c r="I535" s="10">
        <f t="shared" si="47"/>
        <v>0</v>
      </c>
      <c r="J535" s="10">
        <f t="shared" si="47"/>
        <v>0</v>
      </c>
      <c r="K535" s="10">
        <f t="shared" si="47"/>
        <v>0</v>
      </c>
    </row>
    <row r="536" spans="3:12" hidden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Blad32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15,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Rehoboth</v>
      </c>
      <c r="C4" s="530"/>
      <c r="D4" s="530"/>
      <c r="E4" s="530"/>
      <c r="F4" s="548" t="s">
        <v>10</v>
      </c>
      <c r="G4" s="548"/>
      <c r="H4" s="306">
        <v>15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15a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 t="e">
        <f ca="1">D101</f>
        <v>#N/A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Categorie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A1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B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C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>D</v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0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0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0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0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0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0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0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0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Categorie</v>
      </c>
      <c r="D86" t="e">
        <f t="shared" ref="D86:D100" ca="1" si="8">IF(A86="",0,VLOOKUP(A86,INDIRECT("'"&amp;$H$5&amp;"'!C500:M515"),11,0))</f>
        <v>#N/A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A1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B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C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>D</v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 t="e">
        <f ca="1">SUM(D86:D100)</f>
        <v>#N/A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78" priority="4" operator="equal">
      <formula>"Geen 100%"</formula>
    </cfRule>
  </conditionalFormatting>
  <conditionalFormatting sqref="G12">
    <cfRule type="containsText" dxfId="77" priority="2" operator="containsText" text="te laag">
      <formula>NOT(ISERROR(SEARCH("te laag",G12)))</formula>
    </cfRule>
  </conditionalFormatting>
  <conditionalFormatting sqref="G13">
    <cfRule type="containsText" dxfId="76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4F721B7A-6A0B-4A8C-996E-1C82D4106F6C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Blad33">
    <tabColor rgb="FF173583"/>
  </sheetPr>
  <dimension ref="A1:N564"/>
  <sheetViews>
    <sheetView zoomScaleNormal="100" workbookViewId="0">
      <selection activeCell="N12" sqref="N12"/>
    </sheetView>
  </sheetViews>
  <sheetFormatPr defaultRowHeight="14.4" x14ac:dyDescent="0.3"/>
  <cols>
    <col min="1" max="1" width="6" style="5" customWidth="1"/>
    <col min="2" max="2" width="6.332031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33203125" customWidth="1"/>
  </cols>
  <sheetData>
    <row r="1" spans="1:14" x14ac:dyDescent="0.3">
      <c r="A1" s="40">
        <f>'15'!H4</f>
        <v>15</v>
      </c>
      <c r="B1" s="38" t="s">
        <v>6</v>
      </c>
      <c r="C1" s="39"/>
      <c r="D1" s="261" t="str">
        <f>IF(VLOOKUP(A1,Verzamelblad!A5:E54,3)=0,"",VLOOKUP(A1,Verzamelblad!A5:E54,3))</f>
        <v>CBS Rehoboth</v>
      </c>
      <c r="E1" s="30"/>
      <c r="F1" s="12"/>
      <c r="G1" s="12"/>
      <c r="H1" s="12"/>
      <c r="I1" s="12"/>
      <c r="J1" s="12"/>
      <c r="K1" s="27"/>
    </row>
    <row r="2" spans="1:14" x14ac:dyDescent="0.3">
      <c r="B2" s="38" t="s">
        <v>22</v>
      </c>
      <c r="C2" s="30"/>
      <c r="D2" s="261" t="str">
        <f>IF(CONCATENATE(VLOOKUP(A1,Verzamelblad!A5:E54,4)," te ",VLOOKUP(A1,Verzamelblad!A5:E54,5))=" te ","",CONCATENATE(VLOOKUP(A1,Verzamelblad!A5:E54,4)," te ",VLOOKUP(A1,Verzamelblad!A5:E54,5)))</f>
        <v/>
      </c>
      <c r="E2" s="30"/>
      <c r="F2" s="12"/>
      <c r="G2" s="12"/>
      <c r="H2" s="12"/>
      <c r="I2" s="12"/>
      <c r="J2" s="12"/>
      <c r="K2" s="27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A4" s="328"/>
      <c r="B4" s="328"/>
      <c r="C4" s="329" t="s">
        <v>371</v>
      </c>
    </row>
    <row r="5" spans="1:14" x14ac:dyDescent="0.3">
      <c r="A5" s="367" t="s">
        <v>442</v>
      </c>
      <c r="B5" s="406"/>
      <c r="C5" s="159" t="s">
        <v>701</v>
      </c>
      <c r="D5" s="159" t="s">
        <v>659</v>
      </c>
      <c r="E5" s="159" t="s">
        <v>287</v>
      </c>
      <c r="F5" s="365"/>
      <c r="G5" s="365">
        <v>6.7</v>
      </c>
      <c r="H5" s="365"/>
      <c r="I5" s="365"/>
      <c r="J5" s="365"/>
      <c r="K5" s="7">
        <f>SUM(F5:J5)</f>
        <v>6.7</v>
      </c>
    </row>
    <row r="6" spans="1:14" x14ac:dyDescent="0.3">
      <c r="A6" s="367" t="s">
        <v>538</v>
      </c>
      <c r="B6" s="406"/>
      <c r="C6" s="159" t="s">
        <v>340</v>
      </c>
      <c r="D6" s="159" t="s">
        <v>659</v>
      </c>
      <c r="E6" s="159" t="s">
        <v>287</v>
      </c>
      <c r="F6" s="365"/>
      <c r="G6" s="365">
        <v>40.200000000000003</v>
      </c>
      <c r="H6" s="365"/>
      <c r="I6" s="365"/>
      <c r="J6" s="365"/>
      <c r="K6" s="7">
        <f>SUM(F6:J6)</f>
        <v>40.200000000000003</v>
      </c>
    </row>
    <row r="7" spans="1:14" x14ac:dyDescent="0.3">
      <c r="A7" s="367" t="s">
        <v>438</v>
      </c>
      <c r="B7" s="406" t="s">
        <v>548</v>
      </c>
      <c r="C7" s="159" t="s">
        <v>387</v>
      </c>
      <c r="D7" s="159" t="s">
        <v>659</v>
      </c>
      <c r="E7" s="159" t="s">
        <v>288</v>
      </c>
      <c r="F7" s="365"/>
      <c r="G7" s="365">
        <v>52.7</v>
      </c>
      <c r="H7" s="365"/>
      <c r="I7" s="365"/>
      <c r="J7" s="365"/>
      <c r="K7" s="7">
        <f>SUM(F7:J7)</f>
        <v>52.7</v>
      </c>
    </row>
    <row r="8" spans="1:14" x14ac:dyDescent="0.3">
      <c r="A8" s="367" t="s">
        <v>438</v>
      </c>
      <c r="B8" s="406"/>
      <c r="C8" s="159" t="s">
        <v>727</v>
      </c>
      <c r="D8" s="159" t="s">
        <v>659</v>
      </c>
      <c r="E8" s="159" t="s">
        <v>288</v>
      </c>
      <c r="F8" s="365"/>
      <c r="G8" s="365">
        <v>11.6</v>
      </c>
      <c r="H8" s="365"/>
      <c r="I8" s="365"/>
      <c r="J8" s="365"/>
      <c r="K8" s="7">
        <f>SUM(F8:J8)</f>
        <v>11.6</v>
      </c>
    </row>
    <row r="9" spans="1:14" x14ac:dyDescent="0.3">
      <c r="A9" s="367" t="s">
        <v>538</v>
      </c>
      <c r="B9" s="406"/>
      <c r="C9" s="159" t="s">
        <v>509</v>
      </c>
      <c r="D9" s="159" t="s">
        <v>659</v>
      </c>
      <c r="E9" s="159" t="s">
        <v>287</v>
      </c>
      <c r="F9" s="365"/>
      <c r="G9" s="365">
        <v>1</v>
      </c>
      <c r="H9" s="365"/>
      <c r="I9" s="365"/>
      <c r="J9" s="365"/>
      <c r="K9" s="7">
        <f t="shared" ref="K9:K67" si="0">SUM(F9:J9)</f>
        <v>1</v>
      </c>
    </row>
    <row r="10" spans="1:14" x14ac:dyDescent="0.3">
      <c r="A10" s="367" t="s">
        <v>728</v>
      </c>
      <c r="B10" s="406"/>
      <c r="C10" s="159" t="s">
        <v>350</v>
      </c>
      <c r="D10" s="159" t="s">
        <v>659</v>
      </c>
      <c r="E10" s="159" t="s">
        <v>287</v>
      </c>
      <c r="F10" s="365"/>
      <c r="G10" s="365">
        <v>3.2</v>
      </c>
      <c r="H10" s="365"/>
      <c r="I10" s="365"/>
      <c r="J10" s="365"/>
      <c r="K10" s="7">
        <f t="shared" si="0"/>
        <v>3.2</v>
      </c>
    </row>
    <row r="11" spans="1:14" x14ac:dyDescent="0.3">
      <c r="A11" s="367" t="s">
        <v>437</v>
      </c>
      <c r="B11" s="406" t="s">
        <v>548</v>
      </c>
      <c r="C11" s="159" t="s">
        <v>387</v>
      </c>
      <c r="D11" s="159" t="s">
        <v>659</v>
      </c>
      <c r="E11" s="159" t="s">
        <v>343</v>
      </c>
      <c r="F11" s="365"/>
      <c r="G11" s="365">
        <v>54.3</v>
      </c>
      <c r="H11" s="365"/>
      <c r="I11" s="365"/>
      <c r="J11" s="365"/>
      <c r="K11" s="7">
        <f t="shared" si="0"/>
        <v>54.3</v>
      </c>
    </row>
    <row r="12" spans="1:14" x14ac:dyDescent="0.3">
      <c r="A12" s="367" t="s">
        <v>435</v>
      </c>
      <c r="B12" s="406"/>
      <c r="C12" s="159" t="s">
        <v>345</v>
      </c>
      <c r="D12" s="159" t="s">
        <v>659</v>
      </c>
      <c r="E12" s="159" t="s">
        <v>276</v>
      </c>
      <c r="F12" s="365"/>
      <c r="G12" s="365"/>
      <c r="H12" s="365"/>
      <c r="I12" s="365"/>
      <c r="J12" s="365">
        <v>4.7</v>
      </c>
      <c r="K12" s="7">
        <f t="shared" si="0"/>
        <v>4.7</v>
      </c>
    </row>
    <row r="13" spans="1:14" x14ac:dyDescent="0.3">
      <c r="A13" s="367" t="s">
        <v>435</v>
      </c>
      <c r="B13" s="406"/>
      <c r="C13" s="159" t="s">
        <v>729</v>
      </c>
      <c r="D13" s="159" t="s">
        <v>659</v>
      </c>
      <c r="E13" s="159" t="s">
        <v>276</v>
      </c>
      <c r="F13" s="365"/>
      <c r="G13" s="365"/>
      <c r="H13" s="365"/>
      <c r="I13" s="365"/>
      <c r="J13" s="365">
        <v>0.7</v>
      </c>
      <c r="K13" s="7">
        <f t="shared" si="0"/>
        <v>0.7</v>
      </c>
    </row>
    <row r="14" spans="1:14" x14ac:dyDescent="0.3">
      <c r="A14" s="367" t="s">
        <v>435</v>
      </c>
      <c r="B14" s="406"/>
      <c r="C14" s="159" t="s">
        <v>346</v>
      </c>
      <c r="D14" s="159" t="s">
        <v>659</v>
      </c>
      <c r="E14" s="159" t="s">
        <v>276</v>
      </c>
      <c r="F14" s="365"/>
      <c r="G14" s="365"/>
      <c r="H14" s="365"/>
      <c r="I14" s="365"/>
      <c r="J14" s="365">
        <v>0.7</v>
      </c>
      <c r="K14" s="7">
        <f t="shared" si="0"/>
        <v>0.7</v>
      </c>
    </row>
    <row r="15" spans="1:14" x14ac:dyDescent="0.3">
      <c r="A15" s="367" t="s">
        <v>435</v>
      </c>
      <c r="B15" s="406"/>
      <c r="C15" s="159" t="s">
        <v>346</v>
      </c>
      <c r="D15" s="159" t="s">
        <v>659</v>
      </c>
      <c r="E15" s="159" t="s">
        <v>276</v>
      </c>
      <c r="F15" s="365"/>
      <c r="G15" s="365"/>
      <c r="H15" s="365"/>
      <c r="I15" s="365"/>
      <c r="J15" s="365">
        <v>0.7</v>
      </c>
      <c r="K15" s="7">
        <f t="shared" si="0"/>
        <v>0.7</v>
      </c>
    </row>
    <row r="16" spans="1:14" x14ac:dyDescent="0.3">
      <c r="A16" s="367" t="s">
        <v>435</v>
      </c>
      <c r="B16" s="406"/>
      <c r="C16" s="159" t="s">
        <v>346</v>
      </c>
      <c r="D16" s="159" t="s">
        <v>659</v>
      </c>
      <c r="E16" s="159" t="s">
        <v>276</v>
      </c>
      <c r="F16" s="365"/>
      <c r="G16" s="365"/>
      <c r="H16" s="365"/>
      <c r="I16" s="365"/>
      <c r="J16" s="365">
        <v>0.7</v>
      </c>
      <c r="K16" s="7">
        <f t="shared" si="0"/>
        <v>0.7</v>
      </c>
    </row>
    <row r="17" spans="1:11" x14ac:dyDescent="0.3">
      <c r="A17" s="367" t="s">
        <v>432</v>
      </c>
      <c r="B17" s="406"/>
      <c r="C17" s="159" t="s">
        <v>379</v>
      </c>
      <c r="D17" s="159" t="s">
        <v>659</v>
      </c>
      <c r="E17" s="159" t="s">
        <v>343</v>
      </c>
      <c r="F17" s="365"/>
      <c r="G17" s="365">
        <v>5.6</v>
      </c>
      <c r="H17" s="365"/>
      <c r="I17" s="365"/>
      <c r="J17" s="365"/>
      <c r="K17" s="7">
        <f t="shared" si="0"/>
        <v>5.6</v>
      </c>
    </row>
    <row r="18" spans="1:11" x14ac:dyDescent="0.3">
      <c r="A18" s="367"/>
      <c r="B18" s="406"/>
      <c r="C18" s="159" t="s">
        <v>703</v>
      </c>
      <c r="D18" s="159" t="s">
        <v>659</v>
      </c>
      <c r="E18" s="159" t="s">
        <v>343</v>
      </c>
      <c r="F18" s="365"/>
      <c r="G18" s="365">
        <v>3.7</v>
      </c>
      <c r="H18" s="365"/>
      <c r="I18" s="365"/>
      <c r="J18" s="365"/>
      <c r="K18" s="7">
        <f t="shared" si="0"/>
        <v>3.7</v>
      </c>
    </row>
    <row r="19" spans="1:11" x14ac:dyDescent="0.3">
      <c r="A19" s="367"/>
      <c r="B19" s="406"/>
      <c r="C19" s="159" t="s">
        <v>350</v>
      </c>
      <c r="D19" s="159" t="s">
        <v>659</v>
      </c>
      <c r="E19" s="159" t="s">
        <v>287</v>
      </c>
      <c r="F19" s="365"/>
      <c r="G19" s="365">
        <v>11.5</v>
      </c>
      <c r="H19" s="365"/>
      <c r="I19" s="365"/>
      <c r="J19" s="365"/>
      <c r="K19" s="7">
        <f t="shared" si="0"/>
        <v>11.5</v>
      </c>
    </row>
    <row r="20" spans="1:11" x14ac:dyDescent="0.3">
      <c r="A20" s="367"/>
      <c r="B20" s="406"/>
      <c r="C20" s="159" t="s">
        <v>502</v>
      </c>
      <c r="D20" s="159" t="s">
        <v>659</v>
      </c>
      <c r="E20" s="159" t="s">
        <v>287</v>
      </c>
      <c r="F20" s="365"/>
      <c r="G20" s="365">
        <v>7.8</v>
      </c>
      <c r="H20" s="365"/>
      <c r="I20" s="365"/>
      <c r="J20" s="365"/>
      <c r="K20" s="7">
        <f t="shared" si="0"/>
        <v>7.8</v>
      </c>
    </row>
    <row r="21" spans="1:11" x14ac:dyDescent="0.3">
      <c r="A21" s="367" t="s">
        <v>730</v>
      </c>
      <c r="B21" s="406"/>
      <c r="C21" s="159" t="s">
        <v>731</v>
      </c>
      <c r="D21" s="159" t="s">
        <v>659</v>
      </c>
      <c r="E21" s="159" t="s">
        <v>288</v>
      </c>
      <c r="F21" s="365"/>
      <c r="G21" s="365">
        <v>194.1</v>
      </c>
      <c r="H21" s="365"/>
      <c r="I21" s="365"/>
      <c r="J21" s="365"/>
      <c r="K21" s="7">
        <f t="shared" si="0"/>
        <v>194.1</v>
      </c>
    </row>
    <row r="22" spans="1:11" x14ac:dyDescent="0.3">
      <c r="A22" s="367" t="s">
        <v>730</v>
      </c>
      <c r="B22" s="406"/>
      <c r="C22" s="159" t="s">
        <v>727</v>
      </c>
      <c r="D22" s="159" t="s">
        <v>659</v>
      </c>
      <c r="E22" s="159" t="s">
        <v>288</v>
      </c>
      <c r="F22" s="365"/>
      <c r="G22" s="365">
        <v>5.3</v>
      </c>
      <c r="H22" s="365"/>
      <c r="I22" s="365"/>
      <c r="J22" s="365"/>
      <c r="K22" s="7">
        <f t="shared" si="0"/>
        <v>5.3</v>
      </c>
    </row>
    <row r="23" spans="1:11" x14ac:dyDescent="0.3">
      <c r="A23" s="367" t="s">
        <v>422</v>
      </c>
      <c r="B23" s="406"/>
      <c r="C23" s="159" t="s">
        <v>732</v>
      </c>
      <c r="D23" s="159" t="s">
        <v>659</v>
      </c>
      <c r="E23" s="159" t="s">
        <v>288</v>
      </c>
      <c r="F23" s="365"/>
      <c r="G23" s="365">
        <v>23.1</v>
      </c>
      <c r="H23" s="365"/>
      <c r="I23" s="365"/>
      <c r="J23" s="365"/>
      <c r="K23" s="7">
        <f t="shared" si="0"/>
        <v>23.1</v>
      </c>
    </row>
    <row r="24" spans="1:11" x14ac:dyDescent="0.3">
      <c r="A24" s="367"/>
      <c r="B24" s="406"/>
      <c r="C24" s="159" t="s">
        <v>347</v>
      </c>
      <c r="D24" s="159" t="s">
        <v>659</v>
      </c>
      <c r="E24" s="159" t="s">
        <v>343</v>
      </c>
      <c r="F24" s="365"/>
      <c r="G24" s="365">
        <v>1.8</v>
      </c>
      <c r="H24" s="365"/>
      <c r="I24" s="365"/>
      <c r="J24" s="365"/>
      <c r="K24" s="7">
        <f t="shared" si="0"/>
        <v>1.8</v>
      </c>
    </row>
    <row r="25" spans="1:11" x14ac:dyDescent="0.3">
      <c r="A25" s="367" t="s">
        <v>420</v>
      </c>
      <c r="B25" s="406"/>
      <c r="C25" s="159" t="s">
        <v>733</v>
      </c>
      <c r="D25" s="159" t="s">
        <v>659</v>
      </c>
      <c r="E25" s="159" t="s">
        <v>288</v>
      </c>
      <c r="F25" s="365"/>
      <c r="G25" s="365">
        <v>16.5</v>
      </c>
      <c r="H25" s="365"/>
      <c r="I25" s="365"/>
      <c r="J25" s="365"/>
      <c r="K25" s="7">
        <f t="shared" si="0"/>
        <v>16.5</v>
      </c>
    </row>
    <row r="26" spans="1:11" x14ac:dyDescent="0.3">
      <c r="A26" s="367" t="s">
        <v>439</v>
      </c>
      <c r="B26" s="406"/>
      <c r="C26" s="159" t="s">
        <v>734</v>
      </c>
      <c r="D26" s="159" t="s">
        <v>659</v>
      </c>
      <c r="E26" s="159" t="s">
        <v>287</v>
      </c>
      <c r="F26" s="365">
        <v>7.8</v>
      </c>
      <c r="G26" s="365">
        <v>4</v>
      </c>
      <c r="H26" s="365"/>
      <c r="I26" s="365"/>
      <c r="J26" s="365"/>
      <c r="K26" s="7">
        <f t="shared" si="0"/>
        <v>11.8</v>
      </c>
    </row>
    <row r="27" spans="1:11" x14ac:dyDescent="0.3">
      <c r="A27" s="367" t="s">
        <v>402</v>
      </c>
      <c r="B27" s="406"/>
      <c r="C27" s="159" t="s">
        <v>345</v>
      </c>
      <c r="D27" s="159" t="s">
        <v>659</v>
      </c>
      <c r="E27" s="159" t="s">
        <v>276</v>
      </c>
      <c r="F27" s="365"/>
      <c r="G27" s="365"/>
      <c r="H27" s="365"/>
      <c r="I27" s="365"/>
      <c r="J27" s="365">
        <v>3.3</v>
      </c>
      <c r="K27" s="7">
        <f t="shared" si="0"/>
        <v>3.3</v>
      </c>
    </row>
    <row r="28" spans="1:11" x14ac:dyDescent="0.3">
      <c r="A28" s="367" t="s">
        <v>402</v>
      </c>
      <c r="B28" s="406"/>
      <c r="C28" s="159" t="s">
        <v>346</v>
      </c>
      <c r="D28" s="159" t="s">
        <v>659</v>
      </c>
      <c r="E28" s="159" t="s">
        <v>276</v>
      </c>
      <c r="F28" s="365"/>
      <c r="G28" s="365"/>
      <c r="H28" s="365"/>
      <c r="I28" s="365"/>
      <c r="J28" s="365">
        <v>0.9</v>
      </c>
      <c r="K28" s="7">
        <f t="shared" si="0"/>
        <v>0.9</v>
      </c>
    </row>
    <row r="29" spans="1:11" x14ac:dyDescent="0.3">
      <c r="A29" s="367" t="s">
        <v>402</v>
      </c>
      <c r="B29" s="406"/>
      <c r="C29" s="159" t="s">
        <v>346</v>
      </c>
      <c r="D29" s="159" t="s">
        <v>659</v>
      </c>
      <c r="E29" s="159" t="s">
        <v>276</v>
      </c>
      <c r="F29" s="365"/>
      <c r="G29" s="365"/>
      <c r="H29" s="365"/>
      <c r="I29" s="365"/>
      <c r="J29" s="365">
        <v>0.9</v>
      </c>
      <c r="K29" s="7">
        <f t="shared" si="0"/>
        <v>0.9</v>
      </c>
    </row>
    <row r="30" spans="1:11" x14ac:dyDescent="0.3">
      <c r="A30" s="367" t="s">
        <v>539</v>
      </c>
      <c r="B30" s="406"/>
      <c r="C30" s="159" t="s">
        <v>345</v>
      </c>
      <c r="D30" s="159" t="s">
        <v>659</v>
      </c>
      <c r="E30" s="159" t="s">
        <v>276</v>
      </c>
      <c r="F30" s="365"/>
      <c r="G30" s="365"/>
      <c r="H30" s="365"/>
      <c r="I30" s="365"/>
      <c r="J30" s="365">
        <v>3.3</v>
      </c>
      <c r="K30" s="7">
        <f t="shared" si="0"/>
        <v>3.3</v>
      </c>
    </row>
    <row r="31" spans="1:11" x14ac:dyDescent="0.3">
      <c r="A31" s="367" t="s">
        <v>539</v>
      </c>
      <c r="B31" s="406"/>
      <c r="C31" s="159" t="s">
        <v>346</v>
      </c>
      <c r="D31" s="159" t="s">
        <v>659</v>
      </c>
      <c r="E31" s="159" t="s">
        <v>276</v>
      </c>
      <c r="F31" s="365"/>
      <c r="G31" s="365"/>
      <c r="H31" s="365"/>
      <c r="I31" s="365"/>
      <c r="J31" s="365">
        <v>0.9</v>
      </c>
      <c r="K31" s="7">
        <f t="shared" si="0"/>
        <v>0.9</v>
      </c>
    </row>
    <row r="32" spans="1:11" x14ac:dyDescent="0.3">
      <c r="A32" s="367" t="s">
        <v>539</v>
      </c>
      <c r="B32" s="406"/>
      <c r="C32" s="159" t="s">
        <v>346</v>
      </c>
      <c r="D32" s="159" t="s">
        <v>659</v>
      </c>
      <c r="E32" s="159" t="s">
        <v>276</v>
      </c>
      <c r="F32" s="365"/>
      <c r="G32" s="365"/>
      <c r="H32" s="365"/>
      <c r="I32" s="365"/>
      <c r="J32" s="365">
        <v>0.9</v>
      </c>
      <c r="K32" s="7">
        <f t="shared" si="0"/>
        <v>0.9</v>
      </c>
    </row>
    <row r="33" spans="1:13" x14ac:dyDescent="0.3">
      <c r="A33" s="367" t="s">
        <v>543</v>
      </c>
      <c r="B33" s="406" t="s">
        <v>589</v>
      </c>
      <c r="C33" s="159" t="s">
        <v>656</v>
      </c>
      <c r="D33" s="159" t="s">
        <v>659</v>
      </c>
      <c r="E33" s="159" t="s">
        <v>288</v>
      </c>
      <c r="F33" s="365"/>
      <c r="G33" s="365">
        <v>65.8</v>
      </c>
      <c r="H33" s="365"/>
      <c r="I33" s="365"/>
      <c r="J33" s="365"/>
      <c r="K33" s="7">
        <f t="shared" si="0"/>
        <v>65.8</v>
      </c>
    </row>
    <row r="34" spans="1:13" x14ac:dyDescent="0.3">
      <c r="A34" s="367" t="s">
        <v>446</v>
      </c>
      <c r="B34" s="406"/>
      <c r="C34" s="159" t="s">
        <v>506</v>
      </c>
      <c r="D34" s="159" t="s">
        <v>659</v>
      </c>
      <c r="E34" s="159" t="s">
        <v>288</v>
      </c>
      <c r="F34" s="365"/>
      <c r="G34" s="365">
        <v>6.4</v>
      </c>
      <c r="H34" s="365"/>
      <c r="I34" s="365"/>
      <c r="J34" s="365"/>
      <c r="K34" s="7">
        <f t="shared" si="0"/>
        <v>6.4</v>
      </c>
    </row>
    <row r="35" spans="1:13" x14ac:dyDescent="0.3">
      <c r="A35" s="367" t="s">
        <v>444</v>
      </c>
      <c r="B35" s="406"/>
      <c r="C35" s="159" t="s">
        <v>379</v>
      </c>
      <c r="D35" s="159" t="s">
        <v>659</v>
      </c>
      <c r="E35" s="159" t="s">
        <v>343</v>
      </c>
      <c r="F35" s="365"/>
      <c r="G35" s="365">
        <v>4</v>
      </c>
      <c r="H35" s="365"/>
      <c r="I35" s="365"/>
      <c r="J35" s="365"/>
      <c r="K35" s="7">
        <f t="shared" si="0"/>
        <v>4</v>
      </c>
    </row>
    <row r="36" spans="1:13" x14ac:dyDescent="0.3">
      <c r="A36" s="367" t="s">
        <v>445</v>
      </c>
      <c r="B36" s="406"/>
      <c r="C36" s="159" t="s">
        <v>361</v>
      </c>
      <c r="D36" s="159" t="s">
        <v>659</v>
      </c>
      <c r="E36" s="159" t="s">
        <v>289</v>
      </c>
      <c r="F36" s="365"/>
      <c r="G36" s="365">
        <v>6.4</v>
      </c>
      <c r="H36" s="365"/>
      <c r="I36" s="365"/>
      <c r="J36" s="365"/>
      <c r="K36" s="7">
        <f t="shared" si="0"/>
        <v>6.4</v>
      </c>
    </row>
    <row r="37" spans="1:13" ht="15" thickBot="1" x14ac:dyDescent="0.35">
      <c r="A37" s="367" t="s">
        <v>414</v>
      </c>
      <c r="B37" s="406"/>
      <c r="C37" s="159" t="s">
        <v>735</v>
      </c>
      <c r="D37" s="159" t="s">
        <v>659</v>
      </c>
      <c r="E37" s="159" t="s">
        <v>287</v>
      </c>
      <c r="F37" s="365">
        <v>25.3</v>
      </c>
      <c r="G37" s="365"/>
      <c r="H37" s="365"/>
      <c r="I37" s="365"/>
      <c r="J37" s="365"/>
      <c r="K37" s="7">
        <f t="shared" si="0"/>
        <v>25.3</v>
      </c>
      <c r="L37" s="258"/>
      <c r="M37" s="260"/>
    </row>
    <row r="38" spans="1:13" ht="15" thickTop="1" x14ac:dyDescent="0.3">
      <c r="A38" s="367" t="s">
        <v>441</v>
      </c>
      <c r="B38" s="406" t="s">
        <v>589</v>
      </c>
      <c r="C38" s="159" t="s">
        <v>652</v>
      </c>
      <c r="D38" s="159" t="s">
        <v>659</v>
      </c>
      <c r="E38" s="159" t="s">
        <v>288</v>
      </c>
      <c r="F38" s="365"/>
      <c r="G38" s="365">
        <v>56.4</v>
      </c>
      <c r="H38" s="365"/>
      <c r="I38" s="365"/>
      <c r="J38" s="365"/>
      <c r="K38" s="7">
        <f t="shared" si="0"/>
        <v>56.4</v>
      </c>
    </row>
    <row r="39" spans="1:13" x14ac:dyDescent="0.3">
      <c r="A39" s="367" t="s">
        <v>441</v>
      </c>
      <c r="B39" s="406"/>
      <c r="C39" s="159" t="s">
        <v>727</v>
      </c>
      <c r="D39" s="159" t="s">
        <v>659</v>
      </c>
      <c r="E39" s="159" t="s">
        <v>288</v>
      </c>
      <c r="F39" s="365"/>
      <c r="G39" s="365">
        <v>5.2</v>
      </c>
      <c r="H39" s="365"/>
      <c r="I39" s="365"/>
      <c r="J39" s="365"/>
      <c r="K39" s="7">
        <f t="shared" si="0"/>
        <v>5.2</v>
      </c>
    </row>
    <row r="40" spans="1:13" x14ac:dyDescent="0.3">
      <c r="A40" s="367" t="s">
        <v>440</v>
      </c>
      <c r="B40" s="406"/>
      <c r="C40" s="159" t="s">
        <v>736</v>
      </c>
      <c r="D40" s="159" t="s">
        <v>659</v>
      </c>
      <c r="E40" s="159" t="s">
        <v>289</v>
      </c>
      <c r="F40" s="365">
        <v>23.4</v>
      </c>
      <c r="G40" s="365"/>
      <c r="H40" s="365"/>
      <c r="I40" s="365"/>
      <c r="J40" s="365"/>
      <c r="K40" s="7">
        <f t="shared" si="0"/>
        <v>23.4</v>
      </c>
      <c r="L40" s="5">
        <f t="shared" ref="L40:L70" si="1">IF(D40="X",0,IF(E40="",0,IF(E40="H",0,VLOOKUP(E40,$F$540:$G$554,2))))</f>
        <v>0</v>
      </c>
      <c r="M40">
        <f t="shared" ref="M40:M69" si="2">SUM(K40*L40)</f>
        <v>0</v>
      </c>
    </row>
    <row r="41" spans="1:13" x14ac:dyDescent="0.3">
      <c r="A41" s="367" t="s">
        <v>395</v>
      </c>
      <c r="B41" s="406"/>
      <c r="C41" s="159" t="s">
        <v>345</v>
      </c>
      <c r="D41" s="159" t="s">
        <v>659</v>
      </c>
      <c r="E41" s="159" t="s">
        <v>276</v>
      </c>
      <c r="F41" s="365"/>
      <c r="G41" s="365"/>
      <c r="H41" s="365"/>
      <c r="I41" s="365"/>
      <c r="J41" s="365">
        <v>3.5</v>
      </c>
      <c r="K41" s="7">
        <f t="shared" si="0"/>
        <v>3.5</v>
      </c>
      <c r="L41" s="5">
        <f t="shared" si="1"/>
        <v>0</v>
      </c>
      <c r="M41">
        <f t="shared" si="2"/>
        <v>0</v>
      </c>
    </row>
    <row r="42" spans="1:13" x14ac:dyDescent="0.3">
      <c r="A42" s="367" t="s">
        <v>395</v>
      </c>
      <c r="B42" s="406"/>
      <c r="C42" s="159" t="s">
        <v>346</v>
      </c>
      <c r="D42" s="159" t="s">
        <v>659</v>
      </c>
      <c r="E42" s="159" t="s">
        <v>276</v>
      </c>
      <c r="F42" s="365"/>
      <c r="G42" s="365"/>
      <c r="H42" s="365"/>
      <c r="I42" s="365"/>
      <c r="J42" s="365">
        <v>0.8</v>
      </c>
      <c r="K42" s="7">
        <f t="shared" si="0"/>
        <v>0.8</v>
      </c>
      <c r="L42" s="5">
        <f t="shared" si="1"/>
        <v>0</v>
      </c>
      <c r="M42">
        <f t="shared" si="2"/>
        <v>0</v>
      </c>
    </row>
    <row r="43" spans="1:13" x14ac:dyDescent="0.3">
      <c r="A43" s="367" t="s">
        <v>395</v>
      </c>
      <c r="B43" s="406"/>
      <c r="C43" s="159" t="s">
        <v>346</v>
      </c>
      <c r="D43" s="159" t="s">
        <v>659</v>
      </c>
      <c r="E43" s="159" t="s">
        <v>276</v>
      </c>
      <c r="F43" s="365"/>
      <c r="G43" s="365"/>
      <c r="H43" s="365"/>
      <c r="I43" s="365"/>
      <c r="J43" s="365">
        <v>0.8</v>
      </c>
      <c r="K43" s="7">
        <f t="shared" si="0"/>
        <v>0.8</v>
      </c>
      <c r="L43" s="5">
        <f t="shared" si="1"/>
        <v>0</v>
      </c>
      <c r="M43">
        <f t="shared" si="2"/>
        <v>0</v>
      </c>
    </row>
    <row r="44" spans="1:13" x14ac:dyDescent="0.3">
      <c r="A44" s="367" t="s">
        <v>396</v>
      </c>
      <c r="B44" s="406"/>
      <c r="C44" s="159" t="s">
        <v>345</v>
      </c>
      <c r="D44" s="159" t="s">
        <v>659</v>
      </c>
      <c r="E44" s="159" t="s">
        <v>276</v>
      </c>
      <c r="F44" s="365"/>
      <c r="G44" s="365"/>
      <c r="H44" s="365"/>
      <c r="I44" s="365"/>
      <c r="J44" s="365">
        <v>3.5</v>
      </c>
      <c r="K44" s="7">
        <f t="shared" si="0"/>
        <v>3.5</v>
      </c>
      <c r="L44" s="5">
        <f t="shared" si="1"/>
        <v>0</v>
      </c>
      <c r="M44">
        <f t="shared" si="2"/>
        <v>0</v>
      </c>
    </row>
    <row r="45" spans="1:13" x14ac:dyDescent="0.3">
      <c r="A45" s="367" t="s">
        <v>396</v>
      </c>
      <c r="B45" s="406"/>
      <c r="C45" s="159" t="s">
        <v>346</v>
      </c>
      <c r="D45" s="159" t="s">
        <v>659</v>
      </c>
      <c r="E45" s="159" t="s">
        <v>276</v>
      </c>
      <c r="F45" s="365"/>
      <c r="G45" s="365"/>
      <c r="H45" s="365"/>
      <c r="I45" s="365"/>
      <c r="J45" s="365">
        <v>0.8</v>
      </c>
      <c r="K45" s="7">
        <f t="shared" si="0"/>
        <v>0.8</v>
      </c>
      <c r="L45" s="5">
        <f t="shared" si="1"/>
        <v>0</v>
      </c>
      <c r="M45">
        <f t="shared" si="2"/>
        <v>0</v>
      </c>
    </row>
    <row r="46" spans="1:13" x14ac:dyDescent="0.3">
      <c r="A46" s="367" t="s">
        <v>396</v>
      </c>
      <c r="B46" s="406"/>
      <c r="C46" s="159" t="s">
        <v>346</v>
      </c>
      <c r="D46" s="159" t="s">
        <v>659</v>
      </c>
      <c r="E46" s="159" t="s">
        <v>276</v>
      </c>
      <c r="F46" s="365"/>
      <c r="G46" s="365"/>
      <c r="H46" s="365"/>
      <c r="I46" s="365"/>
      <c r="J46" s="365">
        <v>0.8</v>
      </c>
      <c r="K46" s="7">
        <f t="shared" si="0"/>
        <v>0.8</v>
      </c>
      <c r="L46" s="5">
        <f t="shared" si="1"/>
        <v>0</v>
      </c>
      <c r="M46">
        <f t="shared" si="2"/>
        <v>0</v>
      </c>
    </row>
    <row r="47" spans="1:13" x14ac:dyDescent="0.3">
      <c r="A47" s="367" t="s">
        <v>399</v>
      </c>
      <c r="B47" s="406"/>
      <c r="C47" s="159" t="s">
        <v>339</v>
      </c>
      <c r="D47" s="159" t="s">
        <v>659</v>
      </c>
      <c r="E47" s="159" t="s">
        <v>287</v>
      </c>
      <c r="F47" s="365">
        <v>1.5</v>
      </c>
      <c r="G47" s="365"/>
      <c r="H47" s="365"/>
      <c r="I47" s="365"/>
      <c r="J47" s="365"/>
      <c r="K47" s="7">
        <f t="shared" si="0"/>
        <v>1.5</v>
      </c>
      <c r="L47" s="5">
        <f t="shared" si="1"/>
        <v>0</v>
      </c>
      <c r="M47">
        <f t="shared" si="2"/>
        <v>0</v>
      </c>
    </row>
    <row r="48" spans="1:13" x14ac:dyDescent="0.3">
      <c r="A48" s="367" t="s">
        <v>412</v>
      </c>
      <c r="B48" s="406" t="s">
        <v>666</v>
      </c>
      <c r="C48" s="159" t="s">
        <v>667</v>
      </c>
      <c r="D48" s="159" t="s">
        <v>659</v>
      </c>
      <c r="E48" s="159" t="s">
        <v>288</v>
      </c>
      <c r="F48" s="365"/>
      <c r="G48" s="365">
        <v>64.7</v>
      </c>
      <c r="H48" s="365"/>
      <c r="I48" s="365"/>
      <c r="J48" s="365"/>
      <c r="K48" s="7">
        <f t="shared" si="0"/>
        <v>64.7</v>
      </c>
      <c r="L48" s="5">
        <f t="shared" si="1"/>
        <v>0</v>
      </c>
      <c r="M48">
        <f t="shared" si="2"/>
        <v>0</v>
      </c>
    </row>
    <row r="49" spans="1:13" x14ac:dyDescent="0.3">
      <c r="A49" s="367" t="s">
        <v>410</v>
      </c>
      <c r="B49" s="406"/>
      <c r="C49" s="159" t="s">
        <v>404</v>
      </c>
      <c r="D49" s="159" t="s">
        <v>659</v>
      </c>
      <c r="E49" s="159" t="s">
        <v>276</v>
      </c>
      <c r="F49" s="365"/>
      <c r="G49" s="365"/>
      <c r="H49" s="365"/>
      <c r="I49" s="365"/>
      <c r="J49" s="365">
        <v>4.3</v>
      </c>
      <c r="K49" s="7">
        <f t="shared" si="0"/>
        <v>4.3</v>
      </c>
      <c r="L49" s="5">
        <f t="shared" si="1"/>
        <v>0</v>
      </c>
      <c r="M49">
        <f t="shared" si="2"/>
        <v>0</v>
      </c>
    </row>
    <row r="50" spans="1:13" x14ac:dyDescent="0.3">
      <c r="A50" s="367" t="s">
        <v>410</v>
      </c>
      <c r="B50" s="406"/>
      <c r="C50" s="159" t="s">
        <v>346</v>
      </c>
      <c r="D50" s="159" t="s">
        <v>659</v>
      </c>
      <c r="E50" s="159" t="s">
        <v>276</v>
      </c>
      <c r="F50" s="365"/>
      <c r="G50" s="365"/>
      <c r="H50" s="365"/>
      <c r="I50" s="365"/>
      <c r="J50" s="365">
        <v>0.8</v>
      </c>
      <c r="K50" s="7">
        <f t="shared" si="0"/>
        <v>0.8</v>
      </c>
      <c r="L50" s="5">
        <f t="shared" si="1"/>
        <v>0</v>
      </c>
      <c r="M50">
        <f t="shared" si="2"/>
        <v>0</v>
      </c>
    </row>
    <row r="51" spans="1:13" x14ac:dyDescent="0.3">
      <c r="A51" s="367" t="s">
        <v>410</v>
      </c>
      <c r="B51" s="406"/>
      <c r="C51" s="159" t="s">
        <v>346</v>
      </c>
      <c r="D51" s="159" t="s">
        <v>659</v>
      </c>
      <c r="E51" s="159" t="s">
        <v>276</v>
      </c>
      <c r="F51" s="365"/>
      <c r="G51" s="365"/>
      <c r="H51" s="365"/>
      <c r="I51" s="365"/>
      <c r="J51" s="365">
        <v>0.8</v>
      </c>
      <c r="K51" s="7">
        <f t="shared" si="0"/>
        <v>0.8</v>
      </c>
      <c r="L51" s="5">
        <f t="shared" si="1"/>
        <v>0</v>
      </c>
      <c r="M51">
        <f t="shared" si="2"/>
        <v>0</v>
      </c>
    </row>
    <row r="52" spans="1:13" x14ac:dyDescent="0.3">
      <c r="A52" s="367" t="s">
        <v>410</v>
      </c>
      <c r="B52" s="406"/>
      <c r="C52" s="159" t="s">
        <v>346</v>
      </c>
      <c r="D52" s="159" t="s">
        <v>659</v>
      </c>
      <c r="E52" s="159" t="s">
        <v>276</v>
      </c>
      <c r="F52" s="365"/>
      <c r="G52" s="365"/>
      <c r="H52" s="365"/>
      <c r="I52" s="365"/>
      <c r="J52" s="365">
        <v>0.8</v>
      </c>
      <c r="K52" s="7">
        <f t="shared" si="0"/>
        <v>0.8</v>
      </c>
      <c r="L52" s="5">
        <f t="shared" si="1"/>
        <v>0</v>
      </c>
      <c r="M52">
        <f t="shared" si="2"/>
        <v>0</v>
      </c>
    </row>
    <row r="53" spans="1:13" x14ac:dyDescent="0.3">
      <c r="A53" s="367" t="s">
        <v>417</v>
      </c>
      <c r="B53" s="406" t="s">
        <v>666</v>
      </c>
      <c r="C53" s="159" t="s">
        <v>668</v>
      </c>
      <c r="D53" s="159" t="s">
        <v>659</v>
      </c>
      <c r="E53" s="159" t="s">
        <v>288</v>
      </c>
      <c r="F53" s="365"/>
      <c r="G53" s="365">
        <v>63.8</v>
      </c>
      <c r="H53" s="365"/>
      <c r="I53" s="365"/>
      <c r="J53" s="365"/>
      <c r="K53" s="7">
        <f t="shared" si="0"/>
        <v>63.8</v>
      </c>
      <c r="L53" s="5">
        <f t="shared" si="1"/>
        <v>0</v>
      </c>
      <c r="M53">
        <f t="shared" si="2"/>
        <v>0</v>
      </c>
    </row>
    <row r="54" spans="1:13" x14ac:dyDescent="0.3">
      <c r="A54" s="367" t="s">
        <v>414</v>
      </c>
      <c r="B54" s="406"/>
      <c r="C54" s="159" t="s">
        <v>379</v>
      </c>
      <c r="D54" s="159" t="s">
        <v>659</v>
      </c>
      <c r="E54" s="159" t="s">
        <v>343</v>
      </c>
      <c r="F54" s="365"/>
      <c r="G54" s="365">
        <v>11.1</v>
      </c>
      <c r="H54" s="365"/>
      <c r="I54" s="365"/>
      <c r="J54" s="365"/>
      <c r="K54" s="7">
        <f t="shared" si="0"/>
        <v>11.1</v>
      </c>
      <c r="L54" s="5">
        <f t="shared" si="1"/>
        <v>0</v>
      </c>
      <c r="M54">
        <f t="shared" si="2"/>
        <v>0</v>
      </c>
    </row>
    <row r="55" spans="1:13" x14ac:dyDescent="0.3">
      <c r="A55" s="367" t="s">
        <v>420</v>
      </c>
      <c r="B55" s="406" t="s">
        <v>666</v>
      </c>
      <c r="C55" s="159" t="s">
        <v>737</v>
      </c>
      <c r="D55" s="159" t="s">
        <v>659</v>
      </c>
      <c r="E55" s="159" t="s">
        <v>288</v>
      </c>
      <c r="F55" s="365"/>
      <c r="G55" s="365">
        <v>55.5</v>
      </c>
      <c r="H55" s="365"/>
      <c r="I55" s="365"/>
      <c r="J55" s="365"/>
      <c r="K55" s="7">
        <f t="shared" si="0"/>
        <v>55.5</v>
      </c>
      <c r="L55" s="5">
        <f t="shared" si="1"/>
        <v>0</v>
      </c>
      <c r="M55">
        <f t="shared" si="2"/>
        <v>0</v>
      </c>
    </row>
    <row r="56" spans="1:13" x14ac:dyDescent="0.3">
      <c r="A56" s="367" t="s">
        <v>738</v>
      </c>
      <c r="B56" s="406"/>
      <c r="C56" s="159" t="s">
        <v>340</v>
      </c>
      <c r="D56" s="159" t="s">
        <v>659</v>
      </c>
      <c r="E56" s="159" t="s">
        <v>287</v>
      </c>
      <c r="F56" s="365">
        <v>17.7</v>
      </c>
      <c r="G56" s="365"/>
      <c r="H56" s="365"/>
      <c r="I56" s="365"/>
      <c r="J56" s="365"/>
      <c r="K56" s="7">
        <f t="shared" si="0"/>
        <v>17.7</v>
      </c>
      <c r="L56" s="5">
        <f t="shared" si="1"/>
        <v>0</v>
      </c>
      <c r="M56">
        <f t="shared" si="2"/>
        <v>0</v>
      </c>
    </row>
    <row r="57" spans="1:13" x14ac:dyDescent="0.3">
      <c r="A57" s="367" t="s">
        <v>422</v>
      </c>
      <c r="B57" s="406"/>
      <c r="C57" s="159" t="s">
        <v>739</v>
      </c>
      <c r="D57" s="159" t="s">
        <v>659</v>
      </c>
      <c r="E57" s="159" t="s">
        <v>287</v>
      </c>
      <c r="F57" s="365">
        <v>2.8</v>
      </c>
      <c r="G57" s="365"/>
      <c r="H57" s="365"/>
      <c r="I57" s="365"/>
      <c r="J57" s="365"/>
      <c r="K57" s="7">
        <f t="shared" si="0"/>
        <v>2.8</v>
      </c>
      <c r="L57" s="5">
        <f t="shared" si="1"/>
        <v>0</v>
      </c>
      <c r="M57">
        <f t="shared" si="2"/>
        <v>0</v>
      </c>
    </row>
    <row r="58" spans="1:13" x14ac:dyDescent="0.3">
      <c r="A58" s="367" t="s">
        <v>427</v>
      </c>
      <c r="B58" s="406"/>
      <c r="C58" s="159" t="s">
        <v>510</v>
      </c>
      <c r="D58" s="159" t="s">
        <v>659</v>
      </c>
      <c r="E58" s="159" t="s">
        <v>289</v>
      </c>
      <c r="F58" s="365">
        <v>16.5</v>
      </c>
      <c r="G58" s="365"/>
      <c r="H58" s="365"/>
      <c r="I58" s="365"/>
      <c r="J58" s="365"/>
      <c r="K58" s="7">
        <f t="shared" si="0"/>
        <v>16.5</v>
      </c>
      <c r="L58" s="5">
        <f t="shared" si="1"/>
        <v>0</v>
      </c>
      <c r="M58">
        <f t="shared" si="2"/>
        <v>0</v>
      </c>
    </row>
    <row r="59" spans="1:13" x14ac:dyDescent="0.3">
      <c r="A59" s="367" t="s">
        <v>425</v>
      </c>
      <c r="B59" s="406" t="s">
        <v>666</v>
      </c>
      <c r="C59" s="159" t="s">
        <v>651</v>
      </c>
      <c r="D59" s="159" t="s">
        <v>659</v>
      </c>
      <c r="E59" s="159" t="s">
        <v>288</v>
      </c>
      <c r="F59" s="365"/>
      <c r="G59" s="365">
        <v>59.5</v>
      </c>
      <c r="H59" s="365"/>
      <c r="I59" s="365"/>
      <c r="J59" s="365"/>
      <c r="K59" s="7">
        <f t="shared" si="0"/>
        <v>59.5</v>
      </c>
      <c r="L59" s="5">
        <f t="shared" si="1"/>
        <v>0</v>
      </c>
      <c r="M59">
        <f t="shared" si="2"/>
        <v>0</v>
      </c>
    </row>
    <row r="60" spans="1:13" x14ac:dyDescent="0.3">
      <c r="A60" s="367" t="s">
        <v>425</v>
      </c>
      <c r="B60" s="406"/>
      <c r="C60" s="159" t="s">
        <v>727</v>
      </c>
      <c r="D60" s="159" t="s">
        <v>659</v>
      </c>
      <c r="E60" s="159" t="s">
        <v>288</v>
      </c>
      <c r="F60" s="365"/>
      <c r="G60" s="365">
        <v>5.8</v>
      </c>
      <c r="H60" s="365"/>
      <c r="I60" s="365"/>
      <c r="J60" s="365"/>
      <c r="K60" s="7">
        <f t="shared" si="0"/>
        <v>5.8</v>
      </c>
      <c r="L60" s="5">
        <f t="shared" si="1"/>
        <v>0</v>
      </c>
      <c r="M60">
        <f t="shared" si="2"/>
        <v>0</v>
      </c>
    </row>
    <row r="61" spans="1:13" x14ac:dyDescent="0.3">
      <c r="A61" s="367" t="s">
        <v>427</v>
      </c>
      <c r="B61" s="406"/>
      <c r="C61" s="159" t="s">
        <v>508</v>
      </c>
      <c r="D61" s="159" t="s">
        <v>659</v>
      </c>
      <c r="E61" s="159" t="s">
        <v>276</v>
      </c>
      <c r="F61" s="365"/>
      <c r="G61" s="365"/>
      <c r="H61" s="365"/>
      <c r="I61" s="365"/>
      <c r="J61" s="365">
        <v>6.2</v>
      </c>
      <c r="K61" s="7">
        <f t="shared" si="0"/>
        <v>6.2</v>
      </c>
      <c r="L61" s="5">
        <f t="shared" si="1"/>
        <v>0</v>
      </c>
      <c r="M61">
        <f t="shared" si="2"/>
        <v>0</v>
      </c>
    </row>
    <row r="62" spans="1:13" x14ac:dyDescent="0.3">
      <c r="A62" s="367" t="s">
        <v>430</v>
      </c>
      <c r="B62" s="406"/>
      <c r="C62" s="159" t="s">
        <v>504</v>
      </c>
      <c r="D62" s="159" t="s">
        <v>659</v>
      </c>
      <c r="E62" s="159" t="s">
        <v>288</v>
      </c>
      <c r="F62" s="365">
        <v>38.1</v>
      </c>
      <c r="G62" s="365"/>
      <c r="H62" s="365"/>
      <c r="I62" s="365"/>
      <c r="J62" s="365"/>
      <c r="K62" s="7">
        <f t="shared" si="0"/>
        <v>38.1</v>
      </c>
      <c r="L62" s="5">
        <f t="shared" si="1"/>
        <v>0</v>
      </c>
      <c r="M62">
        <f t="shared" si="2"/>
        <v>0</v>
      </c>
    </row>
    <row r="63" spans="1:13" x14ac:dyDescent="0.3">
      <c r="A63" s="367" t="s">
        <v>428</v>
      </c>
      <c r="B63" s="406"/>
      <c r="C63" s="159" t="s">
        <v>527</v>
      </c>
      <c r="D63" s="159" t="s">
        <v>659</v>
      </c>
      <c r="E63" s="159" t="s">
        <v>343</v>
      </c>
      <c r="F63" s="365"/>
      <c r="G63" s="365">
        <v>4.0999999999999996</v>
      </c>
      <c r="H63" s="365"/>
      <c r="I63" s="365"/>
      <c r="J63" s="365"/>
      <c r="K63" s="7">
        <f t="shared" si="0"/>
        <v>4.0999999999999996</v>
      </c>
      <c r="L63" s="5">
        <f t="shared" si="1"/>
        <v>0</v>
      </c>
      <c r="M63">
        <f t="shared" si="2"/>
        <v>0</v>
      </c>
    </row>
    <row r="64" spans="1:13" x14ac:dyDescent="0.3">
      <c r="A64" s="367" t="s">
        <v>429</v>
      </c>
      <c r="B64" s="406"/>
      <c r="C64" s="159" t="s">
        <v>416</v>
      </c>
      <c r="D64" s="159" t="s">
        <v>659</v>
      </c>
      <c r="E64" s="159" t="s">
        <v>290</v>
      </c>
      <c r="F64" s="365"/>
      <c r="G64" s="365"/>
      <c r="H64" s="365">
        <v>83.4</v>
      </c>
      <c r="I64" s="365"/>
      <c r="J64" s="365"/>
      <c r="K64" s="7">
        <f t="shared" si="0"/>
        <v>83.4</v>
      </c>
      <c r="L64" s="5">
        <f t="shared" si="1"/>
        <v>0</v>
      </c>
      <c r="M64">
        <f t="shared" si="2"/>
        <v>0</v>
      </c>
    </row>
    <row r="65" spans="1:13" x14ac:dyDescent="0.3">
      <c r="A65" s="367"/>
      <c r="B65" s="406"/>
      <c r="C65" s="159" t="s">
        <v>662</v>
      </c>
      <c r="D65" s="159" t="s">
        <v>659</v>
      </c>
      <c r="E65" s="159" t="s">
        <v>288</v>
      </c>
      <c r="F65" s="365"/>
      <c r="G65" s="365"/>
      <c r="H65" s="365">
        <v>5.9</v>
      </c>
      <c r="I65" s="365"/>
      <c r="J65" s="365"/>
      <c r="K65" s="7">
        <f t="shared" si="0"/>
        <v>5.9</v>
      </c>
      <c r="L65" s="5">
        <f t="shared" si="1"/>
        <v>0</v>
      </c>
      <c r="M65">
        <f t="shared" si="2"/>
        <v>0</v>
      </c>
    </row>
    <row r="66" spans="1:13" x14ac:dyDescent="0.3">
      <c r="A66" s="367" t="s">
        <v>431</v>
      </c>
      <c r="B66" s="406" t="s">
        <v>548</v>
      </c>
      <c r="C66" s="159" t="s">
        <v>387</v>
      </c>
      <c r="D66" s="159" t="s">
        <v>659</v>
      </c>
      <c r="E66" s="159" t="s">
        <v>288</v>
      </c>
      <c r="F66" s="365"/>
      <c r="G66" s="365">
        <v>52.4</v>
      </c>
      <c r="H66" s="365"/>
      <c r="I66" s="365"/>
      <c r="J66" s="365"/>
      <c r="K66" s="7">
        <f t="shared" si="0"/>
        <v>52.4</v>
      </c>
      <c r="L66" s="5">
        <f t="shared" si="1"/>
        <v>0</v>
      </c>
      <c r="M66">
        <f t="shared" si="2"/>
        <v>0</v>
      </c>
    </row>
    <row r="67" spans="1:13" x14ac:dyDescent="0.3">
      <c r="A67" s="367" t="s">
        <v>431</v>
      </c>
      <c r="B67" s="406"/>
      <c r="C67" s="159" t="s">
        <v>727</v>
      </c>
      <c r="D67" s="159" t="s">
        <v>659</v>
      </c>
      <c r="E67" s="159" t="s">
        <v>288</v>
      </c>
      <c r="F67" s="365"/>
      <c r="G67" s="365">
        <v>11.5</v>
      </c>
      <c r="H67" s="365"/>
      <c r="I67" s="365"/>
      <c r="J67" s="365"/>
      <c r="K67" s="7">
        <f t="shared" si="0"/>
        <v>11.5</v>
      </c>
      <c r="L67" s="5">
        <f t="shared" si="1"/>
        <v>0</v>
      </c>
      <c r="M67">
        <f t="shared" si="2"/>
        <v>0</v>
      </c>
    </row>
    <row r="68" spans="1:13" ht="15" thickBot="1" x14ac:dyDescent="0.35">
      <c r="A68" s="367"/>
      <c r="B68" s="406"/>
      <c r="C68" s="422" t="s">
        <v>285</v>
      </c>
      <c r="D68" s="422"/>
      <c r="E68" s="422"/>
      <c r="F68" s="425">
        <f t="shared" ref="F68:K68" si="3">SUM(F5:F67)</f>
        <v>133.1</v>
      </c>
      <c r="G68" s="425">
        <f t="shared" si="3"/>
        <v>915.7</v>
      </c>
      <c r="H68" s="425">
        <f t="shared" si="3"/>
        <v>89.300000000000011</v>
      </c>
      <c r="I68" s="425">
        <f t="shared" si="3"/>
        <v>0</v>
      </c>
      <c r="J68" s="425">
        <f t="shared" si="3"/>
        <v>40.799999999999997</v>
      </c>
      <c r="K68" s="425">
        <f t="shared" si="3"/>
        <v>1178.8999999999996</v>
      </c>
      <c r="L68" s="5">
        <f t="shared" si="1"/>
        <v>0</v>
      </c>
      <c r="M68">
        <f t="shared" si="2"/>
        <v>0</v>
      </c>
    </row>
    <row r="69" spans="1:13" ht="15" hidden="1" thickTop="1" x14ac:dyDescent="0.3">
      <c r="K69" s="7">
        <f t="shared" ref="K69" si="4">SUM(F69:J69)</f>
        <v>0</v>
      </c>
      <c r="L69" s="5">
        <f t="shared" si="1"/>
        <v>0</v>
      </c>
      <c r="M69">
        <f t="shared" si="2"/>
        <v>0</v>
      </c>
    </row>
    <row r="70" spans="1:13" hidden="1" x14ac:dyDescent="0.3">
      <c r="K70" s="7">
        <f t="shared" ref="K70:K133" si="5">SUM(F70:J70)</f>
        <v>0</v>
      </c>
      <c r="L70" s="5">
        <f t="shared" si="1"/>
        <v>0</v>
      </c>
      <c r="M70">
        <f t="shared" ref="M70:M133" si="6">SUM(K70*L70)</f>
        <v>0</v>
      </c>
    </row>
    <row r="71" spans="1:13" hidden="1" x14ac:dyDescent="0.3">
      <c r="K71" s="7">
        <f t="shared" si="5"/>
        <v>0</v>
      </c>
      <c r="L71" s="5">
        <f t="shared" ref="L71:L134" si="7">IF(D71="X",0,IF(E71="",0,IF(E71="H",0,VLOOKUP(E71,$F$540:$G$554,2))))</f>
        <v>0</v>
      </c>
      <c r="M71">
        <f t="shared" si="6"/>
        <v>0</v>
      </c>
    </row>
    <row r="72" spans="1:13" hidden="1" x14ac:dyDescent="0.3">
      <c r="K72" s="7">
        <f t="shared" si="5"/>
        <v>0</v>
      </c>
      <c r="L72" s="5">
        <f t="shared" si="7"/>
        <v>0</v>
      </c>
      <c r="M72">
        <f t="shared" si="6"/>
        <v>0</v>
      </c>
    </row>
    <row r="73" spans="1:13" hidden="1" x14ac:dyDescent="0.3">
      <c r="K73" s="7">
        <f t="shared" si="5"/>
        <v>0</v>
      </c>
      <c r="L73" s="5">
        <f t="shared" si="7"/>
        <v>0</v>
      </c>
      <c r="M73">
        <f t="shared" si="6"/>
        <v>0</v>
      </c>
    </row>
    <row r="74" spans="1:13" hidden="1" x14ac:dyDescent="0.3">
      <c r="K74" s="7">
        <f t="shared" si="5"/>
        <v>0</v>
      </c>
      <c r="L74" s="5">
        <f t="shared" si="7"/>
        <v>0</v>
      </c>
      <c r="M74">
        <f t="shared" si="6"/>
        <v>0</v>
      </c>
    </row>
    <row r="75" spans="1:13" hidden="1" x14ac:dyDescent="0.3">
      <c r="K75" s="7">
        <f t="shared" si="5"/>
        <v>0</v>
      </c>
      <c r="L75" s="5">
        <f t="shared" si="7"/>
        <v>0</v>
      </c>
      <c r="M75">
        <f t="shared" si="6"/>
        <v>0</v>
      </c>
    </row>
    <row r="76" spans="1:13" hidden="1" x14ac:dyDescent="0.3">
      <c r="K76" s="7">
        <f t="shared" si="5"/>
        <v>0</v>
      </c>
      <c r="L76" s="5">
        <f t="shared" si="7"/>
        <v>0</v>
      </c>
      <c r="M76">
        <f t="shared" si="6"/>
        <v>0</v>
      </c>
    </row>
    <row r="77" spans="1:13" hidden="1" x14ac:dyDescent="0.3">
      <c r="K77" s="7">
        <f t="shared" si="5"/>
        <v>0</v>
      </c>
      <c r="L77" s="5">
        <f t="shared" si="7"/>
        <v>0</v>
      </c>
      <c r="M77">
        <f t="shared" si="6"/>
        <v>0</v>
      </c>
    </row>
    <row r="78" spans="1:13" hidden="1" x14ac:dyDescent="0.3">
      <c r="K78" s="7">
        <f t="shared" si="5"/>
        <v>0</v>
      </c>
      <c r="L78" s="5">
        <f t="shared" si="7"/>
        <v>0</v>
      </c>
      <c r="M78">
        <f t="shared" si="6"/>
        <v>0</v>
      </c>
    </row>
    <row r="79" spans="1:13" hidden="1" x14ac:dyDescent="0.3">
      <c r="K79" s="7">
        <f t="shared" si="5"/>
        <v>0</v>
      </c>
      <c r="L79" s="5">
        <f t="shared" si="7"/>
        <v>0</v>
      </c>
      <c r="M79">
        <f t="shared" si="6"/>
        <v>0</v>
      </c>
    </row>
    <row r="80" spans="1:13" hidden="1" x14ac:dyDescent="0.3">
      <c r="K80" s="7">
        <f t="shared" si="5"/>
        <v>0</v>
      </c>
      <c r="L80" s="5">
        <f t="shared" si="7"/>
        <v>0</v>
      </c>
      <c r="M80">
        <f t="shared" si="6"/>
        <v>0</v>
      </c>
    </row>
    <row r="81" spans="11:13" hidden="1" x14ac:dyDescent="0.3">
      <c r="K81" s="7">
        <f t="shared" si="5"/>
        <v>0</v>
      </c>
      <c r="L81" s="5">
        <f t="shared" si="7"/>
        <v>0</v>
      </c>
      <c r="M81">
        <f t="shared" si="6"/>
        <v>0</v>
      </c>
    </row>
    <row r="82" spans="11:13" hidden="1" x14ac:dyDescent="0.3">
      <c r="K82" s="7">
        <f t="shared" si="5"/>
        <v>0</v>
      </c>
      <c r="L82" s="5">
        <f t="shared" si="7"/>
        <v>0</v>
      </c>
      <c r="M82">
        <f t="shared" si="6"/>
        <v>0</v>
      </c>
    </row>
    <row r="83" spans="11:13" hidden="1" x14ac:dyDescent="0.3">
      <c r="K83" s="7">
        <f t="shared" si="5"/>
        <v>0</v>
      </c>
      <c r="L83" s="5">
        <f t="shared" si="7"/>
        <v>0</v>
      </c>
      <c r="M83">
        <f t="shared" si="6"/>
        <v>0</v>
      </c>
    </row>
    <row r="84" spans="11:13" hidden="1" x14ac:dyDescent="0.3">
      <c r="K84" s="7">
        <f t="shared" si="5"/>
        <v>0</v>
      </c>
      <c r="L84" s="5">
        <f t="shared" si="7"/>
        <v>0</v>
      </c>
      <c r="M84">
        <f t="shared" si="6"/>
        <v>0</v>
      </c>
    </row>
    <row r="85" spans="11:13" hidden="1" x14ac:dyDescent="0.3">
      <c r="K85" s="7">
        <f t="shared" si="5"/>
        <v>0</v>
      </c>
      <c r="L85" s="5">
        <f t="shared" si="7"/>
        <v>0</v>
      </c>
      <c r="M85">
        <f t="shared" si="6"/>
        <v>0</v>
      </c>
    </row>
    <row r="86" spans="11:13" hidden="1" x14ac:dyDescent="0.3">
      <c r="K86" s="7">
        <f t="shared" si="5"/>
        <v>0</v>
      </c>
      <c r="L86" s="5">
        <f t="shared" si="7"/>
        <v>0</v>
      </c>
      <c r="M86">
        <f t="shared" si="6"/>
        <v>0</v>
      </c>
    </row>
    <row r="87" spans="11:13" hidden="1" x14ac:dyDescent="0.3">
      <c r="K87" s="7">
        <f t="shared" si="5"/>
        <v>0</v>
      </c>
      <c r="L87" s="5">
        <f t="shared" si="7"/>
        <v>0</v>
      </c>
      <c r="M87">
        <f t="shared" si="6"/>
        <v>0</v>
      </c>
    </row>
    <row r="88" spans="11:13" hidden="1" x14ac:dyDescent="0.3">
      <c r="K88" s="7">
        <f t="shared" si="5"/>
        <v>0</v>
      </c>
      <c r="L88" s="5">
        <f t="shared" si="7"/>
        <v>0</v>
      </c>
      <c r="M88">
        <f t="shared" si="6"/>
        <v>0</v>
      </c>
    </row>
    <row r="89" spans="11:13" hidden="1" x14ac:dyDescent="0.3">
      <c r="K89" s="7">
        <f t="shared" si="5"/>
        <v>0</v>
      </c>
      <c r="L89" s="5">
        <f t="shared" si="7"/>
        <v>0</v>
      </c>
      <c r="M89">
        <f t="shared" si="6"/>
        <v>0</v>
      </c>
    </row>
    <row r="90" spans="11:13" hidden="1" x14ac:dyDescent="0.3">
      <c r="K90" s="7">
        <f t="shared" si="5"/>
        <v>0</v>
      </c>
      <c r="L90" s="5">
        <f t="shared" si="7"/>
        <v>0</v>
      </c>
      <c r="M90">
        <f t="shared" si="6"/>
        <v>0</v>
      </c>
    </row>
    <row r="91" spans="11:13" hidden="1" x14ac:dyDescent="0.3">
      <c r="K91" s="7">
        <f t="shared" si="5"/>
        <v>0</v>
      </c>
      <c r="L91" s="5">
        <f t="shared" si="7"/>
        <v>0</v>
      </c>
      <c r="M91">
        <f t="shared" si="6"/>
        <v>0</v>
      </c>
    </row>
    <row r="92" spans="11:13" hidden="1" x14ac:dyDescent="0.3">
      <c r="K92" s="7">
        <f t="shared" si="5"/>
        <v>0</v>
      </c>
      <c r="L92" s="5">
        <f t="shared" si="7"/>
        <v>0</v>
      </c>
      <c r="M92">
        <f t="shared" si="6"/>
        <v>0</v>
      </c>
    </row>
    <row r="93" spans="11:13" hidden="1" x14ac:dyDescent="0.3">
      <c r="K93" s="7">
        <f t="shared" si="5"/>
        <v>0</v>
      </c>
      <c r="L93" s="5">
        <f t="shared" si="7"/>
        <v>0</v>
      </c>
      <c r="M93">
        <f t="shared" si="6"/>
        <v>0</v>
      </c>
    </row>
    <row r="94" spans="11:13" hidden="1" x14ac:dyDescent="0.3">
      <c r="K94" s="7">
        <f t="shared" si="5"/>
        <v>0</v>
      </c>
      <c r="L94" s="5">
        <f t="shared" si="7"/>
        <v>0</v>
      </c>
      <c r="M94">
        <f t="shared" si="6"/>
        <v>0</v>
      </c>
    </row>
    <row r="95" spans="11:13" hidden="1" x14ac:dyDescent="0.3">
      <c r="K95" s="7">
        <f t="shared" si="5"/>
        <v>0</v>
      </c>
      <c r="L95" s="5">
        <f t="shared" si="7"/>
        <v>0</v>
      </c>
      <c r="M95">
        <f t="shared" si="6"/>
        <v>0</v>
      </c>
    </row>
    <row r="96" spans="11:13" hidden="1" x14ac:dyDescent="0.3">
      <c r="K96" s="7">
        <f t="shared" si="5"/>
        <v>0</v>
      </c>
      <c r="L96" s="5">
        <f t="shared" si="7"/>
        <v>0</v>
      </c>
      <c r="M96">
        <f t="shared" si="6"/>
        <v>0</v>
      </c>
    </row>
    <row r="97" spans="11:13" hidden="1" x14ac:dyDescent="0.3">
      <c r="K97" s="7">
        <f t="shared" si="5"/>
        <v>0</v>
      </c>
      <c r="L97" s="5">
        <f t="shared" si="7"/>
        <v>0</v>
      </c>
      <c r="M97">
        <f t="shared" si="6"/>
        <v>0</v>
      </c>
    </row>
    <row r="98" spans="11:13" hidden="1" x14ac:dyDescent="0.3">
      <c r="K98" s="7">
        <f t="shared" si="5"/>
        <v>0</v>
      </c>
      <c r="L98" s="5">
        <f t="shared" si="7"/>
        <v>0</v>
      </c>
      <c r="M98">
        <f t="shared" si="6"/>
        <v>0</v>
      </c>
    </row>
    <row r="99" spans="11:13" hidden="1" x14ac:dyDescent="0.3">
      <c r="K99" s="7">
        <f t="shared" si="5"/>
        <v>0</v>
      </c>
      <c r="L99" s="5">
        <f t="shared" si="7"/>
        <v>0</v>
      </c>
      <c r="M99">
        <f t="shared" si="6"/>
        <v>0</v>
      </c>
    </row>
    <row r="100" spans="11:13" hidden="1" x14ac:dyDescent="0.3">
      <c r="K100" s="7">
        <f t="shared" si="5"/>
        <v>0</v>
      </c>
      <c r="L100" s="5">
        <f t="shared" si="7"/>
        <v>0</v>
      </c>
      <c r="M100">
        <f t="shared" si="6"/>
        <v>0</v>
      </c>
    </row>
    <row r="101" spans="11:13" hidden="1" x14ac:dyDescent="0.3">
      <c r="K101" s="7">
        <f t="shared" si="5"/>
        <v>0</v>
      </c>
      <c r="L101" s="5">
        <f t="shared" si="7"/>
        <v>0</v>
      </c>
      <c r="M101">
        <f t="shared" si="6"/>
        <v>0</v>
      </c>
    </row>
    <row r="102" spans="11:13" hidden="1" x14ac:dyDescent="0.3">
      <c r="K102" s="7">
        <f t="shared" si="5"/>
        <v>0</v>
      </c>
      <c r="L102" s="5">
        <f t="shared" si="7"/>
        <v>0</v>
      </c>
      <c r="M102">
        <f t="shared" si="6"/>
        <v>0</v>
      </c>
    </row>
    <row r="103" spans="11:13" hidden="1" x14ac:dyDescent="0.3">
      <c r="K103" s="7">
        <f t="shared" si="5"/>
        <v>0</v>
      </c>
      <c r="L103" s="5">
        <f t="shared" si="7"/>
        <v>0</v>
      </c>
      <c r="M103">
        <f t="shared" si="6"/>
        <v>0</v>
      </c>
    </row>
    <row r="104" spans="11:13" hidden="1" x14ac:dyDescent="0.3">
      <c r="K104" s="7">
        <f t="shared" si="5"/>
        <v>0</v>
      </c>
      <c r="L104" s="5">
        <f t="shared" si="7"/>
        <v>0</v>
      </c>
      <c r="M104">
        <f t="shared" si="6"/>
        <v>0</v>
      </c>
    </row>
    <row r="105" spans="11:13" hidden="1" x14ac:dyDescent="0.3">
      <c r="K105" s="7">
        <f t="shared" si="5"/>
        <v>0</v>
      </c>
      <c r="L105" s="5">
        <f t="shared" si="7"/>
        <v>0</v>
      </c>
      <c r="M105">
        <f t="shared" si="6"/>
        <v>0</v>
      </c>
    </row>
    <row r="106" spans="11:13" hidden="1" x14ac:dyDescent="0.3">
      <c r="K106" s="7">
        <f t="shared" si="5"/>
        <v>0</v>
      </c>
      <c r="L106" s="5">
        <f t="shared" si="7"/>
        <v>0</v>
      </c>
      <c r="M106">
        <f t="shared" si="6"/>
        <v>0</v>
      </c>
    </row>
    <row r="107" spans="11:13" hidden="1" x14ac:dyDescent="0.3">
      <c r="K107" s="7">
        <f t="shared" si="5"/>
        <v>0</v>
      </c>
      <c r="L107" s="5">
        <f t="shared" si="7"/>
        <v>0</v>
      </c>
      <c r="M107">
        <f t="shared" si="6"/>
        <v>0</v>
      </c>
    </row>
    <row r="108" spans="11:13" hidden="1" x14ac:dyDescent="0.3">
      <c r="K108" s="7">
        <f t="shared" si="5"/>
        <v>0</v>
      </c>
      <c r="L108" s="5">
        <f t="shared" si="7"/>
        <v>0</v>
      </c>
      <c r="M108">
        <f t="shared" si="6"/>
        <v>0</v>
      </c>
    </row>
    <row r="109" spans="11:13" hidden="1" x14ac:dyDescent="0.3">
      <c r="K109" s="7">
        <f t="shared" si="5"/>
        <v>0</v>
      </c>
      <c r="L109" s="5">
        <f t="shared" si="7"/>
        <v>0</v>
      </c>
      <c r="M109">
        <f t="shared" si="6"/>
        <v>0</v>
      </c>
    </row>
    <row r="110" spans="11:13" hidden="1" x14ac:dyDescent="0.3">
      <c r="K110" s="7">
        <f t="shared" si="5"/>
        <v>0</v>
      </c>
      <c r="L110" s="5">
        <f t="shared" si="7"/>
        <v>0</v>
      </c>
      <c r="M110">
        <f t="shared" si="6"/>
        <v>0</v>
      </c>
    </row>
    <row r="111" spans="11:13" hidden="1" x14ac:dyDescent="0.3">
      <c r="K111" s="7">
        <f t="shared" si="5"/>
        <v>0</v>
      </c>
      <c r="L111" s="5">
        <f t="shared" si="7"/>
        <v>0</v>
      </c>
      <c r="M111">
        <f t="shared" si="6"/>
        <v>0</v>
      </c>
    </row>
    <row r="112" spans="11:13" hidden="1" x14ac:dyDescent="0.3">
      <c r="K112" s="7">
        <f t="shared" si="5"/>
        <v>0</v>
      </c>
      <c r="L112" s="5">
        <f t="shared" si="7"/>
        <v>0</v>
      </c>
      <c r="M112">
        <f t="shared" si="6"/>
        <v>0</v>
      </c>
    </row>
    <row r="113" spans="11:13" hidden="1" x14ac:dyDescent="0.3">
      <c r="K113" s="7">
        <f t="shared" si="5"/>
        <v>0</v>
      </c>
      <c r="L113" s="5">
        <f t="shared" si="7"/>
        <v>0</v>
      </c>
      <c r="M113">
        <f t="shared" si="6"/>
        <v>0</v>
      </c>
    </row>
    <row r="114" spans="11:13" hidden="1" x14ac:dyDescent="0.3">
      <c r="K114" s="7">
        <f t="shared" si="5"/>
        <v>0</v>
      </c>
      <c r="L114" s="5">
        <f t="shared" si="7"/>
        <v>0</v>
      </c>
      <c r="M114">
        <f t="shared" si="6"/>
        <v>0</v>
      </c>
    </row>
    <row r="115" spans="11:13" hidden="1" x14ac:dyDescent="0.3">
      <c r="K115" s="7">
        <f t="shared" si="5"/>
        <v>0</v>
      </c>
      <c r="L115" s="5">
        <f t="shared" si="7"/>
        <v>0</v>
      </c>
      <c r="M115">
        <f t="shared" si="6"/>
        <v>0</v>
      </c>
    </row>
    <row r="116" spans="11:13" hidden="1" x14ac:dyDescent="0.3">
      <c r="K116" s="7">
        <f t="shared" si="5"/>
        <v>0</v>
      </c>
      <c r="L116" s="5">
        <f t="shared" si="7"/>
        <v>0</v>
      </c>
      <c r="M116">
        <f t="shared" si="6"/>
        <v>0</v>
      </c>
    </row>
    <row r="117" spans="11:13" hidden="1" x14ac:dyDescent="0.3">
      <c r="K117" s="7">
        <f t="shared" si="5"/>
        <v>0</v>
      </c>
      <c r="L117" s="5">
        <f t="shared" si="7"/>
        <v>0</v>
      </c>
      <c r="M117">
        <f t="shared" si="6"/>
        <v>0</v>
      </c>
    </row>
    <row r="118" spans="11:13" hidden="1" x14ac:dyDescent="0.3">
      <c r="K118" s="7">
        <f t="shared" si="5"/>
        <v>0</v>
      </c>
      <c r="L118" s="5">
        <f t="shared" si="7"/>
        <v>0</v>
      </c>
      <c r="M118">
        <f t="shared" si="6"/>
        <v>0</v>
      </c>
    </row>
    <row r="119" spans="11:13" hidden="1" x14ac:dyDescent="0.3">
      <c r="K119" s="7">
        <f t="shared" si="5"/>
        <v>0</v>
      </c>
      <c r="L119" s="5">
        <f t="shared" si="7"/>
        <v>0</v>
      </c>
      <c r="M119">
        <f t="shared" si="6"/>
        <v>0</v>
      </c>
    </row>
    <row r="120" spans="11:13" hidden="1" x14ac:dyDescent="0.3">
      <c r="K120" s="7">
        <f t="shared" si="5"/>
        <v>0</v>
      </c>
      <c r="L120" s="5">
        <f t="shared" si="7"/>
        <v>0</v>
      </c>
      <c r="M120">
        <f t="shared" si="6"/>
        <v>0</v>
      </c>
    </row>
    <row r="121" spans="11:13" hidden="1" x14ac:dyDescent="0.3">
      <c r="K121" s="7">
        <f t="shared" si="5"/>
        <v>0</v>
      </c>
      <c r="L121" s="5">
        <f t="shared" si="7"/>
        <v>0</v>
      </c>
      <c r="M121">
        <f t="shared" si="6"/>
        <v>0</v>
      </c>
    </row>
    <row r="122" spans="11:13" hidden="1" x14ac:dyDescent="0.3">
      <c r="K122" s="7">
        <f t="shared" si="5"/>
        <v>0</v>
      </c>
      <c r="L122" s="5">
        <f t="shared" si="7"/>
        <v>0</v>
      </c>
      <c r="M122">
        <f t="shared" si="6"/>
        <v>0</v>
      </c>
    </row>
    <row r="123" spans="11:13" hidden="1" x14ac:dyDescent="0.3">
      <c r="K123" s="7">
        <f t="shared" si="5"/>
        <v>0</v>
      </c>
      <c r="L123" s="5">
        <f t="shared" si="7"/>
        <v>0</v>
      </c>
      <c r="M123">
        <f t="shared" si="6"/>
        <v>0</v>
      </c>
    </row>
    <row r="124" spans="11:13" hidden="1" x14ac:dyDescent="0.3">
      <c r="K124" s="7">
        <f t="shared" si="5"/>
        <v>0</v>
      </c>
      <c r="L124" s="5">
        <f t="shared" si="7"/>
        <v>0</v>
      </c>
      <c r="M124">
        <f t="shared" si="6"/>
        <v>0</v>
      </c>
    </row>
    <row r="125" spans="11:13" hidden="1" x14ac:dyDescent="0.3">
      <c r="K125" s="7">
        <f t="shared" si="5"/>
        <v>0</v>
      </c>
      <c r="L125" s="5">
        <f t="shared" si="7"/>
        <v>0</v>
      </c>
      <c r="M125">
        <f t="shared" si="6"/>
        <v>0</v>
      </c>
    </row>
    <row r="126" spans="11:13" hidden="1" x14ac:dyDescent="0.3">
      <c r="K126" s="7">
        <f t="shared" si="5"/>
        <v>0</v>
      </c>
      <c r="L126" s="5">
        <f t="shared" si="7"/>
        <v>0</v>
      </c>
      <c r="M126">
        <f t="shared" si="6"/>
        <v>0</v>
      </c>
    </row>
    <row r="127" spans="11:13" hidden="1" x14ac:dyDescent="0.3">
      <c r="K127" s="7">
        <f t="shared" si="5"/>
        <v>0</v>
      </c>
      <c r="L127" s="5">
        <f t="shared" si="7"/>
        <v>0</v>
      </c>
      <c r="M127">
        <f t="shared" si="6"/>
        <v>0</v>
      </c>
    </row>
    <row r="128" spans="11:13" hidden="1" x14ac:dyDescent="0.3">
      <c r="K128" s="7">
        <f t="shared" si="5"/>
        <v>0</v>
      </c>
      <c r="L128" s="5">
        <f t="shared" si="7"/>
        <v>0</v>
      </c>
      <c r="M128">
        <f t="shared" si="6"/>
        <v>0</v>
      </c>
    </row>
    <row r="129" spans="11:13" hidden="1" x14ac:dyDescent="0.3">
      <c r="K129" s="7">
        <f t="shared" si="5"/>
        <v>0</v>
      </c>
      <c r="L129" s="5">
        <f t="shared" si="7"/>
        <v>0</v>
      </c>
      <c r="M129">
        <f t="shared" si="6"/>
        <v>0</v>
      </c>
    </row>
    <row r="130" spans="11:13" hidden="1" x14ac:dyDescent="0.3">
      <c r="K130" s="7">
        <f t="shared" si="5"/>
        <v>0</v>
      </c>
      <c r="L130" s="5">
        <f t="shared" si="7"/>
        <v>0</v>
      </c>
      <c r="M130">
        <f t="shared" si="6"/>
        <v>0</v>
      </c>
    </row>
    <row r="131" spans="11:13" hidden="1" x14ac:dyDescent="0.3">
      <c r="K131" s="7">
        <f t="shared" si="5"/>
        <v>0</v>
      </c>
      <c r="L131" s="5">
        <f t="shared" si="7"/>
        <v>0</v>
      </c>
      <c r="M131">
        <f t="shared" si="6"/>
        <v>0</v>
      </c>
    </row>
    <row r="132" spans="11:13" hidden="1" x14ac:dyDescent="0.3">
      <c r="K132" s="7">
        <f t="shared" si="5"/>
        <v>0</v>
      </c>
      <c r="L132" s="5">
        <f t="shared" si="7"/>
        <v>0</v>
      </c>
      <c r="M132">
        <f t="shared" si="6"/>
        <v>0</v>
      </c>
    </row>
    <row r="133" spans="11:13" hidden="1" x14ac:dyDescent="0.3">
      <c r="K133" s="7">
        <f t="shared" si="5"/>
        <v>0</v>
      </c>
      <c r="L133" s="5">
        <f t="shared" si="7"/>
        <v>0</v>
      </c>
      <c r="M133">
        <f t="shared" si="6"/>
        <v>0</v>
      </c>
    </row>
    <row r="134" spans="11:13" hidden="1" x14ac:dyDescent="0.3">
      <c r="K134" s="7">
        <f t="shared" ref="K134:K197" si="8">SUM(F134:J134)</f>
        <v>0</v>
      </c>
      <c r="L134" s="5">
        <f t="shared" si="7"/>
        <v>0</v>
      </c>
      <c r="M134">
        <f t="shared" ref="M134:M197" si="9">SUM(K134*L134)</f>
        <v>0</v>
      </c>
    </row>
    <row r="135" spans="11:13" hidden="1" x14ac:dyDescent="0.3">
      <c r="K135" s="7">
        <f t="shared" si="8"/>
        <v>0</v>
      </c>
      <c r="L135" s="5">
        <f t="shared" ref="L135:L198" si="10">IF(D135="X",0,IF(E135="",0,IF(E135="H",0,VLOOKUP(E135,$F$540:$G$554,2))))</f>
        <v>0</v>
      </c>
      <c r="M135">
        <f t="shared" si="9"/>
        <v>0</v>
      </c>
    </row>
    <row r="136" spans="11:13" hidden="1" x14ac:dyDescent="0.3">
      <c r="K136" s="7">
        <f t="shared" si="8"/>
        <v>0</v>
      </c>
      <c r="L136" s="5">
        <f t="shared" si="10"/>
        <v>0</v>
      </c>
      <c r="M136">
        <f t="shared" si="9"/>
        <v>0</v>
      </c>
    </row>
    <row r="137" spans="11:13" hidden="1" x14ac:dyDescent="0.3">
      <c r="K137" s="7">
        <f t="shared" si="8"/>
        <v>0</v>
      </c>
      <c r="L137" s="5">
        <f t="shared" si="10"/>
        <v>0</v>
      </c>
      <c r="M137">
        <f t="shared" si="9"/>
        <v>0</v>
      </c>
    </row>
    <row r="138" spans="11:13" hidden="1" x14ac:dyDescent="0.3">
      <c r="K138" s="7">
        <f t="shared" si="8"/>
        <v>0</v>
      </c>
      <c r="L138" s="5">
        <f t="shared" si="10"/>
        <v>0</v>
      </c>
      <c r="M138">
        <f t="shared" si="9"/>
        <v>0</v>
      </c>
    </row>
    <row r="139" spans="11:13" hidden="1" x14ac:dyDescent="0.3">
      <c r="K139" s="7">
        <f t="shared" si="8"/>
        <v>0</v>
      </c>
      <c r="L139" s="5">
        <f t="shared" si="10"/>
        <v>0</v>
      </c>
      <c r="M139">
        <f t="shared" si="9"/>
        <v>0</v>
      </c>
    </row>
    <row r="140" spans="11:13" hidden="1" x14ac:dyDescent="0.3">
      <c r="K140" s="7">
        <f t="shared" si="8"/>
        <v>0</v>
      </c>
      <c r="L140" s="5">
        <f t="shared" si="10"/>
        <v>0</v>
      </c>
      <c r="M140">
        <f t="shared" si="9"/>
        <v>0</v>
      </c>
    </row>
    <row r="141" spans="11:13" hidden="1" x14ac:dyDescent="0.3">
      <c r="K141" s="7">
        <f t="shared" si="8"/>
        <v>0</v>
      </c>
      <c r="L141" s="5">
        <f t="shared" si="10"/>
        <v>0</v>
      </c>
      <c r="M141">
        <f t="shared" si="9"/>
        <v>0</v>
      </c>
    </row>
    <row r="142" spans="11:13" hidden="1" x14ac:dyDescent="0.3">
      <c r="K142" s="7">
        <f t="shared" si="8"/>
        <v>0</v>
      </c>
      <c r="L142" s="5">
        <f t="shared" si="10"/>
        <v>0</v>
      </c>
      <c r="M142">
        <f t="shared" si="9"/>
        <v>0</v>
      </c>
    </row>
    <row r="143" spans="11:13" hidden="1" x14ac:dyDescent="0.3">
      <c r="K143" s="7">
        <f t="shared" si="8"/>
        <v>0</v>
      </c>
      <c r="L143" s="5">
        <f t="shared" si="10"/>
        <v>0</v>
      </c>
      <c r="M143">
        <f t="shared" si="9"/>
        <v>0</v>
      </c>
    </row>
    <row r="144" spans="11:13" hidden="1" x14ac:dyDescent="0.3">
      <c r="K144" s="7">
        <f t="shared" si="8"/>
        <v>0</v>
      </c>
      <c r="L144" s="5">
        <f t="shared" si="10"/>
        <v>0</v>
      </c>
      <c r="M144">
        <f t="shared" si="9"/>
        <v>0</v>
      </c>
    </row>
    <row r="145" spans="11:13" hidden="1" x14ac:dyDescent="0.3">
      <c r="K145" s="7">
        <f t="shared" si="8"/>
        <v>0</v>
      </c>
      <c r="L145" s="5">
        <f t="shared" si="10"/>
        <v>0</v>
      </c>
      <c r="M145">
        <f t="shared" si="9"/>
        <v>0</v>
      </c>
    </row>
    <row r="146" spans="11:13" hidden="1" x14ac:dyDescent="0.3">
      <c r="K146" s="7">
        <f t="shared" si="8"/>
        <v>0</v>
      </c>
      <c r="L146" s="5">
        <f t="shared" si="10"/>
        <v>0</v>
      </c>
      <c r="M146">
        <f t="shared" si="9"/>
        <v>0</v>
      </c>
    </row>
    <row r="147" spans="11:13" hidden="1" x14ac:dyDescent="0.3">
      <c r="K147" s="7">
        <f t="shared" si="8"/>
        <v>0</v>
      </c>
      <c r="L147" s="5">
        <f t="shared" si="10"/>
        <v>0</v>
      </c>
      <c r="M147">
        <f t="shared" si="9"/>
        <v>0</v>
      </c>
    </row>
    <row r="148" spans="11:13" hidden="1" x14ac:dyDescent="0.3">
      <c r="K148" s="7">
        <f t="shared" si="8"/>
        <v>0</v>
      </c>
      <c r="L148" s="5">
        <f t="shared" si="10"/>
        <v>0</v>
      </c>
      <c r="M148">
        <f t="shared" si="9"/>
        <v>0</v>
      </c>
    </row>
    <row r="149" spans="11:13" hidden="1" x14ac:dyDescent="0.3">
      <c r="K149" s="7">
        <f t="shared" si="8"/>
        <v>0</v>
      </c>
      <c r="L149" s="5">
        <f t="shared" si="10"/>
        <v>0</v>
      </c>
      <c r="M149">
        <f t="shared" si="9"/>
        <v>0</v>
      </c>
    </row>
    <row r="150" spans="11:13" hidden="1" x14ac:dyDescent="0.3">
      <c r="K150" s="7">
        <f t="shared" si="8"/>
        <v>0</v>
      </c>
      <c r="L150" s="5">
        <f t="shared" si="10"/>
        <v>0</v>
      </c>
      <c r="M150">
        <f t="shared" si="9"/>
        <v>0</v>
      </c>
    </row>
    <row r="151" spans="11:13" hidden="1" x14ac:dyDescent="0.3">
      <c r="K151" s="7">
        <f t="shared" si="8"/>
        <v>0</v>
      </c>
      <c r="L151" s="5">
        <f t="shared" si="10"/>
        <v>0</v>
      </c>
      <c r="M151">
        <f t="shared" si="9"/>
        <v>0</v>
      </c>
    </row>
    <row r="152" spans="11:13" hidden="1" x14ac:dyDescent="0.3">
      <c r="K152" s="7">
        <f t="shared" si="8"/>
        <v>0</v>
      </c>
      <c r="L152" s="5">
        <f t="shared" si="10"/>
        <v>0</v>
      </c>
      <c r="M152">
        <f t="shared" si="9"/>
        <v>0</v>
      </c>
    </row>
    <row r="153" spans="11:13" hidden="1" x14ac:dyDescent="0.3">
      <c r="K153" s="7">
        <f t="shared" si="8"/>
        <v>0</v>
      </c>
      <c r="L153" s="5">
        <f t="shared" si="10"/>
        <v>0</v>
      </c>
      <c r="M153">
        <f t="shared" si="9"/>
        <v>0</v>
      </c>
    </row>
    <row r="154" spans="11:13" hidden="1" x14ac:dyDescent="0.3">
      <c r="K154" s="7">
        <f t="shared" si="8"/>
        <v>0</v>
      </c>
      <c r="L154" s="5">
        <f t="shared" si="10"/>
        <v>0</v>
      </c>
      <c r="M154">
        <f t="shared" si="9"/>
        <v>0</v>
      </c>
    </row>
    <row r="155" spans="11:13" hidden="1" x14ac:dyDescent="0.3">
      <c r="K155" s="7">
        <f t="shared" si="8"/>
        <v>0</v>
      </c>
      <c r="L155" s="5">
        <f t="shared" si="10"/>
        <v>0</v>
      </c>
      <c r="M155">
        <f t="shared" si="9"/>
        <v>0</v>
      </c>
    </row>
    <row r="156" spans="11:13" hidden="1" x14ac:dyDescent="0.3">
      <c r="K156" s="7">
        <f t="shared" si="8"/>
        <v>0</v>
      </c>
      <c r="L156" s="5">
        <f t="shared" si="10"/>
        <v>0</v>
      </c>
      <c r="M156">
        <f t="shared" si="9"/>
        <v>0</v>
      </c>
    </row>
    <row r="157" spans="11:13" hidden="1" x14ac:dyDescent="0.3">
      <c r="K157" s="7">
        <f t="shared" si="8"/>
        <v>0</v>
      </c>
      <c r="L157" s="5">
        <f t="shared" si="10"/>
        <v>0</v>
      </c>
      <c r="M157">
        <f t="shared" si="9"/>
        <v>0</v>
      </c>
    </row>
    <row r="158" spans="11:13" hidden="1" x14ac:dyDescent="0.3">
      <c r="K158" s="7">
        <f t="shared" si="8"/>
        <v>0</v>
      </c>
      <c r="L158" s="5">
        <f t="shared" si="10"/>
        <v>0</v>
      </c>
      <c r="M158">
        <f t="shared" si="9"/>
        <v>0</v>
      </c>
    </row>
    <row r="159" spans="11:13" hidden="1" x14ac:dyDescent="0.3">
      <c r="K159" s="7">
        <f t="shared" si="8"/>
        <v>0</v>
      </c>
      <c r="L159" s="5">
        <f t="shared" si="10"/>
        <v>0</v>
      </c>
      <c r="M159">
        <f t="shared" si="9"/>
        <v>0</v>
      </c>
    </row>
    <row r="160" spans="11:13" hidden="1" x14ac:dyDescent="0.3">
      <c r="K160" s="7">
        <f t="shared" si="8"/>
        <v>0</v>
      </c>
      <c r="L160" s="5">
        <f t="shared" si="10"/>
        <v>0</v>
      </c>
      <c r="M160">
        <f t="shared" si="9"/>
        <v>0</v>
      </c>
    </row>
    <row r="161" spans="11:13" hidden="1" x14ac:dyDescent="0.3">
      <c r="K161" s="7">
        <f t="shared" si="8"/>
        <v>0</v>
      </c>
      <c r="L161" s="5">
        <f t="shared" si="10"/>
        <v>0</v>
      </c>
      <c r="M161">
        <f t="shared" si="9"/>
        <v>0</v>
      </c>
    </row>
    <row r="162" spans="11:13" hidden="1" x14ac:dyDescent="0.3">
      <c r="K162" s="7">
        <f t="shared" si="8"/>
        <v>0</v>
      </c>
      <c r="L162" s="5">
        <f t="shared" si="10"/>
        <v>0</v>
      </c>
      <c r="M162">
        <f t="shared" si="9"/>
        <v>0</v>
      </c>
    </row>
    <row r="163" spans="11:13" hidden="1" x14ac:dyDescent="0.3">
      <c r="K163" s="7">
        <f t="shared" si="8"/>
        <v>0</v>
      </c>
      <c r="L163" s="5">
        <f t="shared" si="10"/>
        <v>0</v>
      </c>
      <c r="M163">
        <f t="shared" si="9"/>
        <v>0</v>
      </c>
    </row>
    <row r="164" spans="11:13" hidden="1" x14ac:dyDescent="0.3">
      <c r="K164" s="7">
        <f t="shared" si="8"/>
        <v>0</v>
      </c>
      <c r="L164" s="5">
        <f t="shared" si="10"/>
        <v>0</v>
      </c>
      <c r="M164">
        <f t="shared" si="9"/>
        <v>0</v>
      </c>
    </row>
    <row r="165" spans="11:13" hidden="1" x14ac:dyDescent="0.3">
      <c r="K165" s="7">
        <f t="shared" si="8"/>
        <v>0</v>
      </c>
      <c r="L165" s="5">
        <f t="shared" si="10"/>
        <v>0</v>
      </c>
      <c r="M165">
        <f t="shared" si="9"/>
        <v>0</v>
      </c>
    </row>
    <row r="166" spans="11:13" hidden="1" x14ac:dyDescent="0.3">
      <c r="K166" s="7">
        <f t="shared" si="8"/>
        <v>0</v>
      </c>
      <c r="L166" s="5">
        <f t="shared" si="10"/>
        <v>0</v>
      </c>
      <c r="M166">
        <f t="shared" si="9"/>
        <v>0</v>
      </c>
    </row>
    <row r="167" spans="11:13" hidden="1" x14ac:dyDescent="0.3">
      <c r="K167" s="7">
        <f t="shared" si="8"/>
        <v>0</v>
      </c>
      <c r="L167" s="5">
        <f t="shared" si="10"/>
        <v>0</v>
      </c>
      <c r="M167">
        <f t="shared" si="9"/>
        <v>0</v>
      </c>
    </row>
    <row r="168" spans="11:13" hidden="1" x14ac:dyDescent="0.3">
      <c r="K168" s="7">
        <f t="shared" si="8"/>
        <v>0</v>
      </c>
      <c r="L168" s="5">
        <f t="shared" si="10"/>
        <v>0</v>
      </c>
      <c r="M168">
        <f t="shared" si="9"/>
        <v>0</v>
      </c>
    </row>
    <row r="169" spans="11:13" hidden="1" x14ac:dyDescent="0.3">
      <c r="K169" s="7">
        <f t="shared" si="8"/>
        <v>0</v>
      </c>
      <c r="L169" s="5">
        <f t="shared" si="10"/>
        <v>0</v>
      </c>
      <c r="M169">
        <f t="shared" si="9"/>
        <v>0</v>
      </c>
    </row>
    <row r="170" spans="11:13" hidden="1" x14ac:dyDescent="0.3">
      <c r="K170" s="7">
        <f t="shared" si="8"/>
        <v>0</v>
      </c>
      <c r="L170" s="5">
        <f t="shared" si="10"/>
        <v>0</v>
      </c>
      <c r="M170">
        <f t="shared" si="9"/>
        <v>0</v>
      </c>
    </row>
    <row r="171" spans="11:13" hidden="1" x14ac:dyDescent="0.3">
      <c r="K171" s="7">
        <f t="shared" si="8"/>
        <v>0</v>
      </c>
      <c r="L171" s="5">
        <f t="shared" si="10"/>
        <v>0</v>
      </c>
      <c r="M171">
        <f t="shared" si="9"/>
        <v>0</v>
      </c>
    </row>
    <row r="172" spans="11:13" hidden="1" x14ac:dyDescent="0.3">
      <c r="K172" s="7">
        <f t="shared" si="8"/>
        <v>0</v>
      </c>
      <c r="L172" s="5">
        <f t="shared" si="10"/>
        <v>0</v>
      </c>
      <c r="M172">
        <f t="shared" si="9"/>
        <v>0</v>
      </c>
    </row>
    <row r="173" spans="11:13" hidden="1" x14ac:dyDescent="0.3">
      <c r="K173" s="7">
        <f t="shared" si="8"/>
        <v>0</v>
      </c>
      <c r="L173" s="5">
        <f t="shared" si="10"/>
        <v>0</v>
      </c>
      <c r="M173">
        <f t="shared" si="9"/>
        <v>0</v>
      </c>
    </row>
    <row r="174" spans="11:13" hidden="1" x14ac:dyDescent="0.3">
      <c r="K174" s="7">
        <f t="shared" si="8"/>
        <v>0</v>
      </c>
      <c r="L174" s="5">
        <f t="shared" si="10"/>
        <v>0</v>
      </c>
      <c r="M174">
        <f t="shared" si="9"/>
        <v>0</v>
      </c>
    </row>
    <row r="175" spans="11:13" hidden="1" x14ac:dyDescent="0.3">
      <c r="K175" s="7">
        <f t="shared" si="8"/>
        <v>0</v>
      </c>
      <c r="L175" s="5">
        <f t="shared" si="10"/>
        <v>0</v>
      </c>
      <c r="M175">
        <f t="shared" si="9"/>
        <v>0</v>
      </c>
    </row>
    <row r="176" spans="11:13" hidden="1" x14ac:dyDescent="0.3">
      <c r="K176" s="7">
        <f t="shared" si="8"/>
        <v>0</v>
      </c>
      <c r="L176" s="5">
        <f t="shared" si="10"/>
        <v>0</v>
      </c>
      <c r="M176">
        <f t="shared" si="9"/>
        <v>0</v>
      </c>
    </row>
    <row r="177" spans="11:13" hidden="1" x14ac:dyDescent="0.3">
      <c r="K177" s="7">
        <f t="shared" si="8"/>
        <v>0</v>
      </c>
      <c r="L177" s="5">
        <f t="shared" si="10"/>
        <v>0</v>
      </c>
      <c r="M177">
        <f t="shared" si="9"/>
        <v>0</v>
      </c>
    </row>
    <row r="178" spans="11:13" hidden="1" x14ac:dyDescent="0.3">
      <c r="K178" s="7">
        <f t="shared" si="8"/>
        <v>0</v>
      </c>
      <c r="L178" s="5">
        <f t="shared" si="10"/>
        <v>0</v>
      </c>
      <c r="M178">
        <f t="shared" si="9"/>
        <v>0</v>
      </c>
    </row>
    <row r="179" spans="11:13" hidden="1" x14ac:dyDescent="0.3">
      <c r="K179" s="7">
        <f t="shared" si="8"/>
        <v>0</v>
      </c>
      <c r="L179" s="5">
        <f t="shared" si="10"/>
        <v>0</v>
      </c>
      <c r="M179">
        <f t="shared" si="9"/>
        <v>0</v>
      </c>
    </row>
    <row r="180" spans="11:13" hidden="1" x14ac:dyDescent="0.3">
      <c r="K180" s="7">
        <f t="shared" si="8"/>
        <v>0</v>
      </c>
      <c r="L180" s="5">
        <f t="shared" si="10"/>
        <v>0</v>
      </c>
      <c r="M180">
        <f t="shared" si="9"/>
        <v>0</v>
      </c>
    </row>
    <row r="181" spans="11:13" hidden="1" x14ac:dyDescent="0.3">
      <c r="K181" s="7">
        <f t="shared" si="8"/>
        <v>0</v>
      </c>
      <c r="L181" s="5">
        <f t="shared" si="10"/>
        <v>0</v>
      </c>
      <c r="M181">
        <f t="shared" si="9"/>
        <v>0</v>
      </c>
    </row>
    <row r="182" spans="11:13" hidden="1" x14ac:dyDescent="0.3">
      <c r="K182" s="7">
        <f t="shared" si="8"/>
        <v>0</v>
      </c>
      <c r="L182" s="5">
        <f t="shared" si="10"/>
        <v>0</v>
      </c>
      <c r="M182">
        <f t="shared" si="9"/>
        <v>0</v>
      </c>
    </row>
    <row r="183" spans="11:13" hidden="1" x14ac:dyDescent="0.3">
      <c r="K183" s="7">
        <f t="shared" si="8"/>
        <v>0</v>
      </c>
      <c r="L183" s="5">
        <f t="shared" si="10"/>
        <v>0</v>
      </c>
      <c r="M183">
        <f t="shared" si="9"/>
        <v>0</v>
      </c>
    </row>
    <row r="184" spans="11:13" hidden="1" x14ac:dyDescent="0.3">
      <c r="K184" s="7">
        <f t="shared" si="8"/>
        <v>0</v>
      </c>
      <c r="L184" s="5">
        <f t="shared" si="10"/>
        <v>0</v>
      </c>
      <c r="M184">
        <f t="shared" si="9"/>
        <v>0</v>
      </c>
    </row>
    <row r="185" spans="11:13" hidden="1" x14ac:dyDescent="0.3">
      <c r="K185" s="7">
        <f t="shared" si="8"/>
        <v>0</v>
      </c>
      <c r="L185" s="5">
        <f t="shared" si="10"/>
        <v>0</v>
      </c>
      <c r="M185">
        <f t="shared" si="9"/>
        <v>0</v>
      </c>
    </row>
    <row r="186" spans="11:13" hidden="1" x14ac:dyDescent="0.3">
      <c r="K186" s="7">
        <f t="shared" si="8"/>
        <v>0</v>
      </c>
      <c r="L186" s="5">
        <f t="shared" si="10"/>
        <v>0</v>
      </c>
      <c r="M186">
        <f t="shared" si="9"/>
        <v>0</v>
      </c>
    </row>
    <row r="187" spans="11:13" hidden="1" x14ac:dyDescent="0.3">
      <c r="K187" s="7">
        <f t="shared" si="8"/>
        <v>0</v>
      </c>
      <c r="L187" s="5">
        <f t="shared" si="10"/>
        <v>0</v>
      </c>
      <c r="M187">
        <f t="shared" si="9"/>
        <v>0</v>
      </c>
    </row>
    <row r="188" spans="11:13" hidden="1" x14ac:dyDescent="0.3">
      <c r="K188" s="7">
        <f t="shared" si="8"/>
        <v>0</v>
      </c>
      <c r="L188" s="5">
        <f t="shared" si="10"/>
        <v>0</v>
      </c>
      <c r="M188">
        <f t="shared" si="9"/>
        <v>0</v>
      </c>
    </row>
    <row r="189" spans="11:13" hidden="1" x14ac:dyDescent="0.3">
      <c r="K189" s="7">
        <f t="shared" si="8"/>
        <v>0</v>
      </c>
      <c r="L189" s="5">
        <f t="shared" si="10"/>
        <v>0</v>
      </c>
      <c r="M189">
        <f t="shared" si="9"/>
        <v>0</v>
      </c>
    </row>
    <row r="190" spans="11:13" hidden="1" x14ac:dyDescent="0.3">
      <c r="K190" s="7">
        <f t="shared" si="8"/>
        <v>0</v>
      </c>
      <c r="L190" s="5">
        <f t="shared" si="10"/>
        <v>0</v>
      </c>
      <c r="M190">
        <f t="shared" si="9"/>
        <v>0</v>
      </c>
    </row>
    <row r="191" spans="11:13" hidden="1" x14ac:dyDescent="0.3">
      <c r="K191" s="7">
        <f t="shared" si="8"/>
        <v>0</v>
      </c>
      <c r="L191" s="5">
        <f t="shared" si="10"/>
        <v>0</v>
      </c>
      <c r="M191">
        <f t="shared" si="9"/>
        <v>0</v>
      </c>
    </row>
    <row r="192" spans="11:13" hidden="1" x14ac:dyDescent="0.3">
      <c r="K192" s="7">
        <f t="shared" si="8"/>
        <v>0</v>
      </c>
      <c r="L192" s="5">
        <f t="shared" si="10"/>
        <v>0</v>
      </c>
      <c r="M192">
        <f t="shared" si="9"/>
        <v>0</v>
      </c>
    </row>
    <row r="193" spans="11:13" hidden="1" x14ac:dyDescent="0.3">
      <c r="K193" s="7">
        <f t="shared" si="8"/>
        <v>0</v>
      </c>
      <c r="L193" s="5">
        <f t="shared" si="10"/>
        <v>0</v>
      </c>
      <c r="M193">
        <f t="shared" si="9"/>
        <v>0</v>
      </c>
    </row>
    <row r="194" spans="11:13" hidden="1" x14ac:dyDescent="0.3">
      <c r="K194" s="7">
        <f t="shared" si="8"/>
        <v>0</v>
      </c>
      <c r="L194" s="5">
        <f t="shared" si="10"/>
        <v>0</v>
      </c>
      <c r="M194">
        <f t="shared" si="9"/>
        <v>0</v>
      </c>
    </row>
    <row r="195" spans="11:13" hidden="1" x14ac:dyDescent="0.3">
      <c r="K195" s="7">
        <f t="shared" si="8"/>
        <v>0</v>
      </c>
      <c r="L195" s="5">
        <f t="shared" si="10"/>
        <v>0</v>
      </c>
      <c r="M195">
        <f t="shared" si="9"/>
        <v>0</v>
      </c>
    </row>
    <row r="196" spans="11:13" hidden="1" x14ac:dyDescent="0.3">
      <c r="K196" s="7">
        <f t="shared" si="8"/>
        <v>0</v>
      </c>
      <c r="L196" s="5">
        <f t="shared" si="10"/>
        <v>0</v>
      </c>
      <c r="M196">
        <f t="shared" si="9"/>
        <v>0</v>
      </c>
    </row>
    <row r="197" spans="11:13" hidden="1" x14ac:dyDescent="0.3">
      <c r="K197" s="7">
        <f t="shared" si="8"/>
        <v>0</v>
      </c>
      <c r="L197" s="5">
        <f t="shared" si="10"/>
        <v>0</v>
      </c>
      <c r="M197">
        <f t="shared" si="9"/>
        <v>0</v>
      </c>
    </row>
    <row r="198" spans="11:13" hidden="1" x14ac:dyDescent="0.3">
      <c r="K198" s="7">
        <f t="shared" ref="K198:K261" si="11">SUM(F198:J198)</f>
        <v>0</v>
      </c>
      <c r="L198" s="5">
        <f t="shared" si="10"/>
        <v>0</v>
      </c>
      <c r="M198">
        <f t="shared" ref="M198:M261" si="12">SUM(K198*L198)</f>
        <v>0</v>
      </c>
    </row>
    <row r="199" spans="11:13" hidden="1" x14ac:dyDescent="0.3">
      <c r="K199" s="7">
        <f t="shared" si="11"/>
        <v>0</v>
      </c>
      <c r="L199" s="5">
        <f t="shared" ref="L199:L262" si="13">IF(D199="X",0,IF(E199="",0,IF(E199="H",0,VLOOKUP(E199,$F$540:$G$554,2))))</f>
        <v>0</v>
      </c>
      <c r="M199">
        <f t="shared" si="12"/>
        <v>0</v>
      </c>
    </row>
    <row r="200" spans="11:13" hidden="1" x14ac:dyDescent="0.3">
      <c r="K200" s="7">
        <f t="shared" si="11"/>
        <v>0</v>
      </c>
      <c r="L200" s="5">
        <f t="shared" si="13"/>
        <v>0</v>
      </c>
      <c r="M200">
        <f t="shared" si="12"/>
        <v>0</v>
      </c>
    </row>
    <row r="201" spans="11:13" hidden="1" x14ac:dyDescent="0.3">
      <c r="K201" s="7">
        <f t="shared" si="11"/>
        <v>0</v>
      </c>
      <c r="L201" s="5">
        <f t="shared" si="13"/>
        <v>0</v>
      </c>
      <c r="M201">
        <f t="shared" si="12"/>
        <v>0</v>
      </c>
    </row>
    <row r="202" spans="11:13" hidden="1" x14ac:dyDescent="0.3">
      <c r="K202" s="7">
        <f t="shared" si="11"/>
        <v>0</v>
      </c>
      <c r="L202" s="5">
        <f t="shared" si="13"/>
        <v>0</v>
      </c>
      <c r="M202">
        <f t="shared" si="12"/>
        <v>0</v>
      </c>
    </row>
    <row r="203" spans="11:13" hidden="1" x14ac:dyDescent="0.3">
      <c r="K203" s="7">
        <f t="shared" si="11"/>
        <v>0</v>
      </c>
      <c r="L203" s="5">
        <f t="shared" si="13"/>
        <v>0</v>
      </c>
      <c r="M203">
        <f t="shared" si="12"/>
        <v>0</v>
      </c>
    </row>
    <row r="204" spans="11:13" hidden="1" x14ac:dyDescent="0.3">
      <c r="K204" s="7">
        <f t="shared" si="11"/>
        <v>0</v>
      </c>
      <c r="L204" s="5">
        <f t="shared" si="13"/>
        <v>0</v>
      </c>
      <c r="M204">
        <f t="shared" si="12"/>
        <v>0</v>
      </c>
    </row>
    <row r="205" spans="11:13" hidden="1" x14ac:dyDescent="0.3">
      <c r="K205" s="7">
        <f t="shared" si="11"/>
        <v>0</v>
      </c>
      <c r="L205" s="5">
        <f t="shared" si="13"/>
        <v>0</v>
      </c>
      <c r="M205">
        <f t="shared" si="12"/>
        <v>0</v>
      </c>
    </row>
    <row r="206" spans="11:13" hidden="1" x14ac:dyDescent="0.3">
      <c r="K206" s="7">
        <f t="shared" si="11"/>
        <v>0</v>
      </c>
      <c r="L206" s="5">
        <f t="shared" si="13"/>
        <v>0</v>
      </c>
      <c r="M206">
        <f t="shared" si="12"/>
        <v>0</v>
      </c>
    </row>
    <row r="207" spans="11:13" hidden="1" x14ac:dyDescent="0.3">
      <c r="K207" s="7">
        <f t="shared" si="11"/>
        <v>0</v>
      </c>
      <c r="L207" s="5">
        <f t="shared" si="13"/>
        <v>0</v>
      </c>
      <c r="M207">
        <f t="shared" si="12"/>
        <v>0</v>
      </c>
    </row>
    <row r="208" spans="11:13" hidden="1" x14ac:dyDescent="0.3">
      <c r="K208" s="7">
        <f t="shared" si="11"/>
        <v>0</v>
      </c>
      <c r="L208" s="5">
        <f t="shared" si="13"/>
        <v>0</v>
      </c>
      <c r="M208">
        <f t="shared" si="12"/>
        <v>0</v>
      </c>
    </row>
    <row r="209" spans="11:13" hidden="1" x14ac:dyDescent="0.3">
      <c r="K209" s="7">
        <f t="shared" si="11"/>
        <v>0</v>
      </c>
      <c r="L209" s="5">
        <f t="shared" si="13"/>
        <v>0</v>
      </c>
      <c r="M209">
        <f t="shared" si="12"/>
        <v>0</v>
      </c>
    </row>
    <row r="210" spans="11:13" hidden="1" x14ac:dyDescent="0.3">
      <c r="K210" s="7">
        <f t="shared" si="11"/>
        <v>0</v>
      </c>
      <c r="L210" s="5">
        <f t="shared" si="13"/>
        <v>0</v>
      </c>
      <c r="M210">
        <f t="shared" si="12"/>
        <v>0</v>
      </c>
    </row>
    <row r="211" spans="11:13" hidden="1" x14ac:dyDescent="0.3">
      <c r="K211" s="7">
        <f t="shared" si="11"/>
        <v>0</v>
      </c>
      <c r="L211" s="5">
        <f t="shared" si="13"/>
        <v>0</v>
      </c>
      <c r="M211">
        <f t="shared" si="12"/>
        <v>0</v>
      </c>
    </row>
    <row r="212" spans="11:13" hidden="1" x14ac:dyDescent="0.3">
      <c r="K212" s="7">
        <f t="shared" si="11"/>
        <v>0</v>
      </c>
      <c r="L212" s="5">
        <f t="shared" si="13"/>
        <v>0</v>
      </c>
      <c r="M212">
        <f t="shared" si="12"/>
        <v>0</v>
      </c>
    </row>
    <row r="213" spans="11:13" hidden="1" x14ac:dyDescent="0.3">
      <c r="K213" s="7">
        <f t="shared" si="11"/>
        <v>0</v>
      </c>
      <c r="L213" s="5">
        <f t="shared" si="13"/>
        <v>0</v>
      </c>
      <c r="M213">
        <f t="shared" si="12"/>
        <v>0</v>
      </c>
    </row>
    <row r="214" spans="11:13" hidden="1" x14ac:dyDescent="0.3">
      <c r="K214" s="7">
        <f t="shared" si="11"/>
        <v>0</v>
      </c>
      <c r="L214" s="5">
        <f t="shared" si="13"/>
        <v>0</v>
      </c>
      <c r="M214">
        <f t="shared" si="12"/>
        <v>0</v>
      </c>
    </row>
    <row r="215" spans="11:13" hidden="1" x14ac:dyDescent="0.3">
      <c r="K215" s="7">
        <f t="shared" si="11"/>
        <v>0</v>
      </c>
      <c r="L215" s="5">
        <f t="shared" si="13"/>
        <v>0</v>
      </c>
      <c r="M215">
        <f t="shared" si="12"/>
        <v>0</v>
      </c>
    </row>
    <row r="216" spans="11:13" hidden="1" x14ac:dyDescent="0.3">
      <c r="K216" s="7">
        <f t="shared" si="11"/>
        <v>0</v>
      </c>
      <c r="L216" s="5">
        <f t="shared" si="13"/>
        <v>0</v>
      </c>
      <c r="M216">
        <f t="shared" si="12"/>
        <v>0</v>
      </c>
    </row>
    <row r="217" spans="11:13" hidden="1" x14ac:dyDescent="0.3">
      <c r="K217" s="7">
        <f t="shared" si="11"/>
        <v>0</v>
      </c>
      <c r="L217" s="5">
        <f t="shared" si="13"/>
        <v>0</v>
      </c>
      <c r="M217">
        <f t="shared" si="12"/>
        <v>0</v>
      </c>
    </row>
    <row r="218" spans="11:13" hidden="1" x14ac:dyDescent="0.3">
      <c r="K218" s="7">
        <f t="shared" si="11"/>
        <v>0</v>
      </c>
      <c r="L218" s="5">
        <f t="shared" si="13"/>
        <v>0</v>
      </c>
      <c r="M218">
        <f t="shared" si="12"/>
        <v>0</v>
      </c>
    </row>
    <row r="219" spans="11:13" hidden="1" x14ac:dyDescent="0.3">
      <c r="K219" s="7">
        <f t="shared" si="11"/>
        <v>0</v>
      </c>
      <c r="L219" s="5">
        <f t="shared" si="13"/>
        <v>0</v>
      </c>
      <c r="M219">
        <f t="shared" si="12"/>
        <v>0</v>
      </c>
    </row>
    <row r="220" spans="11:13" hidden="1" x14ac:dyDescent="0.3">
      <c r="K220" s="7">
        <f t="shared" si="11"/>
        <v>0</v>
      </c>
      <c r="L220" s="5">
        <f t="shared" si="13"/>
        <v>0</v>
      </c>
      <c r="M220">
        <f t="shared" si="12"/>
        <v>0</v>
      </c>
    </row>
    <row r="221" spans="11:13" hidden="1" x14ac:dyDescent="0.3">
      <c r="K221" s="7">
        <f t="shared" si="11"/>
        <v>0</v>
      </c>
      <c r="L221" s="5">
        <f t="shared" si="13"/>
        <v>0</v>
      </c>
      <c r="M221">
        <f t="shared" si="12"/>
        <v>0</v>
      </c>
    </row>
    <row r="222" spans="11:13" hidden="1" x14ac:dyDescent="0.3">
      <c r="K222" s="7">
        <f t="shared" si="11"/>
        <v>0</v>
      </c>
      <c r="L222" s="5">
        <f t="shared" si="13"/>
        <v>0</v>
      </c>
      <c r="M222">
        <f t="shared" si="12"/>
        <v>0</v>
      </c>
    </row>
    <row r="223" spans="11:13" hidden="1" x14ac:dyDescent="0.3">
      <c r="K223" s="7">
        <f t="shared" si="11"/>
        <v>0</v>
      </c>
      <c r="L223" s="5">
        <f t="shared" si="13"/>
        <v>0</v>
      </c>
      <c r="M223">
        <f t="shared" si="12"/>
        <v>0</v>
      </c>
    </row>
    <row r="224" spans="11:13" hidden="1" x14ac:dyDescent="0.3">
      <c r="K224" s="7">
        <f t="shared" si="11"/>
        <v>0</v>
      </c>
      <c r="L224" s="5">
        <f t="shared" si="13"/>
        <v>0</v>
      </c>
      <c r="M224">
        <f t="shared" si="12"/>
        <v>0</v>
      </c>
    </row>
    <row r="225" spans="11:13" hidden="1" x14ac:dyDescent="0.3">
      <c r="K225" s="7">
        <f t="shared" si="11"/>
        <v>0</v>
      </c>
      <c r="L225" s="5">
        <f t="shared" si="13"/>
        <v>0</v>
      </c>
      <c r="M225">
        <f t="shared" si="12"/>
        <v>0</v>
      </c>
    </row>
    <row r="226" spans="11:13" hidden="1" x14ac:dyDescent="0.3">
      <c r="K226" s="7">
        <f t="shared" si="11"/>
        <v>0</v>
      </c>
      <c r="L226" s="5">
        <f t="shared" si="13"/>
        <v>0</v>
      </c>
      <c r="M226">
        <f t="shared" si="12"/>
        <v>0</v>
      </c>
    </row>
    <row r="227" spans="11:13" hidden="1" x14ac:dyDescent="0.3">
      <c r="K227" s="7">
        <f t="shared" si="11"/>
        <v>0</v>
      </c>
      <c r="L227" s="5">
        <f t="shared" si="13"/>
        <v>0</v>
      </c>
      <c r="M227">
        <f t="shared" si="12"/>
        <v>0</v>
      </c>
    </row>
    <row r="228" spans="11:13" hidden="1" x14ac:dyDescent="0.3">
      <c r="K228" s="7">
        <f t="shared" si="11"/>
        <v>0</v>
      </c>
      <c r="L228" s="5">
        <f t="shared" si="13"/>
        <v>0</v>
      </c>
      <c r="M228">
        <f t="shared" si="12"/>
        <v>0</v>
      </c>
    </row>
    <row r="229" spans="11:13" hidden="1" x14ac:dyDescent="0.3">
      <c r="K229" s="7">
        <f t="shared" si="11"/>
        <v>0</v>
      </c>
      <c r="L229" s="5">
        <f t="shared" si="13"/>
        <v>0</v>
      </c>
      <c r="M229">
        <f t="shared" si="12"/>
        <v>0</v>
      </c>
    </row>
    <row r="230" spans="11:13" hidden="1" x14ac:dyDescent="0.3">
      <c r="K230" s="7">
        <f t="shared" si="11"/>
        <v>0</v>
      </c>
      <c r="L230" s="5">
        <f t="shared" si="13"/>
        <v>0</v>
      </c>
      <c r="M230">
        <f t="shared" si="12"/>
        <v>0</v>
      </c>
    </row>
    <row r="231" spans="11:13" hidden="1" x14ac:dyDescent="0.3">
      <c r="K231" s="7">
        <f t="shared" si="11"/>
        <v>0</v>
      </c>
      <c r="L231" s="5">
        <f t="shared" si="13"/>
        <v>0</v>
      </c>
      <c r="M231">
        <f t="shared" si="12"/>
        <v>0</v>
      </c>
    </row>
    <row r="232" spans="11:13" hidden="1" x14ac:dyDescent="0.3">
      <c r="K232" s="7">
        <f t="shared" si="11"/>
        <v>0</v>
      </c>
      <c r="L232" s="5">
        <f t="shared" si="13"/>
        <v>0</v>
      </c>
      <c r="M232">
        <f t="shared" si="12"/>
        <v>0</v>
      </c>
    </row>
    <row r="233" spans="11:13" hidden="1" x14ac:dyDescent="0.3">
      <c r="K233" s="7">
        <f t="shared" si="11"/>
        <v>0</v>
      </c>
      <c r="L233" s="5">
        <f t="shared" si="13"/>
        <v>0</v>
      </c>
      <c r="M233">
        <f t="shared" si="12"/>
        <v>0</v>
      </c>
    </row>
    <row r="234" spans="11:13" hidden="1" x14ac:dyDescent="0.3">
      <c r="K234" s="7">
        <f t="shared" si="11"/>
        <v>0</v>
      </c>
      <c r="L234" s="5">
        <f t="shared" si="13"/>
        <v>0</v>
      </c>
      <c r="M234">
        <f t="shared" si="12"/>
        <v>0</v>
      </c>
    </row>
    <row r="235" spans="11:13" hidden="1" x14ac:dyDescent="0.3">
      <c r="K235" s="7">
        <f t="shared" si="11"/>
        <v>0</v>
      </c>
      <c r="L235" s="5">
        <f t="shared" si="13"/>
        <v>0</v>
      </c>
      <c r="M235">
        <f t="shared" si="12"/>
        <v>0</v>
      </c>
    </row>
    <row r="236" spans="11:13" hidden="1" x14ac:dyDescent="0.3">
      <c r="K236" s="7">
        <f t="shared" si="11"/>
        <v>0</v>
      </c>
      <c r="L236" s="5">
        <f t="shared" si="13"/>
        <v>0</v>
      </c>
      <c r="M236">
        <f t="shared" si="12"/>
        <v>0</v>
      </c>
    </row>
    <row r="237" spans="11:13" hidden="1" x14ac:dyDescent="0.3">
      <c r="K237" s="7">
        <f t="shared" si="11"/>
        <v>0</v>
      </c>
      <c r="L237" s="5">
        <f t="shared" si="13"/>
        <v>0</v>
      </c>
      <c r="M237">
        <f t="shared" si="12"/>
        <v>0</v>
      </c>
    </row>
    <row r="238" spans="11:13" hidden="1" x14ac:dyDescent="0.3">
      <c r="K238" s="7">
        <f t="shared" si="11"/>
        <v>0</v>
      </c>
      <c r="L238" s="5">
        <f t="shared" si="13"/>
        <v>0</v>
      </c>
      <c r="M238">
        <f t="shared" si="12"/>
        <v>0</v>
      </c>
    </row>
    <row r="239" spans="11:13" hidden="1" x14ac:dyDescent="0.3">
      <c r="K239" s="7">
        <f t="shared" si="11"/>
        <v>0</v>
      </c>
      <c r="L239" s="5">
        <f t="shared" si="13"/>
        <v>0</v>
      </c>
      <c r="M239">
        <f t="shared" si="12"/>
        <v>0</v>
      </c>
    </row>
    <row r="240" spans="11:13" hidden="1" x14ac:dyDescent="0.3">
      <c r="K240" s="7">
        <f t="shared" si="11"/>
        <v>0</v>
      </c>
      <c r="L240" s="5">
        <f t="shared" si="13"/>
        <v>0</v>
      </c>
      <c r="M240">
        <f t="shared" si="12"/>
        <v>0</v>
      </c>
    </row>
    <row r="241" spans="11:13" hidden="1" x14ac:dyDescent="0.3">
      <c r="K241" s="7">
        <f t="shared" si="11"/>
        <v>0</v>
      </c>
      <c r="L241" s="5">
        <f t="shared" si="13"/>
        <v>0</v>
      </c>
      <c r="M241">
        <f t="shared" si="12"/>
        <v>0</v>
      </c>
    </row>
    <row r="242" spans="11:13" hidden="1" x14ac:dyDescent="0.3">
      <c r="K242" s="7">
        <f t="shared" si="11"/>
        <v>0</v>
      </c>
      <c r="L242" s="5">
        <f t="shared" si="13"/>
        <v>0</v>
      </c>
      <c r="M242">
        <f t="shared" si="12"/>
        <v>0</v>
      </c>
    </row>
    <row r="243" spans="11:13" hidden="1" x14ac:dyDescent="0.3">
      <c r="K243" s="7">
        <f t="shared" si="11"/>
        <v>0</v>
      </c>
      <c r="L243" s="5">
        <f t="shared" si="13"/>
        <v>0</v>
      </c>
      <c r="M243">
        <f t="shared" si="12"/>
        <v>0</v>
      </c>
    </row>
    <row r="244" spans="11:13" hidden="1" x14ac:dyDescent="0.3">
      <c r="K244" s="7">
        <f t="shared" si="11"/>
        <v>0</v>
      </c>
      <c r="L244" s="5">
        <f t="shared" si="13"/>
        <v>0</v>
      </c>
      <c r="M244">
        <f t="shared" si="12"/>
        <v>0</v>
      </c>
    </row>
    <row r="245" spans="11:13" hidden="1" x14ac:dyDescent="0.3">
      <c r="K245" s="7">
        <f t="shared" si="11"/>
        <v>0</v>
      </c>
      <c r="L245" s="5">
        <f t="shared" si="13"/>
        <v>0</v>
      </c>
      <c r="M245">
        <f t="shared" si="12"/>
        <v>0</v>
      </c>
    </row>
    <row r="246" spans="11:13" hidden="1" x14ac:dyDescent="0.3">
      <c r="K246" s="7">
        <f t="shared" si="11"/>
        <v>0</v>
      </c>
      <c r="L246" s="5">
        <f t="shared" si="13"/>
        <v>0</v>
      </c>
      <c r="M246">
        <f t="shared" si="12"/>
        <v>0</v>
      </c>
    </row>
    <row r="247" spans="11:13" hidden="1" x14ac:dyDescent="0.3">
      <c r="K247" s="7">
        <f t="shared" si="11"/>
        <v>0</v>
      </c>
      <c r="L247" s="5">
        <f t="shared" si="13"/>
        <v>0</v>
      </c>
      <c r="M247">
        <f t="shared" si="12"/>
        <v>0</v>
      </c>
    </row>
    <row r="248" spans="11:13" hidden="1" x14ac:dyDescent="0.3">
      <c r="K248" s="7">
        <f t="shared" si="11"/>
        <v>0</v>
      </c>
      <c r="L248" s="5">
        <f t="shared" si="13"/>
        <v>0</v>
      </c>
      <c r="M248">
        <f t="shared" si="12"/>
        <v>0</v>
      </c>
    </row>
    <row r="249" spans="11:13" hidden="1" x14ac:dyDescent="0.3">
      <c r="K249" s="7">
        <f t="shared" si="11"/>
        <v>0</v>
      </c>
      <c r="L249" s="5">
        <f t="shared" si="13"/>
        <v>0</v>
      </c>
      <c r="M249">
        <f t="shared" si="12"/>
        <v>0</v>
      </c>
    </row>
    <row r="250" spans="11:13" hidden="1" x14ac:dyDescent="0.3">
      <c r="K250" s="7">
        <f t="shared" si="11"/>
        <v>0</v>
      </c>
      <c r="L250" s="5">
        <f t="shared" si="13"/>
        <v>0</v>
      </c>
      <c r="M250">
        <f t="shared" si="12"/>
        <v>0</v>
      </c>
    </row>
    <row r="251" spans="11:13" hidden="1" x14ac:dyDescent="0.3">
      <c r="K251" s="7">
        <f t="shared" si="11"/>
        <v>0</v>
      </c>
      <c r="L251" s="5">
        <f t="shared" si="13"/>
        <v>0</v>
      </c>
      <c r="M251">
        <f t="shared" si="12"/>
        <v>0</v>
      </c>
    </row>
    <row r="252" spans="11:13" hidden="1" x14ac:dyDescent="0.3">
      <c r="K252" s="7">
        <f t="shared" si="11"/>
        <v>0</v>
      </c>
      <c r="L252" s="5">
        <f t="shared" si="13"/>
        <v>0</v>
      </c>
      <c r="M252">
        <f t="shared" si="12"/>
        <v>0</v>
      </c>
    </row>
    <row r="253" spans="11:13" hidden="1" x14ac:dyDescent="0.3">
      <c r="K253" s="7">
        <f t="shared" si="11"/>
        <v>0</v>
      </c>
      <c r="L253" s="5">
        <f t="shared" si="13"/>
        <v>0</v>
      </c>
      <c r="M253">
        <f t="shared" si="12"/>
        <v>0</v>
      </c>
    </row>
    <row r="254" spans="11:13" hidden="1" x14ac:dyDescent="0.3">
      <c r="K254" s="7">
        <f t="shared" si="11"/>
        <v>0</v>
      </c>
      <c r="L254" s="5">
        <f t="shared" si="13"/>
        <v>0</v>
      </c>
      <c r="M254">
        <f t="shared" si="12"/>
        <v>0</v>
      </c>
    </row>
    <row r="255" spans="11:13" hidden="1" x14ac:dyDescent="0.3">
      <c r="K255" s="7">
        <f t="shared" si="11"/>
        <v>0</v>
      </c>
      <c r="L255" s="5">
        <f t="shared" si="13"/>
        <v>0</v>
      </c>
      <c r="M255">
        <f t="shared" si="12"/>
        <v>0</v>
      </c>
    </row>
    <row r="256" spans="11:13" hidden="1" x14ac:dyDescent="0.3">
      <c r="K256" s="7">
        <f t="shared" si="11"/>
        <v>0</v>
      </c>
      <c r="L256" s="5">
        <f t="shared" si="13"/>
        <v>0</v>
      </c>
      <c r="M256">
        <f t="shared" si="12"/>
        <v>0</v>
      </c>
    </row>
    <row r="257" spans="11:13" hidden="1" x14ac:dyDescent="0.3">
      <c r="K257" s="7">
        <f t="shared" si="11"/>
        <v>0</v>
      </c>
      <c r="L257" s="5">
        <f t="shared" si="13"/>
        <v>0</v>
      </c>
      <c r="M257">
        <f t="shared" si="12"/>
        <v>0</v>
      </c>
    </row>
    <row r="258" spans="11:13" hidden="1" x14ac:dyDescent="0.3">
      <c r="K258" s="7">
        <f t="shared" si="11"/>
        <v>0</v>
      </c>
      <c r="L258" s="5">
        <f t="shared" si="13"/>
        <v>0</v>
      </c>
      <c r="M258">
        <f t="shared" si="12"/>
        <v>0</v>
      </c>
    </row>
    <row r="259" spans="11:13" hidden="1" x14ac:dyDescent="0.3">
      <c r="K259" s="7">
        <f t="shared" si="11"/>
        <v>0</v>
      </c>
      <c r="L259" s="5">
        <f t="shared" si="13"/>
        <v>0</v>
      </c>
      <c r="M259">
        <f t="shared" si="12"/>
        <v>0</v>
      </c>
    </row>
    <row r="260" spans="11:13" hidden="1" x14ac:dyDescent="0.3">
      <c r="K260" s="7">
        <f t="shared" si="11"/>
        <v>0</v>
      </c>
      <c r="L260" s="5">
        <f t="shared" si="13"/>
        <v>0</v>
      </c>
      <c r="M260">
        <f t="shared" si="12"/>
        <v>0</v>
      </c>
    </row>
    <row r="261" spans="11:13" hidden="1" x14ac:dyDescent="0.3">
      <c r="K261" s="7">
        <f t="shared" si="11"/>
        <v>0</v>
      </c>
      <c r="L261" s="5">
        <f t="shared" si="13"/>
        <v>0</v>
      </c>
      <c r="M261">
        <f t="shared" si="12"/>
        <v>0</v>
      </c>
    </row>
    <row r="262" spans="11:13" hidden="1" x14ac:dyDescent="0.3">
      <c r="K262" s="7">
        <f t="shared" ref="K262:K325" si="14">SUM(F262:J262)</f>
        <v>0</v>
      </c>
      <c r="L262" s="5">
        <f t="shared" si="13"/>
        <v>0</v>
      </c>
      <c r="M262">
        <f t="shared" ref="M262:M325" si="15">SUM(K262*L262)</f>
        <v>0</v>
      </c>
    </row>
    <row r="263" spans="11:13" hidden="1" x14ac:dyDescent="0.3">
      <c r="K263" s="7">
        <f t="shared" si="14"/>
        <v>0</v>
      </c>
      <c r="L263" s="5">
        <f t="shared" ref="L263:L326" si="16">IF(D263="X",0,IF(E263="",0,IF(E263="H",0,VLOOKUP(E263,$F$540:$G$554,2))))</f>
        <v>0</v>
      </c>
      <c r="M263">
        <f t="shared" si="15"/>
        <v>0</v>
      </c>
    </row>
    <row r="264" spans="11:13" hidden="1" x14ac:dyDescent="0.3">
      <c r="K264" s="7">
        <f t="shared" si="14"/>
        <v>0</v>
      </c>
      <c r="L264" s="5">
        <f t="shared" si="16"/>
        <v>0</v>
      </c>
      <c r="M264">
        <f t="shared" si="15"/>
        <v>0</v>
      </c>
    </row>
    <row r="265" spans="11:13" hidden="1" x14ac:dyDescent="0.3">
      <c r="K265" s="7">
        <f t="shared" si="14"/>
        <v>0</v>
      </c>
      <c r="L265" s="5">
        <f t="shared" si="16"/>
        <v>0</v>
      </c>
      <c r="M265">
        <f t="shared" si="15"/>
        <v>0</v>
      </c>
    </row>
    <row r="266" spans="11:13" hidden="1" x14ac:dyDescent="0.3">
      <c r="K266" s="7">
        <f t="shared" si="14"/>
        <v>0</v>
      </c>
      <c r="L266" s="5">
        <f t="shared" si="16"/>
        <v>0</v>
      </c>
      <c r="M266">
        <f t="shared" si="15"/>
        <v>0</v>
      </c>
    </row>
    <row r="267" spans="11:13" hidden="1" x14ac:dyDescent="0.3">
      <c r="K267" s="7">
        <f t="shared" si="14"/>
        <v>0</v>
      </c>
      <c r="L267" s="5">
        <f t="shared" si="16"/>
        <v>0</v>
      </c>
      <c r="M267">
        <f t="shared" si="15"/>
        <v>0</v>
      </c>
    </row>
    <row r="268" spans="11:13" hidden="1" x14ac:dyDescent="0.3">
      <c r="K268" s="7">
        <f t="shared" si="14"/>
        <v>0</v>
      </c>
      <c r="L268" s="5">
        <f t="shared" si="16"/>
        <v>0</v>
      </c>
      <c r="M268">
        <f t="shared" si="15"/>
        <v>0</v>
      </c>
    </row>
    <row r="269" spans="11:13" hidden="1" x14ac:dyDescent="0.3">
      <c r="K269" s="7">
        <f t="shared" si="14"/>
        <v>0</v>
      </c>
      <c r="L269" s="5">
        <f t="shared" si="16"/>
        <v>0</v>
      </c>
      <c r="M269">
        <f t="shared" si="15"/>
        <v>0</v>
      </c>
    </row>
    <row r="270" spans="11:13" hidden="1" x14ac:dyDescent="0.3">
      <c r="K270" s="7">
        <f t="shared" si="14"/>
        <v>0</v>
      </c>
      <c r="L270" s="5">
        <f t="shared" si="16"/>
        <v>0</v>
      </c>
      <c r="M270">
        <f t="shared" si="15"/>
        <v>0</v>
      </c>
    </row>
    <row r="271" spans="11:13" hidden="1" x14ac:dyDescent="0.3">
      <c r="K271" s="7">
        <f t="shared" si="14"/>
        <v>0</v>
      </c>
      <c r="L271" s="5">
        <f t="shared" si="16"/>
        <v>0</v>
      </c>
      <c r="M271">
        <f t="shared" si="15"/>
        <v>0</v>
      </c>
    </row>
    <row r="272" spans="11:13" hidden="1" x14ac:dyDescent="0.3">
      <c r="K272" s="7">
        <f t="shared" si="14"/>
        <v>0</v>
      </c>
      <c r="L272" s="5">
        <f t="shared" si="16"/>
        <v>0</v>
      </c>
      <c r="M272">
        <f t="shared" si="15"/>
        <v>0</v>
      </c>
    </row>
    <row r="273" spans="11:13" hidden="1" x14ac:dyDescent="0.3">
      <c r="K273" s="7">
        <f t="shared" si="14"/>
        <v>0</v>
      </c>
      <c r="L273" s="5">
        <f t="shared" si="16"/>
        <v>0</v>
      </c>
      <c r="M273">
        <f t="shared" si="15"/>
        <v>0</v>
      </c>
    </row>
    <row r="274" spans="11:13" hidden="1" x14ac:dyDescent="0.3">
      <c r="K274" s="7">
        <f t="shared" si="14"/>
        <v>0</v>
      </c>
      <c r="L274" s="5">
        <f t="shared" si="16"/>
        <v>0</v>
      </c>
      <c r="M274">
        <f t="shared" si="15"/>
        <v>0</v>
      </c>
    </row>
    <row r="275" spans="11:13" hidden="1" x14ac:dyDescent="0.3">
      <c r="K275" s="7">
        <f t="shared" si="14"/>
        <v>0</v>
      </c>
      <c r="L275" s="5">
        <f t="shared" si="16"/>
        <v>0</v>
      </c>
      <c r="M275">
        <f t="shared" si="15"/>
        <v>0</v>
      </c>
    </row>
    <row r="276" spans="11:13" hidden="1" x14ac:dyDescent="0.3">
      <c r="K276" s="7">
        <f t="shared" si="14"/>
        <v>0</v>
      </c>
      <c r="L276" s="5">
        <f t="shared" si="16"/>
        <v>0</v>
      </c>
      <c r="M276">
        <f t="shared" si="15"/>
        <v>0</v>
      </c>
    </row>
    <row r="277" spans="11:13" hidden="1" x14ac:dyDescent="0.3">
      <c r="K277" s="7">
        <f t="shared" si="14"/>
        <v>0</v>
      </c>
      <c r="L277" s="5">
        <f t="shared" si="16"/>
        <v>0</v>
      </c>
      <c r="M277">
        <f t="shared" si="15"/>
        <v>0</v>
      </c>
    </row>
    <row r="278" spans="11:13" hidden="1" x14ac:dyDescent="0.3">
      <c r="K278" s="7">
        <f t="shared" si="14"/>
        <v>0</v>
      </c>
      <c r="L278" s="5">
        <f t="shared" si="16"/>
        <v>0</v>
      </c>
      <c r="M278">
        <f t="shared" si="15"/>
        <v>0</v>
      </c>
    </row>
    <row r="279" spans="11:13" hidden="1" x14ac:dyDescent="0.3">
      <c r="K279" s="7">
        <f t="shared" si="14"/>
        <v>0</v>
      </c>
      <c r="L279" s="5">
        <f t="shared" si="16"/>
        <v>0</v>
      </c>
      <c r="M279">
        <f t="shared" si="15"/>
        <v>0</v>
      </c>
    </row>
    <row r="280" spans="11:13" hidden="1" x14ac:dyDescent="0.3">
      <c r="K280" s="7">
        <f t="shared" si="14"/>
        <v>0</v>
      </c>
      <c r="L280" s="5">
        <f t="shared" si="16"/>
        <v>0</v>
      </c>
      <c r="M280">
        <f t="shared" si="15"/>
        <v>0</v>
      </c>
    </row>
    <row r="281" spans="11:13" hidden="1" x14ac:dyDescent="0.3">
      <c r="K281" s="7">
        <f t="shared" si="14"/>
        <v>0</v>
      </c>
      <c r="L281" s="5">
        <f t="shared" si="16"/>
        <v>0</v>
      </c>
      <c r="M281">
        <f t="shared" si="15"/>
        <v>0</v>
      </c>
    </row>
    <row r="282" spans="11:13" hidden="1" x14ac:dyDescent="0.3">
      <c r="K282" s="7">
        <f t="shared" si="14"/>
        <v>0</v>
      </c>
      <c r="L282" s="5">
        <f t="shared" si="16"/>
        <v>0</v>
      </c>
      <c r="M282">
        <f t="shared" si="15"/>
        <v>0</v>
      </c>
    </row>
    <row r="283" spans="11:13" hidden="1" x14ac:dyDescent="0.3">
      <c r="K283" s="7">
        <f t="shared" si="14"/>
        <v>0</v>
      </c>
      <c r="L283" s="5">
        <f t="shared" si="16"/>
        <v>0</v>
      </c>
      <c r="M283">
        <f t="shared" si="15"/>
        <v>0</v>
      </c>
    </row>
    <row r="284" spans="11:13" hidden="1" x14ac:dyDescent="0.3">
      <c r="K284" s="7">
        <f t="shared" si="14"/>
        <v>0</v>
      </c>
      <c r="L284" s="5">
        <f t="shared" si="16"/>
        <v>0</v>
      </c>
      <c r="M284">
        <f t="shared" si="15"/>
        <v>0</v>
      </c>
    </row>
    <row r="285" spans="11:13" hidden="1" x14ac:dyDescent="0.3">
      <c r="K285" s="7">
        <f t="shared" si="14"/>
        <v>0</v>
      </c>
      <c r="L285" s="5">
        <f t="shared" si="16"/>
        <v>0</v>
      </c>
      <c r="M285">
        <f t="shared" si="15"/>
        <v>0</v>
      </c>
    </row>
    <row r="286" spans="11:13" hidden="1" x14ac:dyDescent="0.3">
      <c r="K286" s="7">
        <f t="shared" si="14"/>
        <v>0</v>
      </c>
      <c r="L286" s="5">
        <f t="shared" si="16"/>
        <v>0</v>
      </c>
      <c r="M286">
        <f t="shared" si="15"/>
        <v>0</v>
      </c>
    </row>
    <row r="287" spans="11:13" hidden="1" x14ac:dyDescent="0.3">
      <c r="K287" s="7">
        <f t="shared" si="14"/>
        <v>0</v>
      </c>
      <c r="L287" s="5">
        <f t="shared" si="16"/>
        <v>0</v>
      </c>
      <c r="M287">
        <f t="shared" si="15"/>
        <v>0</v>
      </c>
    </row>
    <row r="288" spans="11:13" hidden="1" x14ac:dyDescent="0.3">
      <c r="K288" s="7">
        <f t="shared" si="14"/>
        <v>0</v>
      </c>
      <c r="L288" s="5">
        <f t="shared" si="16"/>
        <v>0</v>
      </c>
      <c r="M288">
        <f t="shared" si="15"/>
        <v>0</v>
      </c>
    </row>
    <row r="289" spans="11:13" hidden="1" x14ac:dyDescent="0.3">
      <c r="K289" s="7">
        <f t="shared" si="14"/>
        <v>0</v>
      </c>
      <c r="L289" s="5">
        <f t="shared" si="16"/>
        <v>0</v>
      </c>
      <c r="M289">
        <f t="shared" si="15"/>
        <v>0</v>
      </c>
    </row>
    <row r="290" spans="11:13" hidden="1" x14ac:dyDescent="0.3">
      <c r="K290" s="7">
        <f t="shared" si="14"/>
        <v>0</v>
      </c>
      <c r="L290" s="5">
        <f t="shared" si="16"/>
        <v>0</v>
      </c>
      <c r="M290">
        <f t="shared" si="15"/>
        <v>0</v>
      </c>
    </row>
    <row r="291" spans="11:13" hidden="1" x14ac:dyDescent="0.3">
      <c r="K291" s="7">
        <f t="shared" si="14"/>
        <v>0</v>
      </c>
      <c r="L291" s="5">
        <f t="shared" si="16"/>
        <v>0</v>
      </c>
      <c r="M291">
        <f t="shared" si="15"/>
        <v>0</v>
      </c>
    </row>
    <row r="292" spans="11:13" hidden="1" x14ac:dyDescent="0.3">
      <c r="K292" s="7">
        <f t="shared" si="14"/>
        <v>0</v>
      </c>
      <c r="L292" s="5">
        <f t="shared" si="16"/>
        <v>0</v>
      </c>
      <c r="M292">
        <f t="shared" si="15"/>
        <v>0</v>
      </c>
    </row>
    <row r="293" spans="11:13" hidden="1" x14ac:dyDescent="0.3">
      <c r="K293" s="7">
        <f t="shared" si="14"/>
        <v>0</v>
      </c>
      <c r="L293" s="5">
        <f t="shared" si="16"/>
        <v>0</v>
      </c>
      <c r="M293">
        <f t="shared" si="15"/>
        <v>0</v>
      </c>
    </row>
    <row r="294" spans="11:13" hidden="1" x14ac:dyDescent="0.3">
      <c r="K294" s="7">
        <f t="shared" si="14"/>
        <v>0</v>
      </c>
      <c r="L294" s="5">
        <f t="shared" si="16"/>
        <v>0</v>
      </c>
      <c r="M294">
        <f t="shared" si="15"/>
        <v>0</v>
      </c>
    </row>
    <row r="295" spans="11:13" hidden="1" x14ac:dyDescent="0.3">
      <c r="K295" s="7">
        <f t="shared" si="14"/>
        <v>0</v>
      </c>
      <c r="L295" s="5">
        <f t="shared" si="16"/>
        <v>0</v>
      </c>
      <c r="M295">
        <f t="shared" si="15"/>
        <v>0</v>
      </c>
    </row>
    <row r="296" spans="11:13" hidden="1" x14ac:dyDescent="0.3">
      <c r="K296" s="7">
        <f t="shared" si="14"/>
        <v>0</v>
      </c>
      <c r="L296" s="5">
        <f t="shared" si="16"/>
        <v>0</v>
      </c>
      <c r="M296">
        <f t="shared" si="15"/>
        <v>0</v>
      </c>
    </row>
    <row r="297" spans="11:13" hidden="1" x14ac:dyDescent="0.3">
      <c r="K297" s="7">
        <f t="shared" si="14"/>
        <v>0</v>
      </c>
      <c r="L297" s="5">
        <f t="shared" si="16"/>
        <v>0</v>
      </c>
      <c r="M297">
        <f t="shared" si="15"/>
        <v>0</v>
      </c>
    </row>
    <row r="298" spans="11:13" hidden="1" x14ac:dyDescent="0.3">
      <c r="K298" s="7">
        <f t="shared" si="14"/>
        <v>0</v>
      </c>
      <c r="L298" s="5">
        <f t="shared" si="16"/>
        <v>0</v>
      </c>
      <c r="M298">
        <f t="shared" si="15"/>
        <v>0</v>
      </c>
    </row>
    <row r="299" spans="11:13" hidden="1" x14ac:dyDescent="0.3">
      <c r="K299" s="7">
        <f t="shared" si="14"/>
        <v>0</v>
      </c>
      <c r="L299" s="5">
        <f t="shared" si="16"/>
        <v>0</v>
      </c>
      <c r="M299">
        <f t="shared" si="15"/>
        <v>0</v>
      </c>
    </row>
    <row r="300" spans="11:13" hidden="1" x14ac:dyDescent="0.3">
      <c r="K300" s="7">
        <f t="shared" si="14"/>
        <v>0</v>
      </c>
      <c r="L300" s="5">
        <f t="shared" si="16"/>
        <v>0</v>
      </c>
      <c r="M300">
        <f t="shared" si="15"/>
        <v>0</v>
      </c>
    </row>
    <row r="301" spans="11:13" hidden="1" x14ac:dyDescent="0.3">
      <c r="K301" s="7">
        <f t="shared" si="14"/>
        <v>0</v>
      </c>
      <c r="L301" s="5">
        <f t="shared" si="16"/>
        <v>0</v>
      </c>
      <c r="M301">
        <f t="shared" si="15"/>
        <v>0</v>
      </c>
    </row>
    <row r="302" spans="11:13" hidden="1" x14ac:dyDescent="0.3">
      <c r="K302" s="7">
        <f t="shared" si="14"/>
        <v>0</v>
      </c>
      <c r="L302" s="5">
        <f t="shared" si="16"/>
        <v>0</v>
      </c>
      <c r="M302">
        <f t="shared" si="15"/>
        <v>0</v>
      </c>
    </row>
    <row r="303" spans="11:13" hidden="1" x14ac:dyDescent="0.3">
      <c r="K303" s="7">
        <f t="shared" si="14"/>
        <v>0</v>
      </c>
      <c r="L303" s="5">
        <f t="shared" si="16"/>
        <v>0</v>
      </c>
      <c r="M303">
        <f t="shared" si="15"/>
        <v>0</v>
      </c>
    </row>
    <row r="304" spans="11:13" hidden="1" x14ac:dyDescent="0.3">
      <c r="K304" s="7">
        <f t="shared" si="14"/>
        <v>0</v>
      </c>
      <c r="L304" s="5">
        <f t="shared" si="16"/>
        <v>0</v>
      </c>
      <c r="M304">
        <f t="shared" si="15"/>
        <v>0</v>
      </c>
    </row>
    <row r="305" spans="11:13" hidden="1" x14ac:dyDescent="0.3">
      <c r="K305" s="7">
        <f t="shared" si="14"/>
        <v>0</v>
      </c>
      <c r="L305" s="5">
        <f t="shared" si="16"/>
        <v>0</v>
      </c>
      <c r="M305">
        <f t="shared" si="15"/>
        <v>0</v>
      </c>
    </row>
    <row r="306" spans="11:13" hidden="1" x14ac:dyDescent="0.3">
      <c r="K306" s="7">
        <f t="shared" si="14"/>
        <v>0</v>
      </c>
      <c r="L306" s="5">
        <f t="shared" si="16"/>
        <v>0</v>
      </c>
      <c r="M306">
        <f t="shared" si="15"/>
        <v>0</v>
      </c>
    </row>
    <row r="307" spans="11:13" hidden="1" x14ac:dyDescent="0.3">
      <c r="K307" s="7">
        <f t="shared" si="14"/>
        <v>0</v>
      </c>
      <c r="L307" s="5">
        <f t="shared" si="16"/>
        <v>0</v>
      </c>
      <c r="M307">
        <f t="shared" si="15"/>
        <v>0</v>
      </c>
    </row>
    <row r="308" spans="11:13" hidden="1" x14ac:dyDescent="0.3">
      <c r="K308" s="7">
        <f t="shared" si="14"/>
        <v>0</v>
      </c>
      <c r="L308" s="5">
        <f t="shared" si="16"/>
        <v>0</v>
      </c>
      <c r="M308">
        <f t="shared" si="15"/>
        <v>0</v>
      </c>
    </row>
    <row r="309" spans="11:13" hidden="1" x14ac:dyDescent="0.3">
      <c r="K309" s="7">
        <f t="shared" si="14"/>
        <v>0</v>
      </c>
      <c r="L309" s="5">
        <f t="shared" si="16"/>
        <v>0</v>
      </c>
      <c r="M309">
        <f t="shared" si="15"/>
        <v>0</v>
      </c>
    </row>
    <row r="310" spans="11:13" hidden="1" x14ac:dyDescent="0.3">
      <c r="K310" s="7">
        <f t="shared" si="14"/>
        <v>0</v>
      </c>
      <c r="L310" s="5">
        <f t="shared" si="16"/>
        <v>0</v>
      </c>
      <c r="M310">
        <f t="shared" si="15"/>
        <v>0</v>
      </c>
    </row>
    <row r="311" spans="11:13" hidden="1" x14ac:dyDescent="0.3">
      <c r="K311" s="7">
        <f t="shared" si="14"/>
        <v>0</v>
      </c>
      <c r="L311" s="5">
        <f t="shared" si="16"/>
        <v>0</v>
      </c>
      <c r="M311">
        <f t="shared" si="15"/>
        <v>0</v>
      </c>
    </row>
    <row r="312" spans="11:13" hidden="1" x14ac:dyDescent="0.3">
      <c r="K312" s="7">
        <f t="shared" si="14"/>
        <v>0</v>
      </c>
      <c r="L312" s="5">
        <f t="shared" si="16"/>
        <v>0</v>
      </c>
      <c r="M312">
        <f t="shared" si="15"/>
        <v>0</v>
      </c>
    </row>
    <row r="313" spans="11:13" hidden="1" x14ac:dyDescent="0.3">
      <c r="K313" s="7">
        <f t="shared" si="14"/>
        <v>0</v>
      </c>
      <c r="L313" s="5">
        <f t="shared" si="16"/>
        <v>0</v>
      </c>
      <c r="M313">
        <f t="shared" si="15"/>
        <v>0</v>
      </c>
    </row>
    <row r="314" spans="11:13" hidden="1" x14ac:dyDescent="0.3">
      <c r="K314" s="7">
        <f t="shared" si="14"/>
        <v>0</v>
      </c>
      <c r="L314" s="5">
        <f t="shared" si="16"/>
        <v>0</v>
      </c>
      <c r="M314">
        <f t="shared" si="15"/>
        <v>0</v>
      </c>
    </row>
    <row r="315" spans="11:13" hidden="1" x14ac:dyDescent="0.3">
      <c r="K315" s="7">
        <f t="shared" si="14"/>
        <v>0</v>
      </c>
      <c r="L315" s="5">
        <f t="shared" si="16"/>
        <v>0</v>
      </c>
      <c r="M315">
        <f t="shared" si="15"/>
        <v>0</v>
      </c>
    </row>
    <row r="316" spans="11:13" hidden="1" x14ac:dyDescent="0.3">
      <c r="K316" s="7">
        <f t="shared" si="14"/>
        <v>0</v>
      </c>
      <c r="L316" s="5">
        <f t="shared" si="16"/>
        <v>0</v>
      </c>
      <c r="M316">
        <f t="shared" si="15"/>
        <v>0</v>
      </c>
    </row>
    <row r="317" spans="11:13" hidden="1" x14ac:dyDescent="0.3">
      <c r="K317" s="7">
        <f t="shared" si="14"/>
        <v>0</v>
      </c>
      <c r="L317" s="5">
        <f t="shared" si="16"/>
        <v>0</v>
      </c>
      <c r="M317">
        <f t="shared" si="15"/>
        <v>0</v>
      </c>
    </row>
    <row r="318" spans="11:13" hidden="1" x14ac:dyDescent="0.3">
      <c r="K318" s="7">
        <f t="shared" si="14"/>
        <v>0</v>
      </c>
      <c r="L318" s="5">
        <f t="shared" si="16"/>
        <v>0</v>
      </c>
      <c r="M318">
        <f t="shared" si="15"/>
        <v>0</v>
      </c>
    </row>
    <row r="319" spans="11:13" hidden="1" x14ac:dyDescent="0.3">
      <c r="K319" s="7">
        <f t="shared" si="14"/>
        <v>0</v>
      </c>
      <c r="L319" s="5">
        <f t="shared" si="16"/>
        <v>0</v>
      </c>
      <c r="M319">
        <f t="shared" si="15"/>
        <v>0</v>
      </c>
    </row>
    <row r="320" spans="11:13" hidden="1" x14ac:dyDescent="0.3">
      <c r="K320" s="7">
        <f t="shared" si="14"/>
        <v>0</v>
      </c>
      <c r="L320" s="5">
        <f t="shared" si="16"/>
        <v>0</v>
      </c>
      <c r="M320">
        <f t="shared" si="15"/>
        <v>0</v>
      </c>
    </row>
    <row r="321" spans="11:13" hidden="1" x14ac:dyDescent="0.3">
      <c r="K321" s="7">
        <f t="shared" si="14"/>
        <v>0</v>
      </c>
      <c r="L321" s="5">
        <f t="shared" si="16"/>
        <v>0</v>
      </c>
      <c r="M321">
        <f t="shared" si="15"/>
        <v>0</v>
      </c>
    </row>
    <row r="322" spans="11:13" hidden="1" x14ac:dyDescent="0.3">
      <c r="K322" s="7">
        <f t="shared" si="14"/>
        <v>0</v>
      </c>
      <c r="L322" s="5">
        <f t="shared" si="16"/>
        <v>0</v>
      </c>
      <c r="M322">
        <f t="shared" si="15"/>
        <v>0</v>
      </c>
    </row>
    <row r="323" spans="11:13" hidden="1" x14ac:dyDescent="0.3">
      <c r="K323" s="7">
        <f t="shared" si="14"/>
        <v>0</v>
      </c>
      <c r="L323" s="5">
        <f t="shared" si="16"/>
        <v>0</v>
      </c>
      <c r="M323">
        <f t="shared" si="15"/>
        <v>0</v>
      </c>
    </row>
    <row r="324" spans="11:13" hidden="1" x14ac:dyDescent="0.3">
      <c r="K324" s="7">
        <f t="shared" si="14"/>
        <v>0</v>
      </c>
      <c r="L324" s="5">
        <f t="shared" si="16"/>
        <v>0</v>
      </c>
      <c r="M324">
        <f t="shared" si="15"/>
        <v>0</v>
      </c>
    </row>
    <row r="325" spans="11:13" hidden="1" x14ac:dyDescent="0.3">
      <c r="K325" s="7">
        <f t="shared" si="14"/>
        <v>0</v>
      </c>
      <c r="L325" s="5">
        <f t="shared" si="16"/>
        <v>0</v>
      </c>
      <c r="M325">
        <f t="shared" si="15"/>
        <v>0</v>
      </c>
    </row>
    <row r="326" spans="11:13" hidden="1" x14ac:dyDescent="0.3">
      <c r="K326" s="7">
        <f t="shared" ref="K326:K389" si="17">SUM(F326:J326)</f>
        <v>0</v>
      </c>
      <c r="L326" s="5">
        <f t="shared" si="16"/>
        <v>0</v>
      </c>
      <c r="M326">
        <f t="shared" ref="M326:M389" si="18">SUM(K326*L326)</f>
        <v>0</v>
      </c>
    </row>
    <row r="327" spans="11:13" hidden="1" x14ac:dyDescent="0.3">
      <c r="K327" s="7">
        <f t="shared" si="17"/>
        <v>0</v>
      </c>
      <c r="L327" s="5">
        <f t="shared" ref="L327:L390" si="19">IF(D327="X",0,IF(E327="",0,IF(E327="H",0,VLOOKUP(E327,$F$540:$G$554,2))))</f>
        <v>0</v>
      </c>
      <c r="M327">
        <f t="shared" si="18"/>
        <v>0</v>
      </c>
    </row>
    <row r="328" spans="11:13" hidden="1" x14ac:dyDescent="0.3">
      <c r="K328" s="7">
        <f t="shared" si="17"/>
        <v>0</v>
      </c>
      <c r="L328" s="5">
        <f t="shared" si="19"/>
        <v>0</v>
      </c>
      <c r="M328">
        <f t="shared" si="18"/>
        <v>0</v>
      </c>
    </row>
    <row r="329" spans="11:13" hidden="1" x14ac:dyDescent="0.3">
      <c r="K329" s="7">
        <f t="shared" si="17"/>
        <v>0</v>
      </c>
      <c r="L329" s="5">
        <f t="shared" si="19"/>
        <v>0</v>
      </c>
      <c r="M329">
        <f t="shared" si="18"/>
        <v>0</v>
      </c>
    </row>
    <row r="330" spans="11:13" hidden="1" x14ac:dyDescent="0.3">
      <c r="K330" s="7">
        <f t="shared" si="17"/>
        <v>0</v>
      </c>
      <c r="L330" s="5">
        <f t="shared" si="19"/>
        <v>0</v>
      </c>
      <c r="M330">
        <f t="shared" si="18"/>
        <v>0</v>
      </c>
    </row>
    <row r="331" spans="11:13" hidden="1" x14ac:dyDescent="0.3">
      <c r="K331" s="7">
        <f t="shared" si="17"/>
        <v>0</v>
      </c>
      <c r="L331" s="5">
        <f t="shared" si="19"/>
        <v>0</v>
      </c>
      <c r="M331">
        <f t="shared" si="18"/>
        <v>0</v>
      </c>
    </row>
    <row r="332" spans="11:13" hidden="1" x14ac:dyDescent="0.3">
      <c r="K332" s="7">
        <f t="shared" si="17"/>
        <v>0</v>
      </c>
      <c r="L332" s="5">
        <f t="shared" si="19"/>
        <v>0</v>
      </c>
      <c r="M332">
        <f t="shared" si="18"/>
        <v>0</v>
      </c>
    </row>
    <row r="333" spans="11:13" hidden="1" x14ac:dyDescent="0.3">
      <c r="K333" s="7">
        <f t="shared" si="17"/>
        <v>0</v>
      </c>
      <c r="L333" s="5">
        <f t="shared" si="19"/>
        <v>0</v>
      </c>
      <c r="M333">
        <f t="shared" si="18"/>
        <v>0</v>
      </c>
    </row>
    <row r="334" spans="11:13" hidden="1" x14ac:dyDescent="0.3">
      <c r="K334" s="7">
        <f t="shared" si="17"/>
        <v>0</v>
      </c>
      <c r="L334" s="5">
        <f t="shared" si="19"/>
        <v>0</v>
      </c>
      <c r="M334">
        <f t="shared" si="18"/>
        <v>0</v>
      </c>
    </row>
    <row r="335" spans="11:13" hidden="1" x14ac:dyDescent="0.3">
      <c r="K335" s="7">
        <f t="shared" si="17"/>
        <v>0</v>
      </c>
      <c r="L335" s="5">
        <f t="shared" si="19"/>
        <v>0</v>
      </c>
      <c r="M335">
        <f t="shared" si="18"/>
        <v>0</v>
      </c>
    </row>
    <row r="336" spans="11:13" hidden="1" x14ac:dyDescent="0.3">
      <c r="K336" s="7">
        <f t="shared" si="17"/>
        <v>0</v>
      </c>
      <c r="L336" s="5">
        <f t="shared" si="19"/>
        <v>0</v>
      </c>
      <c r="M336">
        <f t="shared" si="18"/>
        <v>0</v>
      </c>
    </row>
    <row r="337" spans="11:13" hidden="1" x14ac:dyDescent="0.3">
      <c r="K337" s="7">
        <f t="shared" si="17"/>
        <v>0</v>
      </c>
      <c r="L337" s="5">
        <f t="shared" si="19"/>
        <v>0</v>
      </c>
      <c r="M337">
        <f t="shared" si="18"/>
        <v>0</v>
      </c>
    </row>
    <row r="338" spans="11:13" hidden="1" x14ac:dyDescent="0.3">
      <c r="K338" s="7">
        <f t="shared" si="17"/>
        <v>0</v>
      </c>
      <c r="L338" s="5">
        <f t="shared" si="19"/>
        <v>0</v>
      </c>
      <c r="M338">
        <f t="shared" si="18"/>
        <v>0</v>
      </c>
    </row>
    <row r="339" spans="11:13" hidden="1" x14ac:dyDescent="0.3">
      <c r="K339" s="7">
        <f t="shared" si="17"/>
        <v>0</v>
      </c>
      <c r="L339" s="5">
        <f t="shared" si="19"/>
        <v>0</v>
      </c>
      <c r="M339">
        <f t="shared" si="18"/>
        <v>0</v>
      </c>
    </row>
    <row r="340" spans="11:13" hidden="1" x14ac:dyDescent="0.3">
      <c r="K340" s="7">
        <f t="shared" si="17"/>
        <v>0</v>
      </c>
      <c r="L340" s="5">
        <f t="shared" si="19"/>
        <v>0</v>
      </c>
      <c r="M340">
        <f t="shared" si="18"/>
        <v>0</v>
      </c>
    </row>
    <row r="341" spans="11:13" hidden="1" x14ac:dyDescent="0.3">
      <c r="K341" s="7">
        <f t="shared" si="17"/>
        <v>0</v>
      </c>
      <c r="L341" s="5">
        <f t="shared" si="19"/>
        <v>0</v>
      </c>
      <c r="M341">
        <f t="shared" si="18"/>
        <v>0</v>
      </c>
    </row>
    <row r="342" spans="11:13" hidden="1" x14ac:dyDescent="0.3">
      <c r="K342" s="7">
        <f t="shared" si="17"/>
        <v>0</v>
      </c>
      <c r="L342" s="5">
        <f t="shared" si="19"/>
        <v>0</v>
      </c>
      <c r="M342">
        <f t="shared" si="18"/>
        <v>0</v>
      </c>
    </row>
    <row r="343" spans="11:13" hidden="1" x14ac:dyDescent="0.3">
      <c r="K343" s="7">
        <f t="shared" si="17"/>
        <v>0</v>
      </c>
      <c r="L343" s="5">
        <f t="shared" si="19"/>
        <v>0</v>
      </c>
      <c r="M343">
        <f t="shared" si="18"/>
        <v>0</v>
      </c>
    </row>
    <row r="344" spans="11:13" hidden="1" x14ac:dyDescent="0.3">
      <c r="K344" s="7">
        <f t="shared" si="17"/>
        <v>0</v>
      </c>
      <c r="L344" s="5">
        <f t="shared" si="19"/>
        <v>0</v>
      </c>
      <c r="M344">
        <f t="shared" si="18"/>
        <v>0</v>
      </c>
    </row>
    <row r="345" spans="11:13" hidden="1" x14ac:dyDescent="0.3">
      <c r="K345" s="7">
        <f t="shared" si="17"/>
        <v>0</v>
      </c>
      <c r="L345" s="5">
        <f t="shared" si="19"/>
        <v>0</v>
      </c>
      <c r="M345">
        <f t="shared" si="18"/>
        <v>0</v>
      </c>
    </row>
    <row r="346" spans="11:13" hidden="1" x14ac:dyDescent="0.3">
      <c r="K346" s="7">
        <f t="shared" si="17"/>
        <v>0</v>
      </c>
      <c r="L346" s="5">
        <f t="shared" si="19"/>
        <v>0</v>
      </c>
      <c r="M346">
        <f t="shared" si="18"/>
        <v>0</v>
      </c>
    </row>
    <row r="347" spans="11:13" hidden="1" x14ac:dyDescent="0.3">
      <c r="K347" s="7">
        <f t="shared" si="17"/>
        <v>0</v>
      </c>
      <c r="L347" s="5">
        <f t="shared" si="19"/>
        <v>0</v>
      </c>
      <c r="M347">
        <f t="shared" si="18"/>
        <v>0</v>
      </c>
    </row>
    <row r="348" spans="11:13" hidden="1" x14ac:dyDescent="0.3">
      <c r="K348" s="7">
        <f t="shared" si="17"/>
        <v>0</v>
      </c>
      <c r="L348" s="5">
        <f t="shared" si="19"/>
        <v>0</v>
      </c>
      <c r="M348">
        <f t="shared" si="18"/>
        <v>0</v>
      </c>
    </row>
    <row r="349" spans="11:13" hidden="1" x14ac:dyDescent="0.3">
      <c r="K349" s="7">
        <f t="shared" si="17"/>
        <v>0</v>
      </c>
      <c r="L349" s="5">
        <f t="shared" si="19"/>
        <v>0</v>
      </c>
      <c r="M349">
        <f t="shared" si="18"/>
        <v>0</v>
      </c>
    </row>
    <row r="350" spans="11:13" hidden="1" x14ac:dyDescent="0.3">
      <c r="K350" s="7">
        <f t="shared" si="17"/>
        <v>0</v>
      </c>
      <c r="L350" s="5">
        <f t="shared" si="19"/>
        <v>0</v>
      </c>
      <c r="M350">
        <f t="shared" si="18"/>
        <v>0</v>
      </c>
    </row>
    <row r="351" spans="11:13" hidden="1" x14ac:dyDescent="0.3">
      <c r="K351" s="7">
        <f t="shared" si="17"/>
        <v>0</v>
      </c>
      <c r="L351" s="5">
        <f t="shared" si="19"/>
        <v>0</v>
      </c>
      <c r="M351">
        <f t="shared" si="18"/>
        <v>0</v>
      </c>
    </row>
    <row r="352" spans="11:13" hidden="1" x14ac:dyDescent="0.3">
      <c r="K352" s="7">
        <f t="shared" si="17"/>
        <v>0</v>
      </c>
      <c r="L352" s="5">
        <f t="shared" si="19"/>
        <v>0</v>
      </c>
      <c r="M352">
        <f t="shared" si="18"/>
        <v>0</v>
      </c>
    </row>
    <row r="353" spans="11:13" hidden="1" x14ac:dyDescent="0.3">
      <c r="K353" s="7">
        <f t="shared" si="17"/>
        <v>0</v>
      </c>
      <c r="L353" s="5">
        <f t="shared" si="19"/>
        <v>0</v>
      </c>
      <c r="M353">
        <f t="shared" si="18"/>
        <v>0</v>
      </c>
    </row>
    <row r="354" spans="11:13" hidden="1" x14ac:dyDescent="0.3">
      <c r="K354" s="7">
        <f t="shared" si="17"/>
        <v>0</v>
      </c>
      <c r="L354" s="5">
        <f t="shared" si="19"/>
        <v>0</v>
      </c>
      <c r="M354">
        <f t="shared" si="18"/>
        <v>0</v>
      </c>
    </row>
    <row r="355" spans="11:13" hidden="1" x14ac:dyDescent="0.3">
      <c r="K355" s="7">
        <f t="shared" si="17"/>
        <v>0</v>
      </c>
      <c r="L355" s="5">
        <f t="shared" si="19"/>
        <v>0</v>
      </c>
      <c r="M355">
        <f t="shared" si="18"/>
        <v>0</v>
      </c>
    </row>
    <row r="356" spans="11:13" hidden="1" x14ac:dyDescent="0.3">
      <c r="K356" s="7">
        <f t="shared" si="17"/>
        <v>0</v>
      </c>
      <c r="L356" s="5">
        <f t="shared" si="19"/>
        <v>0</v>
      </c>
      <c r="M356">
        <f t="shared" si="18"/>
        <v>0</v>
      </c>
    </row>
    <row r="357" spans="11:13" hidden="1" x14ac:dyDescent="0.3">
      <c r="K357" s="7">
        <f t="shared" si="17"/>
        <v>0</v>
      </c>
      <c r="L357" s="5">
        <f t="shared" si="19"/>
        <v>0</v>
      </c>
      <c r="M357">
        <f t="shared" si="18"/>
        <v>0</v>
      </c>
    </row>
    <row r="358" spans="11:13" hidden="1" x14ac:dyDescent="0.3">
      <c r="K358" s="7">
        <f t="shared" si="17"/>
        <v>0</v>
      </c>
      <c r="L358" s="5">
        <f t="shared" si="19"/>
        <v>0</v>
      </c>
      <c r="M358">
        <f t="shared" si="18"/>
        <v>0</v>
      </c>
    </row>
    <row r="359" spans="11:13" hidden="1" x14ac:dyDescent="0.3">
      <c r="K359" s="7">
        <f t="shared" si="17"/>
        <v>0</v>
      </c>
      <c r="L359" s="5">
        <f t="shared" si="19"/>
        <v>0</v>
      </c>
      <c r="M359">
        <f t="shared" si="18"/>
        <v>0</v>
      </c>
    </row>
    <row r="360" spans="11:13" hidden="1" x14ac:dyDescent="0.3">
      <c r="K360" s="7">
        <f t="shared" si="17"/>
        <v>0</v>
      </c>
      <c r="L360" s="5">
        <f t="shared" si="19"/>
        <v>0</v>
      </c>
      <c r="M360">
        <f t="shared" si="18"/>
        <v>0</v>
      </c>
    </row>
    <row r="361" spans="11:13" hidden="1" x14ac:dyDescent="0.3">
      <c r="K361" s="7">
        <f t="shared" si="17"/>
        <v>0</v>
      </c>
      <c r="L361" s="5">
        <f t="shared" si="19"/>
        <v>0</v>
      </c>
      <c r="M361">
        <f t="shared" si="18"/>
        <v>0</v>
      </c>
    </row>
    <row r="362" spans="11:13" hidden="1" x14ac:dyDescent="0.3">
      <c r="K362" s="7">
        <f t="shared" si="17"/>
        <v>0</v>
      </c>
      <c r="L362" s="5">
        <f t="shared" si="19"/>
        <v>0</v>
      </c>
      <c r="M362">
        <f t="shared" si="18"/>
        <v>0</v>
      </c>
    </row>
    <row r="363" spans="11:13" hidden="1" x14ac:dyDescent="0.3">
      <c r="K363" s="7">
        <f t="shared" si="17"/>
        <v>0</v>
      </c>
      <c r="L363" s="5">
        <f t="shared" si="19"/>
        <v>0</v>
      </c>
      <c r="M363">
        <f t="shared" si="18"/>
        <v>0</v>
      </c>
    </row>
    <row r="364" spans="11:13" hidden="1" x14ac:dyDescent="0.3">
      <c r="K364" s="7">
        <f t="shared" si="17"/>
        <v>0</v>
      </c>
      <c r="L364" s="5">
        <f t="shared" si="19"/>
        <v>0</v>
      </c>
      <c r="M364">
        <f t="shared" si="18"/>
        <v>0</v>
      </c>
    </row>
    <row r="365" spans="11:13" hidden="1" x14ac:dyDescent="0.3">
      <c r="K365" s="7">
        <f t="shared" si="17"/>
        <v>0</v>
      </c>
      <c r="L365" s="5">
        <f t="shared" si="19"/>
        <v>0</v>
      </c>
      <c r="M365">
        <f t="shared" si="18"/>
        <v>0</v>
      </c>
    </row>
    <row r="366" spans="11:13" hidden="1" x14ac:dyDescent="0.3">
      <c r="K366" s="7">
        <f t="shared" si="17"/>
        <v>0</v>
      </c>
      <c r="L366" s="5">
        <f t="shared" si="19"/>
        <v>0</v>
      </c>
      <c r="M366">
        <f t="shared" si="18"/>
        <v>0</v>
      </c>
    </row>
    <row r="367" spans="11:13" hidden="1" x14ac:dyDescent="0.3">
      <c r="K367" s="7">
        <f t="shared" si="17"/>
        <v>0</v>
      </c>
      <c r="L367" s="5">
        <f t="shared" si="19"/>
        <v>0</v>
      </c>
      <c r="M367">
        <f t="shared" si="18"/>
        <v>0</v>
      </c>
    </row>
    <row r="368" spans="11:13" hidden="1" x14ac:dyDescent="0.3">
      <c r="K368" s="7">
        <f t="shared" si="17"/>
        <v>0</v>
      </c>
      <c r="L368" s="5">
        <f t="shared" si="19"/>
        <v>0</v>
      </c>
      <c r="M368">
        <f t="shared" si="18"/>
        <v>0</v>
      </c>
    </row>
    <row r="369" spans="11:13" hidden="1" x14ac:dyDescent="0.3">
      <c r="K369" s="7">
        <f t="shared" si="17"/>
        <v>0</v>
      </c>
      <c r="L369" s="5">
        <f t="shared" si="19"/>
        <v>0</v>
      </c>
      <c r="M369">
        <f t="shared" si="18"/>
        <v>0</v>
      </c>
    </row>
    <row r="370" spans="11:13" hidden="1" x14ac:dyDescent="0.3">
      <c r="K370" s="7">
        <f t="shared" si="17"/>
        <v>0</v>
      </c>
      <c r="L370" s="5">
        <f t="shared" si="19"/>
        <v>0</v>
      </c>
      <c r="M370">
        <f t="shared" si="18"/>
        <v>0</v>
      </c>
    </row>
    <row r="371" spans="11:13" hidden="1" x14ac:dyDescent="0.3">
      <c r="K371" s="7">
        <f t="shared" si="17"/>
        <v>0</v>
      </c>
      <c r="L371" s="5">
        <f t="shared" si="19"/>
        <v>0</v>
      </c>
      <c r="M371">
        <f t="shared" si="18"/>
        <v>0</v>
      </c>
    </row>
    <row r="372" spans="11:13" hidden="1" x14ac:dyDescent="0.3">
      <c r="K372" s="7">
        <f t="shared" si="17"/>
        <v>0</v>
      </c>
      <c r="L372" s="5">
        <f t="shared" si="19"/>
        <v>0</v>
      </c>
      <c r="M372">
        <f t="shared" si="18"/>
        <v>0</v>
      </c>
    </row>
    <row r="373" spans="11:13" hidden="1" x14ac:dyDescent="0.3">
      <c r="K373" s="7">
        <f t="shared" si="17"/>
        <v>0</v>
      </c>
      <c r="L373" s="5">
        <f t="shared" si="19"/>
        <v>0</v>
      </c>
      <c r="M373">
        <f t="shared" si="18"/>
        <v>0</v>
      </c>
    </row>
    <row r="374" spans="11:13" hidden="1" x14ac:dyDescent="0.3">
      <c r="K374" s="7">
        <f t="shared" si="17"/>
        <v>0</v>
      </c>
      <c r="L374" s="5">
        <f t="shared" si="19"/>
        <v>0</v>
      </c>
      <c r="M374">
        <f t="shared" si="18"/>
        <v>0</v>
      </c>
    </row>
    <row r="375" spans="11:13" hidden="1" x14ac:dyDescent="0.3">
      <c r="K375" s="7">
        <f t="shared" si="17"/>
        <v>0</v>
      </c>
      <c r="L375" s="5">
        <f t="shared" si="19"/>
        <v>0</v>
      </c>
      <c r="M375">
        <f t="shared" si="18"/>
        <v>0</v>
      </c>
    </row>
    <row r="376" spans="11:13" hidden="1" x14ac:dyDescent="0.3">
      <c r="K376" s="7">
        <f t="shared" si="17"/>
        <v>0</v>
      </c>
      <c r="L376" s="5">
        <f t="shared" si="19"/>
        <v>0</v>
      </c>
      <c r="M376">
        <f t="shared" si="18"/>
        <v>0</v>
      </c>
    </row>
    <row r="377" spans="11:13" hidden="1" x14ac:dyDescent="0.3">
      <c r="K377" s="7">
        <f t="shared" si="17"/>
        <v>0</v>
      </c>
      <c r="L377" s="5">
        <f t="shared" si="19"/>
        <v>0</v>
      </c>
      <c r="M377">
        <f t="shared" si="18"/>
        <v>0</v>
      </c>
    </row>
    <row r="378" spans="11:13" hidden="1" x14ac:dyDescent="0.3">
      <c r="K378" s="7">
        <f t="shared" si="17"/>
        <v>0</v>
      </c>
      <c r="L378" s="5">
        <f t="shared" si="19"/>
        <v>0</v>
      </c>
      <c r="M378">
        <f t="shared" si="18"/>
        <v>0</v>
      </c>
    </row>
    <row r="379" spans="11:13" hidden="1" x14ac:dyDescent="0.3">
      <c r="K379" s="7">
        <f t="shared" si="17"/>
        <v>0</v>
      </c>
      <c r="L379" s="5">
        <f t="shared" si="19"/>
        <v>0</v>
      </c>
      <c r="M379">
        <f t="shared" si="18"/>
        <v>0</v>
      </c>
    </row>
    <row r="380" spans="11:13" hidden="1" x14ac:dyDescent="0.3">
      <c r="K380" s="7">
        <f t="shared" si="17"/>
        <v>0</v>
      </c>
      <c r="L380" s="5">
        <f t="shared" si="19"/>
        <v>0</v>
      </c>
      <c r="M380">
        <f t="shared" si="18"/>
        <v>0</v>
      </c>
    </row>
    <row r="381" spans="11:13" hidden="1" x14ac:dyDescent="0.3">
      <c r="K381" s="7">
        <f t="shared" si="17"/>
        <v>0</v>
      </c>
      <c r="L381" s="5">
        <f t="shared" si="19"/>
        <v>0</v>
      </c>
      <c r="M381">
        <f t="shared" si="18"/>
        <v>0</v>
      </c>
    </row>
    <row r="382" spans="11:13" hidden="1" x14ac:dyDescent="0.3">
      <c r="K382" s="7">
        <f t="shared" si="17"/>
        <v>0</v>
      </c>
      <c r="L382" s="5">
        <f t="shared" si="19"/>
        <v>0</v>
      </c>
      <c r="M382">
        <f t="shared" si="18"/>
        <v>0</v>
      </c>
    </row>
    <row r="383" spans="11:13" hidden="1" x14ac:dyDescent="0.3">
      <c r="K383" s="7">
        <f t="shared" si="17"/>
        <v>0</v>
      </c>
      <c r="L383" s="5">
        <f t="shared" si="19"/>
        <v>0</v>
      </c>
      <c r="M383">
        <f t="shared" si="18"/>
        <v>0</v>
      </c>
    </row>
    <row r="384" spans="11:13" hidden="1" x14ac:dyDescent="0.3">
      <c r="K384" s="7">
        <f t="shared" si="17"/>
        <v>0</v>
      </c>
      <c r="L384" s="5">
        <f t="shared" si="19"/>
        <v>0</v>
      </c>
      <c r="M384">
        <f t="shared" si="18"/>
        <v>0</v>
      </c>
    </row>
    <row r="385" spans="11:13" hidden="1" x14ac:dyDescent="0.3">
      <c r="K385" s="7">
        <f t="shared" si="17"/>
        <v>0</v>
      </c>
      <c r="L385" s="5">
        <f t="shared" si="19"/>
        <v>0</v>
      </c>
      <c r="M385">
        <f t="shared" si="18"/>
        <v>0</v>
      </c>
    </row>
    <row r="386" spans="11:13" hidden="1" x14ac:dyDescent="0.3">
      <c r="K386" s="7">
        <f t="shared" si="17"/>
        <v>0</v>
      </c>
      <c r="L386" s="5">
        <f t="shared" si="19"/>
        <v>0</v>
      </c>
      <c r="M386">
        <f t="shared" si="18"/>
        <v>0</v>
      </c>
    </row>
    <row r="387" spans="11:13" hidden="1" x14ac:dyDescent="0.3">
      <c r="K387" s="7">
        <f t="shared" si="17"/>
        <v>0</v>
      </c>
      <c r="L387" s="5">
        <f t="shared" si="19"/>
        <v>0</v>
      </c>
      <c r="M387">
        <f t="shared" si="18"/>
        <v>0</v>
      </c>
    </row>
    <row r="388" spans="11:13" hidden="1" x14ac:dyDescent="0.3">
      <c r="K388" s="7">
        <f t="shared" si="17"/>
        <v>0</v>
      </c>
      <c r="L388" s="5">
        <f t="shared" si="19"/>
        <v>0</v>
      </c>
      <c r="M388">
        <f t="shared" si="18"/>
        <v>0</v>
      </c>
    </row>
    <row r="389" spans="11:13" hidden="1" x14ac:dyDescent="0.3">
      <c r="K389" s="7">
        <f t="shared" si="17"/>
        <v>0</v>
      </c>
      <c r="L389" s="5">
        <f t="shared" si="19"/>
        <v>0</v>
      </c>
      <c r="M389">
        <f t="shared" si="18"/>
        <v>0</v>
      </c>
    </row>
    <row r="390" spans="11:13" hidden="1" x14ac:dyDescent="0.3">
      <c r="K390" s="7">
        <f t="shared" ref="K390:K453" si="20">SUM(F390:J390)</f>
        <v>0</v>
      </c>
      <c r="L390" s="5">
        <f t="shared" si="19"/>
        <v>0</v>
      </c>
      <c r="M390">
        <f t="shared" ref="M390:M453" si="21">SUM(K390*L390)</f>
        <v>0</v>
      </c>
    </row>
    <row r="391" spans="11:13" hidden="1" x14ac:dyDescent="0.3">
      <c r="K391" s="7">
        <f t="shared" si="20"/>
        <v>0</v>
      </c>
      <c r="L391" s="5">
        <f t="shared" ref="L391:L454" si="22">IF(D391="X",0,IF(E391="",0,IF(E391="H",0,VLOOKUP(E391,$F$540:$G$554,2))))</f>
        <v>0</v>
      </c>
      <c r="M391">
        <f t="shared" si="21"/>
        <v>0</v>
      </c>
    </row>
    <row r="392" spans="11:13" hidden="1" x14ac:dyDescent="0.3">
      <c r="K392" s="7">
        <f t="shared" si="20"/>
        <v>0</v>
      </c>
      <c r="L392" s="5">
        <f t="shared" si="22"/>
        <v>0</v>
      </c>
      <c r="M392">
        <f t="shared" si="21"/>
        <v>0</v>
      </c>
    </row>
    <row r="393" spans="11:13" hidden="1" x14ac:dyDescent="0.3">
      <c r="K393" s="7">
        <f t="shared" si="20"/>
        <v>0</v>
      </c>
      <c r="L393" s="5">
        <f t="shared" si="22"/>
        <v>0</v>
      </c>
      <c r="M393">
        <f t="shared" si="21"/>
        <v>0</v>
      </c>
    </row>
    <row r="394" spans="11:13" hidden="1" x14ac:dyDescent="0.3">
      <c r="K394" s="7">
        <f t="shared" si="20"/>
        <v>0</v>
      </c>
      <c r="L394" s="5">
        <f t="shared" si="22"/>
        <v>0</v>
      </c>
      <c r="M394">
        <f t="shared" si="21"/>
        <v>0</v>
      </c>
    </row>
    <row r="395" spans="11:13" hidden="1" x14ac:dyDescent="0.3">
      <c r="K395" s="7">
        <f t="shared" si="20"/>
        <v>0</v>
      </c>
      <c r="L395" s="5">
        <f t="shared" si="22"/>
        <v>0</v>
      </c>
      <c r="M395">
        <f t="shared" si="21"/>
        <v>0</v>
      </c>
    </row>
    <row r="396" spans="11:13" hidden="1" x14ac:dyDescent="0.3">
      <c r="K396" s="7">
        <f t="shared" si="20"/>
        <v>0</v>
      </c>
      <c r="L396" s="5">
        <f t="shared" si="22"/>
        <v>0</v>
      </c>
      <c r="M396">
        <f t="shared" si="21"/>
        <v>0</v>
      </c>
    </row>
    <row r="397" spans="11:13" hidden="1" x14ac:dyDescent="0.3">
      <c r="K397" s="7">
        <f t="shared" si="20"/>
        <v>0</v>
      </c>
      <c r="L397" s="5">
        <f t="shared" si="22"/>
        <v>0</v>
      </c>
      <c r="M397">
        <f t="shared" si="21"/>
        <v>0</v>
      </c>
    </row>
    <row r="398" spans="11:13" hidden="1" x14ac:dyDescent="0.3">
      <c r="K398" s="7">
        <f t="shared" si="20"/>
        <v>0</v>
      </c>
      <c r="L398" s="5">
        <f t="shared" si="22"/>
        <v>0</v>
      </c>
      <c r="M398">
        <f t="shared" si="21"/>
        <v>0</v>
      </c>
    </row>
    <row r="399" spans="11:13" hidden="1" x14ac:dyDescent="0.3">
      <c r="K399" s="7">
        <f t="shared" si="20"/>
        <v>0</v>
      </c>
      <c r="L399" s="5">
        <f t="shared" si="22"/>
        <v>0</v>
      </c>
      <c r="M399">
        <f t="shared" si="21"/>
        <v>0</v>
      </c>
    </row>
    <row r="400" spans="11:13" hidden="1" x14ac:dyDescent="0.3">
      <c r="K400" s="7">
        <f t="shared" si="20"/>
        <v>0</v>
      </c>
      <c r="L400" s="5">
        <f t="shared" si="22"/>
        <v>0</v>
      </c>
      <c r="M400">
        <f t="shared" si="21"/>
        <v>0</v>
      </c>
    </row>
    <row r="401" spans="11:13" hidden="1" x14ac:dyDescent="0.3">
      <c r="K401" s="7">
        <f t="shared" si="20"/>
        <v>0</v>
      </c>
      <c r="L401" s="5">
        <f t="shared" si="22"/>
        <v>0</v>
      </c>
      <c r="M401">
        <f t="shared" si="21"/>
        <v>0</v>
      </c>
    </row>
    <row r="402" spans="11:13" hidden="1" x14ac:dyDescent="0.3">
      <c r="K402" s="7">
        <f t="shared" si="20"/>
        <v>0</v>
      </c>
      <c r="L402" s="5">
        <f t="shared" si="22"/>
        <v>0</v>
      </c>
      <c r="M402">
        <f t="shared" si="21"/>
        <v>0</v>
      </c>
    </row>
    <row r="403" spans="11:13" hidden="1" x14ac:dyDescent="0.3">
      <c r="K403" s="7">
        <f t="shared" si="20"/>
        <v>0</v>
      </c>
      <c r="L403" s="5">
        <f t="shared" si="22"/>
        <v>0</v>
      </c>
      <c r="M403">
        <f t="shared" si="21"/>
        <v>0</v>
      </c>
    </row>
    <row r="404" spans="11:13" hidden="1" x14ac:dyDescent="0.3">
      <c r="K404" s="7">
        <f t="shared" si="20"/>
        <v>0</v>
      </c>
      <c r="L404" s="5">
        <f t="shared" si="22"/>
        <v>0</v>
      </c>
      <c r="M404">
        <f t="shared" si="21"/>
        <v>0</v>
      </c>
    </row>
    <row r="405" spans="11:13" hidden="1" x14ac:dyDescent="0.3">
      <c r="K405" s="7">
        <f t="shared" si="20"/>
        <v>0</v>
      </c>
      <c r="L405" s="5">
        <f t="shared" si="22"/>
        <v>0</v>
      </c>
      <c r="M405">
        <f t="shared" si="21"/>
        <v>0</v>
      </c>
    </row>
    <row r="406" spans="11:13" hidden="1" x14ac:dyDescent="0.3">
      <c r="K406" s="7">
        <f t="shared" si="20"/>
        <v>0</v>
      </c>
      <c r="L406" s="5">
        <f t="shared" si="22"/>
        <v>0</v>
      </c>
      <c r="M406">
        <f t="shared" si="21"/>
        <v>0</v>
      </c>
    </row>
    <row r="407" spans="11:13" hidden="1" x14ac:dyDescent="0.3">
      <c r="K407" s="7">
        <f t="shared" si="20"/>
        <v>0</v>
      </c>
      <c r="L407" s="5">
        <f t="shared" si="22"/>
        <v>0</v>
      </c>
      <c r="M407">
        <f t="shared" si="21"/>
        <v>0</v>
      </c>
    </row>
    <row r="408" spans="11:13" hidden="1" x14ac:dyDescent="0.3">
      <c r="K408" s="7">
        <f t="shared" si="20"/>
        <v>0</v>
      </c>
      <c r="L408" s="5">
        <f t="shared" si="22"/>
        <v>0</v>
      </c>
      <c r="M408">
        <f t="shared" si="21"/>
        <v>0</v>
      </c>
    </row>
    <row r="409" spans="11:13" hidden="1" x14ac:dyDescent="0.3">
      <c r="K409" s="7">
        <f t="shared" si="20"/>
        <v>0</v>
      </c>
      <c r="L409" s="5">
        <f t="shared" si="22"/>
        <v>0</v>
      </c>
      <c r="M409">
        <f t="shared" si="21"/>
        <v>0</v>
      </c>
    </row>
    <row r="410" spans="11:13" hidden="1" x14ac:dyDescent="0.3">
      <c r="K410" s="7">
        <f t="shared" si="20"/>
        <v>0</v>
      </c>
      <c r="L410" s="5">
        <f t="shared" si="22"/>
        <v>0</v>
      </c>
      <c r="M410">
        <f t="shared" si="21"/>
        <v>0</v>
      </c>
    </row>
    <row r="411" spans="11:13" hidden="1" x14ac:dyDescent="0.3">
      <c r="K411" s="7">
        <f t="shared" si="20"/>
        <v>0</v>
      </c>
      <c r="L411" s="5">
        <f t="shared" si="22"/>
        <v>0</v>
      </c>
      <c r="M411">
        <f t="shared" si="21"/>
        <v>0</v>
      </c>
    </row>
    <row r="412" spans="11:13" hidden="1" x14ac:dyDescent="0.3">
      <c r="K412" s="7">
        <f t="shared" si="20"/>
        <v>0</v>
      </c>
      <c r="L412" s="5">
        <f t="shared" si="22"/>
        <v>0</v>
      </c>
      <c r="M412">
        <f t="shared" si="21"/>
        <v>0</v>
      </c>
    </row>
    <row r="413" spans="11:13" hidden="1" x14ac:dyDescent="0.3">
      <c r="K413" s="7">
        <f t="shared" si="20"/>
        <v>0</v>
      </c>
      <c r="L413" s="5">
        <f t="shared" si="22"/>
        <v>0</v>
      </c>
      <c r="M413">
        <f t="shared" si="21"/>
        <v>0</v>
      </c>
    </row>
    <row r="414" spans="11:13" hidden="1" x14ac:dyDescent="0.3">
      <c r="K414" s="7">
        <f t="shared" si="20"/>
        <v>0</v>
      </c>
      <c r="L414" s="5">
        <f t="shared" si="22"/>
        <v>0</v>
      </c>
      <c r="M414">
        <f t="shared" si="21"/>
        <v>0</v>
      </c>
    </row>
    <row r="415" spans="11:13" hidden="1" x14ac:dyDescent="0.3">
      <c r="K415" s="7">
        <f t="shared" si="20"/>
        <v>0</v>
      </c>
      <c r="L415" s="5">
        <f t="shared" si="22"/>
        <v>0</v>
      </c>
      <c r="M415">
        <f t="shared" si="21"/>
        <v>0</v>
      </c>
    </row>
    <row r="416" spans="11:13" hidden="1" x14ac:dyDescent="0.3">
      <c r="K416" s="7">
        <f t="shared" si="20"/>
        <v>0</v>
      </c>
      <c r="L416" s="5">
        <f t="shared" si="22"/>
        <v>0</v>
      </c>
      <c r="M416">
        <f t="shared" si="21"/>
        <v>0</v>
      </c>
    </row>
    <row r="417" spans="11:13" hidden="1" x14ac:dyDescent="0.3">
      <c r="K417" s="7">
        <f t="shared" si="20"/>
        <v>0</v>
      </c>
      <c r="L417" s="5">
        <f t="shared" si="22"/>
        <v>0</v>
      </c>
      <c r="M417">
        <f t="shared" si="21"/>
        <v>0</v>
      </c>
    </row>
    <row r="418" spans="11:13" hidden="1" x14ac:dyDescent="0.3">
      <c r="K418" s="7">
        <f t="shared" si="20"/>
        <v>0</v>
      </c>
      <c r="L418" s="5">
        <f t="shared" si="22"/>
        <v>0</v>
      </c>
      <c r="M418">
        <f t="shared" si="21"/>
        <v>0</v>
      </c>
    </row>
    <row r="419" spans="11:13" hidden="1" x14ac:dyDescent="0.3">
      <c r="K419" s="7">
        <f t="shared" si="20"/>
        <v>0</v>
      </c>
      <c r="L419" s="5">
        <f t="shared" si="22"/>
        <v>0</v>
      </c>
      <c r="M419">
        <f t="shared" si="21"/>
        <v>0</v>
      </c>
    </row>
    <row r="420" spans="11:13" hidden="1" x14ac:dyDescent="0.3">
      <c r="K420" s="7">
        <f t="shared" si="20"/>
        <v>0</v>
      </c>
      <c r="L420" s="5">
        <f t="shared" si="22"/>
        <v>0</v>
      </c>
      <c r="M420">
        <f t="shared" si="21"/>
        <v>0</v>
      </c>
    </row>
    <row r="421" spans="11:13" hidden="1" x14ac:dyDescent="0.3">
      <c r="K421" s="7">
        <f t="shared" si="20"/>
        <v>0</v>
      </c>
      <c r="L421" s="5">
        <f t="shared" si="22"/>
        <v>0</v>
      </c>
      <c r="M421">
        <f t="shared" si="21"/>
        <v>0</v>
      </c>
    </row>
    <row r="422" spans="11:13" hidden="1" x14ac:dyDescent="0.3">
      <c r="K422" s="7">
        <f t="shared" si="20"/>
        <v>0</v>
      </c>
      <c r="L422" s="5">
        <f t="shared" si="22"/>
        <v>0</v>
      </c>
      <c r="M422">
        <f t="shared" si="21"/>
        <v>0</v>
      </c>
    </row>
    <row r="423" spans="11:13" hidden="1" x14ac:dyDescent="0.3">
      <c r="K423" s="7">
        <f t="shared" si="20"/>
        <v>0</v>
      </c>
      <c r="L423" s="5">
        <f t="shared" si="22"/>
        <v>0</v>
      </c>
      <c r="M423">
        <f t="shared" si="21"/>
        <v>0</v>
      </c>
    </row>
    <row r="424" spans="11:13" hidden="1" x14ac:dyDescent="0.3">
      <c r="K424" s="7">
        <f t="shared" si="20"/>
        <v>0</v>
      </c>
      <c r="L424" s="5">
        <f t="shared" si="22"/>
        <v>0</v>
      </c>
      <c r="M424">
        <f t="shared" si="21"/>
        <v>0</v>
      </c>
    </row>
    <row r="425" spans="11:13" hidden="1" x14ac:dyDescent="0.3">
      <c r="K425" s="7">
        <f t="shared" si="20"/>
        <v>0</v>
      </c>
      <c r="L425" s="5">
        <f t="shared" si="22"/>
        <v>0</v>
      </c>
      <c r="M425">
        <f t="shared" si="21"/>
        <v>0</v>
      </c>
    </row>
    <row r="426" spans="11:13" hidden="1" x14ac:dyDescent="0.3">
      <c r="K426" s="7">
        <f t="shared" si="20"/>
        <v>0</v>
      </c>
      <c r="L426" s="5">
        <f t="shared" si="22"/>
        <v>0</v>
      </c>
      <c r="M426">
        <f t="shared" si="21"/>
        <v>0</v>
      </c>
    </row>
    <row r="427" spans="11:13" hidden="1" x14ac:dyDescent="0.3">
      <c r="K427" s="7">
        <f t="shared" si="20"/>
        <v>0</v>
      </c>
      <c r="L427" s="5">
        <f t="shared" si="22"/>
        <v>0</v>
      </c>
      <c r="M427">
        <f t="shared" si="21"/>
        <v>0</v>
      </c>
    </row>
    <row r="428" spans="11:13" hidden="1" x14ac:dyDescent="0.3">
      <c r="K428" s="7">
        <f t="shared" si="20"/>
        <v>0</v>
      </c>
      <c r="L428" s="5">
        <f t="shared" si="22"/>
        <v>0</v>
      </c>
      <c r="M428">
        <f t="shared" si="21"/>
        <v>0</v>
      </c>
    </row>
    <row r="429" spans="11:13" hidden="1" x14ac:dyDescent="0.3">
      <c r="K429" s="7">
        <f t="shared" si="20"/>
        <v>0</v>
      </c>
      <c r="L429" s="5">
        <f t="shared" si="22"/>
        <v>0</v>
      </c>
      <c r="M429">
        <f t="shared" si="21"/>
        <v>0</v>
      </c>
    </row>
    <row r="430" spans="11:13" hidden="1" x14ac:dyDescent="0.3">
      <c r="K430" s="7">
        <f t="shared" si="20"/>
        <v>0</v>
      </c>
      <c r="L430" s="5">
        <f t="shared" si="22"/>
        <v>0</v>
      </c>
      <c r="M430">
        <f t="shared" si="21"/>
        <v>0</v>
      </c>
    </row>
    <row r="431" spans="11:13" hidden="1" x14ac:dyDescent="0.3">
      <c r="K431" s="7">
        <f t="shared" si="20"/>
        <v>0</v>
      </c>
      <c r="L431" s="5">
        <f t="shared" si="22"/>
        <v>0</v>
      </c>
      <c r="M431">
        <f t="shared" si="21"/>
        <v>0</v>
      </c>
    </row>
    <row r="432" spans="11:13" hidden="1" x14ac:dyDescent="0.3">
      <c r="K432" s="7">
        <f t="shared" si="20"/>
        <v>0</v>
      </c>
      <c r="L432" s="5">
        <f t="shared" si="22"/>
        <v>0</v>
      </c>
      <c r="M432">
        <f t="shared" si="21"/>
        <v>0</v>
      </c>
    </row>
    <row r="433" spans="11:13" hidden="1" x14ac:dyDescent="0.3">
      <c r="K433" s="7">
        <f t="shared" si="20"/>
        <v>0</v>
      </c>
      <c r="L433" s="5">
        <f t="shared" si="22"/>
        <v>0</v>
      </c>
      <c r="M433">
        <f t="shared" si="21"/>
        <v>0</v>
      </c>
    </row>
    <row r="434" spans="11:13" hidden="1" x14ac:dyDescent="0.3">
      <c r="K434" s="7">
        <f t="shared" si="20"/>
        <v>0</v>
      </c>
      <c r="L434" s="5">
        <f t="shared" si="22"/>
        <v>0</v>
      </c>
      <c r="M434">
        <f t="shared" si="21"/>
        <v>0</v>
      </c>
    </row>
    <row r="435" spans="11:13" hidden="1" x14ac:dyDescent="0.3">
      <c r="K435" s="7">
        <f t="shared" si="20"/>
        <v>0</v>
      </c>
      <c r="L435" s="5">
        <f t="shared" si="22"/>
        <v>0</v>
      </c>
      <c r="M435">
        <f t="shared" si="21"/>
        <v>0</v>
      </c>
    </row>
    <row r="436" spans="11:13" hidden="1" x14ac:dyDescent="0.3">
      <c r="K436" s="7">
        <f t="shared" si="20"/>
        <v>0</v>
      </c>
      <c r="L436" s="5">
        <f t="shared" si="22"/>
        <v>0</v>
      </c>
      <c r="M436">
        <f t="shared" si="21"/>
        <v>0</v>
      </c>
    </row>
    <row r="437" spans="11:13" hidden="1" x14ac:dyDescent="0.3">
      <c r="K437" s="7">
        <f t="shared" si="20"/>
        <v>0</v>
      </c>
      <c r="L437" s="5">
        <f t="shared" si="22"/>
        <v>0</v>
      </c>
      <c r="M437">
        <f t="shared" si="21"/>
        <v>0</v>
      </c>
    </row>
    <row r="438" spans="11:13" hidden="1" x14ac:dyDescent="0.3">
      <c r="K438" s="7">
        <f t="shared" si="20"/>
        <v>0</v>
      </c>
      <c r="L438" s="5">
        <f t="shared" si="22"/>
        <v>0</v>
      </c>
      <c r="M438">
        <f t="shared" si="21"/>
        <v>0</v>
      </c>
    </row>
    <row r="439" spans="11:13" hidden="1" x14ac:dyDescent="0.3">
      <c r="K439" s="7">
        <f t="shared" si="20"/>
        <v>0</v>
      </c>
      <c r="L439" s="5">
        <f t="shared" si="22"/>
        <v>0</v>
      </c>
      <c r="M439">
        <f t="shared" si="21"/>
        <v>0</v>
      </c>
    </row>
    <row r="440" spans="11:13" hidden="1" x14ac:dyDescent="0.3">
      <c r="K440" s="7">
        <f t="shared" si="20"/>
        <v>0</v>
      </c>
      <c r="L440" s="5">
        <f t="shared" si="22"/>
        <v>0</v>
      </c>
      <c r="M440">
        <f t="shared" si="21"/>
        <v>0</v>
      </c>
    </row>
    <row r="441" spans="11:13" hidden="1" x14ac:dyDescent="0.3">
      <c r="K441" s="7">
        <f t="shared" si="20"/>
        <v>0</v>
      </c>
      <c r="L441" s="5">
        <f t="shared" si="22"/>
        <v>0</v>
      </c>
      <c r="M441">
        <f t="shared" si="21"/>
        <v>0</v>
      </c>
    </row>
    <row r="442" spans="11:13" hidden="1" x14ac:dyDescent="0.3">
      <c r="K442" s="7">
        <f t="shared" si="20"/>
        <v>0</v>
      </c>
      <c r="L442" s="5">
        <f t="shared" si="22"/>
        <v>0</v>
      </c>
      <c r="M442">
        <f t="shared" si="21"/>
        <v>0</v>
      </c>
    </row>
    <row r="443" spans="11:13" hidden="1" x14ac:dyDescent="0.3">
      <c r="K443" s="7">
        <f t="shared" si="20"/>
        <v>0</v>
      </c>
      <c r="L443" s="5">
        <f t="shared" si="22"/>
        <v>0</v>
      </c>
      <c r="M443">
        <f t="shared" si="21"/>
        <v>0</v>
      </c>
    </row>
    <row r="444" spans="11:13" hidden="1" x14ac:dyDescent="0.3">
      <c r="K444" s="7">
        <f t="shared" si="20"/>
        <v>0</v>
      </c>
      <c r="L444" s="5">
        <f t="shared" si="22"/>
        <v>0</v>
      </c>
      <c r="M444">
        <f t="shared" si="21"/>
        <v>0</v>
      </c>
    </row>
    <row r="445" spans="11:13" hidden="1" x14ac:dyDescent="0.3">
      <c r="K445" s="7">
        <f t="shared" si="20"/>
        <v>0</v>
      </c>
      <c r="L445" s="5">
        <f t="shared" si="22"/>
        <v>0</v>
      </c>
      <c r="M445">
        <f t="shared" si="21"/>
        <v>0</v>
      </c>
    </row>
    <row r="446" spans="11:13" hidden="1" x14ac:dyDescent="0.3">
      <c r="K446" s="7">
        <f t="shared" si="20"/>
        <v>0</v>
      </c>
      <c r="L446" s="5">
        <f t="shared" si="22"/>
        <v>0</v>
      </c>
      <c r="M446">
        <f t="shared" si="21"/>
        <v>0</v>
      </c>
    </row>
    <row r="447" spans="11:13" hidden="1" x14ac:dyDescent="0.3">
      <c r="K447" s="7">
        <f t="shared" si="20"/>
        <v>0</v>
      </c>
      <c r="L447" s="5">
        <f t="shared" si="22"/>
        <v>0</v>
      </c>
      <c r="M447">
        <f t="shared" si="21"/>
        <v>0</v>
      </c>
    </row>
    <row r="448" spans="11:13" hidden="1" x14ac:dyDescent="0.3">
      <c r="K448" s="7">
        <f t="shared" si="20"/>
        <v>0</v>
      </c>
      <c r="L448" s="5">
        <f t="shared" si="22"/>
        <v>0</v>
      </c>
      <c r="M448">
        <f t="shared" si="21"/>
        <v>0</v>
      </c>
    </row>
    <row r="449" spans="11:13" hidden="1" x14ac:dyDescent="0.3">
      <c r="K449" s="7">
        <f t="shared" si="20"/>
        <v>0</v>
      </c>
      <c r="L449" s="5">
        <f t="shared" si="22"/>
        <v>0</v>
      </c>
      <c r="M449">
        <f t="shared" si="21"/>
        <v>0</v>
      </c>
    </row>
    <row r="450" spans="11:13" hidden="1" x14ac:dyDescent="0.3">
      <c r="K450" s="7">
        <f t="shared" si="20"/>
        <v>0</v>
      </c>
      <c r="L450" s="5">
        <f t="shared" si="22"/>
        <v>0</v>
      </c>
      <c r="M450">
        <f t="shared" si="21"/>
        <v>0</v>
      </c>
    </row>
    <row r="451" spans="11:13" hidden="1" x14ac:dyDescent="0.3">
      <c r="K451" s="7">
        <f t="shared" si="20"/>
        <v>0</v>
      </c>
      <c r="L451" s="5">
        <f t="shared" si="22"/>
        <v>0</v>
      </c>
      <c r="M451">
        <f t="shared" si="21"/>
        <v>0</v>
      </c>
    </row>
    <row r="452" spans="11:13" hidden="1" x14ac:dyDescent="0.3">
      <c r="K452" s="7">
        <f t="shared" si="20"/>
        <v>0</v>
      </c>
      <c r="L452" s="5">
        <f t="shared" si="22"/>
        <v>0</v>
      </c>
      <c r="M452">
        <f t="shared" si="21"/>
        <v>0</v>
      </c>
    </row>
    <row r="453" spans="11:13" hidden="1" x14ac:dyDescent="0.3">
      <c r="K453" s="7">
        <f t="shared" si="20"/>
        <v>0</v>
      </c>
      <c r="L453" s="5">
        <f t="shared" si="22"/>
        <v>0</v>
      </c>
      <c r="M453">
        <f t="shared" si="21"/>
        <v>0</v>
      </c>
    </row>
    <row r="454" spans="11:13" hidden="1" x14ac:dyDescent="0.3">
      <c r="K454" s="7">
        <f t="shared" ref="K454:K499" si="23">SUM(F454:J454)</f>
        <v>0</v>
      </c>
      <c r="L454" s="5">
        <f t="shared" si="22"/>
        <v>0</v>
      </c>
      <c r="M454">
        <f t="shared" ref="M454:M499" si="24">SUM(K454*L454)</f>
        <v>0</v>
      </c>
    </row>
    <row r="455" spans="11:13" hidden="1" x14ac:dyDescent="0.3">
      <c r="K455" s="7">
        <f t="shared" si="23"/>
        <v>0</v>
      </c>
      <c r="L455" s="5">
        <f t="shared" ref="L455:L499" si="25">IF(D455="X",0,IF(E455="",0,IF(E455="H",0,VLOOKUP(E455,$F$540:$G$554,2))))</f>
        <v>0</v>
      </c>
      <c r="M455">
        <f t="shared" si="24"/>
        <v>0</v>
      </c>
    </row>
    <row r="456" spans="11:13" hidden="1" x14ac:dyDescent="0.3">
      <c r="K456" s="7">
        <f t="shared" si="23"/>
        <v>0</v>
      </c>
      <c r="L456" s="5">
        <f t="shared" si="25"/>
        <v>0</v>
      </c>
      <c r="M456">
        <f t="shared" si="24"/>
        <v>0</v>
      </c>
    </row>
    <row r="457" spans="11:13" hidden="1" x14ac:dyDescent="0.3">
      <c r="K457" s="7">
        <f t="shared" si="23"/>
        <v>0</v>
      </c>
      <c r="L457" s="5">
        <f t="shared" si="25"/>
        <v>0</v>
      </c>
      <c r="M457">
        <f t="shared" si="24"/>
        <v>0</v>
      </c>
    </row>
    <row r="458" spans="11:13" hidden="1" x14ac:dyDescent="0.3">
      <c r="K458" s="7">
        <f t="shared" si="23"/>
        <v>0</v>
      </c>
      <c r="L458" s="5">
        <f t="shared" si="25"/>
        <v>0</v>
      </c>
      <c r="M458">
        <f t="shared" si="24"/>
        <v>0</v>
      </c>
    </row>
    <row r="459" spans="11:13" hidden="1" x14ac:dyDescent="0.3">
      <c r="K459" s="7">
        <f t="shared" si="23"/>
        <v>0</v>
      </c>
      <c r="L459" s="5">
        <f t="shared" si="25"/>
        <v>0</v>
      </c>
      <c r="M459">
        <f t="shared" si="24"/>
        <v>0</v>
      </c>
    </row>
    <row r="460" spans="11:13" hidden="1" x14ac:dyDescent="0.3">
      <c r="K460" s="7">
        <f t="shared" si="23"/>
        <v>0</v>
      </c>
      <c r="L460" s="5">
        <f t="shared" si="25"/>
        <v>0</v>
      </c>
      <c r="M460">
        <f t="shared" si="24"/>
        <v>0</v>
      </c>
    </row>
    <row r="461" spans="11:13" hidden="1" x14ac:dyDescent="0.3">
      <c r="K461" s="7">
        <f t="shared" si="23"/>
        <v>0</v>
      </c>
      <c r="L461" s="5">
        <f t="shared" si="25"/>
        <v>0</v>
      </c>
      <c r="M461">
        <f t="shared" si="24"/>
        <v>0</v>
      </c>
    </row>
    <row r="462" spans="11:13" hidden="1" x14ac:dyDescent="0.3">
      <c r="K462" s="7">
        <f t="shared" si="23"/>
        <v>0</v>
      </c>
      <c r="L462" s="5">
        <f t="shared" si="25"/>
        <v>0</v>
      </c>
      <c r="M462">
        <f t="shared" si="24"/>
        <v>0</v>
      </c>
    </row>
    <row r="463" spans="11:13" hidden="1" x14ac:dyDescent="0.3">
      <c r="K463" s="7">
        <f t="shared" si="23"/>
        <v>0</v>
      </c>
      <c r="L463" s="5">
        <f t="shared" si="25"/>
        <v>0</v>
      </c>
      <c r="M463">
        <f t="shared" si="24"/>
        <v>0</v>
      </c>
    </row>
    <row r="464" spans="11:13" hidden="1" x14ac:dyDescent="0.3">
      <c r="K464" s="7">
        <f t="shared" si="23"/>
        <v>0</v>
      </c>
      <c r="L464" s="5">
        <f t="shared" si="25"/>
        <v>0</v>
      </c>
      <c r="M464">
        <f t="shared" si="24"/>
        <v>0</v>
      </c>
    </row>
    <row r="465" spans="11:13" hidden="1" x14ac:dyDescent="0.3">
      <c r="K465" s="7">
        <f t="shared" si="23"/>
        <v>0</v>
      </c>
      <c r="L465" s="5">
        <f t="shared" si="25"/>
        <v>0</v>
      </c>
      <c r="M465">
        <f t="shared" si="24"/>
        <v>0</v>
      </c>
    </row>
    <row r="466" spans="11:13" hidden="1" x14ac:dyDescent="0.3">
      <c r="K466" s="7">
        <f t="shared" si="23"/>
        <v>0</v>
      </c>
      <c r="L466" s="5">
        <f t="shared" si="25"/>
        <v>0</v>
      </c>
      <c r="M466">
        <f t="shared" si="24"/>
        <v>0</v>
      </c>
    </row>
    <row r="467" spans="11:13" hidden="1" x14ac:dyDescent="0.3">
      <c r="K467" s="7">
        <f t="shared" si="23"/>
        <v>0</v>
      </c>
      <c r="L467" s="5">
        <f t="shared" si="25"/>
        <v>0</v>
      </c>
      <c r="M467">
        <f t="shared" si="24"/>
        <v>0</v>
      </c>
    </row>
    <row r="468" spans="11:13" hidden="1" x14ac:dyDescent="0.3">
      <c r="K468" s="7">
        <f t="shared" si="23"/>
        <v>0</v>
      </c>
      <c r="L468" s="5">
        <f t="shared" si="25"/>
        <v>0</v>
      </c>
      <c r="M468">
        <f t="shared" si="24"/>
        <v>0</v>
      </c>
    </row>
    <row r="469" spans="11:13" hidden="1" x14ac:dyDescent="0.3">
      <c r="K469" s="7">
        <f t="shared" si="23"/>
        <v>0</v>
      </c>
      <c r="L469" s="5">
        <f t="shared" si="25"/>
        <v>0</v>
      </c>
      <c r="M469">
        <f t="shared" si="24"/>
        <v>0</v>
      </c>
    </row>
    <row r="470" spans="11:13" hidden="1" x14ac:dyDescent="0.3">
      <c r="K470" s="7">
        <f t="shared" si="23"/>
        <v>0</v>
      </c>
      <c r="L470" s="5">
        <f t="shared" si="25"/>
        <v>0</v>
      </c>
      <c r="M470">
        <f t="shared" si="24"/>
        <v>0</v>
      </c>
    </row>
    <row r="471" spans="11:13" hidden="1" x14ac:dyDescent="0.3">
      <c r="K471" s="7">
        <f t="shared" si="23"/>
        <v>0</v>
      </c>
      <c r="L471" s="5">
        <f t="shared" si="25"/>
        <v>0</v>
      </c>
      <c r="M471">
        <f t="shared" si="24"/>
        <v>0</v>
      </c>
    </row>
    <row r="472" spans="11:13" hidden="1" x14ac:dyDescent="0.3">
      <c r="K472" s="7">
        <f t="shared" si="23"/>
        <v>0</v>
      </c>
      <c r="L472" s="5">
        <f t="shared" si="25"/>
        <v>0</v>
      </c>
      <c r="M472">
        <f t="shared" si="24"/>
        <v>0</v>
      </c>
    </row>
    <row r="473" spans="11:13" hidden="1" x14ac:dyDescent="0.3">
      <c r="K473" s="7">
        <f t="shared" si="23"/>
        <v>0</v>
      </c>
      <c r="L473" s="5">
        <f t="shared" si="25"/>
        <v>0</v>
      </c>
      <c r="M473">
        <f t="shared" si="24"/>
        <v>0</v>
      </c>
    </row>
    <row r="474" spans="11:13" hidden="1" x14ac:dyDescent="0.3">
      <c r="K474" s="7">
        <f t="shared" si="23"/>
        <v>0</v>
      </c>
      <c r="L474" s="5">
        <f t="shared" si="25"/>
        <v>0</v>
      </c>
      <c r="M474">
        <f t="shared" si="24"/>
        <v>0</v>
      </c>
    </row>
    <row r="475" spans="11:13" hidden="1" x14ac:dyDescent="0.3">
      <c r="K475" s="7">
        <f t="shared" si="23"/>
        <v>0</v>
      </c>
      <c r="L475" s="5">
        <f t="shared" si="25"/>
        <v>0</v>
      </c>
      <c r="M475">
        <f t="shared" si="24"/>
        <v>0</v>
      </c>
    </row>
    <row r="476" spans="11:13" hidden="1" x14ac:dyDescent="0.3">
      <c r="K476" s="7">
        <f t="shared" si="23"/>
        <v>0</v>
      </c>
      <c r="L476" s="5">
        <f t="shared" si="25"/>
        <v>0</v>
      </c>
      <c r="M476">
        <f t="shared" si="24"/>
        <v>0</v>
      </c>
    </row>
    <row r="477" spans="11:13" hidden="1" x14ac:dyDescent="0.3">
      <c r="K477" s="7">
        <f t="shared" si="23"/>
        <v>0</v>
      </c>
      <c r="L477" s="5">
        <f t="shared" si="25"/>
        <v>0</v>
      </c>
      <c r="M477">
        <f t="shared" si="24"/>
        <v>0</v>
      </c>
    </row>
    <row r="478" spans="11:13" hidden="1" x14ac:dyDescent="0.3">
      <c r="K478" s="7">
        <f t="shared" si="23"/>
        <v>0</v>
      </c>
      <c r="L478" s="5">
        <f t="shared" si="25"/>
        <v>0</v>
      </c>
      <c r="M478">
        <f t="shared" si="24"/>
        <v>0</v>
      </c>
    </row>
    <row r="479" spans="11:13" hidden="1" x14ac:dyDescent="0.3">
      <c r="K479" s="7">
        <f t="shared" si="23"/>
        <v>0</v>
      </c>
      <c r="L479" s="5">
        <f t="shared" si="25"/>
        <v>0</v>
      </c>
      <c r="M479">
        <f t="shared" si="24"/>
        <v>0</v>
      </c>
    </row>
    <row r="480" spans="11:13" hidden="1" x14ac:dyDescent="0.3">
      <c r="K480" s="7">
        <f t="shared" si="23"/>
        <v>0</v>
      </c>
      <c r="L480" s="5">
        <f t="shared" si="25"/>
        <v>0</v>
      </c>
      <c r="M480">
        <f t="shared" si="24"/>
        <v>0</v>
      </c>
    </row>
    <row r="481" spans="11:13" hidden="1" x14ac:dyDescent="0.3">
      <c r="K481" s="7">
        <f t="shared" si="23"/>
        <v>0</v>
      </c>
      <c r="L481" s="5">
        <f t="shared" si="25"/>
        <v>0</v>
      </c>
      <c r="M481">
        <f t="shared" si="24"/>
        <v>0</v>
      </c>
    </row>
    <row r="482" spans="11:13" hidden="1" x14ac:dyDescent="0.3">
      <c r="K482" s="7">
        <f t="shared" si="23"/>
        <v>0</v>
      </c>
      <c r="L482" s="5">
        <f t="shared" si="25"/>
        <v>0</v>
      </c>
      <c r="M482">
        <f t="shared" si="24"/>
        <v>0</v>
      </c>
    </row>
    <row r="483" spans="11:13" hidden="1" x14ac:dyDescent="0.3">
      <c r="K483" s="7">
        <f t="shared" si="23"/>
        <v>0</v>
      </c>
      <c r="L483" s="5">
        <f t="shared" si="25"/>
        <v>0</v>
      </c>
      <c r="M483">
        <f t="shared" si="24"/>
        <v>0</v>
      </c>
    </row>
    <row r="484" spans="11:13" hidden="1" x14ac:dyDescent="0.3">
      <c r="K484" s="7">
        <f t="shared" si="23"/>
        <v>0</v>
      </c>
      <c r="L484" s="5">
        <f t="shared" si="25"/>
        <v>0</v>
      </c>
      <c r="M484">
        <f t="shared" si="24"/>
        <v>0</v>
      </c>
    </row>
    <row r="485" spans="11:13" hidden="1" x14ac:dyDescent="0.3">
      <c r="K485" s="7">
        <f t="shared" si="23"/>
        <v>0</v>
      </c>
      <c r="L485" s="5">
        <f t="shared" si="25"/>
        <v>0</v>
      </c>
      <c r="M485">
        <f t="shared" si="24"/>
        <v>0</v>
      </c>
    </row>
    <row r="486" spans="11:13" hidden="1" x14ac:dyDescent="0.3">
      <c r="K486" s="7">
        <f t="shared" si="23"/>
        <v>0</v>
      </c>
      <c r="L486" s="5">
        <f t="shared" si="25"/>
        <v>0</v>
      </c>
      <c r="M486">
        <f t="shared" si="24"/>
        <v>0</v>
      </c>
    </row>
    <row r="487" spans="11:13" hidden="1" x14ac:dyDescent="0.3">
      <c r="K487" s="7">
        <f t="shared" si="23"/>
        <v>0</v>
      </c>
      <c r="L487" s="5">
        <f t="shared" si="25"/>
        <v>0</v>
      </c>
      <c r="M487">
        <f t="shared" si="24"/>
        <v>0</v>
      </c>
    </row>
    <row r="488" spans="11:13" hidden="1" x14ac:dyDescent="0.3">
      <c r="K488" s="7">
        <f t="shared" si="23"/>
        <v>0</v>
      </c>
      <c r="L488" s="5">
        <f t="shared" si="25"/>
        <v>0</v>
      </c>
      <c r="M488">
        <f t="shared" si="24"/>
        <v>0</v>
      </c>
    </row>
    <row r="489" spans="11:13" hidden="1" x14ac:dyDescent="0.3">
      <c r="K489" s="7">
        <f t="shared" si="23"/>
        <v>0</v>
      </c>
      <c r="L489" s="5">
        <f t="shared" si="25"/>
        <v>0</v>
      </c>
      <c r="M489">
        <f t="shared" si="24"/>
        <v>0</v>
      </c>
    </row>
    <row r="490" spans="11:13" hidden="1" x14ac:dyDescent="0.3">
      <c r="K490" s="7">
        <f t="shared" si="23"/>
        <v>0</v>
      </c>
      <c r="L490" s="5">
        <f t="shared" si="25"/>
        <v>0</v>
      </c>
      <c r="M490">
        <f t="shared" si="24"/>
        <v>0</v>
      </c>
    </row>
    <row r="491" spans="11:13" hidden="1" x14ac:dyDescent="0.3">
      <c r="K491" s="7">
        <f t="shared" si="23"/>
        <v>0</v>
      </c>
      <c r="L491" s="5">
        <f t="shared" si="25"/>
        <v>0</v>
      </c>
      <c r="M491">
        <f t="shared" si="24"/>
        <v>0</v>
      </c>
    </row>
    <row r="492" spans="11:13" hidden="1" x14ac:dyDescent="0.3">
      <c r="K492" s="7">
        <f t="shared" ref="K492:K495" si="26">SUM(F492:J492)</f>
        <v>0</v>
      </c>
      <c r="L492" s="5">
        <f t="shared" si="25"/>
        <v>0</v>
      </c>
      <c r="M492">
        <f t="shared" ref="M492:M495" si="27">SUM(K492*L492)</f>
        <v>0</v>
      </c>
    </row>
    <row r="493" spans="11:13" hidden="1" x14ac:dyDescent="0.3">
      <c r="K493" s="7">
        <f t="shared" si="26"/>
        <v>0</v>
      </c>
      <c r="L493" s="5">
        <f t="shared" si="25"/>
        <v>0</v>
      </c>
      <c r="M493">
        <f t="shared" si="27"/>
        <v>0</v>
      </c>
    </row>
    <row r="494" spans="11:13" hidden="1" x14ac:dyDescent="0.3">
      <c r="K494" s="7">
        <f t="shared" si="26"/>
        <v>0</v>
      </c>
      <c r="L494" s="5">
        <f t="shared" si="25"/>
        <v>0</v>
      </c>
      <c r="M494">
        <f t="shared" si="27"/>
        <v>0</v>
      </c>
    </row>
    <row r="495" spans="11:13" hidden="1" x14ac:dyDescent="0.3">
      <c r="K495" s="7">
        <f t="shared" si="26"/>
        <v>0</v>
      </c>
      <c r="L495" s="5">
        <f t="shared" si="25"/>
        <v>0</v>
      </c>
      <c r="M495">
        <f t="shared" si="27"/>
        <v>0</v>
      </c>
    </row>
    <row r="496" spans="11:13" hidden="1" x14ac:dyDescent="0.3">
      <c r="K496" s="7">
        <f t="shared" si="23"/>
        <v>0</v>
      </c>
      <c r="L496" s="5">
        <f t="shared" si="25"/>
        <v>0</v>
      </c>
      <c r="M496">
        <f t="shared" si="24"/>
        <v>0</v>
      </c>
    </row>
    <row r="497" spans="3:13" hidden="1" x14ac:dyDescent="0.3">
      <c r="K497" s="7">
        <f t="shared" si="23"/>
        <v>0</v>
      </c>
      <c r="L497" s="5">
        <f t="shared" si="25"/>
        <v>0</v>
      </c>
      <c r="M497">
        <f t="shared" si="24"/>
        <v>0</v>
      </c>
    </row>
    <row r="498" spans="3:13" hidden="1" x14ac:dyDescent="0.3">
      <c r="K498" s="7">
        <f t="shared" si="23"/>
        <v>0</v>
      </c>
      <c r="L498" s="5">
        <f t="shared" si="25"/>
        <v>0</v>
      </c>
      <c r="M498">
        <f t="shared" si="24"/>
        <v>0</v>
      </c>
    </row>
    <row r="499" spans="3:13" hidden="1" x14ac:dyDescent="0.3">
      <c r="K499" s="7">
        <f t="shared" si="23"/>
        <v>0</v>
      </c>
      <c r="L499" s="5">
        <f t="shared" si="25"/>
        <v>0</v>
      </c>
      <c r="M499">
        <f t="shared" si="24"/>
        <v>0</v>
      </c>
    </row>
    <row r="500" spans="3:13" hidden="1" x14ac:dyDescent="0.3">
      <c r="C500" s="149" t="s">
        <v>34</v>
      </c>
      <c r="D500" s="149"/>
      <c r="E500" s="149"/>
      <c r="F500" s="149"/>
      <c r="G500" s="149"/>
      <c r="H500" s="149"/>
      <c r="I500" s="149"/>
      <c r="J500" s="149"/>
      <c r="K500" s="149"/>
      <c r="L500" s="149"/>
      <c r="M500" s="149" t="s">
        <v>33</v>
      </c>
    </row>
    <row r="501" spans="3:13" hidden="1" x14ac:dyDescent="0.3">
      <c r="C501" s="149" t="str">
        <f>IF(F540="","Vrije categorie",F540)</f>
        <v>A</v>
      </c>
      <c r="D501" s="149"/>
      <c r="E501" s="149"/>
      <c r="F501" s="149">
        <f t="shared" ref="F501:F515" si="28">SUMPRODUCT(--($E$4:$E$499=C501),--($D$4:$D$499=""),$F$4:$F$499)</f>
        <v>0</v>
      </c>
      <c r="G501" s="149">
        <f t="shared" ref="G501:G515" si="29">SUMPRODUCT(--($E$4:$E$499=C501),--($D$4:$D$499=""),$G$4:$G$499)</f>
        <v>0</v>
      </c>
      <c r="H501" s="149">
        <f t="shared" ref="H501:H515" si="30">SUMPRODUCT(--($E$4:$E$499=C501),--($D$4:$D$499=""),$H$4:$H$499)</f>
        <v>0</v>
      </c>
      <c r="I501" s="149">
        <f t="shared" ref="I501:I515" si="31">SUMPRODUCT(--($E$4:$E$499=C501),--($D$4:$D$499=""),$I$4:$I$499)</f>
        <v>0</v>
      </c>
      <c r="J501" s="149">
        <f t="shared" ref="J501:J515" si="32">SUMPRODUCT(--($E$4:$E$499=C501),--($D$4:$D$499=""),$J$4:$J$499)</f>
        <v>0</v>
      </c>
      <c r="K501" s="149">
        <f t="shared" ref="K501:K515" si="33">SUM(F501:J501)</f>
        <v>0</v>
      </c>
      <c r="L501" s="149"/>
      <c r="M501" s="149">
        <f t="shared" ref="M501:M515" si="34">SUMPRODUCT(--($E$4:$E$499=C501),--($D$4:$D$499=""),$M$4:$M$499)</f>
        <v>0</v>
      </c>
    </row>
    <row r="502" spans="3:13" hidden="1" x14ac:dyDescent="0.3">
      <c r="C502" s="149" t="str">
        <f t="shared" ref="C502:C515" si="35">IF(F541="","Vrije categorie",F541)</f>
        <v>A1</v>
      </c>
      <c r="D502" s="149"/>
      <c r="E502" s="149"/>
      <c r="F502" s="149">
        <f t="shared" si="28"/>
        <v>0</v>
      </c>
      <c r="G502" s="149">
        <f t="shared" si="29"/>
        <v>0</v>
      </c>
      <c r="H502" s="149">
        <f t="shared" si="30"/>
        <v>0</v>
      </c>
      <c r="I502" s="149">
        <f t="shared" si="31"/>
        <v>0</v>
      </c>
      <c r="J502" s="149">
        <f t="shared" si="32"/>
        <v>0</v>
      </c>
      <c r="K502" s="149">
        <f t="shared" si="33"/>
        <v>0</v>
      </c>
      <c r="L502" s="149"/>
      <c r="M502" s="149">
        <f t="shared" si="34"/>
        <v>0</v>
      </c>
    </row>
    <row r="503" spans="3:13" hidden="1" x14ac:dyDescent="0.3">
      <c r="C503" s="149" t="str">
        <f t="shared" si="35"/>
        <v>B</v>
      </c>
      <c r="D503" s="149"/>
      <c r="E503" s="149"/>
      <c r="F503" s="149">
        <f t="shared" si="28"/>
        <v>0</v>
      </c>
      <c r="G503" s="149">
        <f t="shared" si="29"/>
        <v>0</v>
      </c>
      <c r="H503" s="149">
        <f t="shared" si="30"/>
        <v>0</v>
      </c>
      <c r="I503" s="149">
        <f t="shared" si="31"/>
        <v>0</v>
      </c>
      <c r="J503" s="149">
        <f t="shared" si="32"/>
        <v>0</v>
      </c>
      <c r="K503" s="149">
        <f t="shared" si="33"/>
        <v>0</v>
      </c>
      <c r="L503" s="149"/>
      <c r="M503" s="149">
        <f t="shared" si="34"/>
        <v>0</v>
      </c>
    </row>
    <row r="504" spans="3:13" hidden="1" x14ac:dyDescent="0.3">
      <c r="C504" s="149" t="str">
        <f t="shared" si="35"/>
        <v>C</v>
      </c>
      <c r="D504" s="149"/>
      <c r="E504" s="149"/>
      <c r="F504" s="149">
        <f t="shared" si="28"/>
        <v>0</v>
      </c>
      <c r="G504" s="149">
        <f t="shared" si="29"/>
        <v>0</v>
      </c>
      <c r="H504" s="149">
        <f t="shared" si="30"/>
        <v>0</v>
      </c>
      <c r="I504" s="149">
        <f t="shared" si="31"/>
        <v>0</v>
      </c>
      <c r="J504" s="149">
        <f t="shared" si="32"/>
        <v>0</v>
      </c>
      <c r="K504" s="149">
        <f t="shared" si="33"/>
        <v>0</v>
      </c>
      <c r="L504" s="149"/>
      <c r="M504" s="149">
        <f t="shared" si="34"/>
        <v>0</v>
      </c>
    </row>
    <row r="505" spans="3:13" hidden="1" x14ac:dyDescent="0.3">
      <c r="C505" s="149" t="str">
        <f t="shared" si="35"/>
        <v>D</v>
      </c>
      <c r="D505" s="149"/>
      <c r="E505" s="149"/>
      <c r="F505" s="149">
        <f t="shared" si="28"/>
        <v>0</v>
      </c>
      <c r="G505" s="149">
        <f t="shared" si="29"/>
        <v>0</v>
      </c>
      <c r="H505" s="149">
        <f t="shared" si="30"/>
        <v>0</v>
      </c>
      <c r="I505" s="149">
        <f t="shared" si="31"/>
        <v>0</v>
      </c>
      <c r="J505" s="149">
        <f t="shared" si="32"/>
        <v>0</v>
      </c>
      <c r="K505" s="149">
        <f t="shared" si="33"/>
        <v>0</v>
      </c>
      <c r="L505" s="149"/>
      <c r="M505" s="149">
        <f t="shared" si="34"/>
        <v>0</v>
      </c>
    </row>
    <row r="506" spans="3:13" hidden="1" x14ac:dyDescent="0.3">
      <c r="C506" s="149" t="str">
        <f t="shared" si="35"/>
        <v>Vrije categorie</v>
      </c>
      <c r="D506" s="149"/>
      <c r="E506" s="149"/>
      <c r="F506" s="149">
        <f t="shared" si="28"/>
        <v>0</v>
      </c>
      <c r="G506" s="149">
        <f t="shared" si="29"/>
        <v>0</v>
      </c>
      <c r="H506" s="149">
        <f t="shared" si="30"/>
        <v>0</v>
      </c>
      <c r="I506" s="149">
        <f t="shared" si="31"/>
        <v>0</v>
      </c>
      <c r="J506" s="149">
        <f t="shared" si="32"/>
        <v>0</v>
      </c>
      <c r="K506" s="149">
        <f t="shared" si="33"/>
        <v>0</v>
      </c>
      <c r="L506" s="149"/>
      <c r="M506" s="149">
        <f t="shared" si="34"/>
        <v>0</v>
      </c>
    </row>
    <row r="507" spans="3:13" hidden="1" x14ac:dyDescent="0.3">
      <c r="C507" s="149" t="str">
        <f t="shared" si="35"/>
        <v>Vrije categorie</v>
      </c>
      <c r="D507" s="149"/>
      <c r="E507" s="149"/>
      <c r="F507" s="149">
        <f t="shared" si="28"/>
        <v>0</v>
      </c>
      <c r="G507" s="149">
        <f t="shared" si="29"/>
        <v>0</v>
      </c>
      <c r="H507" s="149">
        <f t="shared" si="30"/>
        <v>0</v>
      </c>
      <c r="I507" s="149">
        <f t="shared" si="31"/>
        <v>0</v>
      </c>
      <c r="J507" s="149">
        <f t="shared" si="32"/>
        <v>0</v>
      </c>
      <c r="K507" s="149">
        <f t="shared" si="33"/>
        <v>0</v>
      </c>
      <c r="L507" s="149"/>
      <c r="M507" s="149">
        <f t="shared" si="34"/>
        <v>0</v>
      </c>
    </row>
    <row r="508" spans="3:13" hidden="1" x14ac:dyDescent="0.3">
      <c r="C508" s="149" t="str">
        <f t="shared" si="35"/>
        <v>Vrije categorie</v>
      </c>
      <c r="D508" s="149"/>
      <c r="E508" s="149"/>
      <c r="F508" s="149">
        <f t="shared" si="28"/>
        <v>0</v>
      </c>
      <c r="G508" s="149">
        <f t="shared" si="29"/>
        <v>0</v>
      </c>
      <c r="H508" s="149">
        <f t="shared" si="30"/>
        <v>0</v>
      </c>
      <c r="I508" s="149">
        <f t="shared" si="31"/>
        <v>0</v>
      </c>
      <c r="J508" s="149">
        <f t="shared" si="32"/>
        <v>0</v>
      </c>
      <c r="K508" s="149">
        <f t="shared" si="33"/>
        <v>0</v>
      </c>
      <c r="L508" s="149"/>
      <c r="M508" s="149">
        <f t="shared" si="34"/>
        <v>0</v>
      </c>
    </row>
    <row r="509" spans="3:13" hidden="1" x14ac:dyDescent="0.3">
      <c r="C509" s="149" t="str">
        <f t="shared" si="35"/>
        <v>Vrije categorie</v>
      </c>
      <c r="D509" s="149"/>
      <c r="E509" s="149"/>
      <c r="F509" s="149">
        <f t="shared" si="28"/>
        <v>0</v>
      </c>
      <c r="G509" s="149">
        <f t="shared" si="29"/>
        <v>0</v>
      </c>
      <c r="H509" s="149">
        <f t="shared" si="30"/>
        <v>0</v>
      </c>
      <c r="I509" s="149">
        <f t="shared" si="31"/>
        <v>0</v>
      </c>
      <c r="J509" s="149">
        <f t="shared" si="32"/>
        <v>0</v>
      </c>
      <c r="K509" s="149">
        <f t="shared" si="33"/>
        <v>0</v>
      </c>
      <c r="L509" s="149"/>
      <c r="M509" s="149">
        <f t="shared" si="34"/>
        <v>0</v>
      </c>
    </row>
    <row r="510" spans="3:13" hidden="1" x14ac:dyDescent="0.3">
      <c r="C510" s="149" t="str">
        <f t="shared" si="35"/>
        <v>Vrije categorie</v>
      </c>
      <c r="D510" s="149"/>
      <c r="E510" s="149"/>
      <c r="F510" s="149">
        <f t="shared" si="28"/>
        <v>0</v>
      </c>
      <c r="G510" s="149">
        <f t="shared" si="29"/>
        <v>0</v>
      </c>
      <c r="H510" s="149">
        <f t="shared" si="30"/>
        <v>0</v>
      </c>
      <c r="I510" s="149">
        <f t="shared" si="31"/>
        <v>0</v>
      </c>
      <c r="J510" s="149">
        <f t="shared" si="32"/>
        <v>0</v>
      </c>
      <c r="K510" s="149">
        <f t="shared" si="33"/>
        <v>0</v>
      </c>
      <c r="L510" s="149"/>
      <c r="M510" s="149">
        <f t="shared" si="34"/>
        <v>0</v>
      </c>
    </row>
    <row r="511" spans="3:13" hidden="1" x14ac:dyDescent="0.3">
      <c r="C511" s="149" t="str">
        <f t="shared" si="35"/>
        <v>Vrije categorie</v>
      </c>
      <c r="D511" s="149"/>
      <c r="E511" s="149"/>
      <c r="F511" s="149">
        <f t="shared" si="28"/>
        <v>0</v>
      </c>
      <c r="G511" s="149">
        <f t="shared" si="29"/>
        <v>0</v>
      </c>
      <c r="H511" s="149">
        <f t="shared" si="30"/>
        <v>0</v>
      </c>
      <c r="I511" s="149">
        <f t="shared" si="31"/>
        <v>0</v>
      </c>
      <c r="J511" s="149">
        <f t="shared" si="32"/>
        <v>0</v>
      </c>
      <c r="K511" s="149">
        <f t="shared" si="33"/>
        <v>0</v>
      </c>
      <c r="L511" s="149"/>
      <c r="M511" s="149">
        <f t="shared" si="34"/>
        <v>0</v>
      </c>
    </row>
    <row r="512" spans="3:13" hidden="1" x14ac:dyDescent="0.3">
      <c r="C512" s="149" t="str">
        <f t="shared" si="35"/>
        <v>Vrije categorie</v>
      </c>
      <c r="D512" s="149"/>
      <c r="E512" s="149"/>
      <c r="F512" s="149">
        <f t="shared" si="28"/>
        <v>0</v>
      </c>
      <c r="G512" s="149">
        <f t="shared" si="29"/>
        <v>0</v>
      </c>
      <c r="H512" s="149">
        <f t="shared" si="30"/>
        <v>0</v>
      </c>
      <c r="I512" s="149">
        <f t="shared" si="31"/>
        <v>0</v>
      </c>
      <c r="J512" s="149">
        <f t="shared" si="32"/>
        <v>0</v>
      </c>
      <c r="K512" s="149">
        <f t="shared" si="33"/>
        <v>0</v>
      </c>
      <c r="L512" s="149"/>
      <c r="M512" s="149">
        <f t="shared" si="34"/>
        <v>0</v>
      </c>
    </row>
    <row r="513" spans="3:13" hidden="1" x14ac:dyDescent="0.3">
      <c r="C513" s="149" t="str">
        <f t="shared" si="35"/>
        <v>Vrije categorie</v>
      </c>
      <c r="D513" s="149"/>
      <c r="E513" s="149"/>
      <c r="F513" s="149">
        <f t="shared" si="28"/>
        <v>0</v>
      </c>
      <c r="G513" s="149">
        <f t="shared" si="29"/>
        <v>0</v>
      </c>
      <c r="H513" s="149">
        <f t="shared" si="30"/>
        <v>0</v>
      </c>
      <c r="I513" s="149">
        <f t="shared" si="31"/>
        <v>0</v>
      </c>
      <c r="J513" s="149">
        <f t="shared" si="32"/>
        <v>0</v>
      </c>
      <c r="K513" s="149">
        <f t="shared" si="33"/>
        <v>0</v>
      </c>
      <c r="L513" s="149"/>
      <c r="M513" s="149">
        <f t="shared" si="34"/>
        <v>0</v>
      </c>
    </row>
    <row r="514" spans="3:13" hidden="1" x14ac:dyDescent="0.3">
      <c r="C514" s="149" t="str">
        <f t="shared" si="35"/>
        <v>Vrije categorie</v>
      </c>
      <c r="D514" s="149"/>
      <c r="E514" s="149"/>
      <c r="F514" s="149">
        <f t="shared" si="28"/>
        <v>0</v>
      </c>
      <c r="G514" s="149">
        <f t="shared" si="29"/>
        <v>0</v>
      </c>
      <c r="H514" s="149">
        <f t="shared" si="30"/>
        <v>0</v>
      </c>
      <c r="I514" s="149">
        <f t="shared" si="31"/>
        <v>0</v>
      </c>
      <c r="J514" s="149">
        <f t="shared" si="32"/>
        <v>0</v>
      </c>
      <c r="K514" s="149">
        <f t="shared" si="33"/>
        <v>0</v>
      </c>
      <c r="L514" s="149"/>
      <c r="M514" s="149">
        <f t="shared" si="34"/>
        <v>0</v>
      </c>
    </row>
    <row r="515" spans="3:13" hidden="1" x14ac:dyDescent="0.3">
      <c r="C515" s="149" t="str">
        <f t="shared" si="35"/>
        <v>Vrije categorie</v>
      </c>
      <c r="D515" s="149"/>
      <c r="E515" s="149"/>
      <c r="F515" s="149">
        <f t="shared" si="28"/>
        <v>0</v>
      </c>
      <c r="G515" s="149">
        <f t="shared" si="29"/>
        <v>0</v>
      </c>
      <c r="H515" s="149">
        <f t="shared" si="30"/>
        <v>0</v>
      </c>
      <c r="I515" s="149">
        <f t="shared" si="31"/>
        <v>0</v>
      </c>
      <c r="J515" s="149">
        <f t="shared" si="32"/>
        <v>0</v>
      </c>
      <c r="K515" s="149">
        <f t="shared" si="33"/>
        <v>0</v>
      </c>
      <c r="L515" s="149"/>
      <c r="M515" s="149">
        <f t="shared" si="34"/>
        <v>0</v>
      </c>
    </row>
    <row r="516" spans="3:13" ht="15" hidden="1" thickBot="1" x14ac:dyDescent="0.35">
      <c r="C516" s="150" t="s">
        <v>37</v>
      </c>
      <c r="D516" s="150"/>
      <c r="E516" s="150"/>
      <c r="F516" s="150">
        <f>SUM(F501:F515)</f>
        <v>0</v>
      </c>
      <c r="G516" s="150">
        <f t="shared" ref="G516:K516" si="36">SUM(G501:G515)</f>
        <v>0</v>
      </c>
      <c r="H516" s="150">
        <f t="shared" si="36"/>
        <v>0</v>
      </c>
      <c r="I516" s="150">
        <f t="shared" si="36"/>
        <v>0</v>
      </c>
      <c r="J516" s="150">
        <f t="shared" si="36"/>
        <v>0</v>
      </c>
      <c r="K516" s="150">
        <f t="shared" si="36"/>
        <v>0</v>
      </c>
      <c r="L516" s="150"/>
      <c r="M516" s="150">
        <f>SUM(M500:M515)</f>
        <v>0</v>
      </c>
    </row>
    <row r="517" spans="3:13" ht="15" hidden="1" thickTop="1" x14ac:dyDescent="0.3">
      <c r="C517" s="151"/>
      <c r="D517" s="151"/>
      <c r="E517" s="151"/>
      <c r="F517" s="152"/>
      <c r="G517" s="152"/>
      <c r="H517" s="152"/>
      <c r="I517" s="152"/>
      <c r="J517" s="152"/>
      <c r="K517" s="153"/>
      <c r="L517" s="154"/>
      <c r="M517" s="152"/>
    </row>
    <row r="518" spans="3:13" ht="15" hidden="1" thickBot="1" x14ac:dyDescent="0.35">
      <c r="C518" s="150" t="s">
        <v>38</v>
      </c>
      <c r="D518" s="150"/>
      <c r="E518" s="150"/>
      <c r="F518" s="150">
        <f>SUMPRODUCT(--($E$4:$E$499="H"),$F$4:$F$499)</f>
        <v>0</v>
      </c>
      <c r="G518" s="150">
        <f>SUMPRODUCT(--($E$4:$E$499="H"),G4:G499)</f>
        <v>84.6</v>
      </c>
      <c r="H518" s="150">
        <f>SUMPRODUCT(--($E$4:$E$499="H"),H4:H499)</f>
        <v>0</v>
      </c>
      <c r="I518" s="150">
        <f>SUMPRODUCT(--($E$4:$E$499="H"),I4:I499)</f>
        <v>0</v>
      </c>
      <c r="J518" s="150">
        <f>SUMPRODUCT(--($E$4:$E$499="H"),J4:J499)</f>
        <v>0</v>
      </c>
      <c r="K518" s="150">
        <f>SUM(F518:J518)</f>
        <v>84.6</v>
      </c>
      <c r="L518" s="155"/>
      <c r="M518" s="151"/>
    </row>
    <row r="519" spans="3:13" ht="15" hidden="1" thickTop="1" x14ac:dyDescent="0.3"/>
    <row r="520" spans="3:13" hidden="1" x14ac:dyDescent="0.3">
      <c r="C520" s="9" t="s">
        <v>141</v>
      </c>
      <c r="D520" s="9"/>
      <c r="E520" s="9"/>
      <c r="F520" s="9"/>
      <c r="G520" s="9"/>
      <c r="H520" s="9"/>
      <c r="I520" s="9"/>
      <c r="J520" s="9"/>
      <c r="K520" s="9"/>
    </row>
    <row r="521" spans="3:13" hidden="1" x14ac:dyDescent="0.3">
      <c r="C521" s="9" t="str">
        <f t="shared" ref="C521:C535" si="37">C501</f>
        <v>A</v>
      </c>
      <c r="D521" s="9"/>
      <c r="E521" s="9"/>
      <c r="F521" s="9">
        <f t="shared" ref="F521:F535" si="38">SUMPRODUCT(--($E$4:$E$499=C521),--($D$4:$D$499="X"),$F$4:$F$499)</f>
        <v>38.1</v>
      </c>
      <c r="G521" s="9">
        <f t="shared" ref="G521:G535" si="39">SUMPRODUCT(--($E$4:$E$499=C521),--($D$4:$D$499="X"),$G$4:$G$499)</f>
        <v>750.29999999999984</v>
      </c>
      <c r="H521" s="9">
        <f t="shared" ref="H521:H535" si="40">SUMPRODUCT(--($E$4:$E$499=C521),--($D$4:$D$499="X"),$H$4:$H$499)</f>
        <v>5.9</v>
      </c>
      <c r="I521" s="9">
        <f t="shared" ref="I521:I535" si="41">SUMPRODUCT(--($E$4:$E$499=C521),--($D$4:$D$499="X"),$I$4:$I$499)</f>
        <v>0</v>
      </c>
      <c r="J521" s="9">
        <f t="shared" ref="J521:J535" si="42">SUMPRODUCT(--($E$4:$E$499=C521),--($D$4:$D$499="X"),$J$4:$J$499)</f>
        <v>0</v>
      </c>
      <c r="K521" s="9">
        <f t="shared" ref="K521:K535" si="43">SUM(F521:J521)</f>
        <v>794.29999999999984</v>
      </c>
    </row>
    <row r="522" spans="3:13" hidden="1" x14ac:dyDescent="0.3">
      <c r="C522" s="9" t="str">
        <f t="shared" si="37"/>
        <v>A1</v>
      </c>
      <c r="D522" s="9"/>
      <c r="E522" s="9"/>
      <c r="F522" s="9">
        <f t="shared" si="38"/>
        <v>39.9</v>
      </c>
      <c r="G522" s="9">
        <f t="shared" si="39"/>
        <v>6.4</v>
      </c>
      <c r="H522" s="9">
        <f t="shared" si="40"/>
        <v>0</v>
      </c>
      <c r="I522" s="9">
        <f t="shared" si="41"/>
        <v>0</v>
      </c>
      <c r="J522" s="9">
        <f t="shared" si="42"/>
        <v>0</v>
      </c>
      <c r="K522" s="9">
        <f t="shared" si="43"/>
        <v>46.3</v>
      </c>
    </row>
    <row r="523" spans="3:13" hidden="1" x14ac:dyDescent="0.3">
      <c r="C523" s="9" t="str">
        <f t="shared" si="37"/>
        <v>B</v>
      </c>
      <c r="D523" s="9"/>
      <c r="E523" s="9"/>
      <c r="F523" s="9">
        <f t="shared" si="38"/>
        <v>55.099999999999994</v>
      </c>
      <c r="G523" s="9">
        <f t="shared" si="39"/>
        <v>74.400000000000006</v>
      </c>
      <c r="H523" s="9">
        <f t="shared" si="40"/>
        <v>0</v>
      </c>
      <c r="I523" s="9">
        <f t="shared" si="41"/>
        <v>0</v>
      </c>
      <c r="J523" s="9">
        <f t="shared" si="42"/>
        <v>0</v>
      </c>
      <c r="K523" s="9">
        <f t="shared" si="43"/>
        <v>129.5</v>
      </c>
    </row>
    <row r="524" spans="3:13" hidden="1" x14ac:dyDescent="0.3">
      <c r="C524" s="9" t="str">
        <f t="shared" si="37"/>
        <v>C</v>
      </c>
      <c r="D524" s="9"/>
      <c r="E524" s="9"/>
      <c r="F524" s="9">
        <f t="shared" si="38"/>
        <v>0</v>
      </c>
      <c r="G524" s="9">
        <f t="shared" si="39"/>
        <v>0</v>
      </c>
      <c r="H524" s="9">
        <f t="shared" si="40"/>
        <v>0</v>
      </c>
      <c r="I524" s="9">
        <f t="shared" si="41"/>
        <v>0</v>
      </c>
      <c r="J524" s="9">
        <f t="shared" si="42"/>
        <v>40.799999999999997</v>
      </c>
      <c r="K524" s="9">
        <f t="shared" si="43"/>
        <v>40.799999999999997</v>
      </c>
    </row>
    <row r="525" spans="3:13" hidden="1" x14ac:dyDescent="0.3">
      <c r="C525" s="9" t="str">
        <f t="shared" si="37"/>
        <v>D</v>
      </c>
      <c r="D525" s="9"/>
      <c r="E525" s="9"/>
      <c r="F525" s="9">
        <f t="shared" si="38"/>
        <v>0</v>
      </c>
      <c r="G525" s="9">
        <f t="shared" si="39"/>
        <v>0</v>
      </c>
      <c r="H525" s="9">
        <f t="shared" si="40"/>
        <v>83.4</v>
      </c>
      <c r="I525" s="9">
        <f t="shared" si="41"/>
        <v>0</v>
      </c>
      <c r="J525" s="9">
        <f t="shared" si="42"/>
        <v>0</v>
      </c>
      <c r="K525" s="9">
        <f t="shared" si="43"/>
        <v>83.4</v>
      </c>
    </row>
    <row r="526" spans="3:13" hidden="1" x14ac:dyDescent="0.3">
      <c r="C526" s="9" t="str">
        <f t="shared" si="37"/>
        <v>Vrije categorie</v>
      </c>
      <c r="D526" s="9"/>
      <c r="E526" s="9"/>
      <c r="F526" s="9">
        <f t="shared" si="38"/>
        <v>0</v>
      </c>
      <c r="G526" s="9">
        <f t="shared" si="39"/>
        <v>0</v>
      </c>
      <c r="H526" s="9">
        <f t="shared" si="40"/>
        <v>0</v>
      </c>
      <c r="I526" s="9">
        <f t="shared" si="41"/>
        <v>0</v>
      </c>
      <c r="J526" s="9">
        <f t="shared" si="42"/>
        <v>0</v>
      </c>
      <c r="K526" s="9">
        <f t="shared" si="43"/>
        <v>0</v>
      </c>
    </row>
    <row r="527" spans="3:13" hidden="1" x14ac:dyDescent="0.3">
      <c r="C527" s="9" t="str">
        <f t="shared" si="37"/>
        <v>Vrije categorie</v>
      </c>
      <c r="D527" s="9"/>
      <c r="E527" s="9"/>
      <c r="F527" s="9">
        <f t="shared" si="38"/>
        <v>0</v>
      </c>
      <c r="G527" s="9">
        <f t="shared" si="39"/>
        <v>0</v>
      </c>
      <c r="H527" s="9">
        <f t="shared" si="40"/>
        <v>0</v>
      </c>
      <c r="I527" s="9">
        <f t="shared" si="41"/>
        <v>0</v>
      </c>
      <c r="J527" s="9">
        <f t="shared" si="42"/>
        <v>0</v>
      </c>
      <c r="K527" s="9">
        <f t="shared" si="43"/>
        <v>0</v>
      </c>
    </row>
    <row r="528" spans="3:13" hidden="1" x14ac:dyDescent="0.3">
      <c r="C528" s="9" t="str">
        <f t="shared" si="37"/>
        <v>Vrije categorie</v>
      </c>
      <c r="D528" s="9"/>
      <c r="E528" s="9"/>
      <c r="F528" s="9">
        <f t="shared" si="38"/>
        <v>0</v>
      </c>
      <c r="G528" s="9">
        <f t="shared" si="39"/>
        <v>0</v>
      </c>
      <c r="H528" s="9">
        <f t="shared" si="40"/>
        <v>0</v>
      </c>
      <c r="I528" s="9">
        <f t="shared" si="41"/>
        <v>0</v>
      </c>
      <c r="J528" s="9">
        <f t="shared" si="42"/>
        <v>0</v>
      </c>
      <c r="K528" s="9">
        <f t="shared" si="43"/>
        <v>0</v>
      </c>
    </row>
    <row r="529" spans="3:12" hidden="1" x14ac:dyDescent="0.3">
      <c r="C529" s="9" t="str">
        <f t="shared" si="37"/>
        <v>Vrije categorie</v>
      </c>
      <c r="D529" s="9"/>
      <c r="E529" s="9"/>
      <c r="F529" s="9">
        <f t="shared" si="38"/>
        <v>0</v>
      </c>
      <c r="G529" s="9">
        <f t="shared" si="39"/>
        <v>0</v>
      </c>
      <c r="H529" s="9">
        <f t="shared" si="40"/>
        <v>0</v>
      </c>
      <c r="I529" s="9">
        <f t="shared" si="41"/>
        <v>0</v>
      </c>
      <c r="J529" s="9">
        <f t="shared" si="42"/>
        <v>0</v>
      </c>
      <c r="K529" s="9">
        <f t="shared" si="43"/>
        <v>0</v>
      </c>
    </row>
    <row r="530" spans="3:12" hidden="1" x14ac:dyDescent="0.3">
      <c r="C530" s="9" t="str">
        <f t="shared" si="37"/>
        <v>Vrije categorie</v>
      </c>
      <c r="D530" s="9"/>
      <c r="E530" s="9"/>
      <c r="F530" s="9">
        <f t="shared" si="38"/>
        <v>0</v>
      </c>
      <c r="G530" s="9">
        <f t="shared" si="39"/>
        <v>0</v>
      </c>
      <c r="H530" s="9">
        <f t="shared" si="40"/>
        <v>0</v>
      </c>
      <c r="I530" s="9">
        <f t="shared" si="41"/>
        <v>0</v>
      </c>
      <c r="J530" s="9">
        <f t="shared" si="42"/>
        <v>0</v>
      </c>
      <c r="K530" s="9">
        <f t="shared" si="43"/>
        <v>0</v>
      </c>
    </row>
    <row r="531" spans="3:12" hidden="1" x14ac:dyDescent="0.3">
      <c r="C531" s="9" t="str">
        <f t="shared" si="37"/>
        <v>Vrije categorie</v>
      </c>
      <c r="D531" s="9"/>
      <c r="E531" s="9"/>
      <c r="F531" s="9">
        <f t="shared" si="38"/>
        <v>0</v>
      </c>
      <c r="G531" s="9">
        <f t="shared" si="39"/>
        <v>0</v>
      </c>
      <c r="H531" s="9">
        <f t="shared" si="40"/>
        <v>0</v>
      </c>
      <c r="I531" s="9">
        <f t="shared" si="41"/>
        <v>0</v>
      </c>
      <c r="J531" s="9">
        <f t="shared" si="42"/>
        <v>0</v>
      </c>
      <c r="K531" s="9">
        <f t="shared" si="43"/>
        <v>0</v>
      </c>
    </row>
    <row r="532" spans="3:12" hidden="1" x14ac:dyDescent="0.3">
      <c r="C532" s="9" t="str">
        <f t="shared" si="37"/>
        <v>Vrije categorie</v>
      </c>
      <c r="D532" s="9"/>
      <c r="E532" s="9"/>
      <c r="F532" s="9">
        <f t="shared" si="38"/>
        <v>0</v>
      </c>
      <c r="G532" s="9">
        <f t="shared" si="39"/>
        <v>0</v>
      </c>
      <c r="H532" s="9">
        <f t="shared" si="40"/>
        <v>0</v>
      </c>
      <c r="I532" s="9">
        <f t="shared" si="41"/>
        <v>0</v>
      </c>
      <c r="J532" s="9">
        <f t="shared" si="42"/>
        <v>0</v>
      </c>
      <c r="K532" s="9">
        <f t="shared" si="43"/>
        <v>0</v>
      </c>
    </row>
    <row r="533" spans="3:12" hidden="1" x14ac:dyDescent="0.3">
      <c r="C533" s="9" t="str">
        <f t="shared" si="37"/>
        <v>Vrije categorie</v>
      </c>
      <c r="D533" s="9"/>
      <c r="E533" s="9"/>
      <c r="F533" s="9">
        <f t="shared" si="38"/>
        <v>0</v>
      </c>
      <c r="G533" s="9">
        <f t="shared" si="39"/>
        <v>0</v>
      </c>
      <c r="H533" s="9">
        <f t="shared" si="40"/>
        <v>0</v>
      </c>
      <c r="I533" s="9">
        <f t="shared" si="41"/>
        <v>0</v>
      </c>
      <c r="J533" s="9">
        <f t="shared" si="42"/>
        <v>0</v>
      </c>
      <c r="K533" s="9">
        <f t="shared" si="43"/>
        <v>0</v>
      </c>
    </row>
    <row r="534" spans="3:12" hidden="1" x14ac:dyDescent="0.3">
      <c r="C534" s="9" t="str">
        <f t="shared" si="37"/>
        <v>Vrije categorie</v>
      </c>
      <c r="D534" s="9"/>
      <c r="E534" s="9"/>
      <c r="F534" s="9">
        <f t="shared" si="38"/>
        <v>0</v>
      </c>
      <c r="G534" s="9">
        <f t="shared" si="39"/>
        <v>0</v>
      </c>
      <c r="H534" s="9">
        <f t="shared" si="40"/>
        <v>0</v>
      </c>
      <c r="I534" s="9">
        <f t="shared" si="41"/>
        <v>0</v>
      </c>
      <c r="J534" s="9">
        <f t="shared" si="42"/>
        <v>0</v>
      </c>
      <c r="K534" s="9">
        <f t="shared" si="43"/>
        <v>0</v>
      </c>
    </row>
    <row r="535" spans="3:12" hidden="1" x14ac:dyDescent="0.3">
      <c r="C535" s="9" t="str">
        <f t="shared" si="37"/>
        <v>Vrije categorie</v>
      </c>
      <c r="D535" s="9"/>
      <c r="E535" s="9"/>
      <c r="F535" s="9">
        <f t="shared" si="38"/>
        <v>0</v>
      </c>
      <c r="G535" s="9">
        <f t="shared" si="39"/>
        <v>0</v>
      </c>
      <c r="H535" s="9">
        <f t="shared" si="40"/>
        <v>0</v>
      </c>
      <c r="I535" s="9">
        <f t="shared" si="41"/>
        <v>0</v>
      </c>
      <c r="J535" s="9">
        <f t="shared" si="42"/>
        <v>0</v>
      </c>
      <c r="K535" s="9">
        <f t="shared" si="43"/>
        <v>0</v>
      </c>
    </row>
    <row r="536" spans="3:12" ht="15" hidden="1" thickBot="1" x14ac:dyDescent="0.35">
      <c r="C536" s="10" t="s">
        <v>140</v>
      </c>
      <c r="D536" s="10"/>
      <c r="E536" s="10"/>
      <c r="F536" s="10">
        <f t="shared" ref="F536:K536" si="44">SUM(F521:F535)</f>
        <v>133.1</v>
      </c>
      <c r="G536" s="10">
        <f t="shared" si="44"/>
        <v>831.0999999999998</v>
      </c>
      <c r="H536" s="10">
        <f t="shared" si="44"/>
        <v>89.300000000000011</v>
      </c>
      <c r="I536" s="10">
        <f t="shared" si="44"/>
        <v>0</v>
      </c>
      <c r="J536" s="10">
        <f t="shared" si="44"/>
        <v>40.799999999999997</v>
      </c>
      <c r="K536" s="10">
        <f t="shared" si="44"/>
        <v>1094.2999999999997</v>
      </c>
    </row>
    <row r="537" spans="3:12" ht="15" hidden="1" thickTop="1" x14ac:dyDescent="0.3">
      <c r="C537" s="29"/>
    </row>
    <row r="538" spans="3:12" hidden="1" x14ac:dyDescent="0.3">
      <c r="C538" s="29"/>
    </row>
    <row r="539" spans="3:12" hidden="1" x14ac:dyDescent="0.3">
      <c r="F539" s="357" t="s">
        <v>35</v>
      </c>
      <c r="G539" s="358" t="s">
        <v>36</v>
      </c>
      <c r="I539" s="536" t="s">
        <v>278</v>
      </c>
      <c r="J539" s="537"/>
      <c r="K539" s="345" t="s">
        <v>235</v>
      </c>
      <c r="L539"/>
    </row>
    <row r="540" spans="3:12" hidden="1" x14ac:dyDescent="0.3">
      <c r="F540" s="359" t="str">
        <f>IF('1a'!F539=0,"",'1a'!F539)</f>
        <v>A</v>
      </c>
      <c r="G540" s="20">
        <f>IF('1a'!G539=0,"",'1a'!G539)</f>
        <v>200</v>
      </c>
      <c r="I540" s="538" t="s">
        <v>279</v>
      </c>
      <c r="J540" s="539"/>
      <c r="K540" s="348"/>
      <c r="L540"/>
    </row>
    <row r="541" spans="3:12" hidden="1" x14ac:dyDescent="0.3">
      <c r="F541" s="359" t="str">
        <f>IF('1a'!F540=0,"",'1a'!F540)</f>
        <v>A1</v>
      </c>
      <c r="G541" s="20">
        <f>IF('1a'!G540=0,"",'1a'!G540)</f>
        <v>120</v>
      </c>
      <c r="I541" s="538" t="s">
        <v>280</v>
      </c>
      <c r="J541" s="539"/>
      <c r="K541" s="348"/>
      <c r="L541"/>
    </row>
    <row r="542" spans="3:12" hidden="1" x14ac:dyDescent="0.3">
      <c r="F542" s="359" t="str">
        <f>IF('1a'!F541=0,"",'1a'!F541)</f>
        <v>B</v>
      </c>
      <c r="G542" s="20">
        <f>IF('1a'!G541=0,"",'1a'!G541)</f>
        <v>200</v>
      </c>
      <c r="I542" s="538" t="s">
        <v>281</v>
      </c>
      <c r="J542" s="539"/>
      <c r="K542" s="348"/>
      <c r="L542"/>
    </row>
    <row r="543" spans="3:12" hidden="1" x14ac:dyDescent="0.3">
      <c r="F543" s="359" t="str">
        <f>IF('1a'!F542=0,"",'1a'!F542)</f>
        <v>C</v>
      </c>
      <c r="G543" s="20">
        <f>IF('1a'!G542=0,"",'1a'!G542)</f>
        <v>200</v>
      </c>
      <c r="I543" s="538" t="s">
        <v>282</v>
      </c>
      <c r="J543" s="539"/>
      <c r="K543" s="348"/>
      <c r="L543"/>
    </row>
    <row r="544" spans="3:12" hidden="1" x14ac:dyDescent="0.3">
      <c r="F544" s="359" t="str">
        <f>IF('1a'!F543=0,"",'1a'!F543)</f>
        <v>D</v>
      </c>
      <c r="G544" s="20">
        <f>IF('1a'!G543=0,"",'1a'!G543)</f>
        <v>200</v>
      </c>
      <c r="I544" s="538" t="s">
        <v>195</v>
      </c>
      <c r="J544" s="539"/>
      <c r="K544" s="348"/>
      <c r="L544"/>
    </row>
    <row r="545" spans="6:12" hidden="1" x14ac:dyDescent="0.3">
      <c r="F545" s="359" t="str">
        <f>IF('1a'!F544=0,"",'1a'!F544)</f>
        <v>Vrije categorie</v>
      </c>
      <c r="G545" s="20" t="str">
        <f>IF('1a'!G544=0,"",'1a'!G544)</f>
        <v/>
      </c>
      <c r="I545" s="534" t="s">
        <v>196</v>
      </c>
      <c r="J545" s="535"/>
      <c r="K545" s="349"/>
      <c r="L545"/>
    </row>
    <row r="546" spans="6:12" hidden="1" x14ac:dyDescent="0.3">
      <c r="F546" s="359" t="str">
        <f>IF('1a'!F545=0,"",'1a'!F545)</f>
        <v>Vrije categorie</v>
      </c>
      <c r="G546" s="20" t="str">
        <f>IF('1a'!G545=0,"",'1a'!G545)</f>
        <v/>
      </c>
    </row>
    <row r="547" spans="6:12" hidden="1" x14ac:dyDescent="0.3">
      <c r="F547" s="359" t="str">
        <f>IF('1a'!F546=0,"",'1a'!F546)</f>
        <v>Vrije categorie</v>
      </c>
      <c r="G547" s="20" t="str">
        <f>IF('1a'!G546=0,"",'1a'!G546)</f>
        <v/>
      </c>
    </row>
    <row r="548" spans="6:12" hidden="1" x14ac:dyDescent="0.3">
      <c r="F548" s="359" t="str">
        <f>IF('1a'!F547=0,"",'1a'!F547)</f>
        <v>Vrije categorie</v>
      </c>
      <c r="G548" s="20" t="str">
        <f>IF('1a'!G547=0,"",'1a'!G547)</f>
        <v/>
      </c>
    </row>
    <row r="549" spans="6:12" hidden="1" x14ac:dyDescent="0.3">
      <c r="F549" s="359" t="str">
        <f>IF('1a'!F548=0,"",'1a'!F548)</f>
        <v>Vrije categorie</v>
      </c>
      <c r="G549" s="20" t="str">
        <f>IF('1a'!G548=0,"",'1a'!G548)</f>
        <v/>
      </c>
    </row>
    <row r="550" spans="6:12" hidden="1" x14ac:dyDescent="0.3">
      <c r="F550" s="359" t="str">
        <f>IF('1a'!F549=0,"",'1a'!F549)</f>
        <v>Vrije categorie</v>
      </c>
      <c r="G550" s="20" t="str">
        <f>IF('1a'!G549=0,"",'1a'!G549)</f>
        <v/>
      </c>
    </row>
    <row r="551" spans="6:12" hidden="1" x14ac:dyDescent="0.3">
      <c r="F551" s="360" t="str">
        <f>IF('1a'!F550=0,"",'1a'!F550)</f>
        <v>Vrije categorie</v>
      </c>
      <c r="G551" s="20" t="str">
        <f>IF('1a'!G550=0,"",'1a'!G550)</f>
        <v/>
      </c>
    </row>
    <row r="552" spans="6:12" hidden="1" x14ac:dyDescent="0.3">
      <c r="F552" s="256" t="str">
        <f>IF('1a'!F551=0,"",'1a'!F551)</f>
        <v>Vrije categorie</v>
      </c>
      <c r="G552" s="147" t="str">
        <f>IF('1a'!G551=0,"",'1a'!G551)</f>
        <v/>
      </c>
    </row>
    <row r="553" spans="6:12" hidden="1" x14ac:dyDescent="0.3">
      <c r="F553" s="256" t="str">
        <f>IF('1a'!F552=0,"",'1a'!F552)</f>
        <v>Vrije categorie</v>
      </c>
      <c r="G553" s="147" t="str">
        <f>IF('1a'!G552=0,"",'1a'!G552)</f>
        <v/>
      </c>
    </row>
    <row r="554" spans="6:12" hidden="1" x14ac:dyDescent="0.3">
      <c r="F554" s="255" t="str">
        <f>IF('1a'!F553=0,"",'1a'!F553)</f>
        <v>Vrije categorie</v>
      </c>
      <c r="G554" s="148" t="str">
        <f>IF('1a'!G553=0,"",'1a'!G553)</f>
        <v/>
      </c>
    </row>
    <row r="555" spans="6:12" hidden="1" x14ac:dyDescent="0.3"/>
    <row r="556" spans="6:12" hidden="1" x14ac:dyDescent="0.3"/>
    <row r="557" spans="6:12" hidden="1" x14ac:dyDescent="0.3"/>
    <row r="558" spans="6:12" hidden="1" x14ac:dyDescent="0.3"/>
    <row r="559" spans="6:12" hidden="1" x14ac:dyDescent="0.3"/>
    <row r="560" spans="6:12" hidden="1" x14ac:dyDescent="0.3"/>
    <row r="561" hidden="1" x14ac:dyDescent="0.3"/>
    <row r="562" hidden="1" x14ac:dyDescent="0.3"/>
    <row r="563" hidden="1" x14ac:dyDescent="0.3"/>
    <row r="564" ht="15" thickTop="1" x14ac:dyDescent="0.3"/>
  </sheetData>
  <mergeCells count="7">
    <mergeCell ref="I544:J544"/>
    <mergeCell ref="I545:J545"/>
    <mergeCell ref="I539:J539"/>
    <mergeCell ref="I540:J540"/>
    <mergeCell ref="I541:J541"/>
    <mergeCell ref="I542:J542"/>
    <mergeCell ref="I543:J543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Blad34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16,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Sws de Vlieger</v>
      </c>
      <c r="C4" s="530"/>
      <c r="D4" s="530"/>
      <c r="E4" s="530"/>
      <c r="F4" s="548" t="s">
        <v>10</v>
      </c>
      <c r="G4" s="548"/>
      <c r="H4" s="306">
        <v>16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16a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0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327.60000000000002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327.60000000000002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327.60000000000002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72.7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327.60000000000002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327.60000000000002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327.60000000000002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327.60000000000002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0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74" priority="4" operator="equal">
      <formula>"Geen 100%"</formula>
    </cfRule>
  </conditionalFormatting>
  <conditionalFormatting sqref="G12">
    <cfRule type="containsText" dxfId="73" priority="2" operator="containsText" text="te laag">
      <formula>NOT(ISERROR(SEARCH("te laag",G12)))</formula>
    </cfRule>
  </conditionalFormatting>
  <conditionalFormatting sqref="G13">
    <cfRule type="containsText" dxfId="72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C36B5D90-5182-48C2-B3C0-CC8408E9FECB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Blad35">
    <tabColor rgb="FF173583"/>
  </sheetPr>
  <dimension ref="A1:M563"/>
  <sheetViews>
    <sheetView zoomScaleNormal="100" workbookViewId="0">
      <selection activeCell="I89" sqref="I89"/>
    </sheetView>
  </sheetViews>
  <sheetFormatPr defaultRowHeight="14.4" x14ac:dyDescent="0.3"/>
  <cols>
    <col min="1" max="1" width="6" style="5" customWidth="1"/>
    <col min="2" max="2" width="6.554687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44140625" customWidth="1"/>
  </cols>
  <sheetData>
    <row r="1" spans="1:13" x14ac:dyDescent="0.3">
      <c r="A1" s="40">
        <f>'16'!H4</f>
        <v>16</v>
      </c>
      <c r="B1" s="38" t="s">
        <v>6</v>
      </c>
      <c r="C1" s="39"/>
      <c r="D1" s="51" t="str">
        <f>IF(VLOOKUP(A1,Verzamelblad!A5:E54,3)=0,"",VLOOKUP(A1,Verzamelblad!A5:E54,3))</f>
        <v>Sws de Vlieger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28"/>
      <c r="B4" s="328"/>
      <c r="C4" s="329" t="s">
        <v>371</v>
      </c>
    </row>
    <row r="5" spans="1:13" x14ac:dyDescent="0.3">
      <c r="A5" s="367"/>
      <c r="B5" s="406" t="s">
        <v>554</v>
      </c>
      <c r="C5" s="159" t="s">
        <v>339</v>
      </c>
      <c r="D5" s="159"/>
      <c r="E5" s="159" t="s">
        <v>287</v>
      </c>
      <c r="F5" s="363">
        <v>5</v>
      </c>
      <c r="G5" s="363"/>
      <c r="H5" s="363"/>
      <c r="I5" s="363"/>
      <c r="J5" s="363"/>
      <c r="K5" s="7">
        <f>SUM(F5:J5)</f>
        <v>5</v>
      </c>
      <c r="L5" s="419"/>
      <c r="M5" s="157"/>
    </row>
    <row r="6" spans="1:13" x14ac:dyDescent="0.3">
      <c r="A6" s="367"/>
      <c r="B6" s="406" t="s">
        <v>740</v>
      </c>
      <c r="C6" s="159" t="s">
        <v>741</v>
      </c>
      <c r="D6" s="159"/>
      <c r="E6" s="159" t="s">
        <v>289</v>
      </c>
      <c r="F6" s="363">
        <v>10</v>
      </c>
      <c r="G6" s="363" t="s">
        <v>286</v>
      </c>
      <c r="H6" s="363"/>
      <c r="I6" s="363"/>
      <c r="J6" s="363"/>
      <c r="K6" s="7">
        <f t="shared" ref="K6:K34" si="0">SUM(F6:J6)</f>
        <v>10</v>
      </c>
      <c r="L6" s="419"/>
      <c r="M6" s="157"/>
    </row>
    <row r="7" spans="1:13" x14ac:dyDescent="0.3">
      <c r="A7" s="367"/>
      <c r="B7" s="406" t="s">
        <v>638</v>
      </c>
      <c r="C7" s="159" t="s">
        <v>350</v>
      </c>
      <c r="D7" s="159"/>
      <c r="E7" s="159" t="s">
        <v>287</v>
      </c>
      <c r="F7" s="363"/>
      <c r="G7" s="363"/>
      <c r="H7" s="363"/>
      <c r="I7" s="363"/>
      <c r="J7" s="363">
        <v>11</v>
      </c>
      <c r="K7" s="7">
        <f t="shared" si="0"/>
        <v>11</v>
      </c>
      <c r="L7" s="419"/>
      <c r="M7" s="157"/>
    </row>
    <row r="8" spans="1:13" x14ac:dyDescent="0.3">
      <c r="A8" s="367"/>
      <c r="B8" s="406" t="s">
        <v>742</v>
      </c>
      <c r="C8" s="159" t="s">
        <v>348</v>
      </c>
      <c r="D8" s="159"/>
      <c r="E8" s="159" t="s">
        <v>276</v>
      </c>
      <c r="F8" s="363"/>
      <c r="G8" s="363"/>
      <c r="H8" s="363"/>
      <c r="I8" s="363"/>
      <c r="J8" s="363">
        <v>4.5</v>
      </c>
      <c r="K8" s="7">
        <f t="shared" si="0"/>
        <v>4.5</v>
      </c>
      <c r="L8" s="419"/>
      <c r="M8" s="157"/>
    </row>
    <row r="9" spans="1:13" x14ac:dyDescent="0.3">
      <c r="A9" s="367"/>
      <c r="B9" s="406" t="s">
        <v>678</v>
      </c>
      <c r="C9" s="159" t="s">
        <v>600</v>
      </c>
      <c r="D9" s="159"/>
      <c r="E9" s="159" t="s">
        <v>288</v>
      </c>
      <c r="F9" s="363"/>
      <c r="G9" s="363"/>
      <c r="H9" s="363"/>
      <c r="I9" s="363"/>
      <c r="J9" s="363">
        <v>75.400000000000006</v>
      </c>
      <c r="K9" s="7">
        <f t="shared" si="0"/>
        <v>75.400000000000006</v>
      </c>
      <c r="L9" s="419"/>
      <c r="M9" s="157"/>
    </row>
    <row r="10" spans="1:13" x14ac:dyDescent="0.3">
      <c r="A10" s="367"/>
      <c r="B10" s="406" t="s">
        <v>678</v>
      </c>
      <c r="C10" s="159" t="s">
        <v>743</v>
      </c>
      <c r="D10" s="159"/>
      <c r="E10" s="159" t="s">
        <v>276</v>
      </c>
      <c r="F10" s="363"/>
      <c r="G10" s="363"/>
      <c r="H10" s="363"/>
      <c r="I10" s="363"/>
      <c r="J10" s="363">
        <v>1</v>
      </c>
      <c r="K10" s="7">
        <f t="shared" si="0"/>
        <v>1</v>
      </c>
      <c r="L10" s="419"/>
      <c r="M10" s="157"/>
    </row>
    <row r="11" spans="1:13" x14ac:dyDescent="0.3">
      <c r="A11" s="367"/>
      <c r="B11" s="406" t="s">
        <v>685</v>
      </c>
      <c r="C11" s="159" t="s">
        <v>648</v>
      </c>
      <c r="D11" s="159"/>
      <c r="E11" s="159" t="s">
        <v>288</v>
      </c>
      <c r="F11" s="363">
        <v>24.6</v>
      </c>
      <c r="G11" s="363"/>
      <c r="H11" s="363"/>
      <c r="I11" s="363"/>
      <c r="J11" s="363"/>
      <c r="K11" s="7">
        <f t="shared" si="0"/>
        <v>24.6</v>
      </c>
      <c r="L11" s="419"/>
      <c r="M11" s="157"/>
    </row>
    <row r="12" spans="1:13" x14ac:dyDescent="0.3">
      <c r="A12" s="367"/>
      <c r="B12" s="406" t="s">
        <v>744</v>
      </c>
      <c r="C12" s="159" t="s">
        <v>350</v>
      </c>
      <c r="D12" s="159"/>
      <c r="E12" s="159" t="s">
        <v>287</v>
      </c>
      <c r="F12" s="363"/>
      <c r="G12" s="363"/>
      <c r="H12" s="363"/>
      <c r="I12" s="363"/>
      <c r="J12" s="363">
        <v>2.9</v>
      </c>
      <c r="K12" s="7">
        <f t="shared" si="0"/>
        <v>2.9</v>
      </c>
      <c r="L12" s="419"/>
      <c r="M12" s="157"/>
    </row>
    <row r="13" spans="1:13" x14ac:dyDescent="0.3">
      <c r="A13" s="367"/>
      <c r="B13" s="406" t="s">
        <v>686</v>
      </c>
      <c r="C13" s="159" t="s">
        <v>502</v>
      </c>
      <c r="D13" s="159"/>
      <c r="E13" s="159" t="s">
        <v>288</v>
      </c>
      <c r="F13" s="363"/>
      <c r="G13" s="363">
        <v>5.7</v>
      </c>
      <c r="H13" s="363"/>
      <c r="I13" s="363"/>
      <c r="J13" s="363" t="s">
        <v>286</v>
      </c>
      <c r="K13" s="7">
        <f t="shared" si="0"/>
        <v>5.7</v>
      </c>
      <c r="L13" s="419"/>
      <c r="M13" s="157"/>
    </row>
    <row r="14" spans="1:13" x14ac:dyDescent="0.3">
      <c r="A14" s="367"/>
      <c r="B14" s="406" t="s">
        <v>570</v>
      </c>
      <c r="C14" s="159" t="s">
        <v>745</v>
      </c>
      <c r="D14" s="159"/>
      <c r="E14" s="159" t="s">
        <v>288</v>
      </c>
      <c r="F14" s="363"/>
      <c r="G14" s="363">
        <v>50.7</v>
      </c>
      <c r="H14" s="363"/>
      <c r="I14" s="363"/>
      <c r="J14" s="363"/>
      <c r="K14" s="7">
        <f t="shared" si="0"/>
        <v>50.7</v>
      </c>
      <c r="L14" s="419"/>
      <c r="M14" s="157"/>
    </row>
    <row r="15" spans="1:13" x14ac:dyDescent="0.3">
      <c r="A15" s="367"/>
      <c r="B15" s="406" t="s">
        <v>570</v>
      </c>
      <c r="C15" s="159" t="s">
        <v>347</v>
      </c>
      <c r="D15" s="159"/>
      <c r="E15" s="159" t="s">
        <v>343</v>
      </c>
      <c r="F15" s="363"/>
      <c r="G15" s="363"/>
      <c r="H15" s="363"/>
      <c r="I15" s="363"/>
      <c r="J15" s="363">
        <v>3.2</v>
      </c>
      <c r="K15" s="7">
        <f t="shared" si="0"/>
        <v>3.2</v>
      </c>
      <c r="L15" s="419"/>
      <c r="M15" s="157"/>
    </row>
    <row r="16" spans="1:13" x14ac:dyDescent="0.3">
      <c r="A16" s="367"/>
      <c r="B16" s="406" t="s">
        <v>682</v>
      </c>
      <c r="C16" s="159" t="s">
        <v>339</v>
      </c>
      <c r="D16" s="159"/>
      <c r="E16" s="159" t="s">
        <v>287</v>
      </c>
      <c r="F16" s="363">
        <v>6.5</v>
      </c>
      <c r="G16" s="363"/>
      <c r="H16" s="363"/>
      <c r="I16" s="363"/>
      <c r="J16" s="363"/>
      <c r="K16" s="7">
        <f t="shared" si="0"/>
        <v>6.5</v>
      </c>
      <c r="L16" s="419"/>
      <c r="M16" s="157"/>
    </row>
    <row r="17" spans="1:13" x14ac:dyDescent="0.3">
      <c r="A17" s="367"/>
      <c r="B17" s="406" t="s">
        <v>683</v>
      </c>
      <c r="C17" s="159" t="s">
        <v>626</v>
      </c>
      <c r="D17" s="159"/>
      <c r="E17" s="159" t="s">
        <v>343</v>
      </c>
      <c r="F17" s="363"/>
      <c r="G17" s="363"/>
      <c r="H17" s="363"/>
      <c r="I17" s="363"/>
      <c r="J17" s="363">
        <v>6.4</v>
      </c>
      <c r="K17" s="7">
        <f t="shared" si="0"/>
        <v>6.4</v>
      </c>
      <c r="L17" s="419"/>
      <c r="M17" s="157"/>
    </row>
    <row r="18" spans="1:13" x14ac:dyDescent="0.3">
      <c r="A18" s="367"/>
      <c r="B18" s="406" t="s">
        <v>629</v>
      </c>
      <c r="C18" s="159" t="s">
        <v>379</v>
      </c>
      <c r="D18" s="159"/>
      <c r="E18" s="159" t="s">
        <v>343</v>
      </c>
      <c r="F18" s="363"/>
      <c r="G18" s="363">
        <v>5.8</v>
      </c>
      <c r="H18" s="363" t="s">
        <v>286</v>
      </c>
      <c r="I18" s="363"/>
      <c r="J18" s="363"/>
      <c r="K18" s="7">
        <f t="shared" si="0"/>
        <v>5.8</v>
      </c>
      <c r="L18" s="419"/>
      <c r="M18" s="157"/>
    </row>
    <row r="19" spans="1:13" x14ac:dyDescent="0.3">
      <c r="A19" s="367"/>
      <c r="B19" s="406" t="s">
        <v>627</v>
      </c>
      <c r="C19" s="159" t="s">
        <v>416</v>
      </c>
      <c r="D19" s="159"/>
      <c r="E19" s="159" t="s">
        <v>290</v>
      </c>
      <c r="F19" s="363"/>
      <c r="G19" s="363"/>
      <c r="H19" s="363">
        <v>64</v>
      </c>
      <c r="I19" s="363"/>
      <c r="J19" s="363">
        <v>9</v>
      </c>
      <c r="K19" s="7">
        <f t="shared" si="0"/>
        <v>73</v>
      </c>
      <c r="L19" s="419"/>
      <c r="M19" s="157"/>
    </row>
    <row r="20" spans="1:13" x14ac:dyDescent="0.3">
      <c r="A20" s="367"/>
      <c r="B20" s="406" t="s">
        <v>566</v>
      </c>
      <c r="C20" s="159" t="s">
        <v>746</v>
      </c>
      <c r="D20" s="159"/>
      <c r="E20" s="159" t="s">
        <v>288</v>
      </c>
      <c r="F20" s="363"/>
      <c r="G20" s="363">
        <v>22.8</v>
      </c>
      <c r="H20" s="363" t="s">
        <v>286</v>
      </c>
      <c r="I20" s="363"/>
      <c r="J20" s="363"/>
      <c r="K20" s="7">
        <f t="shared" si="0"/>
        <v>22.8</v>
      </c>
      <c r="L20" s="419"/>
      <c r="M20" s="157"/>
    </row>
    <row r="21" spans="1:13" x14ac:dyDescent="0.3">
      <c r="A21" s="367"/>
      <c r="B21" s="406" t="s">
        <v>747</v>
      </c>
      <c r="C21" s="159" t="s">
        <v>348</v>
      </c>
      <c r="D21" s="159"/>
      <c r="E21" s="159" t="s">
        <v>276</v>
      </c>
      <c r="F21" s="363"/>
      <c r="G21" s="363"/>
      <c r="H21" s="363"/>
      <c r="I21" s="363"/>
      <c r="J21" s="363">
        <v>4.9000000000000004</v>
      </c>
      <c r="K21" s="7">
        <f t="shared" si="0"/>
        <v>4.9000000000000004</v>
      </c>
      <c r="L21" s="419"/>
      <c r="M21" s="157"/>
    </row>
    <row r="22" spans="1:13" x14ac:dyDescent="0.3">
      <c r="A22" s="367"/>
      <c r="B22" s="406" t="s">
        <v>748</v>
      </c>
      <c r="C22" s="159" t="s">
        <v>358</v>
      </c>
      <c r="D22" s="159"/>
      <c r="E22" s="159" t="s">
        <v>343</v>
      </c>
      <c r="F22" s="363"/>
      <c r="G22" s="363"/>
      <c r="H22" s="363"/>
      <c r="I22" s="363"/>
      <c r="J22" s="363">
        <v>2.8</v>
      </c>
      <c r="K22" s="7">
        <f t="shared" si="0"/>
        <v>2.8</v>
      </c>
      <c r="L22" s="419"/>
      <c r="M22" s="157"/>
    </row>
    <row r="23" spans="1:13" x14ac:dyDescent="0.3">
      <c r="A23" s="367"/>
      <c r="B23" s="406" t="s">
        <v>749</v>
      </c>
      <c r="C23" s="159" t="s">
        <v>382</v>
      </c>
      <c r="D23" s="159"/>
      <c r="E23" s="159" t="s">
        <v>276</v>
      </c>
      <c r="F23" s="363"/>
      <c r="G23" s="363"/>
      <c r="H23" s="363"/>
      <c r="I23" s="363"/>
      <c r="J23" s="363">
        <v>3.92</v>
      </c>
      <c r="K23" s="7">
        <f t="shared" si="0"/>
        <v>3.92</v>
      </c>
      <c r="L23" s="419"/>
      <c r="M23" s="157"/>
    </row>
    <row r="24" spans="1:13" x14ac:dyDescent="0.3">
      <c r="A24" s="367"/>
      <c r="B24" s="406" t="s">
        <v>571</v>
      </c>
      <c r="C24" s="159" t="s">
        <v>385</v>
      </c>
      <c r="D24" s="159"/>
      <c r="E24" s="159" t="s">
        <v>288</v>
      </c>
      <c r="F24" s="363"/>
      <c r="G24" s="363">
        <v>72.7</v>
      </c>
      <c r="H24" s="363" t="s">
        <v>286</v>
      </c>
      <c r="I24" s="363"/>
      <c r="J24" s="363"/>
      <c r="K24" s="7">
        <f t="shared" si="0"/>
        <v>72.7</v>
      </c>
      <c r="L24" s="419"/>
      <c r="M24" s="157"/>
    </row>
    <row r="25" spans="1:13" x14ac:dyDescent="0.3">
      <c r="A25" s="367"/>
      <c r="B25" s="406" t="s">
        <v>677</v>
      </c>
      <c r="C25" s="159" t="s">
        <v>750</v>
      </c>
      <c r="D25" s="159"/>
      <c r="E25" s="159" t="s">
        <v>289</v>
      </c>
      <c r="F25" s="363"/>
      <c r="G25" s="363">
        <v>14.5</v>
      </c>
      <c r="H25" s="363" t="s">
        <v>286</v>
      </c>
      <c r="I25" s="363"/>
      <c r="J25" s="363"/>
      <c r="K25" s="7">
        <f t="shared" si="0"/>
        <v>14.5</v>
      </c>
      <c r="L25" s="419"/>
      <c r="M25" s="157"/>
    </row>
    <row r="26" spans="1:13" x14ac:dyDescent="0.3">
      <c r="A26" s="367"/>
      <c r="B26" s="406" t="s">
        <v>675</v>
      </c>
      <c r="C26" s="159" t="s">
        <v>385</v>
      </c>
      <c r="D26" s="159"/>
      <c r="E26" s="159" t="s">
        <v>288</v>
      </c>
      <c r="F26" s="363"/>
      <c r="G26" s="363">
        <v>46.5</v>
      </c>
      <c r="H26" s="363"/>
      <c r="I26" s="363"/>
      <c r="J26" s="363"/>
      <c r="K26" s="7">
        <f t="shared" si="0"/>
        <v>46.5</v>
      </c>
      <c r="L26" s="419"/>
      <c r="M26" s="157"/>
    </row>
    <row r="27" spans="1:13" x14ac:dyDescent="0.3">
      <c r="A27" s="367"/>
      <c r="B27" s="406" t="s">
        <v>749</v>
      </c>
      <c r="C27" s="159" t="s">
        <v>751</v>
      </c>
      <c r="D27" s="159"/>
      <c r="E27" s="159" t="s">
        <v>276</v>
      </c>
      <c r="F27" s="363"/>
      <c r="G27" s="363"/>
      <c r="H27" s="363"/>
      <c r="I27" s="363"/>
      <c r="J27" s="363">
        <v>3.9</v>
      </c>
      <c r="K27" s="7">
        <f t="shared" si="0"/>
        <v>3.9</v>
      </c>
      <c r="L27" s="419"/>
      <c r="M27" s="157"/>
    </row>
    <row r="28" spans="1:13" x14ac:dyDescent="0.3">
      <c r="A28" s="367"/>
      <c r="B28" s="406" t="s">
        <v>676</v>
      </c>
      <c r="C28" s="159" t="s">
        <v>350</v>
      </c>
      <c r="D28" s="159"/>
      <c r="E28" s="159" t="s">
        <v>287</v>
      </c>
      <c r="F28" s="363"/>
      <c r="G28" s="363"/>
      <c r="H28" s="363"/>
      <c r="I28" s="363"/>
      <c r="J28" s="363">
        <v>15.2</v>
      </c>
      <c r="K28" s="7">
        <f t="shared" si="0"/>
        <v>15.2</v>
      </c>
    </row>
    <row r="29" spans="1:13" x14ac:dyDescent="0.3">
      <c r="A29" s="367"/>
      <c r="B29" s="406" t="s">
        <v>689</v>
      </c>
      <c r="C29" s="159" t="s">
        <v>379</v>
      </c>
      <c r="D29" s="159"/>
      <c r="E29" s="159" t="s">
        <v>343</v>
      </c>
      <c r="F29" s="363"/>
      <c r="G29" s="363">
        <v>16.600000000000001</v>
      </c>
      <c r="H29" s="363" t="s">
        <v>286</v>
      </c>
      <c r="I29" s="363"/>
      <c r="J29" s="363"/>
      <c r="K29" s="7">
        <f t="shared" si="0"/>
        <v>16.600000000000001</v>
      </c>
    </row>
    <row r="30" spans="1:13" x14ac:dyDescent="0.3">
      <c r="A30" s="367"/>
      <c r="B30" s="406" t="s">
        <v>673</v>
      </c>
      <c r="C30" s="159" t="s">
        <v>385</v>
      </c>
      <c r="D30" s="159"/>
      <c r="E30" s="159" t="s">
        <v>288</v>
      </c>
      <c r="F30" s="363"/>
      <c r="G30" s="363">
        <v>56.7</v>
      </c>
      <c r="H30" s="363" t="s">
        <v>286</v>
      </c>
      <c r="I30" s="363"/>
      <c r="J30" s="363"/>
      <c r="K30" s="7">
        <f t="shared" si="0"/>
        <v>56.7</v>
      </c>
    </row>
    <row r="31" spans="1:13" x14ac:dyDescent="0.3">
      <c r="A31" s="367"/>
      <c r="B31" s="406" t="s">
        <v>752</v>
      </c>
      <c r="C31" s="159" t="s">
        <v>350</v>
      </c>
      <c r="D31" s="159"/>
      <c r="E31" s="159" t="s">
        <v>287</v>
      </c>
      <c r="F31" s="363"/>
      <c r="G31" s="363"/>
      <c r="H31" s="363"/>
      <c r="I31" s="363"/>
      <c r="J31" s="363">
        <v>5.0999999999999996</v>
      </c>
      <c r="K31" s="7">
        <f t="shared" si="0"/>
        <v>5.0999999999999996</v>
      </c>
    </row>
    <row r="32" spans="1:13" x14ac:dyDescent="0.3">
      <c r="A32" s="367"/>
      <c r="B32" s="406" t="s">
        <v>687</v>
      </c>
      <c r="C32" s="159" t="s">
        <v>348</v>
      </c>
      <c r="D32" s="159"/>
      <c r="E32" s="159" t="s">
        <v>276</v>
      </c>
      <c r="F32" s="363"/>
      <c r="G32" s="363"/>
      <c r="H32" s="363"/>
      <c r="I32" s="363"/>
      <c r="J32" s="363">
        <v>5.7</v>
      </c>
      <c r="K32" s="7">
        <f t="shared" si="0"/>
        <v>5.7</v>
      </c>
    </row>
    <row r="33" spans="1:11" x14ac:dyDescent="0.3">
      <c r="A33" s="367"/>
      <c r="B33" s="406" t="s">
        <v>558</v>
      </c>
      <c r="C33" s="159" t="s">
        <v>568</v>
      </c>
      <c r="D33" s="159"/>
      <c r="E33" s="159" t="s">
        <v>289</v>
      </c>
      <c r="F33" s="363">
        <v>26.6</v>
      </c>
      <c r="G33" s="363"/>
      <c r="H33" s="363"/>
      <c r="I33" s="363"/>
      <c r="J33" s="363"/>
      <c r="K33" s="7">
        <f t="shared" si="0"/>
        <v>26.6</v>
      </c>
    </row>
    <row r="34" spans="1:11" x14ac:dyDescent="0.3">
      <c r="A34" s="367"/>
      <c r="B34" s="406" t="s">
        <v>564</v>
      </c>
      <c r="C34" s="420" t="s">
        <v>385</v>
      </c>
      <c r="D34" s="420"/>
      <c r="E34" s="420" t="s">
        <v>288</v>
      </c>
      <c r="F34" s="421"/>
      <c r="G34" s="421">
        <v>58</v>
      </c>
      <c r="H34" s="421"/>
      <c r="I34" s="421"/>
      <c r="J34" s="421"/>
      <c r="K34" s="7">
        <f t="shared" si="0"/>
        <v>58</v>
      </c>
    </row>
    <row r="35" spans="1:11" ht="15" thickBot="1" x14ac:dyDescent="0.35">
      <c r="A35" s="367"/>
      <c r="B35" s="406"/>
      <c r="C35" s="422" t="s">
        <v>394</v>
      </c>
      <c r="D35" s="422"/>
      <c r="E35" s="422"/>
      <c r="F35" s="423">
        <f t="shared" ref="F35:K35" si="1">SUM(F5:F34)</f>
        <v>72.7</v>
      </c>
      <c r="G35" s="423">
        <f t="shared" si="1"/>
        <v>350</v>
      </c>
      <c r="H35" s="423">
        <f t="shared" si="1"/>
        <v>64</v>
      </c>
      <c r="I35" s="423">
        <f t="shared" si="1"/>
        <v>0</v>
      </c>
      <c r="J35" s="423">
        <f t="shared" si="1"/>
        <v>154.91999999999999</v>
      </c>
      <c r="K35" s="423">
        <f t="shared" si="1"/>
        <v>641.62000000000012</v>
      </c>
    </row>
    <row r="36" spans="1:11" ht="15" thickTop="1" x14ac:dyDescent="0.3"/>
    <row r="53" spans="1:13" ht="15" thickBot="1" x14ac:dyDescent="0.35">
      <c r="A53" s="258"/>
      <c r="B53" s="258"/>
      <c r="C53" s="259"/>
      <c r="D53" s="259"/>
      <c r="E53" s="259"/>
      <c r="F53" s="260"/>
      <c r="G53" s="260"/>
      <c r="H53" s="260"/>
      <c r="I53" s="260"/>
      <c r="J53" s="260"/>
      <c r="K53" s="260"/>
      <c r="L53" s="258"/>
      <c r="M53" s="260"/>
    </row>
    <row r="54" spans="1:13" ht="15" thickTop="1" x14ac:dyDescent="0.3"/>
    <row r="55" spans="1:13" x14ac:dyDescent="0.3">
      <c r="C55" s="372"/>
    </row>
    <row r="64" spans="1:13" ht="15" thickBot="1" x14ac:dyDescent="0.35">
      <c r="A64" s="404"/>
      <c r="B64" s="404"/>
      <c r="C64" s="259"/>
      <c r="D64" s="424"/>
      <c r="E64" s="424"/>
      <c r="F64" s="260"/>
      <c r="G64" s="260"/>
      <c r="H64" s="260"/>
      <c r="I64" s="260"/>
      <c r="J64" s="260"/>
      <c r="K64" s="260"/>
      <c r="L64" s="404"/>
      <c r="M64" s="4"/>
    </row>
    <row r="65" spans="11:13" ht="15" thickTop="1" x14ac:dyDescent="0.3"/>
    <row r="66" spans="11:13" hidden="1" x14ac:dyDescent="0.3">
      <c r="K66" s="7">
        <f t="shared" ref="K66:K68" si="2">SUM(F66:J66)</f>
        <v>0</v>
      </c>
      <c r="L66" s="5">
        <f t="shared" ref="L66:L69" si="3">IF(D66="X",0,IF(E66="",0,IF(E66="H",0,VLOOKUP(E66,$F$539:$G$553,2))))</f>
        <v>0</v>
      </c>
      <c r="M66">
        <f t="shared" ref="M66:M68" si="4">SUM(K66*L66)</f>
        <v>0</v>
      </c>
    </row>
    <row r="67" spans="11:13" hidden="1" x14ac:dyDescent="0.3">
      <c r="K67" s="7">
        <f t="shared" si="2"/>
        <v>0</v>
      </c>
      <c r="L67" s="5">
        <f t="shared" si="3"/>
        <v>0</v>
      </c>
      <c r="M67">
        <f t="shared" si="4"/>
        <v>0</v>
      </c>
    </row>
    <row r="68" spans="11:13" hidden="1" x14ac:dyDescent="0.3">
      <c r="K68" s="7">
        <f t="shared" si="2"/>
        <v>0</v>
      </c>
      <c r="L68" s="5">
        <f t="shared" si="3"/>
        <v>0</v>
      </c>
      <c r="M68">
        <f t="shared" si="4"/>
        <v>0</v>
      </c>
    </row>
    <row r="69" spans="11:13" hidden="1" x14ac:dyDescent="0.3">
      <c r="K69" s="7">
        <f t="shared" ref="K69:K132" si="5">SUM(F69:J69)</f>
        <v>0</v>
      </c>
      <c r="L69" s="5">
        <f t="shared" si="3"/>
        <v>0</v>
      </c>
      <c r="M69">
        <f t="shared" ref="M69:M132" si="6">SUM(K69*L69)</f>
        <v>0</v>
      </c>
    </row>
    <row r="70" spans="11:13" hidden="1" x14ac:dyDescent="0.3">
      <c r="K70" s="7">
        <f t="shared" si="5"/>
        <v>0</v>
      </c>
      <c r="L70" s="5">
        <f t="shared" ref="L70:L133" si="7">IF(D70="X",0,IF(E70="",0,IF(E70="H",0,VLOOKUP(E70,$F$539:$G$553,2))))</f>
        <v>0</v>
      </c>
      <c r="M70">
        <f t="shared" si="6"/>
        <v>0</v>
      </c>
    </row>
    <row r="71" spans="11:13" hidden="1" x14ac:dyDescent="0.3">
      <c r="K71" s="7">
        <f t="shared" si="5"/>
        <v>0</v>
      </c>
      <c r="L71" s="5">
        <f t="shared" si="7"/>
        <v>0</v>
      </c>
      <c r="M71">
        <f t="shared" si="6"/>
        <v>0</v>
      </c>
    </row>
    <row r="72" spans="11:13" hidden="1" x14ac:dyDescent="0.3">
      <c r="K72" s="7">
        <f t="shared" si="5"/>
        <v>0</v>
      </c>
      <c r="L72" s="5">
        <f t="shared" si="7"/>
        <v>0</v>
      </c>
      <c r="M72">
        <f t="shared" si="6"/>
        <v>0</v>
      </c>
    </row>
    <row r="73" spans="11:13" hidden="1" x14ac:dyDescent="0.3">
      <c r="K73" s="7">
        <f t="shared" si="5"/>
        <v>0</v>
      </c>
      <c r="L73" s="5">
        <f t="shared" si="7"/>
        <v>0</v>
      </c>
      <c r="M73">
        <f t="shared" si="6"/>
        <v>0</v>
      </c>
    </row>
    <row r="74" spans="11:13" hidden="1" x14ac:dyDescent="0.3">
      <c r="K74" s="7">
        <f t="shared" si="5"/>
        <v>0</v>
      </c>
      <c r="L74" s="5">
        <f t="shared" si="7"/>
        <v>0</v>
      </c>
      <c r="M74">
        <f t="shared" si="6"/>
        <v>0</v>
      </c>
    </row>
    <row r="75" spans="11:13" hidden="1" x14ac:dyDescent="0.3">
      <c r="K75" s="7">
        <f t="shared" si="5"/>
        <v>0</v>
      </c>
      <c r="L75" s="5">
        <f t="shared" si="7"/>
        <v>0</v>
      </c>
      <c r="M75">
        <f t="shared" si="6"/>
        <v>0</v>
      </c>
    </row>
    <row r="76" spans="11:13" hidden="1" x14ac:dyDescent="0.3">
      <c r="K76" s="7">
        <f t="shared" si="5"/>
        <v>0</v>
      </c>
      <c r="L76" s="5">
        <f t="shared" si="7"/>
        <v>0</v>
      </c>
      <c r="M76">
        <f t="shared" si="6"/>
        <v>0</v>
      </c>
    </row>
    <row r="77" spans="11:13" hidden="1" x14ac:dyDescent="0.3">
      <c r="K77" s="7">
        <f t="shared" si="5"/>
        <v>0</v>
      </c>
      <c r="L77" s="5">
        <f t="shared" si="7"/>
        <v>0</v>
      </c>
      <c r="M77">
        <f t="shared" si="6"/>
        <v>0</v>
      </c>
    </row>
    <row r="78" spans="11:13" hidden="1" x14ac:dyDescent="0.3">
      <c r="K78" s="7">
        <f t="shared" si="5"/>
        <v>0</v>
      </c>
      <c r="L78" s="5">
        <f t="shared" si="7"/>
        <v>0</v>
      </c>
      <c r="M78">
        <f t="shared" si="6"/>
        <v>0</v>
      </c>
    </row>
    <row r="79" spans="11:13" hidden="1" x14ac:dyDescent="0.3">
      <c r="K79" s="7">
        <f t="shared" si="5"/>
        <v>0</v>
      </c>
      <c r="L79" s="5">
        <f t="shared" si="7"/>
        <v>0</v>
      </c>
      <c r="M79">
        <f t="shared" si="6"/>
        <v>0</v>
      </c>
    </row>
    <row r="80" spans="11:13" hidden="1" x14ac:dyDescent="0.3">
      <c r="K80" s="7">
        <f t="shared" si="5"/>
        <v>0</v>
      </c>
      <c r="L80" s="5">
        <f t="shared" si="7"/>
        <v>0</v>
      </c>
      <c r="M80">
        <f t="shared" si="6"/>
        <v>0</v>
      </c>
    </row>
    <row r="81" spans="11:13" hidden="1" x14ac:dyDescent="0.3">
      <c r="K81" s="7">
        <f t="shared" si="5"/>
        <v>0</v>
      </c>
      <c r="L81" s="5">
        <f t="shared" si="7"/>
        <v>0</v>
      </c>
      <c r="M81">
        <f t="shared" si="6"/>
        <v>0</v>
      </c>
    </row>
    <row r="82" spans="11:13" hidden="1" x14ac:dyDescent="0.3">
      <c r="K82" s="7">
        <f t="shared" si="5"/>
        <v>0</v>
      </c>
      <c r="L82" s="5">
        <f t="shared" si="7"/>
        <v>0</v>
      </c>
      <c r="M82">
        <f t="shared" si="6"/>
        <v>0</v>
      </c>
    </row>
    <row r="83" spans="11:13" hidden="1" x14ac:dyDescent="0.3">
      <c r="K83" s="7">
        <f t="shared" si="5"/>
        <v>0</v>
      </c>
      <c r="L83" s="5">
        <f t="shared" si="7"/>
        <v>0</v>
      </c>
      <c r="M83">
        <f t="shared" si="6"/>
        <v>0</v>
      </c>
    </row>
    <row r="84" spans="11:13" hidden="1" x14ac:dyDescent="0.3">
      <c r="K84" s="7">
        <f t="shared" si="5"/>
        <v>0</v>
      </c>
      <c r="L84" s="5">
        <f t="shared" si="7"/>
        <v>0</v>
      </c>
      <c r="M84">
        <f t="shared" si="6"/>
        <v>0</v>
      </c>
    </row>
    <row r="85" spans="11:13" hidden="1" x14ac:dyDescent="0.3">
      <c r="K85" s="7">
        <f t="shared" si="5"/>
        <v>0</v>
      </c>
      <c r="L85" s="5">
        <f t="shared" si="7"/>
        <v>0</v>
      </c>
      <c r="M85">
        <f t="shared" si="6"/>
        <v>0</v>
      </c>
    </row>
    <row r="86" spans="11:13" hidden="1" x14ac:dyDescent="0.3">
      <c r="K86" s="7">
        <f t="shared" si="5"/>
        <v>0</v>
      </c>
      <c r="L86" s="5">
        <f t="shared" si="7"/>
        <v>0</v>
      </c>
      <c r="M86">
        <f t="shared" si="6"/>
        <v>0</v>
      </c>
    </row>
    <row r="87" spans="11:13" hidden="1" x14ac:dyDescent="0.3">
      <c r="K87" s="7">
        <f t="shared" si="5"/>
        <v>0</v>
      </c>
      <c r="L87" s="5">
        <f t="shared" si="7"/>
        <v>0</v>
      </c>
      <c r="M87">
        <f t="shared" si="6"/>
        <v>0</v>
      </c>
    </row>
    <row r="88" spans="11:13" hidden="1" x14ac:dyDescent="0.3">
      <c r="K88" s="7">
        <f t="shared" si="5"/>
        <v>0</v>
      </c>
      <c r="L88" s="5">
        <f t="shared" si="7"/>
        <v>0</v>
      </c>
      <c r="M88">
        <f t="shared" si="6"/>
        <v>0</v>
      </c>
    </row>
    <row r="89" spans="11:13" hidden="1" x14ac:dyDescent="0.3">
      <c r="K89" s="7">
        <f t="shared" si="5"/>
        <v>0</v>
      </c>
      <c r="L89" s="5">
        <f t="shared" si="7"/>
        <v>0</v>
      </c>
      <c r="M89">
        <f t="shared" si="6"/>
        <v>0</v>
      </c>
    </row>
    <row r="90" spans="11:13" hidden="1" x14ac:dyDescent="0.3">
      <c r="K90" s="7">
        <f t="shared" si="5"/>
        <v>0</v>
      </c>
      <c r="L90" s="5">
        <f t="shared" si="7"/>
        <v>0</v>
      </c>
      <c r="M90">
        <f t="shared" si="6"/>
        <v>0</v>
      </c>
    </row>
    <row r="91" spans="11:13" hidden="1" x14ac:dyDescent="0.3">
      <c r="K91" s="7">
        <f t="shared" si="5"/>
        <v>0</v>
      </c>
      <c r="L91" s="5">
        <f t="shared" si="7"/>
        <v>0</v>
      </c>
      <c r="M91">
        <f t="shared" si="6"/>
        <v>0</v>
      </c>
    </row>
    <row r="92" spans="11:13" hidden="1" x14ac:dyDescent="0.3">
      <c r="K92" s="7">
        <f t="shared" si="5"/>
        <v>0</v>
      </c>
      <c r="L92" s="5">
        <f t="shared" si="7"/>
        <v>0</v>
      </c>
      <c r="M92">
        <f t="shared" si="6"/>
        <v>0</v>
      </c>
    </row>
    <row r="93" spans="11:13" hidden="1" x14ac:dyDescent="0.3">
      <c r="K93" s="7">
        <f t="shared" si="5"/>
        <v>0</v>
      </c>
      <c r="L93" s="5">
        <f t="shared" si="7"/>
        <v>0</v>
      </c>
      <c r="M93">
        <f t="shared" si="6"/>
        <v>0</v>
      </c>
    </row>
    <row r="94" spans="11:13" hidden="1" x14ac:dyDescent="0.3">
      <c r="K94" s="7">
        <f t="shared" si="5"/>
        <v>0</v>
      </c>
      <c r="L94" s="5">
        <f t="shared" si="7"/>
        <v>0</v>
      </c>
      <c r="M94">
        <f t="shared" si="6"/>
        <v>0</v>
      </c>
    </row>
    <row r="95" spans="11:13" hidden="1" x14ac:dyDescent="0.3">
      <c r="K95" s="7">
        <f t="shared" si="5"/>
        <v>0</v>
      </c>
      <c r="L95" s="5">
        <f t="shared" si="7"/>
        <v>0</v>
      </c>
      <c r="M95">
        <f t="shared" si="6"/>
        <v>0</v>
      </c>
    </row>
    <row r="96" spans="11:13" hidden="1" x14ac:dyDescent="0.3">
      <c r="K96" s="7">
        <f t="shared" si="5"/>
        <v>0</v>
      </c>
      <c r="L96" s="5">
        <f t="shared" si="7"/>
        <v>0</v>
      </c>
      <c r="M96">
        <f t="shared" si="6"/>
        <v>0</v>
      </c>
    </row>
    <row r="97" spans="11:13" hidden="1" x14ac:dyDescent="0.3">
      <c r="K97" s="7">
        <f t="shared" si="5"/>
        <v>0</v>
      </c>
      <c r="L97" s="5">
        <f t="shared" si="7"/>
        <v>0</v>
      </c>
      <c r="M97">
        <f t="shared" si="6"/>
        <v>0</v>
      </c>
    </row>
    <row r="98" spans="11:13" hidden="1" x14ac:dyDescent="0.3">
      <c r="K98" s="7">
        <f t="shared" si="5"/>
        <v>0</v>
      </c>
      <c r="L98" s="5">
        <f t="shared" si="7"/>
        <v>0</v>
      </c>
      <c r="M98">
        <f t="shared" si="6"/>
        <v>0</v>
      </c>
    </row>
    <row r="99" spans="11:13" hidden="1" x14ac:dyDescent="0.3">
      <c r="K99" s="7">
        <f t="shared" si="5"/>
        <v>0</v>
      </c>
      <c r="L99" s="5">
        <f t="shared" si="7"/>
        <v>0</v>
      </c>
      <c r="M99">
        <f t="shared" si="6"/>
        <v>0</v>
      </c>
    </row>
    <row r="100" spans="11:13" hidden="1" x14ac:dyDescent="0.3">
      <c r="K100" s="7">
        <f t="shared" si="5"/>
        <v>0</v>
      </c>
      <c r="L100" s="5">
        <f t="shared" si="7"/>
        <v>0</v>
      </c>
      <c r="M100">
        <f t="shared" si="6"/>
        <v>0</v>
      </c>
    </row>
    <row r="101" spans="11:13" hidden="1" x14ac:dyDescent="0.3">
      <c r="K101" s="7">
        <f t="shared" si="5"/>
        <v>0</v>
      </c>
      <c r="L101" s="5">
        <f t="shared" si="7"/>
        <v>0</v>
      </c>
      <c r="M101">
        <f t="shared" si="6"/>
        <v>0</v>
      </c>
    </row>
    <row r="102" spans="11:13" hidden="1" x14ac:dyDescent="0.3">
      <c r="K102" s="7">
        <f t="shared" si="5"/>
        <v>0</v>
      </c>
      <c r="L102" s="5">
        <f t="shared" si="7"/>
        <v>0</v>
      </c>
      <c r="M102">
        <f t="shared" si="6"/>
        <v>0</v>
      </c>
    </row>
    <row r="103" spans="11:13" hidden="1" x14ac:dyDescent="0.3">
      <c r="K103" s="7">
        <f t="shared" si="5"/>
        <v>0</v>
      </c>
      <c r="L103" s="5">
        <f t="shared" si="7"/>
        <v>0</v>
      </c>
      <c r="M103">
        <f t="shared" si="6"/>
        <v>0</v>
      </c>
    </row>
    <row r="104" spans="11:13" hidden="1" x14ac:dyDescent="0.3">
      <c r="K104" s="7">
        <f t="shared" si="5"/>
        <v>0</v>
      </c>
      <c r="L104" s="5">
        <f t="shared" si="7"/>
        <v>0</v>
      </c>
      <c r="M104">
        <f t="shared" si="6"/>
        <v>0</v>
      </c>
    </row>
    <row r="105" spans="11:13" hidden="1" x14ac:dyDescent="0.3">
      <c r="K105" s="7">
        <f t="shared" si="5"/>
        <v>0</v>
      </c>
      <c r="L105" s="5">
        <f t="shared" si="7"/>
        <v>0</v>
      </c>
      <c r="M105">
        <f t="shared" si="6"/>
        <v>0</v>
      </c>
    </row>
    <row r="106" spans="11:13" hidden="1" x14ac:dyDescent="0.3">
      <c r="K106" s="7">
        <f t="shared" si="5"/>
        <v>0</v>
      </c>
      <c r="L106" s="5">
        <f t="shared" si="7"/>
        <v>0</v>
      </c>
      <c r="M106">
        <f t="shared" si="6"/>
        <v>0</v>
      </c>
    </row>
    <row r="107" spans="11:13" hidden="1" x14ac:dyDescent="0.3">
      <c r="K107" s="7">
        <f t="shared" si="5"/>
        <v>0</v>
      </c>
      <c r="L107" s="5">
        <f t="shared" si="7"/>
        <v>0</v>
      </c>
      <c r="M107">
        <f t="shared" si="6"/>
        <v>0</v>
      </c>
    </row>
    <row r="108" spans="11:13" hidden="1" x14ac:dyDescent="0.3">
      <c r="K108" s="7">
        <f t="shared" si="5"/>
        <v>0</v>
      </c>
      <c r="L108" s="5">
        <f t="shared" si="7"/>
        <v>0</v>
      </c>
      <c r="M108">
        <f t="shared" si="6"/>
        <v>0</v>
      </c>
    </row>
    <row r="109" spans="11:13" hidden="1" x14ac:dyDescent="0.3">
      <c r="K109" s="7">
        <f t="shared" si="5"/>
        <v>0</v>
      </c>
      <c r="L109" s="5">
        <f t="shared" si="7"/>
        <v>0</v>
      </c>
      <c r="M109">
        <f t="shared" si="6"/>
        <v>0</v>
      </c>
    </row>
    <row r="110" spans="11:13" hidden="1" x14ac:dyDescent="0.3">
      <c r="K110" s="7">
        <f t="shared" si="5"/>
        <v>0</v>
      </c>
      <c r="L110" s="5">
        <f t="shared" si="7"/>
        <v>0</v>
      </c>
      <c r="M110">
        <f t="shared" si="6"/>
        <v>0</v>
      </c>
    </row>
    <row r="111" spans="11:13" hidden="1" x14ac:dyDescent="0.3">
      <c r="K111" s="7">
        <f t="shared" si="5"/>
        <v>0</v>
      </c>
      <c r="L111" s="5">
        <f t="shared" si="7"/>
        <v>0</v>
      </c>
      <c r="M111">
        <f t="shared" si="6"/>
        <v>0</v>
      </c>
    </row>
    <row r="112" spans="11:13" hidden="1" x14ac:dyDescent="0.3">
      <c r="K112" s="7">
        <f t="shared" si="5"/>
        <v>0</v>
      </c>
      <c r="L112" s="5">
        <f t="shared" si="7"/>
        <v>0</v>
      </c>
      <c r="M112">
        <f t="shared" si="6"/>
        <v>0</v>
      </c>
    </row>
    <row r="113" spans="11:13" hidden="1" x14ac:dyDescent="0.3">
      <c r="K113" s="7">
        <f t="shared" si="5"/>
        <v>0</v>
      </c>
      <c r="L113" s="5">
        <f t="shared" si="7"/>
        <v>0</v>
      </c>
      <c r="M113">
        <f t="shared" si="6"/>
        <v>0</v>
      </c>
    </row>
    <row r="114" spans="11:13" hidden="1" x14ac:dyDescent="0.3">
      <c r="K114" s="7">
        <f t="shared" si="5"/>
        <v>0</v>
      </c>
      <c r="L114" s="5">
        <f t="shared" si="7"/>
        <v>0</v>
      </c>
      <c r="M114">
        <f t="shared" si="6"/>
        <v>0</v>
      </c>
    </row>
    <row r="115" spans="11:13" hidden="1" x14ac:dyDescent="0.3">
      <c r="K115" s="7">
        <f t="shared" si="5"/>
        <v>0</v>
      </c>
      <c r="L115" s="5">
        <f t="shared" si="7"/>
        <v>0</v>
      </c>
      <c r="M115">
        <f t="shared" si="6"/>
        <v>0</v>
      </c>
    </row>
    <row r="116" spans="11:13" hidden="1" x14ac:dyDescent="0.3">
      <c r="K116" s="7">
        <f t="shared" si="5"/>
        <v>0</v>
      </c>
      <c r="L116" s="5">
        <f t="shared" si="7"/>
        <v>0</v>
      </c>
      <c r="M116">
        <f t="shared" si="6"/>
        <v>0</v>
      </c>
    </row>
    <row r="117" spans="11:13" hidden="1" x14ac:dyDescent="0.3">
      <c r="K117" s="7">
        <f t="shared" si="5"/>
        <v>0</v>
      </c>
      <c r="L117" s="5">
        <f t="shared" si="7"/>
        <v>0</v>
      </c>
      <c r="M117">
        <f t="shared" si="6"/>
        <v>0</v>
      </c>
    </row>
    <row r="118" spans="11:13" hidden="1" x14ac:dyDescent="0.3">
      <c r="K118" s="7">
        <f t="shared" si="5"/>
        <v>0</v>
      </c>
      <c r="L118" s="5">
        <f t="shared" si="7"/>
        <v>0</v>
      </c>
      <c r="M118">
        <f t="shared" si="6"/>
        <v>0</v>
      </c>
    </row>
    <row r="119" spans="11:13" hidden="1" x14ac:dyDescent="0.3">
      <c r="K119" s="7">
        <f t="shared" si="5"/>
        <v>0</v>
      </c>
      <c r="L119" s="5">
        <f t="shared" si="7"/>
        <v>0</v>
      </c>
      <c r="M119">
        <f t="shared" si="6"/>
        <v>0</v>
      </c>
    </row>
    <row r="120" spans="11:13" hidden="1" x14ac:dyDescent="0.3">
      <c r="K120" s="7">
        <f t="shared" si="5"/>
        <v>0</v>
      </c>
      <c r="L120" s="5">
        <f t="shared" si="7"/>
        <v>0</v>
      </c>
      <c r="M120">
        <f t="shared" si="6"/>
        <v>0</v>
      </c>
    </row>
    <row r="121" spans="11:13" hidden="1" x14ac:dyDescent="0.3">
      <c r="K121" s="7">
        <f t="shared" si="5"/>
        <v>0</v>
      </c>
      <c r="L121" s="5">
        <f t="shared" si="7"/>
        <v>0</v>
      </c>
      <c r="M121">
        <f t="shared" si="6"/>
        <v>0</v>
      </c>
    </row>
    <row r="122" spans="11:13" hidden="1" x14ac:dyDescent="0.3">
      <c r="K122" s="7">
        <f t="shared" si="5"/>
        <v>0</v>
      </c>
      <c r="L122" s="5">
        <f t="shared" si="7"/>
        <v>0</v>
      </c>
      <c r="M122">
        <f t="shared" si="6"/>
        <v>0</v>
      </c>
    </row>
    <row r="123" spans="11:13" hidden="1" x14ac:dyDescent="0.3">
      <c r="K123" s="7">
        <f t="shared" si="5"/>
        <v>0</v>
      </c>
      <c r="L123" s="5">
        <f t="shared" si="7"/>
        <v>0</v>
      </c>
      <c r="M123">
        <f t="shared" si="6"/>
        <v>0</v>
      </c>
    </row>
    <row r="124" spans="11:13" hidden="1" x14ac:dyDescent="0.3">
      <c r="K124" s="7">
        <f t="shared" si="5"/>
        <v>0</v>
      </c>
      <c r="L124" s="5">
        <f t="shared" si="7"/>
        <v>0</v>
      </c>
      <c r="M124">
        <f t="shared" si="6"/>
        <v>0</v>
      </c>
    </row>
    <row r="125" spans="11:13" hidden="1" x14ac:dyDescent="0.3">
      <c r="K125" s="7">
        <f t="shared" si="5"/>
        <v>0</v>
      </c>
      <c r="L125" s="5">
        <f t="shared" si="7"/>
        <v>0</v>
      </c>
      <c r="M125">
        <f t="shared" si="6"/>
        <v>0</v>
      </c>
    </row>
    <row r="126" spans="11:13" hidden="1" x14ac:dyDescent="0.3">
      <c r="K126" s="7">
        <f t="shared" si="5"/>
        <v>0</v>
      </c>
      <c r="L126" s="5">
        <f t="shared" si="7"/>
        <v>0</v>
      </c>
      <c r="M126">
        <f t="shared" si="6"/>
        <v>0</v>
      </c>
    </row>
    <row r="127" spans="11:13" hidden="1" x14ac:dyDescent="0.3">
      <c r="K127" s="7">
        <f t="shared" si="5"/>
        <v>0</v>
      </c>
      <c r="L127" s="5">
        <f t="shared" si="7"/>
        <v>0</v>
      </c>
      <c r="M127">
        <f t="shared" si="6"/>
        <v>0</v>
      </c>
    </row>
    <row r="128" spans="11:13" hidden="1" x14ac:dyDescent="0.3">
      <c r="K128" s="7">
        <f t="shared" si="5"/>
        <v>0</v>
      </c>
      <c r="L128" s="5">
        <f t="shared" si="7"/>
        <v>0</v>
      </c>
      <c r="M128">
        <f t="shared" si="6"/>
        <v>0</v>
      </c>
    </row>
    <row r="129" spans="11:13" hidden="1" x14ac:dyDescent="0.3">
      <c r="K129" s="7">
        <f t="shared" si="5"/>
        <v>0</v>
      </c>
      <c r="L129" s="5">
        <f t="shared" si="7"/>
        <v>0</v>
      </c>
      <c r="M129">
        <f t="shared" si="6"/>
        <v>0</v>
      </c>
    </row>
    <row r="130" spans="11:13" hidden="1" x14ac:dyDescent="0.3">
      <c r="K130" s="7">
        <f t="shared" si="5"/>
        <v>0</v>
      </c>
      <c r="L130" s="5">
        <f t="shared" si="7"/>
        <v>0</v>
      </c>
      <c r="M130">
        <f t="shared" si="6"/>
        <v>0</v>
      </c>
    </row>
    <row r="131" spans="11:13" hidden="1" x14ac:dyDescent="0.3">
      <c r="K131" s="7">
        <f t="shared" si="5"/>
        <v>0</v>
      </c>
      <c r="L131" s="5">
        <f t="shared" si="7"/>
        <v>0</v>
      </c>
      <c r="M131">
        <f t="shared" si="6"/>
        <v>0</v>
      </c>
    </row>
    <row r="132" spans="11:13" hidden="1" x14ac:dyDescent="0.3">
      <c r="K132" s="7">
        <f t="shared" si="5"/>
        <v>0</v>
      </c>
      <c r="L132" s="5">
        <f t="shared" si="7"/>
        <v>0</v>
      </c>
      <c r="M132">
        <f t="shared" si="6"/>
        <v>0</v>
      </c>
    </row>
    <row r="133" spans="11:13" hidden="1" x14ac:dyDescent="0.3">
      <c r="K133" s="7">
        <f t="shared" ref="K133:K196" si="8">SUM(F133:J133)</f>
        <v>0</v>
      </c>
      <c r="L133" s="5">
        <f t="shared" si="7"/>
        <v>0</v>
      </c>
      <c r="M133">
        <f t="shared" ref="M133:M196" si="9">SUM(K133*L133)</f>
        <v>0</v>
      </c>
    </row>
    <row r="134" spans="11:13" hidden="1" x14ac:dyDescent="0.3">
      <c r="K134" s="7">
        <f t="shared" si="8"/>
        <v>0</v>
      </c>
      <c r="L134" s="5">
        <f t="shared" ref="L134:L197" si="10">IF(D134="X",0,IF(E134="",0,IF(E134="H",0,VLOOKUP(E134,$F$539:$G$553,2))))</f>
        <v>0</v>
      </c>
      <c r="M134">
        <f t="shared" si="9"/>
        <v>0</v>
      </c>
    </row>
    <row r="135" spans="11:13" hidden="1" x14ac:dyDescent="0.3">
      <c r="K135" s="7">
        <f t="shared" si="8"/>
        <v>0</v>
      </c>
      <c r="L135" s="5">
        <f t="shared" si="10"/>
        <v>0</v>
      </c>
      <c r="M135">
        <f t="shared" si="9"/>
        <v>0</v>
      </c>
    </row>
    <row r="136" spans="11:13" hidden="1" x14ac:dyDescent="0.3">
      <c r="K136" s="7">
        <f t="shared" si="8"/>
        <v>0</v>
      </c>
      <c r="L136" s="5">
        <f t="shared" si="10"/>
        <v>0</v>
      </c>
      <c r="M136">
        <f t="shared" si="9"/>
        <v>0</v>
      </c>
    </row>
    <row r="137" spans="11:13" hidden="1" x14ac:dyDescent="0.3">
      <c r="K137" s="7">
        <f t="shared" si="8"/>
        <v>0</v>
      </c>
      <c r="L137" s="5">
        <f t="shared" si="10"/>
        <v>0</v>
      </c>
      <c r="M137">
        <f t="shared" si="9"/>
        <v>0</v>
      </c>
    </row>
    <row r="138" spans="11:13" hidden="1" x14ac:dyDescent="0.3">
      <c r="K138" s="7">
        <f t="shared" si="8"/>
        <v>0</v>
      </c>
      <c r="L138" s="5">
        <f t="shared" si="10"/>
        <v>0</v>
      </c>
      <c r="M138">
        <f t="shared" si="9"/>
        <v>0</v>
      </c>
    </row>
    <row r="139" spans="11:13" hidden="1" x14ac:dyDescent="0.3">
      <c r="K139" s="7">
        <f t="shared" si="8"/>
        <v>0</v>
      </c>
      <c r="L139" s="5">
        <f t="shared" si="10"/>
        <v>0</v>
      </c>
      <c r="M139">
        <f t="shared" si="9"/>
        <v>0</v>
      </c>
    </row>
    <row r="140" spans="11:13" hidden="1" x14ac:dyDescent="0.3">
      <c r="K140" s="7">
        <f t="shared" si="8"/>
        <v>0</v>
      </c>
      <c r="L140" s="5">
        <f t="shared" si="10"/>
        <v>0</v>
      </c>
      <c r="M140">
        <f t="shared" si="9"/>
        <v>0</v>
      </c>
    </row>
    <row r="141" spans="11:13" hidden="1" x14ac:dyDescent="0.3">
      <c r="K141" s="7">
        <f t="shared" si="8"/>
        <v>0</v>
      </c>
      <c r="L141" s="5">
        <f t="shared" si="10"/>
        <v>0</v>
      </c>
      <c r="M141">
        <f t="shared" si="9"/>
        <v>0</v>
      </c>
    </row>
    <row r="142" spans="11:13" hidden="1" x14ac:dyDescent="0.3">
      <c r="K142" s="7">
        <f t="shared" si="8"/>
        <v>0</v>
      </c>
      <c r="L142" s="5">
        <f t="shared" si="10"/>
        <v>0</v>
      </c>
      <c r="M142">
        <f t="shared" si="9"/>
        <v>0</v>
      </c>
    </row>
    <row r="143" spans="11:13" hidden="1" x14ac:dyDescent="0.3">
      <c r="K143" s="7">
        <f t="shared" si="8"/>
        <v>0</v>
      </c>
      <c r="L143" s="5">
        <f t="shared" si="10"/>
        <v>0</v>
      </c>
      <c r="M143">
        <f t="shared" si="9"/>
        <v>0</v>
      </c>
    </row>
    <row r="144" spans="11:13" hidden="1" x14ac:dyDescent="0.3">
      <c r="K144" s="7">
        <f t="shared" si="8"/>
        <v>0</v>
      </c>
      <c r="L144" s="5">
        <f t="shared" si="10"/>
        <v>0</v>
      </c>
      <c r="M144">
        <f t="shared" si="9"/>
        <v>0</v>
      </c>
    </row>
    <row r="145" spans="11:13" hidden="1" x14ac:dyDescent="0.3">
      <c r="K145" s="7">
        <f t="shared" si="8"/>
        <v>0</v>
      </c>
      <c r="L145" s="5">
        <f t="shared" si="10"/>
        <v>0</v>
      </c>
      <c r="M145">
        <f t="shared" si="9"/>
        <v>0</v>
      </c>
    </row>
    <row r="146" spans="11:13" hidden="1" x14ac:dyDescent="0.3">
      <c r="K146" s="7">
        <f t="shared" si="8"/>
        <v>0</v>
      </c>
      <c r="L146" s="5">
        <f t="shared" si="10"/>
        <v>0</v>
      </c>
      <c r="M146">
        <f t="shared" si="9"/>
        <v>0</v>
      </c>
    </row>
    <row r="147" spans="11:13" hidden="1" x14ac:dyDescent="0.3">
      <c r="K147" s="7">
        <f t="shared" si="8"/>
        <v>0</v>
      </c>
      <c r="L147" s="5">
        <f t="shared" si="10"/>
        <v>0</v>
      </c>
      <c r="M147">
        <f t="shared" si="9"/>
        <v>0</v>
      </c>
    </row>
    <row r="148" spans="11:13" hidden="1" x14ac:dyDescent="0.3">
      <c r="K148" s="7">
        <f t="shared" si="8"/>
        <v>0</v>
      </c>
      <c r="L148" s="5">
        <f t="shared" si="10"/>
        <v>0</v>
      </c>
      <c r="M148">
        <f t="shared" si="9"/>
        <v>0</v>
      </c>
    </row>
    <row r="149" spans="11:13" hidden="1" x14ac:dyDescent="0.3">
      <c r="K149" s="7">
        <f t="shared" si="8"/>
        <v>0</v>
      </c>
      <c r="L149" s="5">
        <f t="shared" si="10"/>
        <v>0</v>
      </c>
      <c r="M149">
        <f t="shared" si="9"/>
        <v>0</v>
      </c>
    </row>
    <row r="150" spans="11:13" hidden="1" x14ac:dyDescent="0.3">
      <c r="K150" s="7">
        <f t="shared" si="8"/>
        <v>0</v>
      </c>
      <c r="L150" s="5">
        <f t="shared" si="10"/>
        <v>0</v>
      </c>
      <c r="M150">
        <f t="shared" si="9"/>
        <v>0</v>
      </c>
    </row>
    <row r="151" spans="11:13" hidden="1" x14ac:dyDescent="0.3">
      <c r="K151" s="7">
        <f t="shared" si="8"/>
        <v>0</v>
      </c>
      <c r="L151" s="5">
        <f t="shared" si="10"/>
        <v>0</v>
      </c>
      <c r="M151">
        <f t="shared" si="9"/>
        <v>0</v>
      </c>
    </row>
    <row r="152" spans="11:13" hidden="1" x14ac:dyDescent="0.3">
      <c r="K152" s="7">
        <f t="shared" si="8"/>
        <v>0</v>
      </c>
      <c r="L152" s="5">
        <f t="shared" si="10"/>
        <v>0</v>
      </c>
      <c r="M152">
        <f t="shared" si="9"/>
        <v>0</v>
      </c>
    </row>
    <row r="153" spans="11:13" hidden="1" x14ac:dyDescent="0.3">
      <c r="K153" s="7">
        <f t="shared" si="8"/>
        <v>0</v>
      </c>
      <c r="L153" s="5">
        <f t="shared" si="10"/>
        <v>0</v>
      </c>
      <c r="M153">
        <f t="shared" si="9"/>
        <v>0</v>
      </c>
    </row>
    <row r="154" spans="11:13" hidden="1" x14ac:dyDescent="0.3">
      <c r="K154" s="7">
        <f t="shared" si="8"/>
        <v>0</v>
      </c>
      <c r="L154" s="5">
        <f t="shared" si="10"/>
        <v>0</v>
      </c>
      <c r="M154">
        <f t="shared" si="9"/>
        <v>0</v>
      </c>
    </row>
    <row r="155" spans="11:13" hidden="1" x14ac:dyDescent="0.3">
      <c r="K155" s="7">
        <f t="shared" si="8"/>
        <v>0</v>
      </c>
      <c r="L155" s="5">
        <f t="shared" si="10"/>
        <v>0</v>
      </c>
      <c r="M155">
        <f t="shared" si="9"/>
        <v>0</v>
      </c>
    </row>
    <row r="156" spans="11:13" hidden="1" x14ac:dyDescent="0.3">
      <c r="K156" s="7">
        <f t="shared" si="8"/>
        <v>0</v>
      </c>
      <c r="L156" s="5">
        <f t="shared" si="10"/>
        <v>0</v>
      </c>
      <c r="M156">
        <f t="shared" si="9"/>
        <v>0</v>
      </c>
    </row>
    <row r="157" spans="11:13" hidden="1" x14ac:dyDescent="0.3">
      <c r="K157" s="7">
        <f t="shared" si="8"/>
        <v>0</v>
      </c>
      <c r="L157" s="5">
        <f t="shared" si="10"/>
        <v>0</v>
      </c>
      <c r="M157">
        <f t="shared" si="9"/>
        <v>0</v>
      </c>
    </row>
    <row r="158" spans="11:13" hidden="1" x14ac:dyDescent="0.3">
      <c r="K158" s="7">
        <f t="shared" si="8"/>
        <v>0</v>
      </c>
      <c r="L158" s="5">
        <f t="shared" si="10"/>
        <v>0</v>
      </c>
      <c r="M158">
        <f t="shared" si="9"/>
        <v>0</v>
      </c>
    </row>
    <row r="159" spans="11:13" hidden="1" x14ac:dyDescent="0.3">
      <c r="K159" s="7">
        <f t="shared" si="8"/>
        <v>0</v>
      </c>
      <c r="L159" s="5">
        <f t="shared" si="10"/>
        <v>0</v>
      </c>
      <c r="M159">
        <f t="shared" si="9"/>
        <v>0</v>
      </c>
    </row>
    <row r="160" spans="11:13" hidden="1" x14ac:dyDescent="0.3">
      <c r="K160" s="7">
        <f t="shared" si="8"/>
        <v>0</v>
      </c>
      <c r="L160" s="5">
        <f t="shared" si="10"/>
        <v>0</v>
      </c>
      <c r="M160">
        <f t="shared" si="9"/>
        <v>0</v>
      </c>
    </row>
    <row r="161" spans="11:13" hidden="1" x14ac:dyDescent="0.3">
      <c r="K161" s="7">
        <f t="shared" si="8"/>
        <v>0</v>
      </c>
      <c r="L161" s="5">
        <f t="shared" si="10"/>
        <v>0</v>
      </c>
      <c r="M161">
        <f t="shared" si="9"/>
        <v>0</v>
      </c>
    </row>
    <row r="162" spans="11:13" hidden="1" x14ac:dyDescent="0.3">
      <c r="K162" s="7">
        <f t="shared" si="8"/>
        <v>0</v>
      </c>
      <c r="L162" s="5">
        <f t="shared" si="10"/>
        <v>0</v>
      </c>
      <c r="M162">
        <f t="shared" si="9"/>
        <v>0</v>
      </c>
    </row>
    <row r="163" spans="11:13" hidden="1" x14ac:dyDescent="0.3">
      <c r="K163" s="7">
        <f t="shared" si="8"/>
        <v>0</v>
      </c>
      <c r="L163" s="5">
        <f t="shared" si="10"/>
        <v>0</v>
      </c>
      <c r="M163">
        <f t="shared" si="9"/>
        <v>0</v>
      </c>
    </row>
    <row r="164" spans="11:13" hidden="1" x14ac:dyDescent="0.3">
      <c r="K164" s="7">
        <f t="shared" si="8"/>
        <v>0</v>
      </c>
      <c r="L164" s="5">
        <f t="shared" si="10"/>
        <v>0</v>
      </c>
      <c r="M164">
        <f t="shared" si="9"/>
        <v>0</v>
      </c>
    </row>
    <row r="165" spans="11:13" hidden="1" x14ac:dyDescent="0.3">
      <c r="K165" s="7">
        <f t="shared" si="8"/>
        <v>0</v>
      </c>
      <c r="L165" s="5">
        <f t="shared" si="10"/>
        <v>0</v>
      </c>
      <c r="M165">
        <f t="shared" si="9"/>
        <v>0</v>
      </c>
    </row>
    <row r="166" spans="11:13" hidden="1" x14ac:dyDescent="0.3">
      <c r="K166" s="7">
        <f t="shared" si="8"/>
        <v>0</v>
      </c>
      <c r="L166" s="5">
        <f t="shared" si="10"/>
        <v>0</v>
      </c>
      <c r="M166">
        <f t="shared" si="9"/>
        <v>0</v>
      </c>
    </row>
    <row r="167" spans="11:13" hidden="1" x14ac:dyDescent="0.3">
      <c r="K167" s="7">
        <f t="shared" si="8"/>
        <v>0</v>
      </c>
      <c r="L167" s="5">
        <f t="shared" si="10"/>
        <v>0</v>
      </c>
      <c r="M167">
        <f t="shared" si="9"/>
        <v>0</v>
      </c>
    </row>
    <row r="168" spans="11:13" hidden="1" x14ac:dyDescent="0.3">
      <c r="K168" s="7">
        <f t="shared" si="8"/>
        <v>0</v>
      </c>
      <c r="L168" s="5">
        <f t="shared" si="10"/>
        <v>0</v>
      </c>
      <c r="M168">
        <f t="shared" si="9"/>
        <v>0</v>
      </c>
    </row>
    <row r="169" spans="11:13" hidden="1" x14ac:dyDescent="0.3">
      <c r="K169" s="7">
        <f t="shared" si="8"/>
        <v>0</v>
      </c>
      <c r="L169" s="5">
        <f t="shared" si="10"/>
        <v>0</v>
      </c>
      <c r="M169">
        <f t="shared" si="9"/>
        <v>0</v>
      </c>
    </row>
    <row r="170" spans="11:13" hidden="1" x14ac:dyDescent="0.3">
      <c r="K170" s="7">
        <f t="shared" si="8"/>
        <v>0</v>
      </c>
      <c r="L170" s="5">
        <f t="shared" si="10"/>
        <v>0</v>
      </c>
      <c r="M170">
        <f t="shared" si="9"/>
        <v>0</v>
      </c>
    </row>
    <row r="171" spans="11:13" hidden="1" x14ac:dyDescent="0.3">
      <c r="K171" s="7">
        <f t="shared" si="8"/>
        <v>0</v>
      </c>
      <c r="L171" s="5">
        <f t="shared" si="10"/>
        <v>0</v>
      </c>
      <c r="M171">
        <f t="shared" si="9"/>
        <v>0</v>
      </c>
    </row>
    <row r="172" spans="11:13" hidden="1" x14ac:dyDescent="0.3">
      <c r="K172" s="7">
        <f t="shared" si="8"/>
        <v>0</v>
      </c>
      <c r="L172" s="5">
        <f t="shared" si="10"/>
        <v>0</v>
      </c>
      <c r="M172">
        <f t="shared" si="9"/>
        <v>0</v>
      </c>
    </row>
    <row r="173" spans="11:13" hidden="1" x14ac:dyDescent="0.3">
      <c r="K173" s="7">
        <f t="shared" si="8"/>
        <v>0</v>
      </c>
      <c r="L173" s="5">
        <f t="shared" si="10"/>
        <v>0</v>
      </c>
      <c r="M173">
        <f t="shared" si="9"/>
        <v>0</v>
      </c>
    </row>
    <row r="174" spans="11:13" hidden="1" x14ac:dyDescent="0.3">
      <c r="K174" s="7">
        <f t="shared" si="8"/>
        <v>0</v>
      </c>
      <c r="L174" s="5">
        <f t="shared" si="10"/>
        <v>0</v>
      </c>
      <c r="M174">
        <f t="shared" si="9"/>
        <v>0</v>
      </c>
    </row>
    <row r="175" spans="11:13" hidden="1" x14ac:dyDescent="0.3">
      <c r="K175" s="7">
        <f t="shared" si="8"/>
        <v>0</v>
      </c>
      <c r="L175" s="5">
        <f t="shared" si="10"/>
        <v>0</v>
      </c>
      <c r="M175">
        <f t="shared" si="9"/>
        <v>0</v>
      </c>
    </row>
    <row r="176" spans="11:13" hidden="1" x14ac:dyDescent="0.3">
      <c r="K176" s="7">
        <f t="shared" si="8"/>
        <v>0</v>
      </c>
      <c r="L176" s="5">
        <f t="shared" si="10"/>
        <v>0</v>
      </c>
      <c r="M176">
        <f t="shared" si="9"/>
        <v>0</v>
      </c>
    </row>
    <row r="177" spans="11:13" hidden="1" x14ac:dyDescent="0.3">
      <c r="K177" s="7">
        <f t="shared" si="8"/>
        <v>0</v>
      </c>
      <c r="L177" s="5">
        <f t="shared" si="10"/>
        <v>0</v>
      </c>
      <c r="M177">
        <f t="shared" si="9"/>
        <v>0</v>
      </c>
    </row>
    <row r="178" spans="11:13" hidden="1" x14ac:dyDescent="0.3">
      <c r="K178" s="7">
        <f t="shared" si="8"/>
        <v>0</v>
      </c>
      <c r="L178" s="5">
        <f t="shared" si="10"/>
        <v>0</v>
      </c>
      <c r="M178">
        <f t="shared" si="9"/>
        <v>0</v>
      </c>
    </row>
    <row r="179" spans="11:13" hidden="1" x14ac:dyDescent="0.3">
      <c r="K179" s="7">
        <f t="shared" si="8"/>
        <v>0</v>
      </c>
      <c r="L179" s="5">
        <f t="shared" si="10"/>
        <v>0</v>
      </c>
      <c r="M179">
        <f t="shared" si="9"/>
        <v>0</v>
      </c>
    </row>
    <row r="180" spans="11:13" hidden="1" x14ac:dyDescent="0.3">
      <c r="K180" s="7">
        <f t="shared" si="8"/>
        <v>0</v>
      </c>
      <c r="L180" s="5">
        <f t="shared" si="10"/>
        <v>0</v>
      </c>
      <c r="M180">
        <f t="shared" si="9"/>
        <v>0</v>
      </c>
    </row>
    <row r="181" spans="11:13" hidden="1" x14ac:dyDescent="0.3">
      <c r="K181" s="7">
        <f t="shared" si="8"/>
        <v>0</v>
      </c>
      <c r="L181" s="5">
        <f t="shared" si="10"/>
        <v>0</v>
      </c>
      <c r="M181">
        <f t="shared" si="9"/>
        <v>0</v>
      </c>
    </row>
    <row r="182" spans="11:13" hidden="1" x14ac:dyDescent="0.3">
      <c r="K182" s="7">
        <f t="shared" si="8"/>
        <v>0</v>
      </c>
      <c r="L182" s="5">
        <f t="shared" si="10"/>
        <v>0</v>
      </c>
      <c r="M182">
        <f t="shared" si="9"/>
        <v>0</v>
      </c>
    </row>
    <row r="183" spans="11:13" hidden="1" x14ac:dyDescent="0.3">
      <c r="K183" s="7">
        <f t="shared" si="8"/>
        <v>0</v>
      </c>
      <c r="L183" s="5">
        <f t="shared" si="10"/>
        <v>0</v>
      </c>
      <c r="M183">
        <f t="shared" si="9"/>
        <v>0</v>
      </c>
    </row>
    <row r="184" spans="11:13" hidden="1" x14ac:dyDescent="0.3">
      <c r="K184" s="7">
        <f t="shared" si="8"/>
        <v>0</v>
      </c>
      <c r="L184" s="5">
        <f t="shared" si="10"/>
        <v>0</v>
      </c>
      <c r="M184">
        <f t="shared" si="9"/>
        <v>0</v>
      </c>
    </row>
    <row r="185" spans="11:13" hidden="1" x14ac:dyDescent="0.3">
      <c r="K185" s="7">
        <f t="shared" si="8"/>
        <v>0</v>
      </c>
      <c r="L185" s="5">
        <f t="shared" si="10"/>
        <v>0</v>
      </c>
      <c r="M185">
        <f t="shared" si="9"/>
        <v>0</v>
      </c>
    </row>
    <row r="186" spans="11:13" hidden="1" x14ac:dyDescent="0.3">
      <c r="K186" s="7">
        <f t="shared" si="8"/>
        <v>0</v>
      </c>
      <c r="L186" s="5">
        <f t="shared" si="10"/>
        <v>0</v>
      </c>
      <c r="M186">
        <f t="shared" si="9"/>
        <v>0</v>
      </c>
    </row>
    <row r="187" spans="11:13" hidden="1" x14ac:dyDescent="0.3">
      <c r="K187" s="7">
        <f t="shared" si="8"/>
        <v>0</v>
      </c>
      <c r="L187" s="5">
        <f t="shared" si="10"/>
        <v>0</v>
      </c>
      <c r="M187">
        <f t="shared" si="9"/>
        <v>0</v>
      </c>
    </row>
    <row r="188" spans="11:13" hidden="1" x14ac:dyDescent="0.3">
      <c r="K188" s="7">
        <f t="shared" si="8"/>
        <v>0</v>
      </c>
      <c r="L188" s="5">
        <f t="shared" si="10"/>
        <v>0</v>
      </c>
      <c r="M188">
        <f t="shared" si="9"/>
        <v>0</v>
      </c>
    </row>
    <row r="189" spans="11:13" hidden="1" x14ac:dyDescent="0.3">
      <c r="K189" s="7">
        <f t="shared" si="8"/>
        <v>0</v>
      </c>
      <c r="L189" s="5">
        <f t="shared" si="10"/>
        <v>0</v>
      </c>
      <c r="M189">
        <f t="shared" si="9"/>
        <v>0</v>
      </c>
    </row>
    <row r="190" spans="11:13" hidden="1" x14ac:dyDescent="0.3">
      <c r="K190" s="7">
        <f t="shared" si="8"/>
        <v>0</v>
      </c>
      <c r="L190" s="5">
        <f t="shared" si="10"/>
        <v>0</v>
      </c>
      <c r="M190">
        <f t="shared" si="9"/>
        <v>0</v>
      </c>
    </row>
    <row r="191" spans="11:13" hidden="1" x14ac:dyDescent="0.3">
      <c r="K191" s="7">
        <f t="shared" si="8"/>
        <v>0</v>
      </c>
      <c r="L191" s="5">
        <f t="shared" si="10"/>
        <v>0</v>
      </c>
      <c r="M191">
        <f t="shared" si="9"/>
        <v>0</v>
      </c>
    </row>
    <row r="192" spans="11:13" hidden="1" x14ac:dyDescent="0.3">
      <c r="K192" s="7">
        <f t="shared" si="8"/>
        <v>0</v>
      </c>
      <c r="L192" s="5">
        <f t="shared" si="10"/>
        <v>0</v>
      </c>
      <c r="M192">
        <f t="shared" si="9"/>
        <v>0</v>
      </c>
    </row>
    <row r="193" spans="11:13" hidden="1" x14ac:dyDescent="0.3">
      <c r="K193" s="7">
        <f t="shared" si="8"/>
        <v>0</v>
      </c>
      <c r="L193" s="5">
        <f t="shared" si="10"/>
        <v>0</v>
      </c>
      <c r="M193">
        <f t="shared" si="9"/>
        <v>0</v>
      </c>
    </row>
    <row r="194" spans="11:13" hidden="1" x14ac:dyDescent="0.3">
      <c r="K194" s="7">
        <f t="shared" si="8"/>
        <v>0</v>
      </c>
      <c r="L194" s="5">
        <f t="shared" si="10"/>
        <v>0</v>
      </c>
      <c r="M194">
        <f t="shared" si="9"/>
        <v>0</v>
      </c>
    </row>
    <row r="195" spans="11:13" hidden="1" x14ac:dyDescent="0.3">
      <c r="K195" s="7">
        <f t="shared" si="8"/>
        <v>0</v>
      </c>
      <c r="L195" s="5">
        <f t="shared" si="10"/>
        <v>0</v>
      </c>
      <c r="M195">
        <f t="shared" si="9"/>
        <v>0</v>
      </c>
    </row>
    <row r="196" spans="11:13" hidden="1" x14ac:dyDescent="0.3">
      <c r="K196" s="7">
        <f t="shared" si="8"/>
        <v>0</v>
      </c>
      <c r="L196" s="5">
        <f t="shared" si="10"/>
        <v>0</v>
      </c>
      <c r="M196">
        <f t="shared" si="9"/>
        <v>0</v>
      </c>
    </row>
    <row r="197" spans="11:13" hidden="1" x14ac:dyDescent="0.3">
      <c r="K197" s="7">
        <f t="shared" ref="K197:K260" si="11">SUM(F197:J197)</f>
        <v>0</v>
      </c>
      <c r="L197" s="5">
        <f t="shared" si="10"/>
        <v>0</v>
      </c>
      <c r="M197">
        <f t="shared" ref="M197:M260" si="12">SUM(K197*L197)</f>
        <v>0</v>
      </c>
    </row>
    <row r="198" spans="11:13" hidden="1" x14ac:dyDescent="0.3">
      <c r="K198" s="7">
        <f t="shared" si="11"/>
        <v>0</v>
      </c>
      <c r="L198" s="5">
        <f t="shared" ref="L198:L261" si="13">IF(D198="X",0,IF(E198="",0,IF(E198="H",0,VLOOKUP(E198,$F$539:$G$553,2))))</f>
        <v>0</v>
      </c>
      <c r="M198">
        <f t="shared" si="12"/>
        <v>0</v>
      </c>
    </row>
    <row r="199" spans="11:13" hidden="1" x14ac:dyDescent="0.3">
      <c r="K199" s="7">
        <f t="shared" si="11"/>
        <v>0</v>
      </c>
      <c r="L199" s="5">
        <f t="shared" si="13"/>
        <v>0</v>
      </c>
      <c r="M199">
        <f t="shared" si="12"/>
        <v>0</v>
      </c>
    </row>
    <row r="200" spans="11:13" hidden="1" x14ac:dyDescent="0.3">
      <c r="K200" s="7">
        <f t="shared" si="11"/>
        <v>0</v>
      </c>
      <c r="L200" s="5">
        <f t="shared" si="13"/>
        <v>0</v>
      </c>
      <c r="M200">
        <f t="shared" si="12"/>
        <v>0</v>
      </c>
    </row>
    <row r="201" spans="11:13" hidden="1" x14ac:dyDescent="0.3">
      <c r="K201" s="7">
        <f t="shared" si="11"/>
        <v>0</v>
      </c>
      <c r="L201" s="5">
        <f t="shared" si="13"/>
        <v>0</v>
      </c>
      <c r="M201">
        <f t="shared" si="12"/>
        <v>0</v>
      </c>
    </row>
    <row r="202" spans="11:13" hidden="1" x14ac:dyDescent="0.3">
      <c r="K202" s="7">
        <f t="shared" si="11"/>
        <v>0</v>
      </c>
      <c r="L202" s="5">
        <f t="shared" si="13"/>
        <v>0</v>
      </c>
      <c r="M202">
        <f t="shared" si="12"/>
        <v>0</v>
      </c>
    </row>
    <row r="203" spans="11:13" hidden="1" x14ac:dyDescent="0.3">
      <c r="K203" s="7">
        <f t="shared" si="11"/>
        <v>0</v>
      </c>
      <c r="L203" s="5">
        <f t="shared" si="13"/>
        <v>0</v>
      </c>
      <c r="M203">
        <f t="shared" si="12"/>
        <v>0</v>
      </c>
    </row>
    <row r="204" spans="11:13" hidden="1" x14ac:dyDescent="0.3">
      <c r="K204" s="7">
        <f t="shared" si="11"/>
        <v>0</v>
      </c>
      <c r="L204" s="5">
        <f t="shared" si="13"/>
        <v>0</v>
      </c>
      <c r="M204">
        <f t="shared" si="12"/>
        <v>0</v>
      </c>
    </row>
    <row r="205" spans="11:13" hidden="1" x14ac:dyDescent="0.3">
      <c r="K205" s="7">
        <f t="shared" si="11"/>
        <v>0</v>
      </c>
      <c r="L205" s="5">
        <f t="shared" si="13"/>
        <v>0</v>
      </c>
      <c r="M205">
        <f t="shared" si="12"/>
        <v>0</v>
      </c>
    </row>
    <row r="206" spans="11:13" hidden="1" x14ac:dyDescent="0.3">
      <c r="K206" s="7">
        <f t="shared" si="11"/>
        <v>0</v>
      </c>
      <c r="L206" s="5">
        <f t="shared" si="13"/>
        <v>0</v>
      </c>
      <c r="M206">
        <f t="shared" si="12"/>
        <v>0</v>
      </c>
    </row>
    <row r="207" spans="11:13" hidden="1" x14ac:dyDescent="0.3">
      <c r="K207" s="7">
        <f t="shared" si="11"/>
        <v>0</v>
      </c>
      <c r="L207" s="5">
        <f t="shared" si="13"/>
        <v>0</v>
      </c>
      <c r="M207">
        <f t="shared" si="12"/>
        <v>0</v>
      </c>
    </row>
    <row r="208" spans="11:13" hidden="1" x14ac:dyDescent="0.3">
      <c r="K208" s="7">
        <f t="shared" si="11"/>
        <v>0</v>
      </c>
      <c r="L208" s="5">
        <f t="shared" si="13"/>
        <v>0</v>
      </c>
      <c r="M208">
        <f t="shared" si="12"/>
        <v>0</v>
      </c>
    </row>
    <row r="209" spans="11:13" hidden="1" x14ac:dyDescent="0.3">
      <c r="K209" s="7">
        <f t="shared" si="11"/>
        <v>0</v>
      </c>
      <c r="L209" s="5">
        <f t="shared" si="13"/>
        <v>0</v>
      </c>
      <c r="M209">
        <f t="shared" si="12"/>
        <v>0</v>
      </c>
    </row>
    <row r="210" spans="11:13" hidden="1" x14ac:dyDescent="0.3">
      <c r="K210" s="7">
        <f t="shared" si="11"/>
        <v>0</v>
      </c>
      <c r="L210" s="5">
        <f t="shared" si="13"/>
        <v>0</v>
      </c>
      <c r="M210">
        <f t="shared" si="12"/>
        <v>0</v>
      </c>
    </row>
    <row r="211" spans="11:13" hidden="1" x14ac:dyDescent="0.3">
      <c r="K211" s="7">
        <f t="shared" si="11"/>
        <v>0</v>
      </c>
      <c r="L211" s="5">
        <f t="shared" si="13"/>
        <v>0</v>
      </c>
      <c r="M211">
        <f t="shared" si="12"/>
        <v>0</v>
      </c>
    </row>
    <row r="212" spans="11:13" hidden="1" x14ac:dyDescent="0.3">
      <c r="K212" s="7">
        <f t="shared" si="11"/>
        <v>0</v>
      </c>
      <c r="L212" s="5">
        <f t="shared" si="13"/>
        <v>0</v>
      </c>
      <c r="M212">
        <f t="shared" si="12"/>
        <v>0</v>
      </c>
    </row>
    <row r="213" spans="11:13" hidden="1" x14ac:dyDescent="0.3">
      <c r="K213" s="7">
        <f t="shared" si="11"/>
        <v>0</v>
      </c>
      <c r="L213" s="5">
        <f t="shared" si="13"/>
        <v>0</v>
      </c>
      <c r="M213">
        <f t="shared" si="12"/>
        <v>0</v>
      </c>
    </row>
    <row r="214" spans="11:13" hidden="1" x14ac:dyDescent="0.3">
      <c r="K214" s="7">
        <f t="shared" si="11"/>
        <v>0</v>
      </c>
      <c r="L214" s="5">
        <f t="shared" si="13"/>
        <v>0</v>
      </c>
      <c r="M214">
        <f t="shared" si="12"/>
        <v>0</v>
      </c>
    </row>
    <row r="215" spans="11:13" hidden="1" x14ac:dyDescent="0.3">
      <c r="K215" s="7">
        <f t="shared" si="11"/>
        <v>0</v>
      </c>
      <c r="L215" s="5">
        <f t="shared" si="13"/>
        <v>0</v>
      </c>
      <c r="M215">
        <f t="shared" si="12"/>
        <v>0</v>
      </c>
    </row>
    <row r="216" spans="11:13" hidden="1" x14ac:dyDescent="0.3">
      <c r="K216" s="7">
        <f t="shared" si="11"/>
        <v>0</v>
      </c>
      <c r="L216" s="5">
        <f t="shared" si="13"/>
        <v>0</v>
      </c>
      <c r="M216">
        <f t="shared" si="12"/>
        <v>0</v>
      </c>
    </row>
    <row r="217" spans="11:13" hidden="1" x14ac:dyDescent="0.3">
      <c r="K217" s="7">
        <f t="shared" si="11"/>
        <v>0</v>
      </c>
      <c r="L217" s="5">
        <f t="shared" si="13"/>
        <v>0</v>
      </c>
      <c r="M217">
        <f t="shared" si="12"/>
        <v>0</v>
      </c>
    </row>
    <row r="218" spans="11:13" hidden="1" x14ac:dyDescent="0.3">
      <c r="K218" s="7">
        <f t="shared" si="11"/>
        <v>0</v>
      </c>
      <c r="L218" s="5">
        <f t="shared" si="13"/>
        <v>0</v>
      </c>
      <c r="M218">
        <f t="shared" si="12"/>
        <v>0</v>
      </c>
    </row>
    <row r="219" spans="11:13" hidden="1" x14ac:dyDescent="0.3">
      <c r="K219" s="7">
        <f t="shared" si="11"/>
        <v>0</v>
      </c>
      <c r="L219" s="5">
        <f t="shared" si="13"/>
        <v>0</v>
      </c>
      <c r="M219">
        <f t="shared" si="12"/>
        <v>0</v>
      </c>
    </row>
    <row r="220" spans="11:13" hidden="1" x14ac:dyDescent="0.3">
      <c r="K220" s="7">
        <f t="shared" si="11"/>
        <v>0</v>
      </c>
      <c r="L220" s="5">
        <f t="shared" si="13"/>
        <v>0</v>
      </c>
      <c r="M220">
        <f t="shared" si="12"/>
        <v>0</v>
      </c>
    </row>
    <row r="221" spans="11:13" hidden="1" x14ac:dyDescent="0.3">
      <c r="K221" s="7">
        <f t="shared" si="11"/>
        <v>0</v>
      </c>
      <c r="L221" s="5">
        <f t="shared" si="13"/>
        <v>0</v>
      </c>
      <c r="M221">
        <f t="shared" si="12"/>
        <v>0</v>
      </c>
    </row>
    <row r="222" spans="11:13" hidden="1" x14ac:dyDescent="0.3">
      <c r="K222" s="7">
        <f t="shared" si="11"/>
        <v>0</v>
      </c>
      <c r="L222" s="5">
        <f t="shared" si="13"/>
        <v>0</v>
      </c>
      <c r="M222">
        <f t="shared" si="12"/>
        <v>0</v>
      </c>
    </row>
    <row r="223" spans="11:13" hidden="1" x14ac:dyDescent="0.3">
      <c r="K223" s="7">
        <f t="shared" si="11"/>
        <v>0</v>
      </c>
      <c r="L223" s="5">
        <f t="shared" si="13"/>
        <v>0</v>
      </c>
      <c r="M223">
        <f t="shared" si="12"/>
        <v>0</v>
      </c>
    </row>
    <row r="224" spans="11:13" hidden="1" x14ac:dyDescent="0.3">
      <c r="K224" s="7">
        <f t="shared" si="11"/>
        <v>0</v>
      </c>
      <c r="L224" s="5">
        <f t="shared" si="13"/>
        <v>0</v>
      </c>
      <c r="M224">
        <f t="shared" si="12"/>
        <v>0</v>
      </c>
    </row>
    <row r="225" spans="11:13" hidden="1" x14ac:dyDescent="0.3">
      <c r="K225" s="7">
        <f t="shared" si="11"/>
        <v>0</v>
      </c>
      <c r="L225" s="5">
        <f t="shared" si="13"/>
        <v>0</v>
      </c>
      <c r="M225">
        <f t="shared" si="12"/>
        <v>0</v>
      </c>
    </row>
    <row r="226" spans="11:13" hidden="1" x14ac:dyDescent="0.3">
      <c r="K226" s="7">
        <f t="shared" si="11"/>
        <v>0</v>
      </c>
      <c r="L226" s="5">
        <f t="shared" si="13"/>
        <v>0</v>
      </c>
      <c r="M226">
        <f t="shared" si="12"/>
        <v>0</v>
      </c>
    </row>
    <row r="227" spans="11:13" hidden="1" x14ac:dyDescent="0.3">
      <c r="K227" s="7">
        <f t="shared" si="11"/>
        <v>0</v>
      </c>
      <c r="L227" s="5">
        <f t="shared" si="13"/>
        <v>0</v>
      </c>
      <c r="M227">
        <f t="shared" si="12"/>
        <v>0</v>
      </c>
    </row>
    <row r="228" spans="11:13" hidden="1" x14ac:dyDescent="0.3">
      <c r="K228" s="7">
        <f t="shared" si="11"/>
        <v>0</v>
      </c>
      <c r="L228" s="5">
        <f t="shared" si="13"/>
        <v>0</v>
      </c>
      <c r="M228">
        <f t="shared" si="12"/>
        <v>0</v>
      </c>
    </row>
    <row r="229" spans="11:13" hidden="1" x14ac:dyDescent="0.3">
      <c r="K229" s="7">
        <f t="shared" si="11"/>
        <v>0</v>
      </c>
      <c r="L229" s="5">
        <f t="shared" si="13"/>
        <v>0</v>
      </c>
      <c r="M229">
        <f t="shared" si="12"/>
        <v>0</v>
      </c>
    </row>
    <row r="230" spans="11:13" hidden="1" x14ac:dyDescent="0.3">
      <c r="K230" s="7">
        <f t="shared" si="11"/>
        <v>0</v>
      </c>
      <c r="L230" s="5">
        <f t="shared" si="13"/>
        <v>0</v>
      </c>
      <c r="M230">
        <f t="shared" si="12"/>
        <v>0</v>
      </c>
    </row>
    <row r="231" spans="11:13" hidden="1" x14ac:dyDescent="0.3">
      <c r="K231" s="7">
        <f t="shared" si="11"/>
        <v>0</v>
      </c>
      <c r="L231" s="5">
        <f t="shared" si="13"/>
        <v>0</v>
      </c>
      <c r="M231">
        <f t="shared" si="12"/>
        <v>0</v>
      </c>
    </row>
    <row r="232" spans="11:13" hidden="1" x14ac:dyDescent="0.3">
      <c r="K232" s="7">
        <f t="shared" si="11"/>
        <v>0</v>
      </c>
      <c r="L232" s="5">
        <f t="shared" si="13"/>
        <v>0</v>
      </c>
      <c r="M232">
        <f t="shared" si="12"/>
        <v>0</v>
      </c>
    </row>
    <row r="233" spans="11:13" hidden="1" x14ac:dyDescent="0.3">
      <c r="K233" s="7">
        <f t="shared" si="11"/>
        <v>0</v>
      </c>
      <c r="L233" s="5">
        <f t="shared" si="13"/>
        <v>0</v>
      </c>
      <c r="M233">
        <f t="shared" si="12"/>
        <v>0</v>
      </c>
    </row>
    <row r="234" spans="11:13" hidden="1" x14ac:dyDescent="0.3">
      <c r="K234" s="7">
        <f t="shared" si="11"/>
        <v>0</v>
      </c>
      <c r="L234" s="5">
        <f t="shared" si="13"/>
        <v>0</v>
      </c>
      <c r="M234">
        <f t="shared" si="12"/>
        <v>0</v>
      </c>
    </row>
    <row r="235" spans="11:13" hidden="1" x14ac:dyDescent="0.3">
      <c r="K235" s="7">
        <f t="shared" si="11"/>
        <v>0</v>
      </c>
      <c r="L235" s="5">
        <f t="shared" si="13"/>
        <v>0</v>
      </c>
      <c r="M235">
        <f t="shared" si="12"/>
        <v>0</v>
      </c>
    </row>
    <row r="236" spans="11:13" hidden="1" x14ac:dyDescent="0.3">
      <c r="K236" s="7">
        <f t="shared" si="11"/>
        <v>0</v>
      </c>
      <c r="L236" s="5">
        <f t="shared" si="13"/>
        <v>0</v>
      </c>
      <c r="M236">
        <f t="shared" si="12"/>
        <v>0</v>
      </c>
    </row>
    <row r="237" spans="11:13" hidden="1" x14ac:dyDescent="0.3">
      <c r="K237" s="7">
        <f t="shared" si="11"/>
        <v>0</v>
      </c>
      <c r="L237" s="5">
        <f t="shared" si="13"/>
        <v>0</v>
      </c>
      <c r="M237">
        <f t="shared" si="12"/>
        <v>0</v>
      </c>
    </row>
    <row r="238" spans="11:13" hidden="1" x14ac:dyDescent="0.3">
      <c r="K238" s="7">
        <f t="shared" si="11"/>
        <v>0</v>
      </c>
      <c r="L238" s="5">
        <f t="shared" si="13"/>
        <v>0</v>
      </c>
      <c r="M238">
        <f t="shared" si="12"/>
        <v>0</v>
      </c>
    </row>
    <row r="239" spans="11:13" hidden="1" x14ac:dyDescent="0.3">
      <c r="K239" s="7">
        <f t="shared" si="11"/>
        <v>0</v>
      </c>
      <c r="L239" s="5">
        <f t="shared" si="13"/>
        <v>0</v>
      </c>
      <c r="M239">
        <f t="shared" si="12"/>
        <v>0</v>
      </c>
    </row>
    <row r="240" spans="11:13" hidden="1" x14ac:dyDescent="0.3">
      <c r="K240" s="7">
        <f t="shared" si="11"/>
        <v>0</v>
      </c>
      <c r="L240" s="5">
        <f t="shared" si="13"/>
        <v>0</v>
      </c>
      <c r="M240">
        <f t="shared" si="12"/>
        <v>0</v>
      </c>
    </row>
    <row r="241" spans="11:13" hidden="1" x14ac:dyDescent="0.3">
      <c r="K241" s="7">
        <f t="shared" si="11"/>
        <v>0</v>
      </c>
      <c r="L241" s="5">
        <f t="shared" si="13"/>
        <v>0</v>
      </c>
      <c r="M241">
        <f t="shared" si="12"/>
        <v>0</v>
      </c>
    </row>
    <row r="242" spans="11:13" hidden="1" x14ac:dyDescent="0.3">
      <c r="K242" s="7">
        <f t="shared" si="11"/>
        <v>0</v>
      </c>
      <c r="L242" s="5">
        <f t="shared" si="13"/>
        <v>0</v>
      </c>
      <c r="M242">
        <f t="shared" si="12"/>
        <v>0</v>
      </c>
    </row>
    <row r="243" spans="11:13" hidden="1" x14ac:dyDescent="0.3">
      <c r="K243" s="7">
        <f t="shared" si="11"/>
        <v>0</v>
      </c>
      <c r="L243" s="5">
        <f t="shared" si="13"/>
        <v>0</v>
      </c>
      <c r="M243">
        <f t="shared" si="12"/>
        <v>0</v>
      </c>
    </row>
    <row r="244" spans="11:13" hidden="1" x14ac:dyDescent="0.3">
      <c r="K244" s="7">
        <f t="shared" si="11"/>
        <v>0</v>
      </c>
      <c r="L244" s="5">
        <f t="shared" si="13"/>
        <v>0</v>
      </c>
      <c r="M244">
        <f t="shared" si="12"/>
        <v>0</v>
      </c>
    </row>
    <row r="245" spans="11:13" hidden="1" x14ac:dyDescent="0.3">
      <c r="K245" s="7">
        <f t="shared" si="11"/>
        <v>0</v>
      </c>
      <c r="L245" s="5">
        <f t="shared" si="13"/>
        <v>0</v>
      </c>
      <c r="M245">
        <f t="shared" si="12"/>
        <v>0</v>
      </c>
    </row>
    <row r="246" spans="11:13" hidden="1" x14ac:dyDescent="0.3">
      <c r="K246" s="7">
        <f t="shared" si="11"/>
        <v>0</v>
      </c>
      <c r="L246" s="5">
        <f t="shared" si="13"/>
        <v>0</v>
      </c>
      <c r="M246">
        <f t="shared" si="12"/>
        <v>0</v>
      </c>
    </row>
    <row r="247" spans="11:13" hidden="1" x14ac:dyDescent="0.3">
      <c r="K247" s="7">
        <f t="shared" si="11"/>
        <v>0</v>
      </c>
      <c r="L247" s="5">
        <f t="shared" si="13"/>
        <v>0</v>
      </c>
      <c r="M247">
        <f t="shared" si="12"/>
        <v>0</v>
      </c>
    </row>
    <row r="248" spans="11:13" hidden="1" x14ac:dyDescent="0.3">
      <c r="K248" s="7">
        <f t="shared" si="11"/>
        <v>0</v>
      </c>
      <c r="L248" s="5">
        <f t="shared" si="13"/>
        <v>0</v>
      </c>
      <c r="M248">
        <f t="shared" si="12"/>
        <v>0</v>
      </c>
    </row>
    <row r="249" spans="11:13" hidden="1" x14ac:dyDescent="0.3">
      <c r="K249" s="7">
        <f t="shared" si="11"/>
        <v>0</v>
      </c>
      <c r="L249" s="5">
        <f t="shared" si="13"/>
        <v>0</v>
      </c>
      <c r="M249">
        <f t="shared" si="12"/>
        <v>0</v>
      </c>
    </row>
    <row r="250" spans="11:13" hidden="1" x14ac:dyDescent="0.3">
      <c r="K250" s="7">
        <f t="shared" si="11"/>
        <v>0</v>
      </c>
      <c r="L250" s="5">
        <f t="shared" si="13"/>
        <v>0</v>
      </c>
      <c r="M250">
        <f t="shared" si="12"/>
        <v>0</v>
      </c>
    </row>
    <row r="251" spans="11:13" hidden="1" x14ac:dyDescent="0.3">
      <c r="K251" s="7">
        <f t="shared" si="11"/>
        <v>0</v>
      </c>
      <c r="L251" s="5">
        <f t="shared" si="13"/>
        <v>0</v>
      </c>
      <c r="M251">
        <f t="shared" si="12"/>
        <v>0</v>
      </c>
    </row>
    <row r="252" spans="11:13" hidden="1" x14ac:dyDescent="0.3">
      <c r="K252" s="7">
        <f t="shared" si="11"/>
        <v>0</v>
      </c>
      <c r="L252" s="5">
        <f t="shared" si="13"/>
        <v>0</v>
      </c>
      <c r="M252">
        <f t="shared" si="12"/>
        <v>0</v>
      </c>
    </row>
    <row r="253" spans="11:13" hidden="1" x14ac:dyDescent="0.3">
      <c r="K253" s="7">
        <f t="shared" si="11"/>
        <v>0</v>
      </c>
      <c r="L253" s="5">
        <f t="shared" si="13"/>
        <v>0</v>
      </c>
      <c r="M253">
        <f t="shared" si="12"/>
        <v>0</v>
      </c>
    </row>
    <row r="254" spans="11:13" hidden="1" x14ac:dyDescent="0.3">
      <c r="K254" s="7">
        <f t="shared" si="11"/>
        <v>0</v>
      </c>
      <c r="L254" s="5">
        <f t="shared" si="13"/>
        <v>0</v>
      </c>
      <c r="M254">
        <f t="shared" si="12"/>
        <v>0</v>
      </c>
    </row>
    <row r="255" spans="11:13" hidden="1" x14ac:dyDescent="0.3">
      <c r="K255" s="7">
        <f t="shared" si="11"/>
        <v>0</v>
      </c>
      <c r="L255" s="5">
        <f t="shared" si="13"/>
        <v>0</v>
      </c>
      <c r="M255">
        <f t="shared" si="12"/>
        <v>0</v>
      </c>
    </row>
    <row r="256" spans="11:13" hidden="1" x14ac:dyDescent="0.3">
      <c r="K256" s="7">
        <f t="shared" si="11"/>
        <v>0</v>
      </c>
      <c r="L256" s="5">
        <f t="shared" si="13"/>
        <v>0</v>
      </c>
      <c r="M256">
        <f t="shared" si="12"/>
        <v>0</v>
      </c>
    </row>
    <row r="257" spans="11:13" hidden="1" x14ac:dyDescent="0.3">
      <c r="K257" s="7">
        <f t="shared" si="11"/>
        <v>0</v>
      </c>
      <c r="L257" s="5">
        <f t="shared" si="13"/>
        <v>0</v>
      </c>
      <c r="M257">
        <f t="shared" si="12"/>
        <v>0</v>
      </c>
    </row>
    <row r="258" spans="11:13" hidden="1" x14ac:dyDescent="0.3">
      <c r="K258" s="7">
        <f t="shared" si="11"/>
        <v>0</v>
      </c>
      <c r="L258" s="5">
        <f t="shared" si="13"/>
        <v>0</v>
      </c>
      <c r="M258">
        <f t="shared" si="12"/>
        <v>0</v>
      </c>
    </row>
    <row r="259" spans="11:13" hidden="1" x14ac:dyDescent="0.3">
      <c r="K259" s="7">
        <f t="shared" si="11"/>
        <v>0</v>
      </c>
      <c r="L259" s="5">
        <f t="shared" si="13"/>
        <v>0</v>
      </c>
      <c r="M259">
        <f t="shared" si="12"/>
        <v>0</v>
      </c>
    </row>
    <row r="260" spans="11:13" hidden="1" x14ac:dyDescent="0.3">
      <c r="K260" s="7">
        <f t="shared" si="11"/>
        <v>0</v>
      </c>
      <c r="L260" s="5">
        <f t="shared" si="13"/>
        <v>0</v>
      </c>
      <c r="M260">
        <f t="shared" si="12"/>
        <v>0</v>
      </c>
    </row>
    <row r="261" spans="11:13" hidden="1" x14ac:dyDescent="0.3">
      <c r="K261" s="7">
        <f t="shared" ref="K261:K324" si="14">SUM(F261:J261)</f>
        <v>0</v>
      </c>
      <c r="L261" s="5">
        <f t="shared" si="13"/>
        <v>0</v>
      </c>
      <c r="M261">
        <f t="shared" ref="M261:M324" si="15">SUM(K261*L261)</f>
        <v>0</v>
      </c>
    </row>
    <row r="262" spans="11:13" hidden="1" x14ac:dyDescent="0.3">
      <c r="K262" s="7">
        <f t="shared" si="14"/>
        <v>0</v>
      </c>
      <c r="L262" s="5">
        <f t="shared" ref="L262:L325" si="16">IF(D262="X",0,IF(E262="",0,IF(E262="H",0,VLOOKUP(E262,$F$539:$G$553,2))))</f>
        <v>0</v>
      </c>
      <c r="M262">
        <f t="shared" si="15"/>
        <v>0</v>
      </c>
    </row>
    <row r="263" spans="11:13" hidden="1" x14ac:dyDescent="0.3">
      <c r="K263" s="7">
        <f t="shared" si="14"/>
        <v>0</v>
      </c>
      <c r="L263" s="5">
        <f t="shared" si="16"/>
        <v>0</v>
      </c>
      <c r="M263">
        <f t="shared" si="15"/>
        <v>0</v>
      </c>
    </row>
    <row r="264" spans="11:13" hidden="1" x14ac:dyDescent="0.3">
      <c r="K264" s="7">
        <f t="shared" si="14"/>
        <v>0</v>
      </c>
      <c r="L264" s="5">
        <f t="shared" si="16"/>
        <v>0</v>
      </c>
      <c r="M264">
        <f t="shared" si="15"/>
        <v>0</v>
      </c>
    </row>
    <row r="265" spans="11:13" hidden="1" x14ac:dyDescent="0.3">
      <c r="K265" s="7">
        <f t="shared" si="14"/>
        <v>0</v>
      </c>
      <c r="L265" s="5">
        <f t="shared" si="16"/>
        <v>0</v>
      </c>
      <c r="M265">
        <f t="shared" si="15"/>
        <v>0</v>
      </c>
    </row>
    <row r="266" spans="11:13" hidden="1" x14ac:dyDescent="0.3">
      <c r="K266" s="7">
        <f t="shared" si="14"/>
        <v>0</v>
      </c>
      <c r="L266" s="5">
        <f t="shared" si="16"/>
        <v>0</v>
      </c>
      <c r="M266">
        <f t="shared" si="15"/>
        <v>0</v>
      </c>
    </row>
    <row r="267" spans="11:13" hidden="1" x14ac:dyDescent="0.3">
      <c r="K267" s="7">
        <f t="shared" si="14"/>
        <v>0</v>
      </c>
      <c r="L267" s="5">
        <f t="shared" si="16"/>
        <v>0</v>
      </c>
      <c r="M267">
        <f t="shared" si="15"/>
        <v>0</v>
      </c>
    </row>
    <row r="268" spans="11:13" hidden="1" x14ac:dyDescent="0.3">
      <c r="K268" s="7">
        <f t="shared" si="14"/>
        <v>0</v>
      </c>
      <c r="L268" s="5">
        <f t="shared" si="16"/>
        <v>0</v>
      </c>
      <c r="M268">
        <f t="shared" si="15"/>
        <v>0</v>
      </c>
    </row>
    <row r="269" spans="11:13" hidden="1" x14ac:dyDescent="0.3">
      <c r="K269" s="7">
        <f t="shared" si="14"/>
        <v>0</v>
      </c>
      <c r="L269" s="5">
        <f t="shared" si="16"/>
        <v>0</v>
      </c>
      <c r="M269">
        <f t="shared" si="15"/>
        <v>0</v>
      </c>
    </row>
    <row r="270" spans="11:13" hidden="1" x14ac:dyDescent="0.3">
      <c r="K270" s="7">
        <f t="shared" si="14"/>
        <v>0</v>
      </c>
      <c r="L270" s="5">
        <f t="shared" si="16"/>
        <v>0</v>
      </c>
      <c r="M270">
        <f t="shared" si="15"/>
        <v>0</v>
      </c>
    </row>
    <row r="271" spans="11:13" hidden="1" x14ac:dyDescent="0.3">
      <c r="K271" s="7">
        <f t="shared" si="14"/>
        <v>0</v>
      </c>
      <c r="L271" s="5">
        <f t="shared" si="16"/>
        <v>0</v>
      </c>
      <c r="M271">
        <f t="shared" si="15"/>
        <v>0</v>
      </c>
    </row>
    <row r="272" spans="11:13" hidden="1" x14ac:dyDescent="0.3">
      <c r="K272" s="7">
        <f t="shared" si="14"/>
        <v>0</v>
      </c>
      <c r="L272" s="5">
        <f t="shared" si="16"/>
        <v>0</v>
      </c>
      <c r="M272">
        <f t="shared" si="15"/>
        <v>0</v>
      </c>
    </row>
    <row r="273" spans="11:13" hidden="1" x14ac:dyDescent="0.3">
      <c r="K273" s="7">
        <f t="shared" si="14"/>
        <v>0</v>
      </c>
      <c r="L273" s="5">
        <f t="shared" si="16"/>
        <v>0</v>
      </c>
      <c r="M273">
        <f t="shared" si="15"/>
        <v>0</v>
      </c>
    </row>
    <row r="274" spans="11:13" hidden="1" x14ac:dyDescent="0.3">
      <c r="K274" s="7">
        <f t="shared" si="14"/>
        <v>0</v>
      </c>
      <c r="L274" s="5">
        <f t="shared" si="16"/>
        <v>0</v>
      </c>
      <c r="M274">
        <f t="shared" si="15"/>
        <v>0</v>
      </c>
    </row>
    <row r="275" spans="11:13" hidden="1" x14ac:dyDescent="0.3">
      <c r="K275" s="7">
        <f t="shared" si="14"/>
        <v>0</v>
      </c>
      <c r="L275" s="5">
        <f t="shared" si="16"/>
        <v>0</v>
      </c>
      <c r="M275">
        <f t="shared" si="15"/>
        <v>0</v>
      </c>
    </row>
    <row r="276" spans="11:13" hidden="1" x14ac:dyDescent="0.3">
      <c r="K276" s="7">
        <f t="shared" si="14"/>
        <v>0</v>
      </c>
      <c r="L276" s="5">
        <f t="shared" si="16"/>
        <v>0</v>
      </c>
      <c r="M276">
        <f t="shared" si="15"/>
        <v>0</v>
      </c>
    </row>
    <row r="277" spans="11:13" hidden="1" x14ac:dyDescent="0.3">
      <c r="K277" s="7">
        <f t="shared" si="14"/>
        <v>0</v>
      </c>
      <c r="L277" s="5">
        <f t="shared" si="16"/>
        <v>0</v>
      </c>
      <c r="M277">
        <f t="shared" si="15"/>
        <v>0</v>
      </c>
    </row>
    <row r="278" spans="11:13" hidden="1" x14ac:dyDescent="0.3">
      <c r="K278" s="7">
        <f t="shared" si="14"/>
        <v>0</v>
      </c>
      <c r="L278" s="5">
        <f t="shared" si="16"/>
        <v>0</v>
      </c>
      <c r="M278">
        <f t="shared" si="15"/>
        <v>0</v>
      </c>
    </row>
    <row r="279" spans="11:13" hidden="1" x14ac:dyDescent="0.3">
      <c r="K279" s="7">
        <f t="shared" si="14"/>
        <v>0</v>
      </c>
      <c r="L279" s="5">
        <f t="shared" si="16"/>
        <v>0</v>
      </c>
      <c r="M279">
        <f t="shared" si="15"/>
        <v>0</v>
      </c>
    </row>
    <row r="280" spans="11:13" hidden="1" x14ac:dyDescent="0.3">
      <c r="K280" s="7">
        <f t="shared" si="14"/>
        <v>0</v>
      </c>
      <c r="L280" s="5">
        <f t="shared" si="16"/>
        <v>0</v>
      </c>
      <c r="M280">
        <f t="shared" si="15"/>
        <v>0</v>
      </c>
    </row>
    <row r="281" spans="11:13" hidden="1" x14ac:dyDescent="0.3">
      <c r="K281" s="7">
        <f t="shared" si="14"/>
        <v>0</v>
      </c>
      <c r="L281" s="5">
        <f t="shared" si="16"/>
        <v>0</v>
      </c>
      <c r="M281">
        <f t="shared" si="15"/>
        <v>0</v>
      </c>
    </row>
    <row r="282" spans="11:13" hidden="1" x14ac:dyDescent="0.3">
      <c r="K282" s="7">
        <f t="shared" si="14"/>
        <v>0</v>
      </c>
      <c r="L282" s="5">
        <f t="shared" si="16"/>
        <v>0</v>
      </c>
      <c r="M282">
        <f t="shared" si="15"/>
        <v>0</v>
      </c>
    </row>
    <row r="283" spans="11:13" hidden="1" x14ac:dyDescent="0.3">
      <c r="K283" s="7">
        <f t="shared" si="14"/>
        <v>0</v>
      </c>
      <c r="L283" s="5">
        <f t="shared" si="16"/>
        <v>0</v>
      </c>
      <c r="M283">
        <f t="shared" si="15"/>
        <v>0</v>
      </c>
    </row>
    <row r="284" spans="11:13" hidden="1" x14ac:dyDescent="0.3">
      <c r="K284" s="7">
        <f t="shared" si="14"/>
        <v>0</v>
      </c>
      <c r="L284" s="5">
        <f t="shared" si="16"/>
        <v>0</v>
      </c>
      <c r="M284">
        <f t="shared" si="15"/>
        <v>0</v>
      </c>
    </row>
    <row r="285" spans="11:13" hidden="1" x14ac:dyDescent="0.3">
      <c r="K285" s="7">
        <f t="shared" si="14"/>
        <v>0</v>
      </c>
      <c r="L285" s="5">
        <f t="shared" si="16"/>
        <v>0</v>
      </c>
      <c r="M285">
        <f t="shared" si="15"/>
        <v>0</v>
      </c>
    </row>
    <row r="286" spans="11:13" hidden="1" x14ac:dyDescent="0.3">
      <c r="K286" s="7">
        <f t="shared" si="14"/>
        <v>0</v>
      </c>
      <c r="L286" s="5">
        <f t="shared" si="16"/>
        <v>0</v>
      </c>
      <c r="M286">
        <f t="shared" si="15"/>
        <v>0</v>
      </c>
    </row>
    <row r="287" spans="11:13" hidden="1" x14ac:dyDescent="0.3">
      <c r="K287" s="7">
        <f t="shared" si="14"/>
        <v>0</v>
      </c>
      <c r="L287" s="5">
        <f t="shared" si="16"/>
        <v>0</v>
      </c>
      <c r="M287">
        <f t="shared" si="15"/>
        <v>0</v>
      </c>
    </row>
    <row r="288" spans="11:13" hidden="1" x14ac:dyDescent="0.3">
      <c r="K288" s="7">
        <f t="shared" si="14"/>
        <v>0</v>
      </c>
      <c r="L288" s="5">
        <f t="shared" si="16"/>
        <v>0</v>
      </c>
      <c r="M288">
        <f t="shared" si="15"/>
        <v>0</v>
      </c>
    </row>
    <row r="289" spans="11:13" hidden="1" x14ac:dyDescent="0.3">
      <c r="K289" s="7">
        <f t="shared" si="14"/>
        <v>0</v>
      </c>
      <c r="L289" s="5">
        <f t="shared" si="16"/>
        <v>0</v>
      </c>
      <c r="M289">
        <f t="shared" si="15"/>
        <v>0</v>
      </c>
    </row>
    <row r="290" spans="11:13" hidden="1" x14ac:dyDescent="0.3">
      <c r="K290" s="7">
        <f t="shared" si="14"/>
        <v>0</v>
      </c>
      <c r="L290" s="5">
        <f t="shared" si="16"/>
        <v>0</v>
      </c>
      <c r="M290">
        <f t="shared" si="15"/>
        <v>0</v>
      </c>
    </row>
    <row r="291" spans="11:13" hidden="1" x14ac:dyDescent="0.3">
      <c r="K291" s="7">
        <f t="shared" si="14"/>
        <v>0</v>
      </c>
      <c r="L291" s="5">
        <f t="shared" si="16"/>
        <v>0</v>
      </c>
      <c r="M291">
        <f t="shared" si="15"/>
        <v>0</v>
      </c>
    </row>
    <row r="292" spans="11:13" hidden="1" x14ac:dyDescent="0.3">
      <c r="K292" s="7">
        <f t="shared" si="14"/>
        <v>0</v>
      </c>
      <c r="L292" s="5">
        <f t="shared" si="16"/>
        <v>0</v>
      </c>
      <c r="M292">
        <f t="shared" si="15"/>
        <v>0</v>
      </c>
    </row>
    <row r="293" spans="11:13" hidden="1" x14ac:dyDescent="0.3">
      <c r="K293" s="7">
        <f t="shared" si="14"/>
        <v>0</v>
      </c>
      <c r="L293" s="5">
        <f t="shared" si="16"/>
        <v>0</v>
      </c>
      <c r="M293">
        <f t="shared" si="15"/>
        <v>0</v>
      </c>
    </row>
    <row r="294" spans="11:13" hidden="1" x14ac:dyDescent="0.3">
      <c r="K294" s="7">
        <f t="shared" si="14"/>
        <v>0</v>
      </c>
      <c r="L294" s="5">
        <f t="shared" si="16"/>
        <v>0</v>
      </c>
      <c r="M294">
        <f t="shared" si="15"/>
        <v>0</v>
      </c>
    </row>
    <row r="295" spans="11:13" hidden="1" x14ac:dyDescent="0.3">
      <c r="K295" s="7">
        <f t="shared" si="14"/>
        <v>0</v>
      </c>
      <c r="L295" s="5">
        <f t="shared" si="16"/>
        <v>0</v>
      </c>
      <c r="M295">
        <f t="shared" si="15"/>
        <v>0</v>
      </c>
    </row>
    <row r="296" spans="11:13" hidden="1" x14ac:dyDescent="0.3">
      <c r="K296" s="7">
        <f t="shared" si="14"/>
        <v>0</v>
      </c>
      <c r="L296" s="5">
        <f t="shared" si="16"/>
        <v>0</v>
      </c>
      <c r="M296">
        <f t="shared" si="15"/>
        <v>0</v>
      </c>
    </row>
    <row r="297" spans="11:13" hidden="1" x14ac:dyDescent="0.3">
      <c r="K297" s="7">
        <f t="shared" si="14"/>
        <v>0</v>
      </c>
      <c r="L297" s="5">
        <f t="shared" si="16"/>
        <v>0</v>
      </c>
      <c r="M297">
        <f t="shared" si="15"/>
        <v>0</v>
      </c>
    </row>
    <row r="298" spans="11:13" hidden="1" x14ac:dyDescent="0.3">
      <c r="K298" s="7">
        <f t="shared" si="14"/>
        <v>0</v>
      </c>
      <c r="L298" s="5">
        <f t="shared" si="16"/>
        <v>0</v>
      </c>
      <c r="M298">
        <f t="shared" si="15"/>
        <v>0</v>
      </c>
    </row>
    <row r="299" spans="11:13" hidden="1" x14ac:dyDescent="0.3">
      <c r="K299" s="7">
        <f t="shared" si="14"/>
        <v>0</v>
      </c>
      <c r="L299" s="5">
        <f t="shared" si="16"/>
        <v>0</v>
      </c>
      <c r="M299">
        <f t="shared" si="15"/>
        <v>0</v>
      </c>
    </row>
    <row r="300" spans="11:13" hidden="1" x14ac:dyDescent="0.3">
      <c r="K300" s="7">
        <f t="shared" si="14"/>
        <v>0</v>
      </c>
      <c r="L300" s="5">
        <f t="shared" si="16"/>
        <v>0</v>
      </c>
      <c r="M300">
        <f t="shared" si="15"/>
        <v>0</v>
      </c>
    </row>
    <row r="301" spans="11:13" hidden="1" x14ac:dyDescent="0.3">
      <c r="K301" s="7">
        <f t="shared" si="14"/>
        <v>0</v>
      </c>
      <c r="L301" s="5">
        <f t="shared" si="16"/>
        <v>0</v>
      </c>
      <c r="M301">
        <f t="shared" si="15"/>
        <v>0</v>
      </c>
    </row>
    <row r="302" spans="11:13" hidden="1" x14ac:dyDescent="0.3">
      <c r="K302" s="7">
        <f t="shared" si="14"/>
        <v>0</v>
      </c>
      <c r="L302" s="5">
        <f t="shared" si="16"/>
        <v>0</v>
      </c>
      <c r="M302">
        <f t="shared" si="15"/>
        <v>0</v>
      </c>
    </row>
    <row r="303" spans="11:13" hidden="1" x14ac:dyDescent="0.3">
      <c r="K303" s="7">
        <f t="shared" si="14"/>
        <v>0</v>
      </c>
      <c r="L303" s="5">
        <f t="shared" si="16"/>
        <v>0</v>
      </c>
      <c r="M303">
        <f t="shared" si="15"/>
        <v>0</v>
      </c>
    </row>
    <row r="304" spans="11:13" hidden="1" x14ac:dyDescent="0.3">
      <c r="K304" s="7">
        <f t="shared" si="14"/>
        <v>0</v>
      </c>
      <c r="L304" s="5">
        <f t="shared" si="16"/>
        <v>0</v>
      </c>
      <c r="M304">
        <f t="shared" si="15"/>
        <v>0</v>
      </c>
    </row>
    <row r="305" spans="11:13" hidden="1" x14ac:dyDescent="0.3">
      <c r="K305" s="7">
        <f t="shared" si="14"/>
        <v>0</v>
      </c>
      <c r="L305" s="5">
        <f t="shared" si="16"/>
        <v>0</v>
      </c>
      <c r="M305">
        <f t="shared" si="15"/>
        <v>0</v>
      </c>
    </row>
    <row r="306" spans="11:13" hidden="1" x14ac:dyDescent="0.3">
      <c r="K306" s="7">
        <f t="shared" si="14"/>
        <v>0</v>
      </c>
      <c r="L306" s="5">
        <f t="shared" si="16"/>
        <v>0</v>
      </c>
      <c r="M306">
        <f t="shared" si="15"/>
        <v>0</v>
      </c>
    </row>
    <row r="307" spans="11:13" hidden="1" x14ac:dyDescent="0.3">
      <c r="K307" s="7">
        <f t="shared" si="14"/>
        <v>0</v>
      </c>
      <c r="L307" s="5">
        <f t="shared" si="16"/>
        <v>0</v>
      </c>
      <c r="M307">
        <f t="shared" si="15"/>
        <v>0</v>
      </c>
    </row>
    <row r="308" spans="11:13" hidden="1" x14ac:dyDescent="0.3">
      <c r="K308" s="7">
        <f t="shared" si="14"/>
        <v>0</v>
      </c>
      <c r="L308" s="5">
        <f t="shared" si="16"/>
        <v>0</v>
      </c>
      <c r="M308">
        <f t="shared" si="15"/>
        <v>0</v>
      </c>
    </row>
    <row r="309" spans="11:13" hidden="1" x14ac:dyDescent="0.3">
      <c r="K309" s="7">
        <f t="shared" si="14"/>
        <v>0</v>
      </c>
      <c r="L309" s="5">
        <f t="shared" si="16"/>
        <v>0</v>
      </c>
      <c r="M309">
        <f t="shared" si="15"/>
        <v>0</v>
      </c>
    </row>
    <row r="310" spans="11:13" hidden="1" x14ac:dyDescent="0.3">
      <c r="K310" s="7">
        <f t="shared" si="14"/>
        <v>0</v>
      </c>
      <c r="L310" s="5">
        <f t="shared" si="16"/>
        <v>0</v>
      </c>
      <c r="M310">
        <f t="shared" si="15"/>
        <v>0</v>
      </c>
    </row>
    <row r="311" spans="11:13" hidden="1" x14ac:dyDescent="0.3">
      <c r="K311" s="7">
        <f t="shared" si="14"/>
        <v>0</v>
      </c>
      <c r="L311" s="5">
        <f t="shared" si="16"/>
        <v>0</v>
      </c>
      <c r="M311">
        <f t="shared" si="15"/>
        <v>0</v>
      </c>
    </row>
    <row r="312" spans="11:13" hidden="1" x14ac:dyDescent="0.3">
      <c r="K312" s="7">
        <f t="shared" si="14"/>
        <v>0</v>
      </c>
      <c r="L312" s="5">
        <f t="shared" si="16"/>
        <v>0</v>
      </c>
      <c r="M312">
        <f t="shared" si="15"/>
        <v>0</v>
      </c>
    </row>
    <row r="313" spans="11:13" hidden="1" x14ac:dyDescent="0.3">
      <c r="K313" s="7">
        <f t="shared" si="14"/>
        <v>0</v>
      </c>
      <c r="L313" s="5">
        <f t="shared" si="16"/>
        <v>0</v>
      </c>
      <c r="M313">
        <f t="shared" si="15"/>
        <v>0</v>
      </c>
    </row>
    <row r="314" spans="11:13" hidden="1" x14ac:dyDescent="0.3">
      <c r="K314" s="7">
        <f t="shared" si="14"/>
        <v>0</v>
      </c>
      <c r="L314" s="5">
        <f t="shared" si="16"/>
        <v>0</v>
      </c>
      <c r="M314">
        <f t="shared" si="15"/>
        <v>0</v>
      </c>
    </row>
    <row r="315" spans="11:13" hidden="1" x14ac:dyDescent="0.3">
      <c r="K315" s="7">
        <f t="shared" si="14"/>
        <v>0</v>
      </c>
      <c r="L315" s="5">
        <f t="shared" si="16"/>
        <v>0</v>
      </c>
      <c r="M315">
        <f t="shared" si="15"/>
        <v>0</v>
      </c>
    </row>
    <row r="316" spans="11:13" hidden="1" x14ac:dyDescent="0.3">
      <c r="K316" s="7">
        <f t="shared" si="14"/>
        <v>0</v>
      </c>
      <c r="L316" s="5">
        <f t="shared" si="16"/>
        <v>0</v>
      </c>
      <c r="M316">
        <f t="shared" si="15"/>
        <v>0</v>
      </c>
    </row>
    <row r="317" spans="11:13" hidden="1" x14ac:dyDescent="0.3">
      <c r="K317" s="7">
        <f t="shared" si="14"/>
        <v>0</v>
      </c>
      <c r="L317" s="5">
        <f t="shared" si="16"/>
        <v>0</v>
      </c>
      <c r="M317">
        <f t="shared" si="15"/>
        <v>0</v>
      </c>
    </row>
    <row r="318" spans="11:13" hidden="1" x14ac:dyDescent="0.3">
      <c r="K318" s="7">
        <f t="shared" si="14"/>
        <v>0</v>
      </c>
      <c r="L318" s="5">
        <f t="shared" si="16"/>
        <v>0</v>
      </c>
      <c r="M318">
        <f t="shared" si="15"/>
        <v>0</v>
      </c>
    </row>
    <row r="319" spans="11:13" hidden="1" x14ac:dyDescent="0.3">
      <c r="K319" s="7">
        <f t="shared" si="14"/>
        <v>0</v>
      </c>
      <c r="L319" s="5">
        <f t="shared" si="16"/>
        <v>0</v>
      </c>
      <c r="M319">
        <f t="shared" si="15"/>
        <v>0</v>
      </c>
    </row>
    <row r="320" spans="11:13" hidden="1" x14ac:dyDescent="0.3">
      <c r="K320" s="7">
        <f t="shared" si="14"/>
        <v>0</v>
      </c>
      <c r="L320" s="5">
        <f t="shared" si="16"/>
        <v>0</v>
      </c>
      <c r="M320">
        <f t="shared" si="15"/>
        <v>0</v>
      </c>
    </row>
    <row r="321" spans="11:13" hidden="1" x14ac:dyDescent="0.3">
      <c r="K321" s="7">
        <f t="shared" si="14"/>
        <v>0</v>
      </c>
      <c r="L321" s="5">
        <f t="shared" si="16"/>
        <v>0</v>
      </c>
      <c r="M321">
        <f t="shared" si="15"/>
        <v>0</v>
      </c>
    </row>
    <row r="322" spans="11:13" hidden="1" x14ac:dyDescent="0.3">
      <c r="K322" s="7">
        <f t="shared" si="14"/>
        <v>0</v>
      </c>
      <c r="L322" s="5">
        <f t="shared" si="16"/>
        <v>0</v>
      </c>
      <c r="M322">
        <f t="shared" si="15"/>
        <v>0</v>
      </c>
    </row>
    <row r="323" spans="11:13" hidden="1" x14ac:dyDescent="0.3">
      <c r="K323" s="7">
        <f t="shared" si="14"/>
        <v>0</v>
      </c>
      <c r="L323" s="5">
        <f t="shared" si="16"/>
        <v>0</v>
      </c>
      <c r="M323">
        <f t="shared" si="15"/>
        <v>0</v>
      </c>
    </row>
    <row r="324" spans="11:13" hidden="1" x14ac:dyDescent="0.3">
      <c r="K324" s="7">
        <f t="shared" si="14"/>
        <v>0</v>
      </c>
      <c r="L324" s="5">
        <f t="shared" si="16"/>
        <v>0</v>
      </c>
      <c r="M324">
        <f t="shared" si="15"/>
        <v>0</v>
      </c>
    </row>
    <row r="325" spans="11:13" hidden="1" x14ac:dyDescent="0.3">
      <c r="K325" s="7">
        <f t="shared" ref="K325:K388" si="17">SUM(F325:J325)</f>
        <v>0</v>
      </c>
      <c r="L325" s="5">
        <f t="shared" si="16"/>
        <v>0</v>
      </c>
      <c r="M325">
        <f t="shared" ref="M325:M388" si="18">SUM(K325*L325)</f>
        <v>0</v>
      </c>
    </row>
    <row r="326" spans="11:13" hidden="1" x14ac:dyDescent="0.3">
      <c r="K326" s="7">
        <f t="shared" si="17"/>
        <v>0</v>
      </c>
      <c r="L326" s="5">
        <f t="shared" ref="L326:L389" si="19">IF(D326="X",0,IF(E326="",0,IF(E326="H",0,VLOOKUP(E326,$F$539:$G$553,2))))</f>
        <v>0</v>
      </c>
      <c r="M326">
        <f t="shared" si="18"/>
        <v>0</v>
      </c>
    </row>
    <row r="327" spans="11:13" hidden="1" x14ac:dyDescent="0.3">
      <c r="K327" s="7">
        <f t="shared" si="17"/>
        <v>0</v>
      </c>
      <c r="L327" s="5">
        <f t="shared" si="19"/>
        <v>0</v>
      </c>
      <c r="M327">
        <f t="shared" si="18"/>
        <v>0</v>
      </c>
    </row>
    <row r="328" spans="11:13" hidden="1" x14ac:dyDescent="0.3">
      <c r="K328" s="7">
        <f t="shared" si="17"/>
        <v>0</v>
      </c>
      <c r="L328" s="5">
        <f t="shared" si="19"/>
        <v>0</v>
      </c>
      <c r="M328">
        <f t="shared" si="18"/>
        <v>0</v>
      </c>
    </row>
    <row r="329" spans="11:13" hidden="1" x14ac:dyDescent="0.3">
      <c r="K329" s="7">
        <f t="shared" si="17"/>
        <v>0</v>
      </c>
      <c r="L329" s="5">
        <f t="shared" si="19"/>
        <v>0</v>
      </c>
      <c r="M329">
        <f t="shared" si="18"/>
        <v>0</v>
      </c>
    </row>
    <row r="330" spans="11:13" hidden="1" x14ac:dyDescent="0.3">
      <c r="K330" s="7">
        <f t="shared" si="17"/>
        <v>0</v>
      </c>
      <c r="L330" s="5">
        <f t="shared" si="19"/>
        <v>0</v>
      </c>
      <c r="M330">
        <f t="shared" si="18"/>
        <v>0</v>
      </c>
    </row>
    <row r="331" spans="11:13" hidden="1" x14ac:dyDescent="0.3">
      <c r="K331" s="7">
        <f t="shared" si="17"/>
        <v>0</v>
      </c>
      <c r="L331" s="5">
        <f t="shared" si="19"/>
        <v>0</v>
      </c>
      <c r="M331">
        <f t="shared" si="18"/>
        <v>0</v>
      </c>
    </row>
    <row r="332" spans="11:13" hidden="1" x14ac:dyDescent="0.3">
      <c r="K332" s="7">
        <f t="shared" si="17"/>
        <v>0</v>
      </c>
      <c r="L332" s="5">
        <f t="shared" si="19"/>
        <v>0</v>
      </c>
      <c r="M332">
        <f t="shared" si="18"/>
        <v>0</v>
      </c>
    </row>
    <row r="333" spans="11:13" hidden="1" x14ac:dyDescent="0.3">
      <c r="K333" s="7">
        <f t="shared" si="17"/>
        <v>0</v>
      </c>
      <c r="L333" s="5">
        <f t="shared" si="19"/>
        <v>0</v>
      </c>
      <c r="M333">
        <f t="shared" si="18"/>
        <v>0</v>
      </c>
    </row>
    <row r="334" spans="11:13" hidden="1" x14ac:dyDescent="0.3">
      <c r="K334" s="7">
        <f t="shared" si="17"/>
        <v>0</v>
      </c>
      <c r="L334" s="5">
        <f t="shared" si="19"/>
        <v>0</v>
      </c>
      <c r="M334">
        <f t="shared" si="18"/>
        <v>0</v>
      </c>
    </row>
    <row r="335" spans="11:13" hidden="1" x14ac:dyDescent="0.3">
      <c r="K335" s="7">
        <f t="shared" si="17"/>
        <v>0</v>
      </c>
      <c r="L335" s="5">
        <f t="shared" si="19"/>
        <v>0</v>
      </c>
      <c r="M335">
        <f t="shared" si="18"/>
        <v>0</v>
      </c>
    </row>
    <row r="336" spans="11:13" hidden="1" x14ac:dyDescent="0.3">
      <c r="K336" s="7">
        <f t="shared" si="17"/>
        <v>0</v>
      </c>
      <c r="L336" s="5">
        <f t="shared" si="19"/>
        <v>0</v>
      </c>
      <c r="M336">
        <f t="shared" si="18"/>
        <v>0</v>
      </c>
    </row>
    <row r="337" spans="11:13" hidden="1" x14ac:dyDescent="0.3">
      <c r="K337" s="7">
        <f t="shared" si="17"/>
        <v>0</v>
      </c>
      <c r="L337" s="5">
        <f t="shared" si="19"/>
        <v>0</v>
      </c>
      <c r="M337">
        <f t="shared" si="18"/>
        <v>0</v>
      </c>
    </row>
    <row r="338" spans="11:13" hidden="1" x14ac:dyDescent="0.3">
      <c r="K338" s="7">
        <f t="shared" si="17"/>
        <v>0</v>
      </c>
      <c r="L338" s="5">
        <f t="shared" si="19"/>
        <v>0</v>
      </c>
      <c r="M338">
        <f t="shared" si="18"/>
        <v>0</v>
      </c>
    </row>
    <row r="339" spans="11:13" hidden="1" x14ac:dyDescent="0.3">
      <c r="K339" s="7">
        <f t="shared" si="17"/>
        <v>0</v>
      </c>
      <c r="L339" s="5">
        <f t="shared" si="19"/>
        <v>0</v>
      </c>
      <c r="M339">
        <f t="shared" si="18"/>
        <v>0</v>
      </c>
    </row>
    <row r="340" spans="11:13" hidden="1" x14ac:dyDescent="0.3">
      <c r="K340" s="7">
        <f t="shared" si="17"/>
        <v>0</v>
      </c>
      <c r="L340" s="5">
        <f t="shared" si="19"/>
        <v>0</v>
      </c>
      <c r="M340">
        <f t="shared" si="18"/>
        <v>0</v>
      </c>
    </row>
    <row r="341" spans="11:13" hidden="1" x14ac:dyDescent="0.3">
      <c r="K341" s="7">
        <f t="shared" si="17"/>
        <v>0</v>
      </c>
      <c r="L341" s="5">
        <f t="shared" si="19"/>
        <v>0</v>
      </c>
      <c r="M341">
        <f t="shared" si="18"/>
        <v>0</v>
      </c>
    </row>
    <row r="342" spans="11:13" hidden="1" x14ac:dyDescent="0.3">
      <c r="K342" s="7">
        <f t="shared" si="17"/>
        <v>0</v>
      </c>
      <c r="L342" s="5">
        <f t="shared" si="19"/>
        <v>0</v>
      </c>
      <c r="M342">
        <f t="shared" si="18"/>
        <v>0</v>
      </c>
    </row>
    <row r="343" spans="11:13" hidden="1" x14ac:dyDescent="0.3">
      <c r="K343" s="7">
        <f t="shared" si="17"/>
        <v>0</v>
      </c>
      <c r="L343" s="5">
        <f t="shared" si="19"/>
        <v>0</v>
      </c>
      <c r="M343">
        <f t="shared" si="18"/>
        <v>0</v>
      </c>
    </row>
    <row r="344" spans="11:13" hidden="1" x14ac:dyDescent="0.3">
      <c r="K344" s="7">
        <f t="shared" si="17"/>
        <v>0</v>
      </c>
      <c r="L344" s="5">
        <f t="shared" si="19"/>
        <v>0</v>
      </c>
      <c r="M344">
        <f t="shared" si="18"/>
        <v>0</v>
      </c>
    </row>
    <row r="345" spans="11:13" hidden="1" x14ac:dyDescent="0.3">
      <c r="K345" s="7">
        <f t="shared" si="17"/>
        <v>0</v>
      </c>
      <c r="L345" s="5">
        <f t="shared" si="19"/>
        <v>0</v>
      </c>
      <c r="M345">
        <f t="shared" si="18"/>
        <v>0</v>
      </c>
    </row>
    <row r="346" spans="11:13" hidden="1" x14ac:dyDescent="0.3">
      <c r="K346" s="7">
        <f t="shared" si="17"/>
        <v>0</v>
      </c>
      <c r="L346" s="5">
        <f t="shared" si="19"/>
        <v>0</v>
      </c>
      <c r="M346">
        <f t="shared" si="18"/>
        <v>0</v>
      </c>
    </row>
    <row r="347" spans="11:13" hidden="1" x14ac:dyDescent="0.3">
      <c r="K347" s="7">
        <f t="shared" si="17"/>
        <v>0</v>
      </c>
      <c r="L347" s="5">
        <f t="shared" si="19"/>
        <v>0</v>
      </c>
      <c r="M347">
        <f t="shared" si="18"/>
        <v>0</v>
      </c>
    </row>
    <row r="348" spans="11:13" hidden="1" x14ac:dyDescent="0.3">
      <c r="K348" s="7">
        <f t="shared" si="17"/>
        <v>0</v>
      </c>
      <c r="L348" s="5">
        <f t="shared" si="19"/>
        <v>0</v>
      </c>
      <c r="M348">
        <f t="shared" si="18"/>
        <v>0</v>
      </c>
    </row>
    <row r="349" spans="11:13" hidden="1" x14ac:dyDescent="0.3">
      <c r="K349" s="7">
        <f t="shared" si="17"/>
        <v>0</v>
      </c>
      <c r="L349" s="5">
        <f t="shared" si="19"/>
        <v>0</v>
      </c>
      <c r="M349">
        <f t="shared" si="18"/>
        <v>0</v>
      </c>
    </row>
    <row r="350" spans="11:13" hidden="1" x14ac:dyDescent="0.3">
      <c r="K350" s="7">
        <f t="shared" si="17"/>
        <v>0</v>
      </c>
      <c r="L350" s="5">
        <f t="shared" si="19"/>
        <v>0</v>
      </c>
      <c r="M350">
        <f t="shared" si="18"/>
        <v>0</v>
      </c>
    </row>
    <row r="351" spans="11:13" hidden="1" x14ac:dyDescent="0.3">
      <c r="K351" s="7">
        <f t="shared" si="17"/>
        <v>0</v>
      </c>
      <c r="L351" s="5">
        <f t="shared" si="19"/>
        <v>0</v>
      </c>
      <c r="M351">
        <f t="shared" si="18"/>
        <v>0</v>
      </c>
    </row>
    <row r="352" spans="11:13" hidden="1" x14ac:dyDescent="0.3">
      <c r="K352" s="7">
        <f t="shared" si="17"/>
        <v>0</v>
      </c>
      <c r="L352" s="5">
        <f t="shared" si="19"/>
        <v>0</v>
      </c>
      <c r="M352">
        <f t="shared" si="18"/>
        <v>0</v>
      </c>
    </row>
    <row r="353" spans="11:13" hidden="1" x14ac:dyDescent="0.3">
      <c r="K353" s="7">
        <f t="shared" si="17"/>
        <v>0</v>
      </c>
      <c r="L353" s="5">
        <f t="shared" si="19"/>
        <v>0</v>
      </c>
      <c r="M353">
        <f t="shared" si="18"/>
        <v>0</v>
      </c>
    </row>
    <row r="354" spans="11:13" hidden="1" x14ac:dyDescent="0.3">
      <c r="K354" s="7">
        <f t="shared" si="17"/>
        <v>0</v>
      </c>
      <c r="L354" s="5">
        <f t="shared" si="19"/>
        <v>0</v>
      </c>
      <c r="M354">
        <f t="shared" si="18"/>
        <v>0</v>
      </c>
    </row>
    <row r="355" spans="11:13" hidden="1" x14ac:dyDescent="0.3">
      <c r="K355" s="7">
        <f t="shared" si="17"/>
        <v>0</v>
      </c>
      <c r="L355" s="5">
        <f t="shared" si="19"/>
        <v>0</v>
      </c>
      <c r="M355">
        <f t="shared" si="18"/>
        <v>0</v>
      </c>
    </row>
    <row r="356" spans="11:13" hidden="1" x14ac:dyDescent="0.3">
      <c r="K356" s="7">
        <f t="shared" si="17"/>
        <v>0</v>
      </c>
      <c r="L356" s="5">
        <f t="shared" si="19"/>
        <v>0</v>
      </c>
      <c r="M356">
        <f t="shared" si="18"/>
        <v>0</v>
      </c>
    </row>
    <row r="357" spans="11:13" hidden="1" x14ac:dyDescent="0.3">
      <c r="K357" s="7">
        <f t="shared" si="17"/>
        <v>0</v>
      </c>
      <c r="L357" s="5">
        <f t="shared" si="19"/>
        <v>0</v>
      </c>
      <c r="M357">
        <f t="shared" si="18"/>
        <v>0</v>
      </c>
    </row>
    <row r="358" spans="11:13" hidden="1" x14ac:dyDescent="0.3">
      <c r="K358" s="7">
        <f t="shared" si="17"/>
        <v>0</v>
      </c>
      <c r="L358" s="5">
        <f t="shared" si="19"/>
        <v>0</v>
      </c>
      <c r="M358">
        <f t="shared" si="18"/>
        <v>0</v>
      </c>
    </row>
    <row r="359" spans="11:13" hidden="1" x14ac:dyDescent="0.3">
      <c r="K359" s="7">
        <f t="shared" si="17"/>
        <v>0</v>
      </c>
      <c r="L359" s="5">
        <f t="shared" si="19"/>
        <v>0</v>
      </c>
      <c r="M359">
        <f t="shared" si="18"/>
        <v>0</v>
      </c>
    </row>
    <row r="360" spans="11:13" hidden="1" x14ac:dyDescent="0.3">
      <c r="K360" s="7">
        <f t="shared" si="17"/>
        <v>0</v>
      </c>
      <c r="L360" s="5">
        <f t="shared" si="19"/>
        <v>0</v>
      </c>
      <c r="M360">
        <f t="shared" si="18"/>
        <v>0</v>
      </c>
    </row>
    <row r="361" spans="11:13" hidden="1" x14ac:dyDescent="0.3">
      <c r="K361" s="7">
        <f t="shared" si="17"/>
        <v>0</v>
      </c>
      <c r="L361" s="5">
        <f t="shared" si="19"/>
        <v>0</v>
      </c>
      <c r="M361">
        <f t="shared" si="18"/>
        <v>0</v>
      </c>
    </row>
    <row r="362" spans="11:13" hidden="1" x14ac:dyDescent="0.3">
      <c r="K362" s="7">
        <f t="shared" si="17"/>
        <v>0</v>
      </c>
      <c r="L362" s="5">
        <f t="shared" si="19"/>
        <v>0</v>
      </c>
      <c r="M362">
        <f t="shared" si="18"/>
        <v>0</v>
      </c>
    </row>
    <row r="363" spans="11:13" hidden="1" x14ac:dyDescent="0.3">
      <c r="K363" s="7">
        <f t="shared" si="17"/>
        <v>0</v>
      </c>
      <c r="L363" s="5">
        <f t="shared" si="19"/>
        <v>0</v>
      </c>
      <c r="M363">
        <f t="shared" si="18"/>
        <v>0</v>
      </c>
    </row>
    <row r="364" spans="11:13" hidden="1" x14ac:dyDescent="0.3">
      <c r="K364" s="7">
        <f t="shared" si="17"/>
        <v>0</v>
      </c>
      <c r="L364" s="5">
        <f t="shared" si="19"/>
        <v>0</v>
      </c>
      <c r="M364">
        <f t="shared" si="18"/>
        <v>0</v>
      </c>
    </row>
    <row r="365" spans="11:13" hidden="1" x14ac:dyDescent="0.3">
      <c r="K365" s="7">
        <f t="shared" si="17"/>
        <v>0</v>
      </c>
      <c r="L365" s="5">
        <f t="shared" si="19"/>
        <v>0</v>
      </c>
      <c r="M365">
        <f t="shared" si="18"/>
        <v>0</v>
      </c>
    </row>
    <row r="366" spans="11:13" hidden="1" x14ac:dyDescent="0.3">
      <c r="K366" s="7">
        <f t="shared" si="17"/>
        <v>0</v>
      </c>
      <c r="L366" s="5">
        <f t="shared" si="19"/>
        <v>0</v>
      </c>
      <c r="M366">
        <f t="shared" si="18"/>
        <v>0</v>
      </c>
    </row>
    <row r="367" spans="11:13" hidden="1" x14ac:dyDescent="0.3">
      <c r="K367" s="7">
        <f t="shared" si="17"/>
        <v>0</v>
      </c>
      <c r="L367" s="5">
        <f t="shared" si="19"/>
        <v>0</v>
      </c>
      <c r="M367">
        <f t="shared" si="18"/>
        <v>0</v>
      </c>
    </row>
    <row r="368" spans="11:13" hidden="1" x14ac:dyDescent="0.3">
      <c r="K368" s="7">
        <f t="shared" si="17"/>
        <v>0</v>
      </c>
      <c r="L368" s="5">
        <f t="shared" si="19"/>
        <v>0</v>
      </c>
      <c r="M368">
        <f t="shared" si="18"/>
        <v>0</v>
      </c>
    </row>
    <row r="369" spans="11:13" hidden="1" x14ac:dyDescent="0.3">
      <c r="K369" s="7">
        <f t="shared" si="17"/>
        <v>0</v>
      </c>
      <c r="L369" s="5">
        <f t="shared" si="19"/>
        <v>0</v>
      </c>
      <c r="M369">
        <f t="shared" si="18"/>
        <v>0</v>
      </c>
    </row>
    <row r="370" spans="11:13" hidden="1" x14ac:dyDescent="0.3">
      <c r="K370" s="7">
        <f t="shared" si="17"/>
        <v>0</v>
      </c>
      <c r="L370" s="5">
        <f t="shared" si="19"/>
        <v>0</v>
      </c>
      <c r="M370">
        <f t="shared" si="18"/>
        <v>0</v>
      </c>
    </row>
    <row r="371" spans="11:13" hidden="1" x14ac:dyDescent="0.3">
      <c r="K371" s="7">
        <f t="shared" si="17"/>
        <v>0</v>
      </c>
      <c r="L371" s="5">
        <f t="shared" si="19"/>
        <v>0</v>
      </c>
      <c r="M371">
        <f t="shared" si="18"/>
        <v>0</v>
      </c>
    </row>
    <row r="372" spans="11:13" hidden="1" x14ac:dyDescent="0.3">
      <c r="K372" s="7">
        <f t="shared" si="17"/>
        <v>0</v>
      </c>
      <c r="L372" s="5">
        <f t="shared" si="19"/>
        <v>0</v>
      </c>
      <c r="M372">
        <f t="shared" si="18"/>
        <v>0</v>
      </c>
    </row>
    <row r="373" spans="11:13" hidden="1" x14ac:dyDescent="0.3">
      <c r="K373" s="7">
        <f t="shared" si="17"/>
        <v>0</v>
      </c>
      <c r="L373" s="5">
        <f t="shared" si="19"/>
        <v>0</v>
      </c>
      <c r="M373">
        <f t="shared" si="18"/>
        <v>0</v>
      </c>
    </row>
    <row r="374" spans="11:13" hidden="1" x14ac:dyDescent="0.3">
      <c r="K374" s="7">
        <f t="shared" si="17"/>
        <v>0</v>
      </c>
      <c r="L374" s="5">
        <f t="shared" si="19"/>
        <v>0</v>
      </c>
      <c r="M374">
        <f t="shared" si="18"/>
        <v>0</v>
      </c>
    </row>
    <row r="375" spans="11:13" hidden="1" x14ac:dyDescent="0.3">
      <c r="K375" s="7">
        <f t="shared" si="17"/>
        <v>0</v>
      </c>
      <c r="L375" s="5">
        <f t="shared" si="19"/>
        <v>0</v>
      </c>
      <c r="M375">
        <f t="shared" si="18"/>
        <v>0</v>
      </c>
    </row>
    <row r="376" spans="11:13" hidden="1" x14ac:dyDescent="0.3">
      <c r="K376" s="7">
        <f t="shared" si="17"/>
        <v>0</v>
      </c>
      <c r="L376" s="5">
        <f t="shared" si="19"/>
        <v>0</v>
      </c>
      <c r="M376">
        <f t="shared" si="18"/>
        <v>0</v>
      </c>
    </row>
    <row r="377" spans="11:13" hidden="1" x14ac:dyDescent="0.3">
      <c r="K377" s="7">
        <f t="shared" si="17"/>
        <v>0</v>
      </c>
      <c r="L377" s="5">
        <f t="shared" si="19"/>
        <v>0</v>
      </c>
      <c r="M377">
        <f t="shared" si="18"/>
        <v>0</v>
      </c>
    </row>
    <row r="378" spans="11:13" hidden="1" x14ac:dyDescent="0.3">
      <c r="K378" s="7">
        <f t="shared" si="17"/>
        <v>0</v>
      </c>
      <c r="L378" s="5">
        <f t="shared" si="19"/>
        <v>0</v>
      </c>
      <c r="M378">
        <f t="shared" si="18"/>
        <v>0</v>
      </c>
    </row>
    <row r="379" spans="11:13" hidden="1" x14ac:dyDescent="0.3">
      <c r="K379" s="7">
        <f t="shared" si="17"/>
        <v>0</v>
      </c>
      <c r="L379" s="5">
        <f t="shared" si="19"/>
        <v>0</v>
      </c>
      <c r="M379">
        <f t="shared" si="18"/>
        <v>0</v>
      </c>
    </row>
    <row r="380" spans="11:13" hidden="1" x14ac:dyDescent="0.3">
      <c r="K380" s="7">
        <f t="shared" si="17"/>
        <v>0</v>
      </c>
      <c r="L380" s="5">
        <f t="shared" si="19"/>
        <v>0</v>
      </c>
      <c r="M380">
        <f t="shared" si="18"/>
        <v>0</v>
      </c>
    </row>
    <row r="381" spans="11:13" hidden="1" x14ac:dyDescent="0.3">
      <c r="K381" s="7">
        <f t="shared" si="17"/>
        <v>0</v>
      </c>
      <c r="L381" s="5">
        <f t="shared" si="19"/>
        <v>0</v>
      </c>
      <c r="M381">
        <f t="shared" si="18"/>
        <v>0</v>
      </c>
    </row>
    <row r="382" spans="11:13" hidden="1" x14ac:dyDescent="0.3">
      <c r="K382" s="7">
        <f t="shared" si="17"/>
        <v>0</v>
      </c>
      <c r="L382" s="5">
        <f t="shared" si="19"/>
        <v>0</v>
      </c>
      <c r="M382">
        <f t="shared" si="18"/>
        <v>0</v>
      </c>
    </row>
    <row r="383" spans="11:13" hidden="1" x14ac:dyDescent="0.3">
      <c r="K383" s="7">
        <f t="shared" si="17"/>
        <v>0</v>
      </c>
      <c r="L383" s="5">
        <f t="shared" si="19"/>
        <v>0</v>
      </c>
      <c r="M383">
        <f t="shared" si="18"/>
        <v>0</v>
      </c>
    </row>
    <row r="384" spans="11:13" hidden="1" x14ac:dyDescent="0.3">
      <c r="K384" s="7">
        <f t="shared" si="17"/>
        <v>0</v>
      </c>
      <c r="L384" s="5">
        <f t="shared" si="19"/>
        <v>0</v>
      </c>
      <c r="M384">
        <f t="shared" si="18"/>
        <v>0</v>
      </c>
    </row>
    <row r="385" spans="11:13" hidden="1" x14ac:dyDescent="0.3">
      <c r="K385" s="7">
        <f t="shared" si="17"/>
        <v>0</v>
      </c>
      <c r="L385" s="5">
        <f t="shared" si="19"/>
        <v>0</v>
      </c>
      <c r="M385">
        <f t="shared" si="18"/>
        <v>0</v>
      </c>
    </row>
    <row r="386" spans="11:13" hidden="1" x14ac:dyDescent="0.3">
      <c r="K386" s="7">
        <f t="shared" si="17"/>
        <v>0</v>
      </c>
      <c r="L386" s="5">
        <f t="shared" si="19"/>
        <v>0</v>
      </c>
      <c r="M386">
        <f t="shared" si="18"/>
        <v>0</v>
      </c>
    </row>
    <row r="387" spans="11:13" hidden="1" x14ac:dyDescent="0.3">
      <c r="K387" s="7">
        <f t="shared" si="17"/>
        <v>0</v>
      </c>
      <c r="L387" s="5">
        <f t="shared" si="19"/>
        <v>0</v>
      </c>
      <c r="M387">
        <f t="shared" si="18"/>
        <v>0</v>
      </c>
    </row>
    <row r="388" spans="11:13" hidden="1" x14ac:dyDescent="0.3">
      <c r="K388" s="7">
        <f t="shared" si="17"/>
        <v>0</v>
      </c>
      <c r="L388" s="5">
        <f t="shared" si="19"/>
        <v>0</v>
      </c>
      <c r="M388">
        <f t="shared" si="18"/>
        <v>0</v>
      </c>
    </row>
    <row r="389" spans="11:13" hidden="1" x14ac:dyDescent="0.3">
      <c r="K389" s="7">
        <f t="shared" ref="K389:K452" si="20">SUM(F389:J389)</f>
        <v>0</v>
      </c>
      <c r="L389" s="5">
        <f t="shared" si="19"/>
        <v>0</v>
      </c>
      <c r="M389">
        <f t="shared" ref="M389:M452" si="21">SUM(K389*L389)</f>
        <v>0</v>
      </c>
    </row>
    <row r="390" spans="11:13" hidden="1" x14ac:dyDescent="0.3">
      <c r="K390" s="7">
        <f t="shared" si="20"/>
        <v>0</v>
      </c>
      <c r="L390" s="5">
        <f t="shared" ref="L390:L453" si="22">IF(D390="X",0,IF(E390="",0,IF(E390="H",0,VLOOKUP(E390,$F$539:$G$553,2))))</f>
        <v>0</v>
      </c>
      <c r="M390">
        <f t="shared" si="21"/>
        <v>0</v>
      </c>
    </row>
    <row r="391" spans="11:13" hidden="1" x14ac:dyDescent="0.3">
      <c r="K391" s="7">
        <f t="shared" si="20"/>
        <v>0</v>
      </c>
      <c r="L391" s="5">
        <f t="shared" si="22"/>
        <v>0</v>
      </c>
      <c r="M391">
        <f t="shared" si="21"/>
        <v>0</v>
      </c>
    </row>
    <row r="392" spans="11:13" hidden="1" x14ac:dyDescent="0.3">
      <c r="K392" s="7">
        <f t="shared" si="20"/>
        <v>0</v>
      </c>
      <c r="L392" s="5">
        <f t="shared" si="22"/>
        <v>0</v>
      </c>
      <c r="M392">
        <f t="shared" si="21"/>
        <v>0</v>
      </c>
    </row>
    <row r="393" spans="11:13" hidden="1" x14ac:dyDescent="0.3">
      <c r="K393" s="7">
        <f t="shared" si="20"/>
        <v>0</v>
      </c>
      <c r="L393" s="5">
        <f t="shared" si="22"/>
        <v>0</v>
      </c>
      <c r="M393">
        <f t="shared" si="21"/>
        <v>0</v>
      </c>
    </row>
    <row r="394" spans="11:13" hidden="1" x14ac:dyDescent="0.3">
      <c r="K394" s="7">
        <f t="shared" si="20"/>
        <v>0</v>
      </c>
      <c r="L394" s="5">
        <f t="shared" si="22"/>
        <v>0</v>
      </c>
      <c r="M394">
        <f t="shared" si="21"/>
        <v>0</v>
      </c>
    </row>
    <row r="395" spans="11:13" hidden="1" x14ac:dyDescent="0.3">
      <c r="K395" s="7">
        <f t="shared" si="20"/>
        <v>0</v>
      </c>
      <c r="L395" s="5">
        <f t="shared" si="22"/>
        <v>0</v>
      </c>
      <c r="M395">
        <f t="shared" si="21"/>
        <v>0</v>
      </c>
    </row>
    <row r="396" spans="11:13" hidden="1" x14ac:dyDescent="0.3">
      <c r="K396" s="7">
        <f t="shared" si="20"/>
        <v>0</v>
      </c>
      <c r="L396" s="5">
        <f t="shared" si="22"/>
        <v>0</v>
      </c>
      <c r="M396">
        <f t="shared" si="21"/>
        <v>0</v>
      </c>
    </row>
    <row r="397" spans="11:13" hidden="1" x14ac:dyDescent="0.3">
      <c r="K397" s="7">
        <f t="shared" si="20"/>
        <v>0</v>
      </c>
      <c r="L397" s="5">
        <f t="shared" si="22"/>
        <v>0</v>
      </c>
      <c r="M397">
        <f t="shared" si="21"/>
        <v>0</v>
      </c>
    </row>
    <row r="398" spans="11:13" hidden="1" x14ac:dyDescent="0.3">
      <c r="K398" s="7">
        <f t="shared" si="20"/>
        <v>0</v>
      </c>
      <c r="L398" s="5">
        <f t="shared" si="22"/>
        <v>0</v>
      </c>
      <c r="M398">
        <f t="shared" si="21"/>
        <v>0</v>
      </c>
    </row>
    <row r="399" spans="11:13" hidden="1" x14ac:dyDescent="0.3">
      <c r="K399" s="7">
        <f t="shared" si="20"/>
        <v>0</v>
      </c>
      <c r="L399" s="5">
        <f t="shared" si="22"/>
        <v>0</v>
      </c>
      <c r="M399">
        <f t="shared" si="21"/>
        <v>0</v>
      </c>
    </row>
    <row r="400" spans="11:13" hidden="1" x14ac:dyDescent="0.3">
      <c r="K400" s="7">
        <f t="shared" si="20"/>
        <v>0</v>
      </c>
      <c r="L400" s="5">
        <f t="shared" si="22"/>
        <v>0</v>
      </c>
      <c r="M400">
        <f t="shared" si="21"/>
        <v>0</v>
      </c>
    </row>
    <row r="401" spans="11:13" hidden="1" x14ac:dyDescent="0.3">
      <c r="K401" s="7">
        <f t="shared" si="20"/>
        <v>0</v>
      </c>
      <c r="L401" s="5">
        <f t="shared" si="22"/>
        <v>0</v>
      </c>
      <c r="M401">
        <f t="shared" si="21"/>
        <v>0</v>
      </c>
    </row>
    <row r="402" spans="11:13" hidden="1" x14ac:dyDescent="0.3">
      <c r="K402" s="7">
        <f t="shared" si="20"/>
        <v>0</v>
      </c>
      <c r="L402" s="5">
        <f t="shared" si="22"/>
        <v>0</v>
      </c>
      <c r="M402">
        <f t="shared" si="21"/>
        <v>0</v>
      </c>
    </row>
    <row r="403" spans="11:13" hidden="1" x14ac:dyDescent="0.3">
      <c r="K403" s="7">
        <f t="shared" si="20"/>
        <v>0</v>
      </c>
      <c r="L403" s="5">
        <f t="shared" si="22"/>
        <v>0</v>
      </c>
      <c r="M403">
        <f t="shared" si="21"/>
        <v>0</v>
      </c>
    </row>
    <row r="404" spans="11:13" hidden="1" x14ac:dyDescent="0.3">
      <c r="K404" s="7">
        <f t="shared" si="20"/>
        <v>0</v>
      </c>
      <c r="L404" s="5">
        <f t="shared" si="22"/>
        <v>0</v>
      </c>
      <c r="M404">
        <f t="shared" si="21"/>
        <v>0</v>
      </c>
    </row>
    <row r="405" spans="11:13" hidden="1" x14ac:dyDescent="0.3">
      <c r="K405" s="7">
        <f t="shared" si="20"/>
        <v>0</v>
      </c>
      <c r="L405" s="5">
        <f t="shared" si="22"/>
        <v>0</v>
      </c>
      <c r="M405">
        <f t="shared" si="21"/>
        <v>0</v>
      </c>
    </row>
    <row r="406" spans="11:13" hidden="1" x14ac:dyDescent="0.3">
      <c r="K406" s="7">
        <f t="shared" si="20"/>
        <v>0</v>
      </c>
      <c r="L406" s="5">
        <f t="shared" si="22"/>
        <v>0</v>
      </c>
      <c r="M406">
        <f t="shared" si="21"/>
        <v>0</v>
      </c>
    </row>
    <row r="407" spans="11:13" hidden="1" x14ac:dyDescent="0.3">
      <c r="K407" s="7">
        <f t="shared" si="20"/>
        <v>0</v>
      </c>
      <c r="L407" s="5">
        <f t="shared" si="22"/>
        <v>0</v>
      </c>
      <c r="M407">
        <f t="shared" si="21"/>
        <v>0</v>
      </c>
    </row>
    <row r="408" spans="11:13" hidden="1" x14ac:dyDescent="0.3">
      <c r="K408" s="7">
        <f t="shared" si="20"/>
        <v>0</v>
      </c>
      <c r="L408" s="5">
        <f t="shared" si="22"/>
        <v>0</v>
      </c>
      <c r="M408">
        <f t="shared" si="21"/>
        <v>0</v>
      </c>
    </row>
    <row r="409" spans="11:13" hidden="1" x14ac:dyDescent="0.3">
      <c r="K409" s="7">
        <f t="shared" si="20"/>
        <v>0</v>
      </c>
      <c r="L409" s="5">
        <f t="shared" si="22"/>
        <v>0</v>
      </c>
      <c r="M409">
        <f t="shared" si="21"/>
        <v>0</v>
      </c>
    </row>
    <row r="410" spans="11:13" hidden="1" x14ac:dyDescent="0.3">
      <c r="K410" s="7">
        <f t="shared" si="20"/>
        <v>0</v>
      </c>
      <c r="L410" s="5">
        <f t="shared" si="22"/>
        <v>0</v>
      </c>
      <c r="M410">
        <f t="shared" si="21"/>
        <v>0</v>
      </c>
    </row>
    <row r="411" spans="11:13" hidden="1" x14ac:dyDescent="0.3">
      <c r="K411" s="7">
        <f t="shared" si="20"/>
        <v>0</v>
      </c>
      <c r="L411" s="5">
        <f t="shared" si="22"/>
        <v>0</v>
      </c>
      <c r="M411">
        <f t="shared" si="21"/>
        <v>0</v>
      </c>
    </row>
    <row r="412" spans="11:13" hidden="1" x14ac:dyDescent="0.3">
      <c r="K412" s="7">
        <f t="shared" si="20"/>
        <v>0</v>
      </c>
      <c r="L412" s="5">
        <f t="shared" si="22"/>
        <v>0</v>
      </c>
      <c r="M412">
        <f t="shared" si="21"/>
        <v>0</v>
      </c>
    </row>
    <row r="413" spans="11:13" hidden="1" x14ac:dyDescent="0.3">
      <c r="K413" s="7">
        <f t="shared" si="20"/>
        <v>0</v>
      </c>
      <c r="L413" s="5">
        <f t="shared" si="22"/>
        <v>0</v>
      </c>
      <c r="M413">
        <f t="shared" si="21"/>
        <v>0</v>
      </c>
    </row>
    <row r="414" spans="11:13" hidden="1" x14ac:dyDescent="0.3">
      <c r="K414" s="7">
        <f t="shared" si="20"/>
        <v>0</v>
      </c>
      <c r="L414" s="5">
        <f t="shared" si="22"/>
        <v>0</v>
      </c>
      <c r="M414">
        <f t="shared" si="21"/>
        <v>0</v>
      </c>
    </row>
    <row r="415" spans="11:13" hidden="1" x14ac:dyDescent="0.3">
      <c r="K415" s="7">
        <f t="shared" si="20"/>
        <v>0</v>
      </c>
      <c r="L415" s="5">
        <f t="shared" si="22"/>
        <v>0</v>
      </c>
      <c r="M415">
        <f t="shared" si="21"/>
        <v>0</v>
      </c>
    </row>
    <row r="416" spans="11:13" hidden="1" x14ac:dyDescent="0.3">
      <c r="K416" s="7">
        <f t="shared" si="20"/>
        <v>0</v>
      </c>
      <c r="L416" s="5">
        <f t="shared" si="22"/>
        <v>0</v>
      </c>
      <c r="M416">
        <f t="shared" si="21"/>
        <v>0</v>
      </c>
    </row>
    <row r="417" spans="11:13" hidden="1" x14ac:dyDescent="0.3">
      <c r="K417" s="7">
        <f t="shared" si="20"/>
        <v>0</v>
      </c>
      <c r="L417" s="5">
        <f t="shared" si="22"/>
        <v>0</v>
      </c>
      <c r="M417">
        <f t="shared" si="21"/>
        <v>0</v>
      </c>
    </row>
    <row r="418" spans="11:13" hidden="1" x14ac:dyDescent="0.3">
      <c r="K418" s="7">
        <f t="shared" si="20"/>
        <v>0</v>
      </c>
      <c r="L418" s="5">
        <f t="shared" si="22"/>
        <v>0</v>
      </c>
      <c r="M418">
        <f t="shared" si="21"/>
        <v>0</v>
      </c>
    </row>
    <row r="419" spans="11:13" hidden="1" x14ac:dyDescent="0.3">
      <c r="K419" s="7">
        <f t="shared" si="20"/>
        <v>0</v>
      </c>
      <c r="L419" s="5">
        <f t="shared" si="22"/>
        <v>0</v>
      </c>
      <c r="M419">
        <f t="shared" si="21"/>
        <v>0</v>
      </c>
    </row>
    <row r="420" spans="11:13" hidden="1" x14ac:dyDescent="0.3">
      <c r="K420" s="7">
        <f t="shared" si="20"/>
        <v>0</v>
      </c>
      <c r="L420" s="5">
        <f t="shared" si="22"/>
        <v>0</v>
      </c>
      <c r="M420">
        <f t="shared" si="21"/>
        <v>0</v>
      </c>
    </row>
    <row r="421" spans="11:13" hidden="1" x14ac:dyDescent="0.3">
      <c r="K421" s="7">
        <f t="shared" si="20"/>
        <v>0</v>
      </c>
      <c r="L421" s="5">
        <f t="shared" si="22"/>
        <v>0</v>
      </c>
      <c r="M421">
        <f t="shared" si="21"/>
        <v>0</v>
      </c>
    </row>
    <row r="422" spans="11:13" hidden="1" x14ac:dyDescent="0.3">
      <c r="K422" s="7">
        <f t="shared" si="20"/>
        <v>0</v>
      </c>
      <c r="L422" s="5">
        <f t="shared" si="22"/>
        <v>0</v>
      </c>
      <c r="M422">
        <f t="shared" si="21"/>
        <v>0</v>
      </c>
    </row>
    <row r="423" spans="11:13" hidden="1" x14ac:dyDescent="0.3">
      <c r="K423" s="7">
        <f t="shared" si="20"/>
        <v>0</v>
      </c>
      <c r="L423" s="5">
        <f t="shared" si="22"/>
        <v>0</v>
      </c>
      <c r="M423">
        <f t="shared" si="21"/>
        <v>0</v>
      </c>
    </row>
    <row r="424" spans="11:13" hidden="1" x14ac:dyDescent="0.3">
      <c r="K424" s="7">
        <f t="shared" si="20"/>
        <v>0</v>
      </c>
      <c r="L424" s="5">
        <f t="shared" si="22"/>
        <v>0</v>
      </c>
      <c r="M424">
        <f t="shared" si="21"/>
        <v>0</v>
      </c>
    </row>
    <row r="425" spans="11:13" hidden="1" x14ac:dyDescent="0.3">
      <c r="K425" s="7">
        <f t="shared" si="20"/>
        <v>0</v>
      </c>
      <c r="L425" s="5">
        <f t="shared" si="22"/>
        <v>0</v>
      </c>
      <c r="M425">
        <f t="shared" si="21"/>
        <v>0</v>
      </c>
    </row>
    <row r="426" spans="11:13" hidden="1" x14ac:dyDescent="0.3">
      <c r="K426" s="7">
        <f t="shared" si="20"/>
        <v>0</v>
      </c>
      <c r="L426" s="5">
        <f t="shared" si="22"/>
        <v>0</v>
      </c>
      <c r="M426">
        <f t="shared" si="21"/>
        <v>0</v>
      </c>
    </row>
    <row r="427" spans="11:13" hidden="1" x14ac:dyDescent="0.3">
      <c r="K427" s="7">
        <f t="shared" si="20"/>
        <v>0</v>
      </c>
      <c r="L427" s="5">
        <f t="shared" si="22"/>
        <v>0</v>
      </c>
      <c r="M427">
        <f t="shared" si="21"/>
        <v>0</v>
      </c>
    </row>
    <row r="428" spans="11:13" hidden="1" x14ac:dyDescent="0.3">
      <c r="K428" s="7">
        <f t="shared" si="20"/>
        <v>0</v>
      </c>
      <c r="L428" s="5">
        <f t="shared" si="22"/>
        <v>0</v>
      </c>
      <c r="M428">
        <f t="shared" si="21"/>
        <v>0</v>
      </c>
    </row>
    <row r="429" spans="11:13" hidden="1" x14ac:dyDescent="0.3">
      <c r="K429" s="7">
        <f t="shared" si="20"/>
        <v>0</v>
      </c>
      <c r="L429" s="5">
        <f t="shared" si="22"/>
        <v>0</v>
      </c>
      <c r="M429">
        <f t="shared" si="21"/>
        <v>0</v>
      </c>
    </row>
    <row r="430" spans="11:13" hidden="1" x14ac:dyDescent="0.3">
      <c r="K430" s="7">
        <f t="shared" si="20"/>
        <v>0</v>
      </c>
      <c r="L430" s="5">
        <f t="shared" si="22"/>
        <v>0</v>
      </c>
      <c r="M430">
        <f t="shared" si="21"/>
        <v>0</v>
      </c>
    </row>
    <row r="431" spans="11:13" hidden="1" x14ac:dyDescent="0.3">
      <c r="K431" s="7">
        <f t="shared" si="20"/>
        <v>0</v>
      </c>
      <c r="L431" s="5">
        <f t="shared" si="22"/>
        <v>0</v>
      </c>
      <c r="M431">
        <f t="shared" si="21"/>
        <v>0</v>
      </c>
    </row>
    <row r="432" spans="11:13" hidden="1" x14ac:dyDescent="0.3">
      <c r="K432" s="7">
        <f t="shared" si="20"/>
        <v>0</v>
      </c>
      <c r="L432" s="5">
        <f t="shared" si="22"/>
        <v>0</v>
      </c>
      <c r="M432">
        <f t="shared" si="21"/>
        <v>0</v>
      </c>
    </row>
    <row r="433" spans="11:13" hidden="1" x14ac:dyDescent="0.3">
      <c r="K433" s="7">
        <f t="shared" si="20"/>
        <v>0</v>
      </c>
      <c r="L433" s="5">
        <f t="shared" si="22"/>
        <v>0</v>
      </c>
      <c r="M433">
        <f t="shared" si="21"/>
        <v>0</v>
      </c>
    </row>
    <row r="434" spans="11:13" hidden="1" x14ac:dyDescent="0.3">
      <c r="K434" s="7">
        <f t="shared" si="20"/>
        <v>0</v>
      </c>
      <c r="L434" s="5">
        <f t="shared" si="22"/>
        <v>0</v>
      </c>
      <c r="M434">
        <f t="shared" si="21"/>
        <v>0</v>
      </c>
    </row>
    <row r="435" spans="11:13" hidden="1" x14ac:dyDescent="0.3">
      <c r="K435" s="7">
        <f t="shared" si="20"/>
        <v>0</v>
      </c>
      <c r="L435" s="5">
        <f t="shared" si="22"/>
        <v>0</v>
      </c>
      <c r="M435">
        <f t="shared" si="21"/>
        <v>0</v>
      </c>
    </row>
    <row r="436" spans="11:13" hidden="1" x14ac:dyDescent="0.3">
      <c r="K436" s="7">
        <f t="shared" si="20"/>
        <v>0</v>
      </c>
      <c r="L436" s="5">
        <f t="shared" si="22"/>
        <v>0</v>
      </c>
      <c r="M436">
        <f t="shared" si="21"/>
        <v>0</v>
      </c>
    </row>
    <row r="437" spans="11:13" hidden="1" x14ac:dyDescent="0.3">
      <c r="K437" s="7">
        <f t="shared" si="20"/>
        <v>0</v>
      </c>
      <c r="L437" s="5">
        <f t="shared" si="22"/>
        <v>0</v>
      </c>
      <c r="M437">
        <f t="shared" si="21"/>
        <v>0</v>
      </c>
    </row>
    <row r="438" spans="11:13" hidden="1" x14ac:dyDescent="0.3">
      <c r="K438" s="7">
        <f t="shared" si="20"/>
        <v>0</v>
      </c>
      <c r="L438" s="5">
        <f t="shared" si="22"/>
        <v>0</v>
      </c>
      <c r="M438">
        <f t="shared" si="21"/>
        <v>0</v>
      </c>
    </row>
    <row r="439" spans="11:13" hidden="1" x14ac:dyDescent="0.3">
      <c r="K439" s="7">
        <f t="shared" si="20"/>
        <v>0</v>
      </c>
      <c r="L439" s="5">
        <f t="shared" si="22"/>
        <v>0</v>
      </c>
      <c r="M439">
        <f t="shared" si="21"/>
        <v>0</v>
      </c>
    </row>
    <row r="440" spans="11:13" hidden="1" x14ac:dyDescent="0.3">
      <c r="K440" s="7">
        <f t="shared" si="20"/>
        <v>0</v>
      </c>
      <c r="L440" s="5">
        <f t="shared" si="22"/>
        <v>0</v>
      </c>
      <c r="M440">
        <f t="shared" si="21"/>
        <v>0</v>
      </c>
    </row>
    <row r="441" spans="11:13" hidden="1" x14ac:dyDescent="0.3">
      <c r="K441" s="7">
        <f t="shared" si="20"/>
        <v>0</v>
      </c>
      <c r="L441" s="5">
        <f t="shared" si="22"/>
        <v>0</v>
      </c>
      <c r="M441">
        <f t="shared" si="21"/>
        <v>0</v>
      </c>
    </row>
    <row r="442" spans="11:13" hidden="1" x14ac:dyDescent="0.3">
      <c r="K442" s="7">
        <f t="shared" si="20"/>
        <v>0</v>
      </c>
      <c r="L442" s="5">
        <f t="shared" si="22"/>
        <v>0</v>
      </c>
      <c r="M442">
        <f t="shared" si="21"/>
        <v>0</v>
      </c>
    </row>
    <row r="443" spans="11:13" hidden="1" x14ac:dyDescent="0.3">
      <c r="K443" s="7">
        <f t="shared" si="20"/>
        <v>0</v>
      </c>
      <c r="L443" s="5">
        <f t="shared" si="22"/>
        <v>0</v>
      </c>
      <c r="M443">
        <f t="shared" si="21"/>
        <v>0</v>
      </c>
    </row>
    <row r="444" spans="11:13" hidden="1" x14ac:dyDescent="0.3">
      <c r="K444" s="7">
        <f t="shared" si="20"/>
        <v>0</v>
      </c>
      <c r="L444" s="5">
        <f t="shared" si="22"/>
        <v>0</v>
      </c>
      <c r="M444">
        <f t="shared" si="21"/>
        <v>0</v>
      </c>
    </row>
    <row r="445" spans="11:13" hidden="1" x14ac:dyDescent="0.3">
      <c r="K445" s="7">
        <f t="shared" si="20"/>
        <v>0</v>
      </c>
      <c r="L445" s="5">
        <f t="shared" si="22"/>
        <v>0</v>
      </c>
      <c r="M445">
        <f t="shared" si="21"/>
        <v>0</v>
      </c>
    </row>
    <row r="446" spans="11:13" hidden="1" x14ac:dyDescent="0.3">
      <c r="K446" s="7">
        <f t="shared" si="20"/>
        <v>0</v>
      </c>
      <c r="L446" s="5">
        <f t="shared" si="22"/>
        <v>0</v>
      </c>
      <c r="M446">
        <f t="shared" si="21"/>
        <v>0</v>
      </c>
    </row>
    <row r="447" spans="11:13" hidden="1" x14ac:dyDescent="0.3">
      <c r="K447" s="7">
        <f t="shared" si="20"/>
        <v>0</v>
      </c>
      <c r="L447" s="5">
        <f t="shared" si="22"/>
        <v>0</v>
      </c>
      <c r="M447">
        <f t="shared" si="21"/>
        <v>0</v>
      </c>
    </row>
    <row r="448" spans="11:13" hidden="1" x14ac:dyDescent="0.3">
      <c r="K448" s="7">
        <f t="shared" si="20"/>
        <v>0</v>
      </c>
      <c r="L448" s="5">
        <f t="shared" si="22"/>
        <v>0</v>
      </c>
      <c r="M448">
        <f t="shared" si="21"/>
        <v>0</v>
      </c>
    </row>
    <row r="449" spans="11:13" hidden="1" x14ac:dyDescent="0.3">
      <c r="K449" s="7">
        <f t="shared" si="20"/>
        <v>0</v>
      </c>
      <c r="L449" s="5">
        <f t="shared" si="22"/>
        <v>0</v>
      </c>
      <c r="M449">
        <f t="shared" si="21"/>
        <v>0</v>
      </c>
    </row>
    <row r="450" spans="11:13" hidden="1" x14ac:dyDescent="0.3">
      <c r="K450" s="7">
        <f t="shared" si="20"/>
        <v>0</v>
      </c>
      <c r="L450" s="5">
        <f t="shared" si="22"/>
        <v>0</v>
      </c>
      <c r="M450">
        <f t="shared" si="21"/>
        <v>0</v>
      </c>
    </row>
    <row r="451" spans="11:13" hidden="1" x14ac:dyDescent="0.3">
      <c r="K451" s="7">
        <f t="shared" si="20"/>
        <v>0</v>
      </c>
      <c r="L451" s="5">
        <f t="shared" si="22"/>
        <v>0</v>
      </c>
      <c r="M451">
        <f t="shared" si="21"/>
        <v>0</v>
      </c>
    </row>
    <row r="452" spans="11:13" hidden="1" x14ac:dyDescent="0.3">
      <c r="K452" s="7">
        <f t="shared" si="20"/>
        <v>0</v>
      </c>
      <c r="L452" s="5">
        <f t="shared" si="22"/>
        <v>0</v>
      </c>
      <c r="M452">
        <f t="shared" si="21"/>
        <v>0</v>
      </c>
    </row>
    <row r="453" spans="11:13" hidden="1" x14ac:dyDescent="0.3">
      <c r="K453" s="7">
        <f t="shared" ref="K453:K498" si="23">SUM(F453:J453)</f>
        <v>0</v>
      </c>
      <c r="L453" s="5">
        <f t="shared" si="22"/>
        <v>0</v>
      </c>
      <c r="M453">
        <f t="shared" ref="M453:M498" si="24">SUM(K453*L453)</f>
        <v>0</v>
      </c>
    </row>
    <row r="454" spans="11:13" hidden="1" x14ac:dyDescent="0.3">
      <c r="K454" s="7">
        <f t="shared" si="23"/>
        <v>0</v>
      </c>
      <c r="L454" s="5">
        <f t="shared" ref="L454:L498" si="25">IF(D454="X",0,IF(E454="",0,IF(E454="H",0,VLOOKUP(E454,$F$539:$G$553,2))))</f>
        <v>0</v>
      </c>
      <c r="M454">
        <f t="shared" si="24"/>
        <v>0</v>
      </c>
    </row>
    <row r="455" spans="11:13" hidden="1" x14ac:dyDescent="0.3">
      <c r="K455" s="7">
        <f t="shared" si="23"/>
        <v>0</v>
      </c>
      <c r="L455" s="5">
        <f t="shared" si="25"/>
        <v>0</v>
      </c>
      <c r="M455">
        <f t="shared" si="24"/>
        <v>0</v>
      </c>
    </row>
    <row r="456" spans="11:13" hidden="1" x14ac:dyDescent="0.3">
      <c r="K456" s="7">
        <f t="shared" si="23"/>
        <v>0</v>
      </c>
      <c r="L456" s="5">
        <f t="shared" si="25"/>
        <v>0</v>
      </c>
      <c r="M456">
        <f t="shared" si="24"/>
        <v>0</v>
      </c>
    </row>
    <row r="457" spans="11:13" hidden="1" x14ac:dyDescent="0.3">
      <c r="K457" s="7">
        <f t="shared" si="23"/>
        <v>0</v>
      </c>
      <c r="L457" s="5">
        <f t="shared" si="25"/>
        <v>0</v>
      </c>
      <c r="M457">
        <f t="shared" si="24"/>
        <v>0</v>
      </c>
    </row>
    <row r="458" spans="11:13" hidden="1" x14ac:dyDescent="0.3">
      <c r="K458" s="7">
        <f t="shared" si="23"/>
        <v>0</v>
      </c>
      <c r="L458" s="5">
        <f t="shared" si="25"/>
        <v>0</v>
      </c>
      <c r="M458">
        <f t="shared" si="24"/>
        <v>0</v>
      </c>
    </row>
    <row r="459" spans="11:13" hidden="1" x14ac:dyDescent="0.3">
      <c r="K459" s="7">
        <f t="shared" si="23"/>
        <v>0</v>
      </c>
      <c r="L459" s="5">
        <f t="shared" si="25"/>
        <v>0</v>
      </c>
      <c r="M459">
        <f t="shared" si="24"/>
        <v>0</v>
      </c>
    </row>
    <row r="460" spans="11:13" hidden="1" x14ac:dyDescent="0.3">
      <c r="K460" s="7">
        <f t="shared" si="23"/>
        <v>0</v>
      </c>
      <c r="L460" s="5">
        <f t="shared" si="25"/>
        <v>0</v>
      </c>
      <c r="M460">
        <f t="shared" si="24"/>
        <v>0</v>
      </c>
    </row>
    <row r="461" spans="11:13" hidden="1" x14ac:dyDescent="0.3">
      <c r="K461" s="7">
        <f t="shared" si="23"/>
        <v>0</v>
      </c>
      <c r="L461" s="5">
        <f t="shared" si="25"/>
        <v>0</v>
      </c>
      <c r="M461">
        <f t="shared" si="24"/>
        <v>0</v>
      </c>
    </row>
    <row r="462" spans="11:13" hidden="1" x14ac:dyDescent="0.3">
      <c r="K462" s="7">
        <f t="shared" si="23"/>
        <v>0</v>
      </c>
      <c r="L462" s="5">
        <f t="shared" si="25"/>
        <v>0</v>
      </c>
      <c r="M462">
        <f t="shared" si="24"/>
        <v>0</v>
      </c>
    </row>
    <row r="463" spans="11:13" hidden="1" x14ac:dyDescent="0.3">
      <c r="K463" s="7">
        <f t="shared" si="23"/>
        <v>0</v>
      </c>
      <c r="L463" s="5">
        <f t="shared" si="25"/>
        <v>0</v>
      </c>
      <c r="M463">
        <f t="shared" si="24"/>
        <v>0</v>
      </c>
    </row>
    <row r="464" spans="11:13" hidden="1" x14ac:dyDescent="0.3">
      <c r="K464" s="7">
        <f t="shared" si="23"/>
        <v>0</v>
      </c>
      <c r="L464" s="5">
        <f t="shared" si="25"/>
        <v>0</v>
      </c>
      <c r="M464">
        <f t="shared" si="24"/>
        <v>0</v>
      </c>
    </row>
    <row r="465" spans="11:13" hidden="1" x14ac:dyDescent="0.3">
      <c r="K465" s="7">
        <f t="shared" si="23"/>
        <v>0</v>
      </c>
      <c r="L465" s="5">
        <f t="shared" si="25"/>
        <v>0</v>
      </c>
      <c r="M465">
        <f t="shared" si="24"/>
        <v>0</v>
      </c>
    </row>
    <row r="466" spans="11:13" hidden="1" x14ac:dyDescent="0.3">
      <c r="K466" s="7">
        <f t="shared" si="23"/>
        <v>0</v>
      </c>
      <c r="L466" s="5">
        <f t="shared" si="25"/>
        <v>0</v>
      </c>
      <c r="M466">
        <f t="shared" si="24"/>
        <v>0</v>
      </c>
    </row>
    <row r="467" spans="11:13" hidden="1" x14ac:dyDescent="0.3">
      <c r="K467" s="7">
        <f t="shared" si="23"/>
        <v>0</v>
      </c>
      <c r="L467" s="5">
        <f t="shared" si="25"/>
        <v>0</v>
      </c>
      <c r="M467">
        <f t="shared" si="24"/>
        <v>0</v>
      </c>
    </row>
    <row r="468" spans="11:13" hidden="1" x14ac:dyDescent="0.3">
      <c r="K468" s="7">
        <f t="shared" si="23"/>
        <v>0</v>
      </c>
      <c r="L468" s="5">
        <f t="shared" si="25"/>
        <v>0</v>
      </c>
      <c r="M468">
        <f t="shared" si="24"/>
        <v>0</v>
      </c>
    </row>
    <row r="469" spans="11:13" hidden="1" x14ac:dyDescent="0.3">
      <c r="K469" s="7">
        <f t="shared" si="23"/>
        <v>0</v>
      </c>
      <c r="L469" s="5">
        <f t="shared" si="25"/>
        <v>0</v>
      </c>
      <c r="M469">
        <f t="shared" si="24"/>
        <v>0</v>
      </c>
    </row>
    <row r="470" spans="11:13" hidden="1" x14ac:dyDescent="0.3">
      <c r="K470" s="7">
        <f t="shared" si="23"/>
        <v>0</v>
      </c>
      <c r="L470" s="5">
        <f t="shared" si="25"/>
        <v>0</v>
      </c>
      <c r="M470">
        <f t="shared" si="24"/>
        <v>0</v>
      </c>
    </row>
    <row r="471" spans="11:13" hidden="1" x14ac:dyDescent="0.3">
      <c r="K471" s="7">
        <f t="shared" si="23"/>
        <v>0</v>
      </c>
      <c r="L471" s="5">
        <f t="shared" si="25"/>
        <v>0</v>
      </c>
      <c r="M471">
        <f t="shared" si="24"/>
        <v>0</v>
      </c>
    </row>
    <row r="472" spans="11:13" hidden="1" x14ac:dyDescent="0.3">
      <c r="K472" s="7">
        <f t="shared" si="23"/>
        <v>0</v>
      </c>
      <c r="L472" s="5">
        <f t="shared" si="25"/>
        <v>0</v>
      </c>
      <c r="M472">
        <f t="shared" si="24"/>
        <v>0</v>
      </c>
    </row>
    <row r="473" spans="11:13" hidden="1" x14ac:dyDescent="0.3">
      <c r="K473" s="7">
        <f t="shared" si="23"/>
        <v>0</v>
      </c>
      <c r="L473" s="5">
        <f t="shared" si="25"/>
        <v>0</v>
      </c>
      <c r="M473">
        <f t="shared" si="24"/>
        <v>0</v>
      </c>
    </row>
    <row r="474" spans="11:13" hidden="1" x14ac:dyDescent="0.3">
      <c r="K474" s="7">
        <f t="shared" si="23"/>
        <v>0</v>
      </c>
      <c r="L474" s="5">
        <f t="shared" si="25"/>
        <v>0</v>
      </c>
      <c r="M474">
        <f t="shared" si="24"/>
        <v>0</v>
      </c>
    </row>
    <row r="475" spans="11:13" hidden="1" x14ac:dyDescent="0.3">
      <c r="K475" s="7">
        <f t="shared" si="23"/>
        <v>0</v>
      </c>
      <c r="L475" s="5">
        <f t="shared" si="25"/>
        <v>0</v>
      </c>
      <c r="M475">
        <f t="shared" si="24"/>
        <v>0</v>
      </c>
    </row>
    <row r="476" spans="11:13" hidden="1" x14ac:dyDescent="0.3">
      <c r="K476" s="7">
        <f t="shared" si="23"/>
        <v>0</v>
      </c>
      <c r="L476" s="5">
        <f t="shared" si="25"/>
        <v>0</v>
      </c>
      <c r="M476">
        <f t="shared" si="24"/>
        <v>0</v>
      </c>
    </row>
    <row r="477" spans="11:13" hidden="1" x14ac:dyDescent="0.3">
      <c r="K477" s="7">
        <f t="shared" si="23"/>
        <v>0</v>
      </c>
      <c r="L477" s="5">
        <f t="shared" si="25"/>
        <v>0</v>
      </c>
      <c r="M477">
        <f t="shared" si="24"/>
        <v>0</v>
      </c>
    </row>
    <row r="478" spans="11:13" hidden="1" x14ac:dyDescent="0.3">
      <c r="K478" s="7">
        <f t="shared" si="23"/>
        <v>0</v>
      </c>
      <c r="L478" s="5">
        <f t="shared" si="25"/>
        <v>0</v>
      </c>
      <c r="M478">
        <f t="shared" si="24"/>
        <v>0</v>
      </c>
    </row>
    <row r="479" spans="11:13" hidden="1" x14ac:dyDescent="0.3">
      <c r="K479" s="7">
        <f t="shared" si="23"/>
        <v>0</v>
      </c>
      <c r="L479" s="5">
        <f t="shared" si="25"/>
        <v>0</v>
      </c>
      <c r="M479">
        <f t="shared" si="24"/>
        <v>0</v>
      </c>
    </row>
    <row r="480" spans="11:13" hidden="1" x14ac:dyDescent="0.3">
      <c r="K480" s="7">
        <f t="shared" si="23"/>
        <v>0</v>
      </c>
      <c r="L480" s="5">
        <f t="shared" si="25"/>
        <v>0</v>
      </c>
      <c r="M480">
        <f t="shared" si="24"/>
        <v>0</v>
      </c>
    </row>
    <row r="481" spans="11:13" hidden="1" x14ac:dyDescent="0.3">
      <c r="K481" s="7">
        <f t="shared" si="23"/>
        <v>0</v>
      </c>
      <c r="L481" s="5">
        <f t="shared" si="25"/>
        <v>0</v>
      </c>
      <c r="M481">
        <f t="shared" si="24"/>
        <v>0</v>
      </c>
    </row>
    <row r="482" spans="11:13" hidden="1" x14ac:dyDescent="0.3">
      <c r="K482" s="7">
        <f t="shared" si="23"/>
        <v>0</v>
      </c>
      <c r="L482" s="5">
        <f t="shared" si="25"/>
        <v>0</v>
      </c>
      <c r="M482">
        <f t="shared" si="24"/>
        <v>0</v>
      </c>
    </row>
    <row r="483" spans="11:13" hidden="1" x14ac:dyDescent="0.3">
      <c r="K483" s="7">
        <f t="shared" si="23"/>
        <v>0</v>
      </c>
      <c r="L483" s="5">
        <f t="shared" si="25"/>
        <v>0</v>
      </c>
      <c r="M483">
        <f t="shared" si="24"/>
        <v>0</v>
      </c>
    </row>
    <row r="484" spans="11:13" hidden="1" x14ac:dyDescent="0.3">
      <c r="K484" s="7">
        <f t="shared" si="23"/>
        <v>0</v>
      </c>
      <c r="L484" s="5">
        <f t="shared" si="25"/>
        <v>0</v>
      </c>
      <c r="M484">
        <f t="shared" si="24"/>
        <v>0</v>
      </c>
    </row>
    <row r="485" spans="11:13" hidden="1" x14ac:dyDescent="0.3">
      <c r="K485" s="7">
        <f t="shared" si="23"/>
        <v>0</v>
      </c>
      <c r="L485" s="5">
        <f t="shared" si="25"/>
        <v>0</v>
      </c>
      <c r="M485">
        <f t="shared" si="24"/>
        <v>0</v>
      </c>
    </row>
    <row r="486" spans="11:13" hidden="1" x14ac:dyDescent="0.3">
      <c r="K486" s="7">
        <f t="shared" si="23"/>
        <v>0</v>
      </c>
      <c r="L486" s="5">
        <f t="shared" si="25"/>
        <v>0</v>
      </c>
      <c r="M486">
        <f t="shared" si="24"/>
        <v>0</v>
      </c>
    </row>
    <row r="487" spans="11:13" hidden="1" x14ac:dyDescent="0.3">
      <c r="K487" s="7">
        <f t="shared" si="23"/>
        <v>0</v>
      </c>
      <c r="L487" s="5">
        <f t="shared" si="25"/>
        <v>0</v>
      </c>
      <c r="M487">
        <f t="shared" si="24"/>
        <v>0</v>
      </c>
    </row>
    <row r="488" spans="11:13" hidden="1" x14ac:dyDescent="0.3">
      <c r="K488" s="7">
        <f t="shared" si="23"/>
        <v>0</v>
      </c>
      <c r="L488" s="5">
        <f t="shared" si="25"/>
        <v>0</v>
      </c>
      <c r="M488">
        <f t="shared" si="24"/>
        <v>0</v>
      </c>
    </row>
    <row r="489" spans="11:13" hidden="1" x14ac:dyDescent="0.3">
      <c r="K489" s="7">
        <f t="shared" si="23"/>
        <v>0</v>
      </c>
      <c r="L489" s="5">
        <f t="shared" si="25"/>
        <v>0</v>
      </c>
      <c r="M489">
        <f t="shared" si="24"/>
        <v>0</v>
      </c>
    </row>
    <row r="490" spans="11:13" hidden="1" x14ac:dyDescent="0.3">
      <c r="K490" s="7">
        <f t="shared" si="23"/>
        <v>0</v>
      </c>
      <c r="L490" s="5">
        <f t="shared" si="25"/>
        <v>0</v>
      </c>
      <c r="M490">
        <f t="shared" si="24"/>
        <v>0</v>
      </c>
    </row>
    <row r="491" spans="11:13" hidden="1" x14ac:dyDescent="0.3">
      <c r="K491" s="7">
        <f t="shared" ref="K491:K494" si="26">SUM(F491:J491)</f>
        <v>0</v>
      </c>
      <c r="L491" s="5">
        <f t="shared" si="25"/>
        <v>0</v>
      </c>
      <c r="M491">
        <f t="shared" ref="M491:M494" si="27">SUM(K491*L491)</f>
        <v>0</v>
      </c>
    </row>
    <row r="492" spans="11:13" hidden="1" x14ac:dyDescent="0.3">
      <c r="K492" s="7">
        <f t="shared" si="26"/>
        <v>0</v>
      </c>
      <c r="L492" s="5">
        <f t="shared" si="25"/>
        <v>0</v>
      </c>
      <c r="M492">
        <f t="shared" si="27"/>
        <v>0</v>
      </c>
    </row>
    <row r="493" spans="11:13" hidden="1" x14ac:dyDescent="0.3">
      <c r="K493" s="7">
        <f t="shared" si="26"/>
        <v>0</v>
      </c>
      <c r="L493" s="5">
        <f t="shared" si="25"/>
        <v>0</v>
      </c>
      <c r="M493">
        <f t="shared" si="27"/>
        <v>0</v>
      </c>
    </row>
    <row r="494" spans="11:13" hidden="1" x14ac:dyDescent="0.3">
      <c r="K494" s="7">
        <f t="shared" si="26"/>
        <v>0</v>
      </c>
      <c r="L494" s="5">
        <f t="shared" si="25"/>
        <v>0</v>
      </c>
      <c r="M494">
        <f t="shared" si="27"/>
        <v>0</v>
      </c>
    </row>
    <row r="495" spans="11:13" hidden="1" x14ac:dyDescent="0.3">
      <c r="K495" s="7">
        <f t="shared" si="23"/>
        <v>0</v>
      </c>
      <c r="L495" s="5">
        <f t="shared" si="25"/>
        <v>0</v>
      </c>
      <c r="M495">
        <f t="shared" si="24"/>
        <v>0</v>
      </c>
    </row>
    <row r="496" spans="11:13" hidden="1" x14ac:dyDescent="0.3">
      <c r="K496" s="7">
        <f t="shared" si="23"/>
        <v>0</v>
      </c>
      <c r="L496" s="5">
        <f t="shared" si="25"/>
        <v>0</v>
      </c>
      <c r="M496">
        <f t="shared" si="24"/>
        <v>0</v>
      </c>
    </row>
    <row r="497" spans="3:13" hidden="1" x14ac:dyDescent="0.3">
      <c r="K497" s="7">
        <f t="shared" si="23"/>
        <v>0</v>
      </c>
      <c r="L497" s="5">
        <f t="shared" si="25"/>
        <v>0</v>
      </c>
      <c r="M497">
        <f t="shared" si="24"/>
        <v>0</v>
      </c>
    </row>
    <row r="498" spans="3:13" hidden="1" x14ac:dyDescent="0.3">
      <c r="K498" s="7">
        <f t="shared" si="23"/>
        <v>0</v>
      </c>
      <c r="L498" s="5">
        <f t="shared" si="25"/>
        <v>0</v>
      </c>
      <c r="M498">
        <f t="shared" si="24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8">SUMPRODUCT(--($E$4:$E$498=C500),--($D$4:$D$498=""),$F$4:$F$498)</f>
        <v>24.6</v>
      </c>
      <c r="G500" s="149">
        <f t="shared" ref="G500:G514" si="29">SUMPRODUCT(--($E$4:$E$498=C500),--($D$4:$D$498=""),$G$4:$G$498)</f>
        <v>313.10000000000002</v>
      </c>
      <c r="H500" s="149">
        <f t="shared" ref="H500:H514" si="30">SUMPRODUCT(--($E$4:$E$498=C500),--($D$4:$D$498=""),$H$4:$H$498)</f>
        <v>0</v>
      </c>
      <c r="I500" s="149">
        <f t="shared" ref="I500:I514" si="31">SUMPRODUCT(--($E$4:$E$498=C500),--($D$4:$D$498=""),$I$4:$I$498)</f>
        <v>0</v>
      </c>
      <c r="J500" s="149">
        <f t="shared" ref="J500:J514" si="32">SUMPRODUCT(--($E$4:$E$498=C500),--($D$4:$D$498=""),$J$4:$J$498)</f>
        <v>75.400000000000006</v>
      </c>
      <c r="K500" s="149">
        <f t="shared" ref="K500:K514" si="33">SUM(F500:J500)</f>
        <v>413.1</v>
      </c>
      <c r="L500" s="149"/>
      <c r="M500" s="149">
        <f t="shared" ref="M500:M507" si="34">SUMPRODUCT(--($E$4:$E$498=C500),--($D$4:$D$498=""),$M$4:$M$498)</f>
        <v>0</v>
      </c>
    </row>
    <row r="501" spans="3:13" hidden="1" x14ac:dyDescent="0.3">
      <c r="C501" s="149" t="str">
        <f t="shared" ref="C501:C514" si="35">IF(F540="","Vrije categorie",F540)</f>
        <v>A1</v>
      </c>
      <c r="D501" s="149"/>
      <c r="E501" s="149"/>
      <c r="F501" s="149">
        <f t="shared" si="28"/>
        <v>36.6</v>
      </c>
      <c r="G501" s="149">
        <f t="shared" si="29"/>
        <v>14.5</v>
      </c>
      <c r="H501" s="149">
        <f t="shared" si="30"/>
        <v>0</v>
      </c>
      <c r="I501" s="149">
        <f t="shared" si="31"/>
        <v>0</v>
      </c>
      <c r="J501" s="149">
        <f t="shared" si="32"/>
        <v>0</v>
      </c>
      <c r="K501" s="149">
        <f t="shared" si="33"/>
        <v>51.1</v>
      </c>
      <c r="L501" s="149"/>
      <c r="M501" s="149">
        <f t="shared" si="34"/>
        <v>0</v>
      </c>
    </row>
    <row r="502" spans="3:13" hidden="1" x14ac:dyDescent="0.3">
      <c r="C502" s="149" t="str">
        <f t="shared" si="35"/>
        <v>B</v>
      </c>
      <c r="D502" s="149"/>
      <c r="E502" s="149"/>
      <c r="F502" s="149">
        <f t="shared" si="28"/>
        <v>11.5</v>
      </c>
      <c r="G502" s="149">
        <f t="shared" si="29"/>
        <v>0</v>
      </c>
      <c r="H502" s="149">
        <f t="shared" si="30"/>
        <v>0</v>
      </c>
      <c r="I502" s="149">
        <f t="shared" si="31"/>
        <v>0</v>
      </c>
      <c r="J502" s="149">
        <f t="shared" si="32"/>
        <v>34.200000000000003</v>
      </c>
      <c r="K502" s="149">
        <f t="shared" si="33"/>
        <v>45.7</v>
      </c>
      <c r="L502" s="149"/>
      <c r="M502" s="149">
        <f t="shared" si="34"/>
        <v>0</v>
      </c>
    </row>
    <row r="503" spans="3:13" hidden="1" x14ac:dyDescent="0.3">
      <c r="C503" s="149" t="str">
        <f t="shared" si="35"/>
        <v>C</v>
      </c>
      <c r="D503" s="149"/>
      <c r="E503" s="149"/>
      <c r="F503" s="149">
        <f t="shared" si="28"/>
        <v>0</v>
      </c>
      <c r="G503" s="149">
        <f t="shared" si="29"/>
        <v>0</v>
      </c>
      <c r="H503" s="149">
        <f t="shared" si="30"/>
        <v>0</v>
      </c>
      <c r="I503" s="149">
        <f t="shared" si="31"/>
        <v>0</v>
      </c>
      <c r="J503" s="149">
        <f t="shared" si="32"/>
        <v>23.919999999999998</v>
      </c>
      <c r="K503" s="149">
        <f t="shared" si="33"/>
        <v>23.919999999999998</v>
      </c>
      <c r="L503" s="149"/>
      <c r="M503" s="149">
        <f t="shared" si="34"/>
        <v>0</v>
      </c>
    </row>
    <row r="504" spans="3:13" hidden="1" x14ac:dyDescent="0.3">
      <c r="C504" s="149" t="str">
        <f t="shared" si="35"/>
        <v>D</v>
      </c>
      <c r="D504" s="149"/>
      <c r="E504" s="149"/>
      <c r="F504" s="149">
        <f t="shared" si="28"/>
        <v>0</v>
      </c>
      <c r="G504" s="149">
        <f t="shared" si="29"/>
        <v>0</v>
      </c>
      <c r="H504" s="149">
        <f t="shared" si="30"/>
        <v>64</v>
      </c>
      <c r="I504" s="149">
        <f t="shared" si="31"/>
        <v>0</v>
      </c>
      <c r="J504" s="149">
        <f t="shared" si="32"/>
        <v>9</v>
      </c>
      <c r="K504" s="149">
        <f t="shared" si="33"/>
        <v>73</v>
      </c>
      <c r="L504" s="149"/>
      <c r="M504" s="149">
        <f t="shared" si="34"/>
        <v>0</v>
      </c>
    </row>
    <row r="505" spans="3:13" hidden="1" x14ac:dyDescent="0.3">
      <c r="C505" s="149" t="str">
        <f t="shared" si="35"/>
        <v>Vrije categorie</v>
      </c>
      <c r="D505" s="149"/>
      <c r="E505" s="149"/>
      <c r="F505" s="149">
        <f t="shared" si="28"/>
        <v>0</v>
      </c>
      <c r="G505" s="149">
        <f t="shared" si="29"/>
        <v>0</v>
      </c>
      <c r="H505" s="149">
        <f t="shared" si="30"/>
        <v>0</v>
      </c>
      <c r="I505" s="149">
        <f t="shared" si="31"/>
        <v>0</v>
      </c>
      <c r="J505" s="149">
        <f t="shared" si="32"/>
        <v>0</v>
      </c>
      <c r="K505" s="149">
        <f t="shared" si="33"/>
        <v>0</v>
      </c>
      <c r="L505" s="149"/>
      <c r="M505" s="149">
        <f t="shared" si="34"/>
        <v>0</v>
      </c>
    </row>
    <row r="506" spans="3:13" hidden="1" x14ac:dyDescent="0.3">
      <c r="C506" s="149" t="str">
        <f t="shared" si="35"/>
        <v>Vrije categorie</v>
      </c>
      <c r="D506" s="149"/>
      <c r="E506" s="149"/>
      <c r="F506" s="149">
        <f t="shared" si="28"/>
        <v>0</v>
      </c>
      <c r="G506" s="149">
        <f t="shared" si="29"/>
        <v>0</v>
      </c>
      <c r="H506" s="149">
        <f t="shared" si="30"/>
        <v>0</v>
      </c>
      <c r="I506" s="149">
        <f t="shared" si="31"/>
        <v>0</v>
      </c>
      <c r="J506" s="149">
        <f t="shared" si="32"/>
        <v>0</v>
      </c>
      <c r="K506" s="149">
        <f t="shared" si="33"/>
        <v>0</v>
      </c>
      <c r="L506" s="149"/>
      <c r="M506" s="149">
        <f t="shared" si="34"/>
        <v>0</v>
      </c>
    </row>
    <row r="507" spans="3:13" hidden="1" x14ac:dyDescent="0.3">
      <c r="C507" s="149" t="str">
        <f t="shared" si="35"/>
        <v>Vrije categorie</v>
      </c>
      <c r="D507" s="149"/>
      <c r="E507" s="149"/>
      <c r="F507" s="149">
        <f t="shared" si="28"/>
        <v>0</v>
      </c>
      <c r="G507" s="149">
        <f t="shared" si="29"/>
        <v>0</v>
      </c>
      <c r="H507" s="149">
        <f t="shared" si="30"/>
        <v>0</v>
      </c>
      <c r="I507" s="149">
        <f t="shared" si="31"/>
        <v>0</v>
      </c>
      <c r="J507" s="149">
        <f t="shared" si="32"/>
        <v>0</v>
      </c>
      <c r="K507" s="149">
        <f t="shared" si="33"/>
        <v>0</v>
      </c>
      <c r="L507" s="149"/>
      <c r="M507" s="149">
        <f t="shared" si="34"/>
        <v>0</v>
      </c>
    </row>
    <row r="508" spans="3:13" hidden="1" x14ac:dyDescent="0.3">
      <c r="C508" s="149" t="str">
        <f t="shared" si="35"/>
        <v>Vrije categorie</v>
      </c>
      <c r="D508" s="149"/>
      <c r="E508" s="149"/>
      <c r="F508" s="149">
        <f t="shared" si="28"/>
        <v>0</v>
      </c>
      <c r="G508" s="149">
        <f t="shared" si="29"/>
        <v>0</v>
      </c>
      <c r="H508" s="149">
        <f t="shared" si="30"/>
        <v>0</v>
      </c>
      <c r="I508" s="149">
        <f t="shared" si="31"/>
        <v>0</v>
      </c>
      <c r="J508" s="149">
        <f t="shared" si="32"/>
        <v>0</v>
      </c>
      <c r="K508" s="149">
        <f t="shared" si="33"/>
        <v>0</v>
      </c>
      <c r="L508" s="149"/>
      <c r="M508" s="149">
        <f t="shared" ref="M508:M513" si="36">SUMPRODUCT(--($E$4:$E$498=C508),--($D$4:$D$498=""),$M$4:$M$498)</f>
        <v>0</v>
      </c>
    </row>
    <row r="509" spans="3:13" hidden="1" x14ac:dyDescent="0.3">
      <c r="C509" s="149" t="str">
        <f t="shared" si="35"/>
        <v>Vrije categorie</v>
      </c>
      <c r="D509" s="149"/>
      <c r="E509" s="149"/>
      <c r="F509" s="149">
        <f t="shared" si="28"/>
        <v>0</v>
      </c>
      <c r="G509" s="149">
        <f t="shared" si="29"/>
        <v>0</v>
      </c>
      <c r="H509" s="149">
        <f t="shared" si="30"/>
        <v>0</v>
      </c>
      <c r="I509" s="149">
        <f t="shared" si="31"/>
        <v>0</v>
      </c>
      <c r="J509" s="149">
        <f t="shared" si="32"/>
        <v>0</v>
      </c>
      <c r="K509" s="149">
        <f t="shared" si="33"/>
        <v>0</v>
      </c>
      <c r="L509" s="149"/>
      <c r="M509" s="149">
        <f t="shared" si="36"/>
        <v>0</v>
      </c>
    </row>
    <row r="510" spans="3:13" hidden="1" x14ac:dyDescent="0.3">
      <c r="C510" s="149" t="str">
        <f t="shared" si="35"/>
        <v>Vrije categorie</v>
      </c>
      <c r="D510" s="149"/>
      <c r="E510" s="149"/>
      <c r="F510" s="149">
        <f t="shared" si="28"/>
        <v>0</v>
      </c>
      <c r="G510" s="149">
        <f t="shared" si="29"/>
        <v>0</v>
      </c>
      <c r="H510" s="149">
        <f t="shared" si="30"/>
        <v>0</v>
      </c>
      <c r="I510" s="149">
        <f t="shared" si="31"/>
        <v>0</v>
      </c>
      <c r="J510" s="149">
        <f t="shared" si="32"/>
        <v>0</v>
      </c>
      <c r="K510" s="149">
        <f t="shared" si="33"/>
        <v>0</v>
      </c>
      <c r="L510" s="149"/>
      <c r="M510" s="149">
        <f t="shared" si="36"/>
        <v>0</v>
      </c>
    </row>
    <row r="511" spans="3:13" hidden="1" x14ac:dyDescent="0.3">
      <c r="C511" s="149" t="str">
        <f t="shared" si="35"/>
        <v>Vrije categorie</v>
      </c>
      <c r="D511" s="149"/>
      <c r="E511" s="149"/>
      <c r="F511" s="149">
        <f t="shared" si="28"/>
        <v>0</v>
      </c>
      <c r="G511" s="149">
        <f t="shared" si="29"/>
        <v>0</v>
      </c>
      <c r="H511" s="149">
        <f t="shared" si="30"/>
        <v>0</v>
      </c>
      <c r="I511" s="149">
        <f t="shared" si="31"/>
        <v>0</v>
      </c>
      <c r="J511" s="149">
        <f t="shared" si="32"/>
        <v>0</v>
      </c>
      <c r="K511" s="149">
        <f t="shared" si="33"/>
        <v>0</v>
      </c>
      <c r="L511" s="149"/>
      <c r="M511" s="149">
        <f t="shared" si="36"/>
        <v>0</v>
      </c>
    </row>
    <row r="512" spans="3:13" hidden="1" x14ac:dyDescent="0.3">
      <c r="C512" s="149" t="str">
        <f t="shared" si="35"/>
        <v>Vrije categorie</v>
      </c>
      <c r="D512" s="149"/>
      <c r="E512" s="149"/>
      <c r="F512" s="149">
        <f t="shared" si="28"/>
        <v>0</v>
      </c>
      <c r="G512" s="149">
        <f t="shared" si="29"/>
        <v>0</v>
      </c>
      <c r="H512" s="149">
        <f t="shared" si="30"/>
        <v>0</v>
      </c>
      <c r="I512" s="149">
        <f t="shared" si="31"/>
        <v>0</v>
      </c>
      <c r="J512" s="149">
        <f t="shared" si="32"/>
        <v>0</v>
      </c>
      <c r="K512" s="149">
        <f t="shared" si="33"/>
        <v>0</v>
      </c>
      <c r="L512" s="149"/>
      <c r="M512" s="149">
        <f t="shared" si="36"/>
        <v>0</v>
      </c>
    </row>
    <row r="513" spans="3:13" hidden="1" x14ac:dyDescent="0.3">
      <c r="C513" s="149" t="str">
        <f t="shared" si="35"/>
        <v>Vrije categorie</v>
      </c>
      <c r="D513" s="149"/>
      <c r="E513" s="149"/>
      <c r="F513" s="149">
        <f t="shared" si="28"/>
        <v>0</v>
      </c>
      <c r="G513" s="149">
        <f t="shared" si="29"/>
        <v>0</v>
      </c>
      <c r="H513" s="149">
        <f t="shared" si="30"/>
        <v>0</v>
      </c>
      <c r="I513" s="149">
        <f t="shared" si="31"/>
        <v>0</v>
      </c>
      <c r="J513" s="149">
        <f t="shared" si="32"/>
        <v>0</v>
      </c>
      <c r="K513" s="149">
        <f t="shared" si="33"/>
        <v>0</v>
      </c>
      <c r="L513" s="149"/>
      <c r="M513" s="149">
        <f t="shared" si="36"/>
        <v>0</v>
      </c>
    </row>
    <row r="514" spans="3:13" hidden="1" x14ac:dyDescent="0.3">
      <c r="C514" s="149" t="str">
        <f t="shared" si="35"/>
        <v>Vrije categorie</v>
      </c>
      <c r="D514" s="149"/>
      <c r="E514" s="149"/>
      <c r="F514" s="149">
        <f t="shared" si="28"/>
        <v>0</v>
      </c>
      <c r="G514" s="149">
        <f t="shared" si="29"/>
        <v>0</v>
      </c>
      <c r="H514" s="149">
        <f t="shared" si="30"/>
        <v>0</v>
      </c>
      <c r="I514" s="149">
        <f t="shared" si="31"/>
        <v>0</v>
      </c>
      <c r="J514" s="149">
        <f t="shared" si="32"/>
        <v>0</v>
      </c>
      <c r="K514" s="149">
        <f t="shared" si="33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72.7</v>
      </c>
      <c r="G515" s="150">
        <f t="shared" ref="G515:K515" si="37">SUM(G500:G514)</f>
        <v>327.60000000000002</v>
      </c>
      <c r="H515" s="150">
        <f t="shared" si="37"/>
        <v>64</v>
      </c>
      <c r="I515" s="150">
        <f t="shared" si="37"/>
        <v>0</v>
      </c>
      <c r="J515" s="150">
        <f t="shared" si="37"/>
        <v>142.52000000000001</v>
      </c>
      <c r="K515" s="150">
        <f t="shared" si="37"/>
        <v>606.82000000000005</v>
      </c>
      <c r="L515" s="150"/>
      <c r="M515" s="150">
        <f>SUM(M499:M514)</f>
        <v>0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22.400000000000002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12.400000000000002</v>
      </c>
      <c r="K517" s="150">
        <f>SUM(F517:J517)</f>
        <v>34.800000000000004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8">C500</f>
        <v>A</v>
      </c>
      <c r="D520" s="9"/>
      <c r="E520" s="9"/>
      <c r="F520" s="9">
        <f t="shared" ref="F520:F534" si="39">SUMPRODUCT(--($E$4:$E$498=C520),--($D$4:$D$498="X"),$F$4:$F$498)</f>
        <v>0</v>
      </c>
      <c r="G520" s="9">
        <f t="shared" ref="G520:G534" si="40">SUMPRODUCT(--($E$4:$E$498=C520),--($D$4:$D$498="X"),$G$4:$G$498)</f>
        <v>0</v>
      </c>
      <c r="H520" s="9">
        <f t="shared" ref="H520:H534" si="41">SUMPRODUCT(--($E$4:$E$498=C520),--($D$4:$D$498="X"),$H$4:$H$498)</f>
        <v>0</v>
      </c>
      <c r="I520" s="9">
        <f t="shared" ref="I520:I534" si="42">SUMPRODUCT(--($E$4:$E$498=C520),--($D$4:$D$498="X"),$I$4:$I$498)</f>
        <v>0</v>
      </c>
      <c r="J520" s="9">
        <f t="shared" ref="J520:J534" si="43">SUMPRODUCT(--($E$4:$E$498=C520),--($D$4:$D$498="X"),$J$4:$J$498)</f>
        <v>0</v>
      </c>
      <c r="K520" s="9">
        <f t="shared" ref="K520:K534" si="44">SUM(F520:J520)</f>
        <v>0</v>
      </c>
    </row>
    <row r="521" spans="3:13" hidden="1" x14ac:dyDescent="0.3">
      <c r="C521" s="9" t="str">
        <f t="shared" si="38"/>
        <v>A1</v>
      </c>
      <c r="D521" s="9"/>
      <c r="E521" s="9"/>
      <c r="F521" s="9">
        <f t="shared" si="39"/>
        <v>0</v>
      </c>
      <c r="G521" s="9">
        <f t="shared" si="40"/>
        <v>0</v>
      </c>
      <c r="H521" s="9">
        <f t="shared" si="41"/>
        <v>0</v>
      </c>
      <c r="I521" s="9">
        <f t="shared" si="42"/>
        <v>0</v>
      </c>
      <c r="J521" s="9">
        <f t="shared" si="43"/>
        <v>0</v>
      </c>
      <c r="K521" s="9">
        <f t="shared" si="44"/>
        <v>0</v>
      </c>
    </row>
    <row r="522" spans="3:13" hidden="1" x14ac:dyDescent="0.3">
      <c r="C522" s="9" t="str">
        <f t="shared" si="38"/>
        <v>B</v>
      </c>
      <c r="D522" s="9"/>
      <c r="E522" s="9"/>
      <c r="F522" s="9">
        <f t="shared" si="39"/>
        <v>0</v>
      </c>
      <c r="G522" s="9">
        <f t="shared" si="40"/>
        <v>0</v>
      </c>
      <c r="H522" s="9">
        <f t="shared" si="41"/>
        <v>0</v>
      </c>
      <c r="I522" s="9">
        <f t="shared" si="42"/>
        <v>0</v>
      </c>
      <c r="J522" s="9">
        <f t="shared" si="43"/>
        <v>0</v>
      </c>
      <c r="K522" s="9">
        <f t="shared" si="44"/>
        <v>0</v>
      </c>
    </row>
    <row r="523" spans="3:13" hidden="1" x14ac:dyDescent="0.3">
      <c r="C523" s="9" t="str">
        <f t="shared" si="38"/>
        <v>C</v>
      </c>
      <c r="D523" s="9"/>
      <c r="E523" s="9"/>
      <c r="F523" s="9">
        <f t="shared" si="39"/>
        <v>0</v>
      </c>
      <c r="G523" s="9">
        <f t="shared" si="40"/>
        <v>0</v>
      </c>
      <c r="H523" s="9">
        <f t="shared" si="41"/>
        <v>0</v>
      </c>
      <c r="I523" s="9">
        <f t="shared" si="42"/>
        <v>0</v>
      </c>
      <c r="J523" s="9">
        <f t="shared" si="43"/>
        <v>0</v>
      </c>
      <c r="K523" s="9">
        <f t="shared" si="44"/>
        <v>0</v>
      </c>
    </row>
    <row r="524" spans="3:13" hidden="1" x14ac:dyDescent="0.3">
      <c r="C524" s="9" t="str">
        <f t="shared" si="38"/>
        <v>D</v>
      </c>
      <c r="D524" s="9"/>
      <c r="E524" s="9"/>
      <c r="F524" s="9">
        <f t="shared" si="39"/>
        <v>0</v>
      </c>
      <c r="G524" s="9">
        <f t="shared" si="40"/>
        <v>0</v>
      </c>
      <c r="H524" s="9">
        <f t="shared" si="41"/>
        <v>0</v>
      </c>
      <c r="I524" s="9">
        <f t="shared" si="42"/>
        <v>0</v>
      </c>
      <c r="J524" s="9">
        <f t="shared" si="43"/>
        <v>0</v>
      </c>
      <c r="K524" s="9">
        <f t="shared" si="44"/>
        <v>0</v>
      </c>
    </row>
    <row r="525" spans="3:13" hidden="1" x14ac:dyDescent="0.3">
      <c r="C525" s="9" t="str">
        <f t="shared" si="38"/>
        <v>Vrije categorie</v>
      </c>
      <c r="D525" s="9"/>
      <c r="E525" s="9"/>
      <c r="F525" s="9">
        <f t="shared" si="39"/>
        <v>0</v>
      </c>
      <c r="G525" s="9">
        <f t="shared" si="40"/>
        <v>0</v>
      </c>
      <c r="H525" s="9">
        <f t="shared" si="41"/>
        <v>0</v>
      </c>
      <c r="I525" s="9">
        <f t="shared" si="42"/>
        <v>0</v>
      </c>
      <c r="J525" s="9">
        <f t="shared" si="43"/>
        <v>0</v>
      </c>
      <c r="K525" s="9">
        <f t="shared" si="44"/>
        <v>0</v>
      </c>
    </row>
    <row r="526" spans="3:13" hidden="1" x14ac:dyDescent="0.3">
      <c r="C526" s="9" t="str">
        <f t="shared" si="38"/>
        <v>Vrije categorie</v>
      </c>
      <c r="D526" s="9"/>
      <c r="E526" s="9"/>
      <c r="F526" s="9">
        <f t="shared" si="39"/>
        <v>0</v>
      </c>
      <c r="G526" s="9">
        <f t="shared" si="40"/>
        <v>0</v>
      </c>
      <c r="H526" s="9">
        <f t="shared" si="41"/>
        <v>0</v>
      </c>
      <c r="I526" s="9">
        <f t="shared" si="42"/>
        <v>0</v>
      </c>
      <c r="J526" s="9">
        <f t="shared" si="43"/>
        <v>0</v>
      </c>
      <c r="K526" s="9">
        <f t="shared" si="44"/>
        <v>0</v>
      </c>
    </row>
    <row r="527" spans="3:13" hidden="1" x14ac:dyDescent="0.3">
      <c r="C527" s="9" t="str">
        <f t="shared" si="38"/>
        <v>Vrije categorie</v>
      </c>
      <c r="D527" s="9"/>
      <c r="E527" s="9"/>
      <c r="F527" s="9">
        <f t="shared" si="39"/>
        <v>0</v>
      </c>
      <c r="G527" s="9">
        <f t="shared" si="40"/>
        <v>0</v>
      </c>
      <c r="H527" s="9">
        <f t="shared" si="41"/>
        <v>0</v>
      </c>
      <c r="I527" s="9">
        <f t="shared" si="42"/>
        <v>0</v>
      </c>
      <c r="J527" s="9">
        <f t="shared" si="43"/>
        <v>0</v>
      </c>
      <c r="K527" s="9">
        <f t="shared" si="44"/>
        <v>0</v>
      </c>
    </row>
    <row r="528" spans="3:13" hidden="1" x14ac:dyDescent="0.3">
      <c r="C528" s="9" t="str">
        <f t="shared" si="38"/>
        <v>Vrije categorie</v>
      </c>
      <c r="D528" s="9"/>
      <c r="E528" s="9"/>
      <c r="F528" s="9">
        <f t="shared" si="39"/>
        <v>0</v>
      </c>
      <c r="G528" s="9">
        <f t="shared" si="40"/>
        <v>0</v>
      </c>
      <c r="H528" s="9">
        <f t="shared" si="41"/>
        <v>0</v>
      </c>
      <c r="I528" s="9">
        <f t="shared" si="42"/>
        <v>0</v>
      </c>
      <c r="J528" s="9">
        <f t="shared" si="43"/>
        <v>0</v>
      </c>
      <c r="K528" s="9">
        <f t="shared" si="44"/>
        <v>0</v>
      </c>
    </row>
    <row r="529" spans="3:12" hidden="1" x14ac:dyDescent="0.3">
      <c r="C529" s="9" t="str">
        <f t="shared" si="38"/>
        <v>Vrije categorie</v>
      </c>
      <c r="D529" s="9"/>
      <c r="E529" s="9"/>
      <c r="F529" s="9">
        <f t="shared" si="39"/>
        <v>0</v>
      </c>
      <c r="G529" s="9">
        <f t="shared" si="40"/>
        <v>0</v>
      </c>
      <c r="H529" s="9">
        <f t="shared" si="41"/>
        <v>0</v>
      </c>
      <c r="I529" s="9">
        <f t="shared" si="42"/>
        <v>0</v>
      </c>
      <c r="J529" s="9">
        <f t="shared" si="43"/>
        <v>0</v>
      </c>
      <c r="K529" s="9">
        <f t="shared" si="44"/>
        <v>0</v>
      </c>
    </row>
    <row r="530" spans="3:12" hidden="1" x14ac:dyDescent="0.3">
      <c r="C530" s="9" t="str">
        <f t="shared" si="38"/>
        <v>Vrije categorie</v>
      </c>
      <c r="D530" s="9"/>
      <c r="E530" s="9"/>
      <c r="F530" s="9">
        <f t="shared" si="39"/>
        <v>0</v>
      </c>
      <c r="G530" s="9">
        <f t="shared" si="40"/>
        <v>0</v>
      </c>
      <c r="H530" s="9">
        <f t="shared" si="41"/>
        <v>0</v>
      </c>
      <c r="I530" s="9">
        <f t="shared" si="42"/>
        <v>0</v>
      </c>
      <c r="J530" s="9">
        <f t="shared" si="43"/>
        <v>0</v>
      </c>
      <c r="K530" s="9">
        <f t="shared" si="44"/>
        <v>0</v>
      </c>
    </row>
    <row r="531" spans="3:12" hidden="1" x14ac:dyDescent="0.3">
      <c r="C531" s="9" t="str">
        <f t="shared" si="38"/>
        <v>Vrije categorie</v>
      </c>
      <c r="D531" s="9"/>
      <c r="E531" s="9"/>
      <c r="F531" s="9">
        <f t="shared" si="39"/>
        <v>0</v>
      </c>
      <c r="G531" s="9">
        <f t="shared" si="40"/>
        <v>0</v>
      </c>
      <c r="H531" s="9">
        <f t="shared" si="41"/>
        <v>0</v>
      </c>
      <c r="I531" s="9">
        <f t="shared" si="42"/>
        <v>0</v>
      </c>
      <c r="J531" s="9">
        <f t="shared" si="43"/>
        <v>0</v>
      </c>
      <c r="K531" s="9">
        <f t="shared" si="44"/>
        <v>0</v>
      </c>
    </row>
    <row r="532" spans="3:12" hidden="1" x14ac:dyDescent="0.3">
      <c r="C532" s="9" t="str">
        <f t="shared" si="38"/>
        <v>Vrije categorie</v>
      </c>
      <c r="D532" s="9"/>
      <c r="E532" s="9"/>
      <c r="F532" s="9">
        <f t="shared" si="39"/>
        <v>0</v>
      </c>
      <c r="G532" s="9">
        <f t="shared" si="40"/>
        <v>0</v>
      </c>
      <c r="H532" s="9">
        <f t="shared" si="41"/>
        <v>0</v>
      </c>
      <c r="I532" s="9">
        <f t="shared" si="42"/>
        <v>0</v>
      </c>
      <c r="J532" s="9">
        <f t="shared" si="43"/>
        <v>0</v>
      </c>
      <c r="K532" s="9">
        <f t="shared" si="44"/>
        <v>0</v>
      </c>
    </row>
    <row r="533" spans="3:12" hidden="1" x14ac:dyDescent="0.3">
      <c r="C533" s="9" t="str">
        <f t="shared" si="38"/>
        <v>Vrije categorie</v>
      </c>
      <c r="D533" s="9"/>
      <c r="E533" s="9"/>
      <c r="F533" s="9">
        <f t="shared" si="39"/>
        <v>0</v>
      </c>
      <c r="G533" s="9">
        <f t="shared" si="40"/>
        <v>0</v>
      </c>
      <c r="H533" s="9">
        <f t="shared" si="41"/>
        <v>0</v>
      </c>
      <c r="I533" s="9">
        <f t="shared" si="42"/>
        <v>0</v>
      </c>
      <c r="J533" s="9">
        <f t="shared" si="43"/>
        <v>0</v>
      </c>
      <c r="K533" s="9">
        <f t="shared" si="44"/>
        <v>0</v>
      </c>
    </row>
    <row r="534" spans="3:12" hidden="1" x14ac:dyDescent="0.3">
      <c r="C534" s="9" t="str">
        <f t="shared" si="38"/>
        <v>Vrije categorie</v>
      </c>
      <c r="D534" s="9"/>
      <c r="E534" s="9"/>
      <c r="F534" s="9">
        <f t="shared" si="39"/>
        <v>0</v>
      </c>
      <c r="G534" s="9">
        <f t="shared" si="40"/>
        <v>0</v>
      </c>
      <c r="H534" s="9">
        <f t="shared" si="41"/>
        <v>0</v>
      </c>
      <c r="I534" s="9">
        <f t="shared" si="42"/>
        <v>0</v>
      </c>
      <c r="J534" s="9">
        <f t="shared" si="43"/>
        <v>0</v>
      </c>
      <c r="K534" s="9">
        <f t="shared" si="44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5">SUM(F520:F534)</f>
        <v>0</v>
      </c>
      <c r="G535" s="10">
        <f t="shared" si="45"/>
        <v>0</v>
      </c>
      <c r="H535" s="10">
        <f t="shared" si="45"/>
        <v>0</v>
      </c>
      <c r="I535" s="10">
        <f t="shared" si="45"/>
        <v>0</v>
      </c>
      <c r="J535" s="10">
        <f t="shared" si="45"/>
        <v>0</v>
      </c>
      <c r="K535" s="10">
        <f t="shared" si="45"/>
        <v>0</v>
      </c>
    </row>
    <row r="536" spans="3:12" hidden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Blad36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17,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Samenwerkingsschool de Stapsteen</v>
      </c>
      <c r="C4" s="530"/>
      <c r="D4" s="530"/>
      <c r="E4" s="530"/>
      <c r="F4" s="548" t="s">
        <v>10</v>
      </c>
      <c r="G4" s="548"/>
      <c r="H4" s="306">
        <v>17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17a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 t="e">
        <f ca="1">D101</f>
        <v>#N/A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Categorie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A1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B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C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>D</v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417.3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417.3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417.3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0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417.3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417.3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417.3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417.3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Categorie</v>
      </c>
      <c r="D86" t="e">
        <f t="shared" ref="D86:D100" ca="1" si="8">IF(A86="",0,VLOOKUP(A86,INDIRECT("'"&amp;$H$5&amp;"'!C500:M515"),11,0))</f>
        <v>#N/A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</v>
      </c>
      <c r="D87">
        <f t="shared" ca="1" si="8"/>
        <v>72820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A1</v>
      </c>
      <c r="D88">
        <f t="shared" ca="1" si="8"/>
        <v>1572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B</v>
      </c>
      <c r="D89">
        <f t="shared" ca="1" si="8"/>
        <v>12540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C</v>
      </c>
      <c r="D90">
        <f t="shared" ca="1" si="8"/>
        <v>4900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>D</v>
      </c>
      <c r="D91">
        <f t="shared" ca="1" si="8"/>
        <v>16660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 t="e">
        <f ca="1">SUM(D86:D100)</f>
        <v>#N/A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70" priority="4" operator="equal">
      <formula>"Geen 100%"</formula>
    </cfRule>
  </conditionalFormatting>
  <conditionalFormatting sqref="G12">
    <cfRule type="containsText" dxfId="69" priority="2" operator="containsText" text="te laag">
      <formula>NOT(ISERROR(SEARCH("te laag",G12)))</formula>
    </cfRule>
  </conditionalFormatting>
  <conditionalFormatting sqref="G13">
    <cfRule type="containsText" dxfId="68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CCA0957A-0E9E-417A-A56A-1924EA202808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Blad37">
    <tabColor rgb="FF173583"/>
  </sheetPr>
  <dimension ref="A1:N564"/>
  <sheetViews>
    <sheetView zoomScaleNormal="100" workbookViewId="0">
      <selection activeCell="O8" sqref="O8"/>
    </sheetView>
  </sheetViews>
  <sheetFormatPr defaultRowHeight="14.4" x14ac:dyDescent="0.3"/>
  <cols>
    <col min="1" max="1" width="5.44140625" style="5" bestFit="1" customWidth="1"/>
    <col min="2" max="2" width="7.66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33203125" customWidth="1"/>
  </cols>
  <sheetData>
    <row r="1" spans="1:14" x14ac:dyDescent="0.3">
      <c r="A1" s="40">
        <f>'17'!H4</f>
        <v>17</v>
      </c>
      <c r="B1" s="38" t="s">
        <v>6</v>
      </c>
      <c r="C1" s="39"/>
      <c r="D1" s="51" t="str">
        <f>IF(VLOOKUP(A1,Verzamelblad!A5:E54,3)=0,"",VLOOKUP(A1,Verzamelblad!A5:E54,3))</f>
        <v>Samenwerkingsschool de Stapsteen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A4" s="328"/>
      <c r="B4" s="328"/>
      <c r="C4" s="329" t="s">
        <v>371</v>
      </c>
      <c r="L4" s="6"/>
      <c r="M4" s="3"/>
    </row>
    <row r="5" spans="1:14" x14ac:dyDescent="0.3">
      <c r="A5" s="363"/>
      <c r="B5" s="406">
        <v>1</v>
      </c>
      <c r="C5" s="162" t="s">
        <v>339</v>
      </c>
      <c r="D5" s="162"/>
      <c r="E5" s="162" t="s">
        <v>287</v>
      </c>
      <c r="G5" s="331">
        <v>7</v>
      </c>
      <c r="H5" s="331"/>
      <c r="I5" s="331"/>
      <c r="J5" s="331"/>
      <c r="K5" s="7">
        <f>SUM(G5:J5)</f>
        <v>7</v>
      </c>
    </row>
    <row r="6" spans="1:14" x14ac:dyDescent="0.3">
      <c r="A6" s="363"/>
      <c r="B6" s="406">
        <v>41</v>
      </c>
      <c r="C6" s="162" t="s">
        <v>753</v>
      </c>
      <c r="D6" s="162"/>
      <c r="E6" s="162" t="s">
        <v>287</v>
      </c>
      <c r="F6" s="331"/>
      <c r="G6" s="331">
        <v>34.799999999999997</v>
      </c>
      <c r="H6" s="331"/>
      <c r="I6" s="331"/>
      <c r="K6" s="7">
        <f>SUM(F6:I6)</f>
        <v>34.799999999999997</v>
      </c>
    </row>
    <row r="7" spans="1:14" x14ac:dyDescent="0.3">
      <c r="A7" s="363"/>
      <c r="B7" s="406" t="s">
        <v>719</v>
      </c>
      <c r="C7" s="162" t="s">
        <v>385</v>
      </c>
      <c r="D7" s="162"/>
      <c r="E7" s="162" t="s">
        <v>288</v>
      </c>
      <c r="F7" s="331">
        <v>67.2</v>
      </c>
      <c r="G7" s="331"/>
      <c r="H7" s="331"/>
      <c r="I7" s="331"/>
      <c r="J7" s="331"/>
      <c r="K7" s="7">
        <f t="shared" ref="K7:K69" si="0">SUM(F7:J7)</f>
        <v>67.2</v>
      </c>
    </row>
    <row r="8" spans="1:14" x14ac:dyDescent="0.3">
      <c r="A8" s="363"/>
      <c r="B8" s="406" t="s">
        <v>688</v>
      </c>
      <c r="C8" s="162" t="s">
        <v>340</v>
      </c>
      <c r="D8" s="162"/>
      <c r="E8" s="162" t="s">
        <v>287</v>
      </c>
      <c r="G8" s="331">
        <v>80.3</v>
      </c>
      <c r="H8" s="331"/>
      <c r="I8" s="331"/>
      <c r="J8" s="331"/>
      <c r="K8" s="7">
        <f>SUM(G8:J8)</f>
        <v>80.3</v>
      </c>
    </row>
    <row r="9" spans="1:14" x14ac:dyDescent="0.3">
      <c r="A9" s="363"/>
      <c r="B9" s="406" t="s">
        <v>754</v>
      </c>
      <c r="C9" s="162" t="s">
        <v>660</v>
      </c>
      <c r="D9" s="162"/>
      <c r="E9" s="162" t="s">
        <v>288</v>
      </c>
      <c r="F9" s="331">
        <v>3.6</v>
      </c>
      <c r="G9" s="331"/>
      <c r="H9" s="331"/>
      <c r="I9" s="331"/>
      <c r="J9" s="331"/>
      <c r="K9" s="7">
        <f t="shared" si="0"/>
        <v>3.6</v>
      </c>
    </row>
    <row r="10" spans="1:14" x14ac:dyDescent="0.3">
      <c r="A10" s="363"/>
      <c r="B10" s="406"/>
      <c r="C10" s="162" t="s">
        <v>540</v>
      </c>
      <c r="D10" s="162"/>
      <c r="E10" s="162" t="s">
        <v>343</v>
      </c>
      <c r="F10" s="331"/>
      <c r="G10" s="331"/>
      <c r="H10" s="331"/>
      <c r="I10" s="331"/>
      <c r="J10" s="331">
        <v>8.1999999999999993</v>
      </c>
      <c r="K10" s="7">
        <f t="shared" si="0"/>
        <v>8.1999999999999993</v>
      </c>
    </row>
    <row r="11" spans="1:14" x14ac:dyDescent="0.3">
      <c r="A11" s="363"/>
      <c r="B11" s="406" t="s">
        <v>690</v>
      </c>
      <c r="C11" s="162" t="s">
        <v>339</v>
      </c>
      <c r="D11" s="162"/>
      <c r="E11" s="162" t="s">
        <v>287</v>
      </c>
      <c r="G11" s="331">
        <v>18.899999999999999</v>
      </c>
      <c r="H11" s="331"/>
      <c r="I11" s="331"/>
      <c r="J11" s="331"/>
      <c r="K11" s="7">
        <f>SUM(G11:J11)</f>
        <v>18.899999999999999</v>
      </c>
    </row>
    <row r="12" spans="1:14" x14ac:dyDescent="0.3">
      <c r="A12" s="363"/>
      <c r="B12" s="406" t="s">
        <v>755</v>
      </c>
      <c r="C12" s="162" t="s">
        <v>345</v>
      </c>
      <c r="D12" s="162"/>
      <c r="E12" s="162" t="s">
        <v>276</v>
      </c>
      <c r="F12" s="331"/>
      <c r="G12" s="331" t="s">
        <v>286</v>
      </c>
      <c r="H12" s="331"/>
      <c r="I12" s="331"/>
      <c r="J12" s="416">
        <v>5.5</v>
      </c>
      <c r="K12" s="7">
        <f t="shared" si="0"/>
        <v>5.5</v>
      </c>
    </row>
    <row r="13" spans="1:14" x14ac:dyDescent="0.3">
      <c r="A13" s="363"/>
      <c r="B13" s="406" t="s">
        <v>755</v>
      </c>
      <c r="C13" s="162" t="s">
        <v>346</v>
      </c>
      <c r="D13" s="162"/>
      <c r="E13" s="162" t="s">
        <v>276</v>
      </c>
      <c r="F13" s="331"/>
      <c r="G13" s="331" t="s">
        <v>286</v>
      </c>
      <c r="H13" s="331"/>
      <c r="I13" s="331"/>
      <c r="J13" s="417">
        <v>0.9</v>
      </c>
      <c r="K13" s="7">
        <f t="shared" si="0"/>
        <v>0.9</v>
      </c>
    </row>
    <row r="14" spans="1:14" x14ac:dyDescent="0.3">
      <c r="A14" s="363"/>
      <c r="B14" s="406" t="s">
        <v>755</v>
      </c>
      <c r="C14" s="162" t="s">
        <v>346</v>
      </c>
      <c r="D14" s="162"/>
      <c r="E14" s="162" t="s">
        <v>276</v>
      </c>
      <c r="F14" s="331"/>
      <c r="G14" s="331" t="s">
        <v>286</v>
      </c>
      <c r="H14" s="331"/>
      <c r="I14" s="331"/>
      <c r="J14" s="418">
        <v>0.9</v>
      </c>
      <c r="K14" s="7">
        <f t="shared" si="0"/>
        <v>0.9</v>
      </c>
    </row>
    <row r="15" spans="1:14" x14ac:dyDescent="0.3">
      <c r="A15" s="363"/>
      <c r="B15" s="406"/>
      <c r="C15" s="162" t="s">
        <v>347</v>
      </c>
      <c r="D15" s="162"/>
      <c r="E15" s="162" t="s">
        <v>343</v>
      </c>
      <c r="F15" s="331"/>
      <c r="G15" s="331">
        <v>2.2000000000000002</v>
      </c>
      <c r="H15" s="331"/>
      <c r="I15" s="331"/>
      <c r="J15" s="331"/>
      <c r="K15" s="7">
        <f t="shared" si="0"/>
        <v>2.2000000000000002</v>
      </c>
    </row>
    <row r="16" spans="1:14" x14ac:dyDescent="0.3">
      <c r="A16" s="363"/>
      <c r="B16" s="406" t="s">
        <v>674</v>
      </c>
      <c r="C16" s="162" t="s">
        <v>756</v>
      </c>
      <c r="D16" s="162"/>
      <c r="E16" s="162" t="s">
        <v>287</v>
      </c>
      <c r="F16" s="331"/>
      <c r="G16" s="331">
        <v>55.4</v>
      </c>
      <c r="H16" s="331"/>
      <c r="I16" s="331"/>
      <c r="J16" s="331"/>
      <c r="K16" s="7">
        <f t="shared" si="0"/>
        <v>55.4</v>
      </c>
    </row>
    <row r="17" spans="1:13" x14ac:dyDescent="0.3">
      <c r="A17" s="363"/>
      <c r="B17" s="406" t="s">
        <v>718</v>
      </c>
      <c r="C17" s="162" t="s">
        <v>385</v>
      </c>
      <c r="D17" s="162"/>
      <c r="E17" s="162" t="s">
        <v>288</v>
      </c>
      <c r="F17" s="331">
        <v>56.8</v>
      </c>
      <c r="H17" s="331"/>
      <c r="I17" s="331"/>
      <c r="J17" s="331"/>
      <c r="K17" s="7">
        <f>SUM(F17:J17)</f>
        <v>56.8</v>
      </c>
    </row>
    <row r="18" spans="1:13" x14ac:dyDescent="0.3">
      <c r="A18" s="363"/>
      <c r="B18" s="406" t="s">
        <v>714</v>
      </c>
      <c r="C18" s="162" t="s">
        <v>385</v>
      </c>
      <c r="D18" s="162"/>
      <c r="E18" s="162" t="s">
        <v>288</v>
      </c>
      <c r="F18" s="331">
        <v>56.8</v>
      </c>
      <c r="H18" s="331"/>
      <c r="I18" s="331"/>
      <c r="J18" s="331"/>
      <c r="K18" s="7">
        <f>SUM(F18:J18)</f>
        <v>56.8</v>
      </c>
    </row>
    <row r="19" spans="1:13" x14ac:dyDescent="0.3">
      <c r="A19" s="363"/>
      <c r="B19" s="406" t="s">
        <v>757</v>
      </c>
      <c r="C19" s="162" t="s">
        <v>345</v>
      </c>
      <c r="D19" s="162"/>
      <c r="E19" s="162" t="s">
        <v>276</v>
      </c>
      <c r="F19" s="331"/>
      <c r="G19" s="331"/>
      <c r="H19" s="331"/>
      <c r="I19" s="331"/>
      <c r="J19" s="416">
        <v>2.8</v>
      </c>
      <c r="K19" s="7">
        <f t="shared" si="0"/>
        <v>2.8</v>
      </c>
    </row>
    <row r="20" spans="1:13" x14ac:dyDescent="0.3">
      <c r="A20" s="363"/>
      <c r="B20" s="406" t="s">
        <v>757</v>
      </c>
      <c r="C20" s="162" t="s">
        <v>346</v>
      </c>
      <c r="D20" s="162"/>
      <c r="E20" s="162" t="s">
        <v>276</v>
      </c>
      <c r="F20" s="331"/>
      <c r="G20" s="331"/>
      <c r="H20" s="331"/>
      <c r="I20" s="331"/>
      <c r="J20" s="417">
        <v>0.8</v>
      </c>
      <c r="K20" s="7">
        <f t="shared" si="0"/>
        <v>0.8</v>
      </c>
    </row>
    <row r="21" spans="1:13" x14ac:dyDescent="0.3">
      <c r="A21" s="363"/>
      <c r="B21" s="406" t="s">
        <v>757</v>
      </c>
      <c r="C21" s="162" t="s">
        <v>346</v>
      </c>
      <c r="D21" s="162"/>
      <c r="E21" s="162" t="s">
        <v>276</v>
      </c>
      <c r="F21" s="331"/>
      <c r="G21" s="331"/>
      <c r="H21" s="331"/>
      <c r="I21" s="331"/>
      <c r="J21" s="418">
        <v>0.8</v>
      </c>
      <c r="K21" s="7">
        <f t="shared" si="0"/>
        <v>0.8</v>
      </c>
    </row>
    <row r="22" spans="1:13" x14ac:dyDescent="0.3">
      <c r="A22" s="363"/>
      <c r="B22" s="406"/>
      <c r="C22" s="162" t="s">
        <v>379</v>
      </c>
      <c r="D22" s="162"/>
      <c r="E22" s="162" t="s">
        <v>343</v>
      </c>
      <c r="F22" s="331"/>
      <c r="G22" s="331">
        <v>1.5</v>
      </c>
      <c r="H22" s="331"/>
      <c r="I22" s="331"/>
      <c r="J22" s="331"/>
      <c r="K22" s="7">
        <f t="shared" si="0"/>
        <v>1.5</v>
      </c>
    </row>
    <row r="23" spans="1:13" x14ac:dyDescent="0.3">
      <c r="A23" s="363"/>
      <c r="B23" s="406"/>
      <c r="C23" s="162" t="s">
        <v>379</v>
      </c>
      <c r="D23" s="162"/>
      <c r="E23" s="162" t="s">
        <v>343</v>
      </c>
      <c r="F23" s="331"/>
      <c r="G23" s="331">
        <v>1.7</v>
      </c>
      <c r="H23" s="331"/>
      <c r="I23" s="331"/>
      <c r="J23" s="331"/>
      <c r="K23" s="7">
        <f t="shared" si="0"/>
        <v>1.7</v>
      </c>
    </row>
    <row r="24" spans="1:13" ht="15" thickBot="1" x14ac:dyDescent="0.35">
      <c r="A24" s="363"/>
      <c r="B24" s="406" t="s">
        <v>758</v>
      </c>
      <c r="C24" s="162" t="s">
        <v>345</v>
      </c>
      <c r="D24" s="162"/>
      <c r="E24" s="162" t="s">
        <v>276</v>
      </c>
      <c r="F24" s="331"/>
      <c r="G24" s="331"/>
      <c r="H24" s="331"/>
      <c r="I24" s="331"/>
      <c r="J24" s="416">
        <v>2.7</v>
      </c>
      <c r="K24" s="7">
        <f t="shared" si="0"/>
        <v>2.7</v>
      </c>
      <c r="L24" s="258"/>
      <c r="M24" s="260"/>
    </row>
    <row r="25" spans="1:13" ht="15" thickTop="1" x14ac:dyDescent="0.3">
      <c r="A25" s="363"/>
      <c r="B25" s="406" t="s">
        <v>758</v>
      </c>
      <c r="C25" s="162" t="s">
        <v>346</v>
      </c>
      <c r="D25" s="162"/>
      <c r="E25" s="162" t="s">
        <v>276</v>
      </c>
      <c r="F25" s="331"/>
      <c r="G25" s="331"/>
      <c r="H25" s="331"/>
      <c r="I25" s="331"/>
      <c r="J25" s="417">
        <v>0.8</v>
      </c>
      <c r="K25" s="7">
        <f t="shared" si="0"/>
        <v>0.8</v>
      </c>
    </row>
    <row r="26" spans="1:13" x14ac:dyDescent="0.3">
      <c r="A26" s="363"/>
      <c r="B26" s="406" t="s">
        <v>758</v>
      </c>
      <c r="C26" s="162" t="s">
        <v>346</v>
      </c>
      <c r="D26" s="162"/>
      <c r="E26" s="162" t="s">
        <v>276</v>
      </c>
      <c r="F26" s="331"/>
      <c r="G26" s="331"/>
      <c r="H26" s="331"/>
      <c r="I26" s="331"/>
      <c r="J26" s="418">
        <v>0.8</v>
      </c>
      <c r="K26" s="7">
        <f t="shared" si="0"/>
        <v>0.8</v>
      </c>
    </row>
    <row r="27" spans="1:13" x14ac:dyDescent="0.3">
      <c r="A27" s="363"/>
      <c r="B27" s="406"/>
      <c r="C27" s="162" t="s">
        <v>503</v>
      </c>
      <c r="D27" s="162"/>
      <c r="E27" s="162" t="s">
        <v>287</v>
      </c>
      <c r="F27" s="331"/>
      <c r="G27" s="331">
        <v>2.2000000000000002</v>
      </c>
      <c r="H27" s="331"/>
      <c r="I27" s="331"/>
      <c r="J27" s="331"/>
      <c r="K27" s="7">
        <f t="shared" si="0"/>
        <v>2.2000000000000002</v>
      </c>
    </row>
    <row r="28" spans="1:13" x14ac:dyDescent="0.3">
      <c r="A28" s="363"/>
      <c r="B28" s="406" t="s">
        <v>759</v>
      </c>
      <c r="C28" s="162" t="s">
        <v>507</v>
      </c>
      <c r="D28" s="162"/>
      <c r="E28" s="162" t="s">
        <v>288</v>
      </c>
      <c r="F28" s="331"/>
      <c r="G28" s="331">
        <v>6.6</v>
      </c>
      <c r="H28" s="331"/>
      <c r="I28" s="331"/>
      <c r="J28" s="331"/>
      <c r="K28" s="7">
        <f t="shared" si="0"/>
        <v>6.6</v>
      </c>
    </row>
    <row r="29" spans="1:13" x14ac:dyDescent="0.3">
      <c r="A29" s="363"/>
      <c r="B29" s="406" t="s">
        <v>760</v>
      </c>
      <c r="C29" s="162" t="s">
        <v>761</v>
      </c>
      <c r="D29" s="162"/>
      <c r="E29" s="162" t="s">
        <v>276</v>
      </c>
      <c r="F29" s="331"/>
      <c r="G29" s="331"/>
      <c r="H29" s="331"/>
      <c r="I29" s="331"/>
      <c r="J29" s="416">
        <v>2.4</v>
      </c>
      <c r="K29" s="7">
        <f t="shared" si="0"/>
        <v>2.4</v>
      </c>
    </row>
    <row r="30" spans="1:13" x14ac:dyDescent="0.3">
      <c r="A30" s="363"/>
      <c r="B30" s="406" t="s">
        <v>760</v>
      </c>
      <c r="C30" s="162" t="s">
        <v>346</v>
      </c>
      <c r="D30" s="162"/>
      <c r="E30" s="162" t="s">
        <v>276</v>
      </c>
      <c r="F30" s="331"/>
      <c r="G30" s="331"/>
      <c r="H30" s="331"/>
      <c r="I30" s="331"/>
      <c r="J30" s="417">
        <v>0.9</v>
      </c>
      <c r="K30" s="7">
        <f t="shared" si="0"/>
        <v>0.9</v>
      </c>
    </row>
    <row r="31" spans="1:13" x14ac:dyDescent="0.3">
      <c r="A31" s="363"/>
      <c r="B31" s="406" t="s">
        <v>760</v>
      </c>
      <c r="C31" s="162" t="s">
        <v>346</v>
      </c>
      <c r="D31" s="162"/>
      <c r="E31" s="162" t="s">
        <v>276</v>
      </c>
      <c r="F31" s="331"/>
      <c r="G31" s="331"/>
      <c r="H31" s="331"/>
      <c r="I31" s="331"/>
      <c r="J31" s="418">
        <v>0.9</v>
      </c>
      <c r="K31" s="7">
        <f t="shared" si="0"/>
        <v>0.9</v>
      </c>
    </row>
    <row r="32" spans="1:13" x14ac:dyDescent="0.3">
      <c r="A32" s="363"/>
      <c r="B32" s="406" t="s">
        <v>493</v>
      </c>
      <c r="C32" s="162" t="s">
        <v>504</v>
      </c>
      <c r="D32" s="162"/>
      <c r="E32" s="162" t="s">
        <v>288</v>
      </c>
      <c r="F32" s="331">
        <v>27.2</v>
      </c>
      <c r="G32" s="331"/>
      <c r="H32" s="331"/>
      <c r="I32" s="331"/>
      <c r="J32" s="331"/>
      <c r="K32" s="7">
        <f t="shared" si="0"/>
        <v>27.2</v>
      </c>
    </row>
    <row r="33" spans="1:13" x14ac:dyDescent="0.3">
      <c r="A33" s="363"/>
      <c r="B33" s="406" t="s">
        <v>674</v>
      </c>
      <c r="C33" s="162" t="s">
        <v>756</v>
      </c>
      <c r="D33" s="162"/>
      <c r="E33" s="162" t="s">
        <v>288</v>
      </c>
      <c r="F33" s="331"/>
      <c r="G33" s="331">
        <v>14.6</v>
      </c>
      <c r="H33" s="331"/>
      <c r="I33" s="331"/>
      <c r="J33" s="331"/>
      <c r="K33" s="7">
        <f t="shared" si="0"/>
        <v>14.6</v>
      </c>
    </row>
    <row r="34" spans="1:13" x14ac:dyDescent="0.3">
      <c r="A34" s="363"/>
      <c r="B34" s="406" t="s">
        <v>754</v>
      </c>
      <c r="C34" s="162" t="s">
        <v>576</v>
      </c>
      <c r="D34" s="162"/>
      <c r="E34" s="162" t="s">
        <v>289</v>
      </c>
      <c r="F34" s="331">
        <v>27.4</v>
      </c>
      <c r="G34" s="331"/>
      <c r="H34" s="331"/>
      <c r="I34" s="331"/>
      <c r="J34" s="331"/>
      <c r="K34" s="7">
        <f t="shared" si="0"/>
        <v>27.4</v>
      </c>
    </row>
    <row r="35" spans="1:13" x14ac:dyDescent="0.3">
      <c r="A35" s="363"/>
      <c r="B35" s="406" t="s">
        <v>672</v>
      </c>
      <c r="C35" s="162" t="s">
        <v>339</v>
      </c>
      <c r="D35" s="162"/>
      <c r="E35" s="162" t="s">
        <v>287</v>
      </c>
      <c r="F35" s="331"/>
      <c r="G35" s="331">
        <v>9.9</v>
      </c>
      <c r="H35" s="331"/>
      <c r="I35" s="331"/>
      <c r="K35" s="7">
        <f>SUM(F35:I35)</f>
        <v>9.9</v>
      </c>
    </row>
    <row r="36" spans="1:13" x14ac:dyDescent="0.3">
      <c r="A36" s="363"/>
      <c r="B36" s="406" t="s">
        <v>762</v>
      </c>
      <c r="C36" s="162" t="s">
        <v>763</v>
      </c>
      <c r="D36" s="162"/>
      <c r="E36" s="162" t="s">
        <v>289</v>
      </c>
      <c r="F36" s="331">
        <v>14.4</v>
      </c>
      <c r="G36" s="331"/>
      <c r="H36" s="331"/>
      <c r="I36" s="331"/>
      <c r="J36" s="331"/>
      <c r="K36" s="7">
        <f t="shared" si="0"/>
        <v>14.4</v>
      </c>
    </row>
    <row r="37" spans="1:13" x14ac:dyDescent="0.3">
      <c r="A37" s="363"/>
      <c r="B37" s="406" t="s">
        <v>397</v>
      </c>
      <c r="C37" s="162" t="s">
        <v>350</v>
      </c>
      <c r="D37" s="162"/>
      <c r="E37" s="162" t="s">
        <v>287</v>
      </c>
      <c r="F37" s="331"/>
      <c r="G37" s="331">
        <v>41.6</v>
      </c>
      <c r="H37" s="331"/>
      <c r="I37" s="331"/>
      <c r="K37" s="7">
        <f>SUM(F37:I37)</f>
        <v>41.6</v>
      </c>
    </row>
    <row r="38" spans="1:13" ht="15" thickBot="1" x14ac:dyDescent="0.35">
      <c r="A38" s="363"/>
      <c r="B38" s="406" t="s">
        <v>433</v>
      </c>
      <c r="C38" s="162" t="s">
        <v>385</v>
      </c>
      <c r="D38" s="162"/>
      <c r="E38" s="162" t="s">
        <v>288</v>
      </c>
      <c r="F38" s="331">
        <v>57.4</v>
      </c>
      <c r="H38" s="331"/>
      <c r="I38" s="331"/>
      <c r="J38" s="331"/>
      <c r="K38" s="7">
        <f>SUM(F38:J38)</f>
        <v>57.4</v>
      </c>
      <c r="L38" s="258"/>
      <c r="M38" s="260"/>
    </row>
    <row r="39" spans="1:13" ht="15" thickTop="1" x14ac:dyDescent="0.3">
      <c r="A39" s="363"/>
      <c r="B39" s="406" t="s">
        <v>709</v>
      </c>
      <c r="C39" s="162" t="s">
        <v>385</v>
      </c>
      <c r="D39" s="162"/>
      <c r="E39" s="162" t="s">
        <v>288</v>
      </c>
      <c r="F39" s="331">
        <v>57.1</v>
      </c>
      <c r="H39" s="331"/>
      <c r="I39" s="331"/>
      <c r="J39" s="331"/>
      <c r="K39" s="7">
        <f>SUM(F39:J39)</f>
        <v>57.1</v>
      </c>
    </row>
    <row r="40" spans="1:13" x14ac:dyDescent="0.3">
      <c r="A40" s="363"/>
      <c r="B40" s="406" t="s">
        <v>710</v>
      </c>
      <c r="C40" s="162" t="s">
        <v>385</v>
      </c>
      <c r="D40" s="162"/>
      <c r="E40" s="162" t="s">
        <v>288</v>
      </c>
      <c r="F40" s="331">
        <v>57.2</v>
      </c>
      <c r="H40" s="331"/>
      <c r="I40" s="331"/>
      <c r="J40" s="331"/>
      <c r="K40" s="7">
        <f>SUM(F40:J40)</f>
        <v>57.2</v>
      </c>
      <c r="L40" s="5">
        <f t="shared" ref="L40:L70" si="1">IF(D40="X",0,IF(E40="",0,IF(E40="H",0,VLOOKUP(E40,$F$540:$G$554,2))))</f>
        <v>200</v>
      </c>
      <c r="M40">
        <f t="shared" ref="M40:M69" si="2">SUM(K40*L40)</f>
        <v>11440</v>
      </c>
    </row>
    <row r="41" spans="1:13" x14ac:dyDescent="0.3">
      <c r="A41" s="363"/>
      <c r="B41" s="406" t="s">
        <v>764</v>
      </c>
      <c r="C41" s="162" t="s">
        <v>345</v>
      </c>
      <c r="D41" s="162"/>
      <c r="E41" s="162" t="s">
        <v>276</v>
      </c>
      <c r="F41" s="331"/>
      <c r="G41" s="331"/>
      <c r="H41" s="331"/>
      <c r="I41" s="331"/>
      <c r="J41" s="416">
        <v>2.6</v>
      </c>
      <c r="K41" s="7">
        <f t="shared" si="0"/>
        <v>2.6</v>
      </c>
      <c r="L41" s="5">
        <f t="shared" si="1"/>
        <v>200</v>
      </c>
      <c r="M41">
        <f t="shared" si="2"/>
        <v>520</v>
      </c>
    </row>
    <row r="42" spans="1:13" x14ac:dyDescent="0.3">
      <c r="A42" s="363"/>
      <c r="B42" s="406" t="s">
        <v>764</v>
      </c>
      <c r="C42" s="162" t="s">
        <v>346</v>
      </c>
      <c r="D42" s="162"/>
      <c r="E42" s="162" t="s">
        <v>276</v>
      </c>
      <c r="F42" s="331"/>
      <c r="G42" s="331"/>
      <c r="H42" s="331"/>
      <c r="I42" s="331"/>
      <c r="J42" s="417">
        <v>1</v>
      </c>
      <c r="K42" s="7">
        <f t="shared" si="0"/>
        <v>1</v>
      </c>
      <c r="L42" s="5">
        <f t="shared" si="1"/>
        <v>200</v>
      </c>
      <c r="M42">
        <f t="shared" si="2"/>
        <v>200</v>
      </c>
    </row>
    <row r="43" spans="1:13" x14ac:dyDescent="0.3">
      <c r="A43" s="363"/>
      <c r="B43" s="406" t="s">
        <v>764</v>
      </c>
      <c r="C43" s="162" t="s">
        <v>346</v>
      </c>
      <c r="D43" s="162"/>
      <c r="E43" s="162" t="s">
        <v>276</v>
      </c>
      <c r="F43" s="331"/>
      <c r="G43" s="331"/>
      <c r="H43" s="331"/>
      <c r="I43" s="331"/>
      <c r="J43" s="417">
        <v>1</v>
      </c>
      <c r="K43" s="7">
        <f t="shared" si="0"/>
        <v>1</v>
      </c>
      <c r="L43" s="5">
        <f t="shared" si="1"/>
        <v>200</v>
      </c>
      <c r="M43">
        <f t="shared" si="2"/>
        <v>200</v>
      </c>
    </row>
    <row r="44" spans="1:13" x14ac:dyDescent="0.3">
      <c r="A44" s="363"/>
      <c r="B44" s="406" t="s">
        <v>764</v>
      </c>
      <c r="C44" s="162" t="s">
        <v>346</v>
      </c>
      <c r="D44" s="162"/>
      <c r="E44" s="162" t="s">
        <v>276</v>
      </c>
      <c r="F44" s="331"/>
      <c r="G44" s="331"/>
      <c r="H44" s="331"/>
      <c r="I44" s="331"/>
      <c r="J44" s="418">
        <v>1</v>
      </c>
      <c r="K44" s="7">
        <f t="shared" si="0"/>
        <v>1</v>
      </c>
      <c r="L44" s="5">
        <f t="shared" si="1"/>
        <v>200</v>
      </c>
      <c r="M44">
        <f t="shared" si="2"/>
        <v>200</v>
      </c>
    </row>
    <row r="45" spans="1:13" x14ac:dyDescent="0.3">
      <c r="A45" s="363"/>
      <c r="B45" s="406"/>
      <c r="C45" s="162" t="s">
        <v>358</v>
      </c>
      <c r="D45" s="162"/>
      <c r="E45" s="162" t="s">
        <v>343</v>
      </c>
      <c r="F45" s="331"/>
      <c r="G45" s="331"/>
      <c r="H45" s="331"/>
      <c r="I45" s="331">
        <v>0.5</v>
      </c>
      <c r="J45" s="331"/>
      <c r="K45" s="7">
        <f t="shared" si="0"/>
        <v>0.5</v>
      </c>
      <c r="L45" s="5">
        <f t="shared" si="1"/>
        <v>0</v>
      </c>
      <c r="M45">
        <f t="shared" si="2"/>
        <v>0</v>
      </c>
    </row>
    <row r="46" spans="1:13" x14ac:dyDescent="0.3">
      <c r="A46" s="363"/>
      <c r="B46" s="406"/>
      <c r="C46" s="162" t="s">
        <v>694</v>
      </c>
      <c r="D46" s="162"/>
      <c r="E46" s="162" t="s">
        <v>288</v>
      </c>
      <c r="F46" s="331">
        <v>14.5</v>
      </c>
      <c r="H46" s="331"/>
      <c r="I46" s="331"/>
      <c r="J46" s="331"/>
      <c r="K46" s="7">
        <f>SUM(F46:J46)</f>
        <v>14.5</v>
      </c>
      <c r="L46" s="5">
        <f t="shared" si="1"/>
        <v>200</v>
      </c>
      <c r="M46">
        <f t="shared" si="2"/>
        <v>2900</v>
      </c>
    </row>
    <row r="47" spans="1:13" x14ac:dyDescent="0.3">
      <c r="A47" s="363"/>
      <c r="B47" s="406"/>
      <c r="C47" s="162" t="s">
        <v>379</v>
      </c>
      <c r="D47" s="162"/>
      <c r="E47" s="162" t="s">
        <v>343</v>
      </c>
      <c r="F47" s="331"/>
      <c r="G47" s="331">
        <v>6.1</v>
      </c>
      <c r="H47" s="331"/>
      <c r="I47" s="331"/>
      <c r="J47" s="331"/>
      <c r="K47" s="7">
        <f t="shared" si="0"/>
        <v>6.1</v>
      </c>
      <c r="L47" s="5">
        <f t="shared" si="1"/>
        <v>0</v>
      </c>
      <c r="M47">
        <f t="shared" si="2"/>
        <v>0</v>
      </c>
    </row>
    <row r="48" spans="1:13" x14ac:dyDescent="0.3">
      <c r="A48" s="363"/>
      <c r="B48" s="406"/>
      <c r="C48" s="162" t="s">
        <v>694</v>
      </c>
      <c r="D48" s="162"/>
      <c r="E48" s="162" t="s">
        <v>288</v>
      </c>
      <c r="F48" s="331">
        <v>14.8</v>
      </c>
      <c r="G48" s="331"/>
      <c r="H48" s="331"/>
      <c r="I48" s="331"/>
      <c r="J48" s="331"/>
      <c r="K48" s="7">
        <f t="shared" si="0"/>
        <v>14.8</v>
      </c>
      <c r="L48" s="5">
        <f t="shared" si="1"/>
        <v>200</v>
      </c>
      <c r="M48">
        <f t="shared" si="2"/>
        <v>2960</v>
      </c>
    </row>
    <row r="49" spans="1:13" x14ac:dyDescent="0.3">
      <c r="A49" s="363"/>
      <c r="B49" s="406"/>
      <c r="C49" s="162" t="s">
        <v>358</v>
      </c>
      <c r="D49" s="162"/>
      <c r="E49" s="162" t="s">
        <v>343</v>
      </c>
      <c r="F49" s="331"/>
      <c r="G49" s="331">
        <v>3</v>
      </c>
      <c r="H49" s="331"/>
      <c r="I49" s="331"/>
      <c r="J49" s="331"/>
      <c r="K49" s="7">
        <f t="shared" si="0"/>
        <v>3</v>
      </c>
      <c r="L49" s="5">
        <f t="shared" si="1"/>
        <v>0</v>
      </c>
      <c r="M49">
        <f t="shared" si="2"/>
        <v>0</v>
      </c>
    </row>
    <row r="50" spans="1:13" x14ac:dyDescent="0.3">
      <c r="A50" s="363"/>
      <c r="B50" s="406" t="s">
        <v>765</v>
      </c>
      <c r="C50" s="162" t="s">
        <v>345</v>
      </c>
      <c r="D50" s="162"/>
      <c r="E50" s="162" t="s">
        <v>276</v>
      </c>
      <c r="F50" s="331"/>
      <c r="G50" s="331"/>
      <c r="H50" s="331"/>
      <c r="I50" s="331"/>
      <c r="J50" s="416">
        <v>2.6</v>
      </c>
      <c r="K50" s="7">
        <f t="shared" si="0"/>
        <v>2.6</v>
      </c>
      <c r="L50" s="5">
        <f t="shared" si="1"/>
        <v>200</v>
      </c>
      <c r="M50">
        <f t="shared" si="2"/>
        <v>520</v>
      </c>
    </row>
    <row r="51" spans="1:13" x14ac:dyDescent="0.3">
      <c r="A51" s="363"/>
      <c r="B51" s="406" t="s">
        <v>765</v>
      </c>
      <c r="C51" s="162" t="s">
        <v>346</v>
      </c>
      <c r="D51" s="162"/>
      <c r="E51" s="162" t="s">
        <v>276</v>
      </c>
      <c r="F51" s="331"/>
      <c r="G51" s="331"/>
      <c r="H51" s="331"/>
      <c r="I51" s="331"/>
      <c r="J51" s="417">
        <v>1</v>
      </c>
      <c r="K51" s="7">
        <f t="shared" si="0"/>
        <v>1</v>
      </c>
      <c r="L51" s="5">
        <f t="shared" si="1"/>
        <v>200</v>
      </c>
      <c r="M51">
        <f t="shared" si="2"/>
        <v>200</v>
      </c>
    </row>
    <row r="52" spans="1:13" x14ac:dyDescent="0.3">
      <c r="A52" s="363"/>
      <c r="B52" s="406" t="s">
        <v>765</v>
      </c>
      <c r="C52" s="162" t="s">
        <v>346</v>
      </c>
      <c r="D52" s="162"/>
      <c r="E52" s="162" t="s">
        <v>276</v>
      </c>
      <c r="F52" s="331"/>
      <c r="G52" s="331"/>
      <c r="H52" s="331"/>
      <c r="I52" s="331"/>
      <c r="J52" s="417">
        <v>1</v>
      </c>
      <c r="K52" s="7">
        <f t="shared" si="0"/>
        <v>1</v>
      </c>
      <c r="L52" s="5">
        <f t="shared" si="1"/>
        <v>200</v>
      </c>
      <c r="M52">
        <f t="shared" si="2"/>
        <v>200</v>
      </c>
    </row>
    <row r="53" spans="1:13" x14ac:dyDescent="0.3">
      <c r="A53" s="363"/>
      <c r="B53" s="406" t="s">
        <v>765</v>
      </c>
      <c r="C53" s="162" t="s">
        <v>346</v>
      </c>
      <c r="D53" s="162"/>
      <c r="E53" s="162" t="s">
        <v>276</v>
      </c>
      <c r="F53" s="331"/>
      <c r="G53" s="331"/>
      <c r="H53" s="331"/>
      <c r="I53" s="331"/>
      <c r="J53" s="418">
        <v>1</v>
      </c>
      <c r="K53" s="7">
        <f t="shared" si="0"/>
        <v>1</v>
      </c>
      <c r="L53" s="5">
        <f t="shared" si="1"/>
        <v>200</v>
      </c>
      <c r="M53">
        <f t="shared" si="2"/>
        <v>200</v>
      </c>
    </row>
    <row r="54" spans="1:13" x14ac:dyDescent="0.3">
      <c r="A54" s="363"/>
      <c r="B54" s="406" t="s">
        <v>447</v>
      </c>
      <c r="C54" s="162" t="s">
        <v>385</v>
      </c>
      <c r="D54" s="162"/>
      <c r="E54" s="162" t="s">
        <v>288</v>
      </c>
      <c r="F54" s="331">
        <v>91.2</v>
      </c>
      <c r="H54" s="331"/>
      <c r="I54" s="331"/>
      <c r="J54" s="331"/>
      <c r="K54" s="7">
        <f>SUM(F54:J54)</f>
        <v>91.2</v>
      </c>
      <c r="L54" s="5">
        <f t="shared" si="1"/>
        <v>200</v>
      </c>
      <c r="M54">
        <f t="shared" si="2"/>
        <v>18240</v>
      </c>
    </row>
    <row r="55" spans="1:13" x14ac:dyDescent="0.3">
      <c r="A55" s="363"/>
      <c r="B55" s="406"/>
      <c r="C55" s="162" t="s">
        <v>379</v>
      </c>
      <c r="D55" s="162"/>
      <c r="E55" s="162" t="s">
        <v>343</v>
      </c>
      <c r="F55" s="331"/>
      <c r="G55" s="331">
        <v>14.7</v>
      </c>
      <c r="H55" s="331"/>
      <c r="I55" s="331"/>
      <c r="J55" s="331"/>
      <c r="K55" s="7">
        <f t="shared" si="0"/>
        <v>14.7</v>
      </c>
      <c r="L55" s="5">
        <f t="shared" si="1"/>
        <v>0</v>
      </c>
      <c r="M55">
        <f t="shared" si="2"/>
        <v>0</v>
      </c>
    </row>
    <row r="56" spans="1:13" x14ac:dyDescent="0.3">
      <c r="A56" s="363"/>
      <c r="B56" s="406" t="s">
        <v>397</v>
      </c>
      <c r="C56" s="162" t="s">
        <v>756</v>
      </c>
      <c r="D56" s="162"/>
      <c r="E56" s="162" t="s">
        <v>287</v>
      </c>
      <c r="F56" s="331"/>
      <c r="G56" s="331">
        <v>61.7</v>
      </c>
      <c r="H56" s="331"/>
      <c r="I56" s="331"/>
      <c r="K56" s="7">
        <f>SUM(F56:I56)</f>
        <v>61.7</v>
      </c>
      <c r="L56" s="5">
        <f t="shared" si="1"/>
        <v>200</v>
      </c>
      <c r="M56">
        <f t="shared" si="2"/>
        <v>12340</v>
      </c>
    </row>
    <row r="57" spans="1:13" x14ac:dyDescent="0.3">
      <c r="A57" s="363"/>
      <c r="B57" s="406"/>
      <c r="C57" s="162" t="s">
        <v>342</v>
      </c>
      <c r="D57" s="162"/>
      <c r="E57" s="162" t="s">
        <v>343</v>
      </c>
      <c r="F57" s="331"/>
      <c r="G57" s="331">
        <v>2.2000000000000002</v>
      </c>
      <c r="H57" s="331"/>
      <c r="I57" s="331"/>
      <c r="J57" s="331"/>
      <c r="K57" s="7">
        <f t="shared" si="0"/>
        <v>2.2000000000000002</v>
      </c>
      <c r="L57" s="5">
        <f t="shared" si="1"/>
        <v>0</v>
      </c>
      <c r="M57">
        <f t="shared" si="2"/>
        <v>0</v>
      </c>
    </row>
    <row r="58" spans="1:13" x14ac:dyDescent="0.3">
      <c r="A58" s="363"/>
      <c r="B58" s="406" t="s">
        <v>766</v>
      </c>
      <c r="C58" s="162" t="s">
        <v>508</v>
      </c>
      <c r="D58" s="162"/>
      <c r="E58" s="162" t="s">
        <v>276</v>
      </c>
      <c r="F58" s="331"/>
      <c r="G58" s="331"/>
      <c r="H58" s="331"/>
      <c r="I58" s="331"/>
      <c r="J58" s="331">
        <v>3.3</v>
      </c>
      <c r="K58" s="7">
        <f t="shared" si="0"/>
        <v>3.3</v>
      </c>
      <c r="L58" s="5">
        <f t="shared" si="1"/>
        <v>200</v>
      </c>
      <c r="M58">
        <f t="shared" si="2"/>
        <v>660</v>
      </c>
    </row>
    <row r="59" spans="1:13" x14ac:dyDescent="0.3">
      <c r="A59" s="363"/>
      <c r="B59" s="406" t="s">
        <v>715</v>
      </c>
      <c r="C59" s="162" t="s">
        <v>385</v>
      </c>
      <c r="D59" s="162"/>
      <c r="E59" s="162" t="s">
        <v>288</v>
      </c>
      <c r="F59" s="331">
        <v>63.7</v>
      </c>
      <c r="H59" s="331"/>
      <c r="I59" s="331"/>
      <c r="J59" s="331"/>
      <c r="K59" s="7">
        <f>SUM(F59:J59)</f>
        <v>63.7</v>
      </c>
      <c r="L59" s="5">
        <f t="shared" si="1"/>
        <v>200</v>
      </c>
      <c r="M59">
        <f t="shared" si="2"/>
        <v>12740</v>
      </c>
    </row>
    <row r="60" spans="1:13" x14ac:dyDescent="0.3">
      <c r="A60" s="363"/>
      <c r="B60" s="406"/>
      <c r="C60" s="162" t="s">
        <v>379</v>
      </c>
      <c r="D60" s="162"/>
      <c r="E60" s="162" t="s">
        <v>343</v>
      </c>
      <c r="F60" s="331"/>
      <c r="G60" s="331">
        <v>5.5</v>
      </c>
      <c r="H60" s="331"/>
      <c r="I60" s="331"/>
      <c r="J60" s="331"/>
      <c r="K60" s="7">
        <f t="shared" si="0"/>
        <v>5.5</v>
      </c>
      <c r="L60" s="5">
        <f t="shared" si="1"/>
        <v>0</v>
      </c>
      <c r="M60">
        <f t="shared" si="2"/>
        <v>0</v>
      </c>
    </row>
    <row r="61" spans="1:13" x14ac:dyDescent="0.3">
      <c r="A61" s="363"/>
      <c r="B61" s="406" t="s">
        <v>472</v>
      </c>
      <c r="C61" s="162" t="s">
        <v>345</v>
      </c>
      <c r="D61" s="162"/>
      <c r="E61" s="162" t="s">
        <v>276</v>
      </c>
      <c r="F61" s="331"/>
      <c r="G61" s="331"/>
      <c r="H61" s="331"/>
      <c r="I61" s="331"/>
      <c r="J61" s="416">
        <v>3.4</v>
      </c>
      <c r="K61" s="7">
        <f t="shared" si="0"/>
        <v>3.4</v>
      </c>
      <c r="L61" s="5">
        <f t="shared" si="1"/>
        <v>200</v>
      </c>
      <c r="M61">
        <f t="shared" si="2"/>
        <v>680</v>
      </c>
    </row>
    <row r="62" spans="1:13" x14ac:dyDescent="0.3">
      <c r="A62" s="363"/>
      <c r="B62" s="406" t="s">
        <v>472</v>
      </c>
      <c r="C62" s="162" t="s">
        <v>346</v>
      </c>
      <c r="D62" s="162"/>
      <c r="E62" s="162" t="s">
        <v>276</v>
      </c>
      <c r="F62" s="331"/>
      <c r="G62" s="331"/>
      <c r="H62" s="331"/>
      <c r="I62" s="331"/>
      <c r="J62" s="417">
        <v>0.8</v>
      </c>
      <c r="K62" s="7">
        <f t="shared" si="0"/>
        <v>0.8</v>
      </c>
      <c r="L62" s="5">
        <f t="shared" si="1"/>
        <v>200</v>
      </c>
      <c r="M62">
        <f t="shared" si="2"/>
        <v>160</v>
      </c>
    </row>
    <row r="63" spans="1:13" x14ac:dyDescent="0.3">
      <c r="A63" s="363"/>
      <c r="B63" s="406" t="s">
        <v>472</v>
      </c>
      <c r="C63" s="162" t="s">
        <v>346</v>
      </c>
      <c r="D63" s="162"/>
      <c r="E63" s="162" t="s">
        <v>276</v>
      </c>
      <c r="F63" s="331"/>
      <c r="G63" s="331"/>
      <c r="H63" s="331"/>
      <c r="I63" s="331"/>
      <c r="J63" s="417">
        <v>0.8</v>
      </c>
      <c r="K63" s="7">
        <f t="shared" si="0"/>
        <v>0.8</v>
      </c>
      <c r="L63" s="5">
        <f t="shared" si="1"/>
        <v>200</v>
      </c>
      <c r="M63">
        <f t="shared" si="2"/>
        <v>160</v>
      </c>
    </row>
    <row r="64" spans="1:13" x14ac:dyDescent="0.3">
      <c r="A64" s="363"/>
      <c r="B64" s="406" t="s">
        <v>468</v>
      </c>
      <c r="C64" s="162" t="s">
        <v>345</v>
      </c>
      <c r="D64" s="162"/>
      <c r="E64" s="162" t="s">
        <v>276</v>
      </c>
      <c r="F64" s="331"/>
      <c r="G64" s="331"/>
      <c r="H64" s="331"/>
      <c r="I64" s="331"/>
      <c r="J64" s="417">
        <v>3.4</v>
      </c>
      <c r="K64" s="7">
        <f t="shared" si="0"/>
        <v>3.4</v>
      </c>
      <c r="L64" s="5">
        <f t="shared" si="1"/>
        <v>200</v>
      </c>
      <c r="M64">
        <f t="shared" si="2"/>
        <v>680</v>
      </c>
    </row>
    <row r="65" spans="1:13" x14ac:dyDescent="0.3">
      <c r="A65" s="363"/>
      <c r="B65" s="406" t="s">
        <v>468</v>
      </c>
      <c r="C65" s="162" t="s">
        <v>346</v>
      </c>
      <c r="D65" s="162"/>
      <c r="E65" s="162" t="s">
        <v>276</v>
      </c>
      <c r="F65" s="331"/>
      <c r="G65" s="331"/>
      <c r="H65" s="331"/>
      <c r="I65" s="331"/>
      <c r="J65" s="417">
        <v>0.8</v>
      </c>
      <c r="K65" s="7">
        <f t="shared" si="0"/>
        <v>0.8</v>
      </c>
      <c r="L65" s="5">
        <f t="shared" si="1"/>
        <v>200</v>
      </c>
      <c r="M65">
        <f t="shared" si="2"/>
        <v>160</v>
      </c>
    </row>
    <row r="66" spans="1:13" x14ac:dyDescent="0.3">
      <c r="A66" s="363"/>
      <c r="B66" s="406" t="s">
        <v>468</v>
      </c>
      <c r="C66" s="162" t="s">
        <v>346</v>
      </c>
      <c r="D66" s="162"/>
      <c r="E66" s="162" t="s">
        <v>276</v>
      </c>
      <c r="F66" s="331"/>
      <c r="G66" s="331"/>
      <c r="H66" s="331"/>
      <c r="I66" s="331"/>
      <c r="J66" s="418">
        <v>0.8</v>
      </c>
      <c r="K66" s="7">
        <f t="shared" si="0"/>
        <v>0.8</v>
      </c>
      <c r="L66" s="5">
        <f t="shared" si="1"/>
        <v>200</v>
      </c>
      <c r="M66">
        <f t="shared" si="2"/>
        <v>160</v>
      </c>
    </row>
    <row r="67" spans="1:13" x14ac:dyDescent="0.3">
      <c r="A67" s="363"/>
      <c r="B67" s="406" t="s">
        <v>714</v>
      </c>
      <c r="C67" s="162" t="s">
        <v>416</v>
      </c>
      <c r="D67" s="162"/>
      <c r="E67" s="162" t="s">
        <v>290</v>
      </c>
      <c r="F67" s="331"/>
      <c r="G67" s="331">
        <v>83.3</v>
      </c>
      <c r="H67" s="331"/>
      <c r="I67" s="331"/>
      <c r="J67" s="331"/>
      <c r="K67" s="7">
        <f t="shared" si="0"/>
        <v>83.3</v>
      </c>
      <c r="L67" s="5">
        <f t="shared" si="1"/>
        <v>200</v>
      </c>
      <c r="M67">
        <f t="shared" si="2"/>
        <v>16660</v>
      </c>
    </row>
    <row r="68" spans="1:13" x14ac:dyDescent="0.3">
      <c r="A68" s="363"/>
      <c r="B68" s="406"/>
      <c r="C68" s="162" t="s">
        <v>347</v>
      </c>
      <c r="D68" s="162"/>
      <c r="E68" s="162" t="s">
        <v>343</v>
      </c>
      <c r="F68" s="331"/>
      <c r="G68" s="331"/>
      <c r="H68" s="331"/>
      <c r="I68" s="331"/>
      <c r="J68" s="331">
        <v>1.3</v>
      </c>
      <c r="K68" s="7">
        <f t="shared" si="0"/>
        <v>1.3</v>
      </c>
      <c r="L68" s="5">
        <f t="shared" si="1"/>
        <v>0</v>
      </c>
      <c r="M68">
        <f t="shared" si="2"/>
        <v>0</v>
      </c>
    </row>
    <row r="69" spans="1:13" x14ac:dyDescent="0.3">
      <c r="A69" s="363"/>
      <c r="B69" s="406"/>
      <c r="C69" s="162" t="s">
        <v>379</v>
      </c>
      <c r="D69" s="162"/>
      <c r="E69" s="162" t="s">
        <v>343</v>
      </c>
      <c r="F69" s="331"/>
      <c r="G69" s="331" t="s">
        <v>286</v>
      </c>
      <c r="H69" s="331"/>
      <c r="I69" s="331"/>
      <c r="J69" s="331">
        <v>5.4</v>
      </c>
      <c r="K69" s="7">
        <f t="shared" si="0"/>
        <v>5.4</v>
      </c>
      <c r="L69" s="5">
        <f t="shared" si="1"/>
        <v>0</v>
      </c>
      <c r="M69">
        <f t="shared" si="2"/>
        <v>0</v>
      </c>
    </row>
    <row r="70" spans="1:13" x14ac:dyDescent="0.3">
      <c r="A70" s="363"/>
      <c r="B70" s="406" t="s">
        <v>672</v>
      </c>
      <c r="C70" s="162" t="s">
        <v>339</v>
      </c>
      <c r="D70" s="162"/>
      <c r="E70" s="162" t="s">
        <v>287</v>
      </c>
      <c r="F70" s="331"/>
      <c r="G70" s="331">
        <v>1</v>
      </c>
      <c r="H70" s="331"/>
      <c r="I70" s="331"/>
      <c r="J70" s="331"/>
      <c r="K70" s="7">
        <f>SUM(F70:J70)</f>
        <v>1</v>
      </c>
      <c r="L70" s="5">
        <f t="shared" si="1"/>
        <v>200</v>
      </c>
      <c r="M70">
        <f t="shared" ref="M70:M133" si="3">SUM(K70*L70)</f>
        <v>200</v>
      </c>
    </row>
    <row r="71" spans="1:13" x14ac:dyDescent="0.3">
      <c r="A71" s="363"/>
      <c r="B71" s="406" t="s">
        <v>714</v>
      </c>
      <c r="C71" s="162" t="s">
        <v>385</v>
      </c>
      <c r="D71" s="162"/>
      <c r="E71" s="162" t="s">
        <v>288</v>
      </c>
      <c r="F71" s="331">
        <v>61.6</v>
      </c>
      <c r="H71" s="331"/>
      <c r="I71" s="331"/>
      <c r="J71" s="331"/>
      <c r="K71" s="7">
        <f>SUM(F71:J71)</f>
        <v>61.6</v>
      </c>
      <c r="L71" s="5">
        <f t="shared" ref="L71:L134" si="4">IF(D71="X",0,IF(E71="",0,IF(E71="H",0,VLOOKUP(E71,$F$540:$G$554,2))))</f>
        <v>200</v>
      </c>
      <c r="M71">
        <f t="shared" si="3"/>
        <v>12320</v>
      </c>
    </row>
    <row r="72" spans="1:13" x14ac:dyDescent="0.3">
      <c r="A72" s="363"/>
      <c r="B72" s="406" t="s">
        <v>716</v>
      </c>
      <c r="C72" s="162" t="s">
        <v>385</v>
      </c>
      <c r="D72" s="162"/>
      <c r="E72" s="162" t="s">
        <v>288</v>
      </c>
      <c r="F72" s="331">
        <v>61.1</v>
      </c>
      <c r="H72" s="331"/>
      <c r="I72" s="331"/>
      <c r="J72" s="331"/>
      <c r="K72" s="7">
        <f>SUM(F72:J72)</f>
        <v>61.1</v>
      </c>
      <c r="L72" s="5">
        <f t="shared" si="4"/>
        <v>200</v>
      </c>
      <c r="M72">
        <f t="shared" si="3"/>
        <v>12220</v>
      </c>
    </row>
    <row r="73" spans="1:13" x14ac:dyDescent="0.3">
      <c r="A73" s="363"/>
      <c r="B73" s="406"/>
      <c r="C73" s="162" t="s">
        <v>510</v>
      </c>
      <c r="D73" s="162"/>
      <c r="E73" s="162" t="s">
        <v>289</v>
      </c>
      <c r="F73" s="331">
        <v>13.1</v>
      </c>
      <c r="G73" s="331"/>
      <c r="H73" s="331"/>
      <c r="I73" s="331"/>
      <c r="J73" s="331"/>
      <c r="K73" s="7">
        <f>SUM(F73:J73)</f>
        <v>13.1</v>
      </c>
      <c r="L73" s="5">
        <f t="shared" si="4"/>
        <v>120</v>
      </c>
      <c r="M73">
        <f t="shared" si="3"/>
        <v>1572</v>
      </c>
    </row>
    <row r="74" spans="1:13" ht="15" thickBot="1" x14ac:dyDescent="0.35">
      <c r="A74" s="363"/>
      <c r="B74" s="406"/>
      <c r="C74" s="332" t="s">
        <v>285</v>
      </c>
      <c r="D74" s="332"/>
      <c r="E74" s="332"/>
      <c r="F74" s="333">
        <f t="shared" ref="F74:K74" si="5">SUM(F5:F73)</f>
        <v>745.10000000000014</v>
      </c>
      <c r="G74" s="333">
        <f>SUM(G5:G73)</f>
        <v>454.2</v>
      </c>
      <c r="H74" s="333">
        <f t="shared" si="5"/>
        <v>0</v>
      </c>
      <c r="I74" s="333">
        <f t="shared" si="5"/>
        <v>0.5</v>
      </c>
      <c r="J74" s="333">
        <f t="shared" si="5"/>
        <v>59.59999999999998</v>
      </c>
      <c r="K74" s="333">
        <f t="shared" si="5"/>
        <v>1259.3999999999999</v>
      </c>
      <c r="L74" s="5">
        <f t="shared" si="4"/>
        <v>0</v>
      </c>
      <c r="M74">
        <f t="shared" si="3"/>
        <v>0</v>
      </c>
    </row>
    <row r="75" spans="1:13" ht="15" hidden="1" thickTop="1" x14ac:dyDescent="0.3">
      <c r="K75" s="7">
        <f t="shared" ref="K75:K133" si="6">SUM(F75:J75)</f>
        <v>0</v>
      </c>
      <c r="L75" s="5">
        <f t="shared" si="4"/>
        <v>0</v>
      </c>
      <c r="M75">
        <f t="shared" si="3"/>
        <v>0</v>
      </c>
    </row>
    <row r="76" spans="1:13" hidden="1" x14ac:dyDescent="0.3">
      <c r="K76" s="7">
        <f t="shared" si="6"/>
        <v>0</v>
      </c>
      <c r="L76" s="5">
        <f t="shared" si="4"/>
        <v>0</v>
      </c>
      <c r="M76">
        <f t="shared" si="3"/>
        <v>0</v>
      </c>
    </row>
    <row r="77" spans="1:13" hidden="1" x14ac:dyDescent="0.3">
      <c r="K77" s="7">
        <f t="shared" si="6"/>
        <v>0</v>
      </c>
      <c r="L77" s="5">
        <f t="shared" si="4"/>
        <v>0</v>
      </c>
      <c r="M77">
        <f t="shared" si="3"/>
        <v>0</v>
      </c>
    </row>
    <row r="78" spans="1:13" hidden="1" x14ac:dyDescent="0.3">
      <c r="K78" s="7">
        <f t="shared" si="6"/>
        <v>0</v>
      </c>
      <c r="L78" s="5">
        <f t="shared" si="4"/>
        <v>0</v>
      </c>
      <c r="M78">
        <f t="shared" si="3"/>
        <v>0</v>
      </c>
    </row>
    <row r="79" spans="1:13" hidden="1" x14ac:dyDescent="0.3">
      <c r="K79" s="7">
        <f t="shared" si="6"/>
        <v>0</v>
      </c>
      <c r="L79" s="5">
        <f t="shared" si="4"/>
        <v>0</v>
      </c>
      <c r="M79">
        <f t="shared" si="3"/>
        <v>0</v>
      </c>
    </row>
    <row r="80" spans="1:13" hidden="1" x14ac:dyDescent="0.3">
      <c r="K80" s="7">
        <f t="shared" si="6"/>
        <v>0</v>
      </c>
      <c r="L80" s="5">
        <f t="shared" si="4"/>
        <v>0</v>
      </c>
      <c r="M80">
        <f t="shared" si="3"/>
        <v>0</v>
      </c>
    </row>
    <row r="81" spans="11:13" hidden="1" x14ac:dyDescent="0.3">
      <c r="K81" s="7">
        <f t="shared" si="6"/>
        <v>0</v>
      </c>
      <c r="L81" s="5">
        <f t="shared" si="4"/>
        <v>0</v>
      </c>
      <c r="M81">
        <f t="shared" si="3"/>
        <v>0</v>
      </c>
    </row>
    <row r="82" spans="11:13" hidden="1" x14ac:dyDescent="0.3">
      <c r="K82" s="7">
        <f t="shared" si="6"/>
        <v>0</v>
      </c>
      <c r="L82" s="5">
        <f t="shared" si="4"/>
        <v>0</v>
      </c>
      <c r="M82">
        <f t="shared" si="3"/>
        <v>0</v>
      </c>
    </row>
    <row r="83" spans="11:13" hidden="1" x14ac:dyDescent="0.3">
      <c r="K83" s="7">
        <f t="shared" si="6"/>
        <v>0</v>
      </c>
      <c r="L83" s="5">
        <f t="shared" si="4"/>
        <v>0</v>
      </c>
      <c r="M83">
        <f t="shared" si="3"/>
        <v>0</v>
      </c>
    </row>
    <row r="84" spans="11:13" hidden="1" x14ac:dyDescent="0.3">
      <c r="K84" s="7">
        <f t="shared" si="6"/>
        <v>0</v>
      </c>
      <c r="L84" s="5">
        <f t="shared" si="4"/>
        <v>0</v>
      </c>
      <c r="M84">
        <f t="shared" si="3"/>
        <v>0</v>
      </c>
    </row>
    <row r="85" spans="11:13" hidden="1" x14ac:dyDescent="0.3">
      <c r="K85" s="7">
        <f t="shared" si="6"/>
        <v>0</v>
      </c>
      <c r="L85" s="5">
        <f t="shared" si="4"/>
        <v>0</v>
      </c>
      <c r="M85">
        <f t="shared" si="3"/>
        <v>0</v>
      </c>
    </row>
    <row r="86" spans="11:13" hidden="1" x14ac:dyDescent="0.3">
      <c r="K86" s="7">
        <f t="shared" si="6"/>
        <v>0</v>
      </c>
      <c r="L86" s="5">
        <f t="shared" si="4"/>
        <v>0</v>
      </c>
      <c r="M86">
        <f t="shared" si="3"/>
        <v>0</v>
      </c>
    </row>
    <row r="87" spans="11:13" hidden="1" x14ac:dyDescent="0.3">
      <c r="K87" s="7">
        <f t="shared" si="6"/>
        <v>0</v>
      </c>
      <c r="L87" s="5">
        <f t="shared" si="4"/>
        <v>0</v>
      </c>
      <c r="M87">
        <f t="shared" si="3"/>
        <v>0</v>
      </c>
    </row>
    <row r="88" spans="11:13" hidden="1" x14ac:dyDescent="0.3">
      <c r="K88" s="7">
        <f t="shared" si="6"/>
        <v>0</v>
      </c>
      <c r="L88" s="5">
        <f t="shared" si="4"/>
        <v>0</v>
      </c>
      <c r="M88">
        <f t="shared" si="3"/>
        <v>0</v>
      </c>
    </row>
    <row r="89" spans="11:13" hidden="1" x14ac:dyDescent="0.3">
      <c r="K89" s="7">
        <f t="shared" si="6"/>
        <v>0</v>
      </c>
      <c r="L89" s="5">
        <f t="shared" si="4"/>
        <v>0</v>
      </c>
      <c r="M89">
        <f t="shared" si="3"/>
        <v>0</v>
      </c>
    </row>
    <row r="90" spans="11:13" hidden="1" x14ac:dyDescent="0.3">
      <c r="K90" s="7">
        <f t="shared" si="6"/>
        <v>0</v>
      </c>
      <c r="L90" s="5">
        <f t="shared" si="4"/>
        <v>0</v>
      </c>
      <c r="M90">
        <f t="shared" si="3"/>
        <v>0</v>
      </c>
    </row>
    <row r="91" spans="11:13" hidden="1" x14ac:dyDescent="0.3">
      <c r="K91" s="7">
        <f t="shared" si="6"/>
        <v>0</v>
      </c>
      <c r="L91" s="5">
        <f t="shared" si="4"/>
        <v>0</v>
      </c>
      <c r="M91">
        <f t="shared" si="3"/>
        <v>0</v>
      </c>
    </row>
    <row r="92" spans="11:13" hidden="1" x14ac:dyDescent="0.3">
      <c r="K92" s="7">
        <f t="shared" si="6"/>
        <v>0</v>
      </c>
      <c r="L92" s="5">
        <f t="shared" si="4"/>
        <v>0</v>
      </c>
      <c r="M92">
        <f t="shared" si="3"/>
        <v>0</v>
      </c>
    </row>
    <row r="93" spans="11:13" hidden="1" x14ac:dyDescent="0.3">
      <c r="K93" s="7">
        <f t="shared" si="6"/>
        <v>0</v>
      </c>
      <c r="L93" s="5">
        <f t="shared" si="4"/>
        <v>0</v>
      </c>
      <c r="M93">
        <f t="shared" si="3"/>
        <v>0</v>
      </c>
    </row>
    <row r="94" spans="11:13" hidden="1" x14ac:dyDescent="0.3">
      <c r="K94" s="7">
        <f t="shared" si="6"/>
        <v>0</v>
      </c>
      <c r="L94" s="5">
        <f t="shared" si="4"/>
        <v>0</v>
      </c>
      <c r="M94">
        <f t="shared" si="3"/>
        <v>0</v>
      </c>
    </row>
    <row r="95" spans="11:13" hidden="1" x14ac:dyDescent="0.3">
      <c r="K95" s="7">
        <f t="shared" si="6"/>
        <v>0</v>
      </c>
      <c r="L95" s="5">
        <f t="shared" si="4"/>
        <v>0</v>
      </c>
      <c r="M95">
        <f t="shared" si="3"/>
        <v>0</v>
      </c>
    </row>
    <row r="96" spans="11:13" hidden="1" x14ac:dyDescent="0.3">
      <c r="K96" s="7">
        <f t="shared" si="6"/>
        <v>0</v>
      </c>
      <c r="L96" s="5">
        <f t="shared" si="4"/>
        <v>0</v>
      </c>
      <c r="M96">
        <f t="shared" si="3"/>
        <v>0</v>
      </c>
    </row>
    <row r="97" spans="11:13" hidden="1" x14ac:dyDescent="0.3">
      <c r="K97" s="7">
        <f t="shared" si="6"/>
        <v>0</v>
      </c>
      <c r="L97" s="5">
        <f t="shared" si="4"/>
        <v>0</v>
      </c>
      <c r="M97">
        <f t="shared" si="3"/>
        <v>0</v>
      </c>
    </row>
    <row r="98" spans="11:13" hidden="1" x14ac:dyDescent="0.3">
      <c r="K98" s="7">
        <f t="shared" si="6"/>
        <v>0</v>
      </c>
      <c r="L98" s="5">
        <f t="shared" si="4"/>
        <v>0</v>
      </c>
      <c r="M98">
        <f t="shared" si="3"/>
        <v>0</v>
      </c>
    </row>
    <row r="99" spans="11:13" hidden="1" x14ac:dyDescent="0.3">
      <c r="K99" s="7">
        <f t="shared" si="6"/>
        <v>0</v>
      </c>
      <c r="L99" s="5">
        <f t="shared" si="4"/>
        <v>0</v>
      </c>
      <c r="M99">
        <f t="shared" si="3"/>
        <v>0</v>
      </c>
    </row>
    <row r="100" spans="11:13" hidden="1" x14ac:dyDescent="0.3">
      <c r="K100" s="7">
        <f t="shared" si="6"/>
        <v>0</v>
      </c>
      <c r="L100" s="5">
        <f t="shared" si="4"/>
        <v>0</v>
      </c>
      <c r="M100">
        <f t="shared" si="3"/>
        <v>0</v>
      </c>
    </row>
    <row r="101" spans="11:13" hidden="1" x14ac:dyDescent="0.3">
      <c r="K101" s="7">
        <f t="shared" si="6"/>
        <v>0</v>
      </c>
      <c r="L101" s="5">
        <f t="shared" si="4"/>
        <v>0</v>
      </c>
      <c r="M101">
        <f t="shared" si="3"/>
        <v>0</v>
      </c>
    </row>
    <row r="102" spans="11:13" hidden="1" x14ac:dyDescent="0.3">
      <c r="K102" s="7">
        <f t="shared" si="6"/>
        <v>0</v>
      </c>
      <c r="L102" s="5">
        <f t="shared" si="4"/>
        <v>0</v>
      </c>
      <c r="M102">
        <f t="shared" si="3"/>
        <v>0</v>
      </c>
    </row>
    <row r="103" spans="11:13" hidden="1" x14ac:dyDescent="0.3">
      <c r="K103" s="7">
        <f t="shared" si="6"/>
        <v>0</v>
      </c>
      <c r="L103" s="5">
        <f t="shared" si="4"/>
        <v>0</v>
      </c>
      <c r="M103">
        <f t="shared" si="3"/>
        <v>0</v>
      </c>
    </row>
    <row r="104" spans="11:13" hidden="1" x14ac:dyDescent="0.3">
      <c r="K104" s="7">
        <f t="shared" si="6"/>
        <v>0</v>
      </c>
      <c r="L104" s="5">
        <f t="shared" si="4"/>
        <v>0</v>
      </c>
      <c r="M104">
        <f t="shared" si="3"/>
        <v>0</v>
      </c>
    </row>
    <row r="105" spans="11:13" hidden="1" x14ac:dyDescent="0.3">
      <c r="K105" s="7">
        <f t="shared" si="6"/>
        <v>0</v>
      </c>
      <c r="L105" s="5">
        <f t="shared" si="4"/>
        <v>0</v>
      </c>
      <c r="M105">
        <f t="shared" si="3"/>
        <v>0</v>
      </c>
    </row>
    <row r="106" spans="11:13" hidden="1" x14ac:dyDescent="0.3">
      <c r="K106" s="7">
        <f t="shared" si="6"/>
        <v>0</v>
      </c>
      <c r="L106" s="5">
        <f t="shared" si="4"/>
        <v>0</v>
      </c>
      <c r="M106">
        <f t="shared" si="3"/>
        <v>0</v>
      </c>
    </row>
    <row r="107" spans="11:13" hidden="1" x14ac:dyDescent="0.3">
      <c r="K107" s="7">
        <f t="shared" si="6"/>
        <v>0</v>
      </c>
      <c r="L107" s="5">
        <f t="shared" si="4"/>
        <v>0</v>
      </c>
      <c r="M107">
        <f t="shared" si="3"/>
        <v>0</v>
      </c>
    </row>
    <row r="108" spans="11:13" hidden="1" x14ac:dyDescent="0.3">
      <c r="K108" s="7">
        <f t="shared" si="6"/>
        <v>0</v>
      </c>
      <c r="L108" s="5">
        <f t="shared" si="4"/>
        <v>0</v>
      </c>
      <c r="M108">
        <f t="shared" si="3"/>
        <v>0</v>
      </c>
    </row>
    <row r="109" spans="11:13" hidden="1" x14ac:dyDescent="0.3">
      <c r="K109" s="7">
        <f t="shared" si="6"/>
        <v>0</v>
      </c>
      <c r="L109" s="5">
        <f t="shared" si="4"/>
        <v>0</v>
      </c>
      <c r="M109">
        <f t="shared" si="3"/>
        <v>0</v>
      </c>
    </row>
    <row r="110" spans="11:13" hidden="1" x14ac:dyDescent="0.3">
      <c r="K110" s="7">
        <f t="shared" si="6"/>
        <v>0</v>
      </c>
      <c r="L110" s="5">
        <f t="shared" si="4"/>
        <v>0</v>
      </c>
      <c r="M110">
        <f t="shared" si="3"/>
        <v>0</v>
      </c>
    </row>
    <row r="111" spans="11:13" hidden="1" x14ac:dyDescent="0.3">
      <c r="K111" s="7">
        <f t="shared" si="6"/>
        <v>0</v>
      </c>
      <c r="L111" s="5">
        <f t="shared" si="4"/>
        <v>0</v>
      </c>
      <c r="M111">
        <f t="shared" si="3"/>
        <v>0</v>
      </c>
    </row>
    <row r="112" spans="11:13" hidden="1" x14ac:dyDescent="0.3">
      <c r="K112" s="7">
        <f t="shared" si="6"/>
        <v>0</v>
      </c>
      <c r="L112" s="5">
        <f t="shared" si="4"/>
        <v>0</v>
      </c>
      <c r="M112">
        <f t="shared" si="3"/>
        <v>0</v>
      </c>
    </row>
    <row r="113" spans="11:13" hidden="1" x14ac:dyDescent="0.3">
      <c r="K113" s="7">
        <f t="shared" si="6"/>
        <v>0</v>
      </c>
      <c r="L113" s="5">
        <f t="shared" si="4"/>
        <v>0</v>
      </c>
      <c r="M113">
        <f t="shared" si="3"/>
        <v>0</v>
      </c>
    </row>
    <row r="114" spans="11:13" hidden="1" x14ac:dyDescent="0.3">
      <c r="K114" s="7">
        <f t="shared" si="6"/>
        <v>0</v>
      </c>
      <c r="L114" s="5">
        <f t="shared" si="4"/>
        <v>0</v>
      </c>
      <c r="M114">
        <f t="shared" si="3"/>
        <v>0</v>
      </c>
    </row>
    <row r="115" spans="11:13" hidden="1" x14ac:dyDescent="0.3">
      <c r="K115" s="7">
        <f t="shared" si="6"/>
        <v>0</v>
      </c>
      <c r="L115" s="5">
        <f t="shared" si="4"/>
        <v>0</v>
      </c>
      <c r="M115">
        <f t="shared" si="3"/>
        <v>0</v>
      </c>
    </row>
    <row r="116" spans="11:13" hidden="1" x14ac:dyDescent="0.3">
      <c r="K116" s="7">
        <f t="shared" si="6"/>
        <v>0</v>
      </c>
      <c r="L116" s="5">
        <f t="shared" si="4"/>
        <v>0</v>
      </c>
      <c r="M116">
        <f t="shared" si="3"/>
        <v>0</v>
      </c>
    </row>
    <row r="117" spans="11:13" hidden="1" x14ac:dyDescent="0.3">
      <c r="K117" s="7">
        <f t="shared" si="6"/>
        <v>0</v>
      </c>
      <c r="L117" s="5">
        <f t="shared" si="4"/>
        <v>0</v>
      </c>
      <c r="M117">
        <f t="shared" si="3"/>
        <v>0</v>
      </c>
    </row>
    <row r="118" spans="11:13" hidden="1" x14ac:dyDescent="0.3">
      <c r="K118" s="7">
        <f t="shared" si="6"/>
        <v>0</v>
      </c>
      <c r="L118" s="5">
        <f t="shared" si="4"/>
        <v>0</v>
      </c>
      <c r="M118">
        <f t="shared" si="3"/>
        <v>0</v>
      </c>
    </row>
    <row r="119" spans="11:13" hidden="1" x14ac:dyDescent="0.3">
      <c r="K119" s="7">
        <f t="shared" si="6"/>
        <v>0</v>
      </c>
      <c r="L119" s="5">
        <f t="shared" si="4"/>
        <v>0</v>
      </c>
      <c r="M119">
        <f t="shared" si="3"/>
        <v>0</v>
      </c>
    </row>
    <row r="120" spans="11:13" hidden="1" x14ac:dyDescent="0.3">
      <c r="K120" s="7">
        <f t="shared" si="6"/>
        <v>0</v>
      </c>
      <c r="L120" s="5">
        <f t="shared" si="4"/>
        <v>0</v>
      </c>
      <c r="M120">
        <f t="shared" si="3"/>
        <v>0</v>
      </c>
    </row>
    <row r="121" spans="11:13" hidden="1" x14ac:dyDescent="0.3">
      <c r="K121" s="7">
        <f t="shared" si="6"/>
        <v>0</v>
      </c>
      <c r="L121" s="5">
        <f t="shared" si="4"/>
        <v>0</v>
      </c>
      <c r="M121">
        <f t="shared" si="3"/>
        <v>0</v>
      </c>
    </row>
    <row r="122" spans="11:13" hidden="1" x14ac:dyDescent="0.3">
      <c r="K122" s="7">
        <f t="shared" si="6"/>
        <v>0</v>
      </c>
      <c r="L122" s="5">
        <f t="shared" si="4"/>
        <v>0</v>
      </c>
      <c r="M122">
        <f t="shared" si="3"/>
        <v>0</v>
      </c>
    </row>
    <row r="123" spans="11:13" hidden="1" x14ac:dyDescent="0.3">
      <c r="K123" s="7">
        <f t="shared" si="6"/>
        <v>0</v>
      </c>
      <c r="L123" s="5">
        <f t="shared" si="4"/>
        <v>0</v>
      </c>
      <c r="M123">
        <f t="shared" si="3"/>
        <v>0</v>
      </c>
    </row>
    <row r="124" spans="11:13" hidden="1" x14ac:dyDescent="0.3">
      <c r="K124" s="7">
        <f t="shared" si="6"/>
        <v>0</v>
      </c>
      <c r="L124" s="5">
        <f t="shared" si="4"/>
        <v>0</v>
      </c>
      <c r="M124">
        <f t="shared" si="3"/>
        <v>0</v>
      </c>
    </row>
    <row r="125" spans="11:13" hidden="1" x14ac:dyDescent="0.3">
      <c r="K125" s="7">
        <f t="shared" si="6"/>
        <v>0</v>
      </c>
      <c r="L125" s="5">
        <f t="shared" si="4"/>
        <v>0</v>
      </c>
      <c r="M125">
        <f t="shared" si="3"/>
        <v>0</v>
      </c>
    </row>
    <row r="126" spans="11:13" hidden="1" x14ac:dyDescent="0.3">
      <c r="K126" s="7">
        <f t="shared" si="6"/>
        <v>0</v>
      </c>
      <c r="L126" s="5">
        <f t="shared" si="4"/>
        <v>0</v>
      </c>
      <c r="M126">
        <f t="shared" si="3"/>
        <v>0</v>
      </c>
    </row>
    <row r="127" spans="11:13" hidden="1" x14ac:dyDescent="0.3">
      <c r="K127" s="7">
        <f t="shared" si="6"/>
        <v>0</v>
      </c>
      <c r="L127" s="5">
        <f t="shared" si="4"/>
        <v>0</v>
      </c>
      <c r="M127">
        <f t="shared" si="3"/>
        <v>0</v>
      </c>
    </row>
    <row r="128" spans="11:13" hidden="1" x14ac:dyDescent="0.3">
      <c r="K128" s="7">
        <f t="shared" si="6"/>
        <v>0</v>
      </c>
      <c r="L128" s="5">
        <f t="shared" si="4"/>
        <v>0</v>
      </c>
      <c r="M128">
        <f t="shared" si="3"/>
        <v>0</v>
      </c>
    </row>
    <row r="129" spans="11:13" hidden="1" x14ac:dyDescent="0.3">
      <c r="K129" s="7">
        <f t="shared" si="6"/>
        <v>0</v>
      </c>
      <c r="L129" s="5">
        <f t="shared" si="4"/>
        <v>0</v>
      </c>
      <c r="M129">
        <f t="shared" si="3"/>
        <v>0</v>
      </c>
    </row>
    <row r="130" spans="11:13" hidden="1" x14ac:dyDescent="0.3">
      <c r="K130" s="7">
        <f t="shared" si="6"/>
        <v>0</v>
      </c>
      <c r="L130" s="5">
        <f t="shared" si="4"/>
        <v>0</v>
      </c>
      <c r="M130">
        <f t="shared" si="3"/>
        <v>0</v>
      </c>
    </row>
    <row r="131" spans="11:13" hidden="1" x14ac:dyDescent="0.3">
      <c r="K131" s="7">
        <f t="shared" si="6"/>
        <v>0</v>
      </c>
      <c r="L131" s="5">
        <f t="shared" si="4"/>
        <v>0</v>
      </c>
      <c r="M131">
        <f t="shared" si="3"/>
        <v>0</v>
      </c>
    </row>
    <row r="132" spans="11:13" hidden="1" x14ac:dyDescent="0.3">
      <c r="K132" s="7">
        <f t="shared" si="6"/>
        <v>0</v>
      </c>
      <c r="L132" s="5">
        <f t="shared" si="4"/>
        <v>0</v>
      </c>
      <c r="M132">
        <f t="shared" si="3"/>
        <v>0</v>
      </c>
    </row>
    <row r="133" spans="11:13" hidden="1" x14ac:dyDescent="0.3">
      <c r="K133" s="7">
        <f t="shared" si="6"/>
        <v>0</v>
      </c>
      <c r="L133" s="5">
        <f t="shared" si="4"/>
        <v>0</v>
      </c>
      <c r="M133">
        <f t="shared" si="3"/>
        <v>0</v>
      </c>
    </row>
    <row r="134" spans="11:13" hidden="1" x14ac:dyDescent="0.3">
      <c r="K134" s="7">
        <f t="shared" ref="K134:K197" si="7">SUM(F134:J134)</f>
        <v>0</v>
      </c>
      <c r="L134" s="5">
        <f t="shared" si="4"/>
        <v>0</v>
      </c>
      <c r="M134">
        <f t="shared" ref="M134:M197" si="8">SUM(K134*L134)</f>
        <v>0</v>
      </c>
    </row>
    <row r="135" spans="11:13" hidden="1" x14ac:dyDescent="0.3">
      <c r="K135" s="7">
        <f t="shared" si="7"/>
        <v>0</v>
      </c>
      <c r="L135" s="5">
        <f t="shared" ref="L135:L198" si="9">IF(D135="X",0,IF(E135="",0,IF(E135="H",0,VLOOKUP(E135,$F$540:$G$554,2))))</f>
        <v>0</v>
      </c>
      <c r="M135">
        <f t="shared" si="8"/>
        <v>0</v>
      </c>
    </row>
    <row r="136" spans="11:13" hidden="1" x14ac:dyDescent="0.3">
      <c r="K136" s="7">
        <f t="shared" si="7"/>
        <v>0</v>
      </c>
      <c r="L136" s="5">
        <f t="shared" si="9"/>
        <v>0</v>
      </c>
      <c r="M136">
        <f t="shared" si="8"/>
        <v>0</v>
      </c>
    </row>
    <row r="137" spans="11:13" hidden="1" x14ac:dyDescent="0.3">
      <c r="K137" s="7">
        <f t="shared" si="7"/>
        <v>0</v>
      </c>
      <c r="L137" s="5">
        <f t="shared" si="9"/>
        <v>0</v>
      </c>
      <c r="M137">
        <f t="shared" si="8"/>
        <v>0</v>
      </c>
    </row>
    <row r="138" spans="11:13" hidden="1" x14ac:dyDescent="0.3">
      <c r="K138" s="7">
        <f t="shared" si="7"/>
        <v>0</v>
      </c>
      <c r="L138" s="5">
        <f t="shared" si="9"/>
        <v>0</v>
      </c>
      <c r="M138">
        <f t="shared" si="8"/>
        <v>0</v>
      </c>
    </row>
    <row r="139" spans="11:13" hidden="1" x14ac:dyDescent="0.3">
      <c r="K139" s="7">
        <f t="shared" si="7"/>
        <v>0</v>
      </c>
      <c r="L139" s="5">
        <f t="shared" si="9"/>
        <v>0</v>
      </c>
      <c r="M139">
        <f t="shared" si="8"/>
        <v>0</v>
      </c>
    </row>
    <row r="140" spans="11:13" hidden="1" x14ac:dyDescent="0.3">
      <c r="K140" s="7">
        <f t="shared" si="7"/>
        <v>0</v>
      </c>
      <c r="L140" s="5">
        <f t="shared" si="9"/>
        <v>0</v>
      </c>
      <c r="M140">
        <f t="shared" si="8"/>
        <v>0</v>
      </c>
    </row>
    <row r="141" spans="11:13" hidden="1" x14ac:dyDescent="0.3">
      <c r="K141" s="7">
        <f t="shared" si="7"/>
        <v>0</v>
      </c>
      <c r="L141" s="5">
        <f t="shared" si="9"/>
        <v>0</v>
      </c>
      <c r="M141">
        <f t="shared" si="8"/>
        <v>0</v>
      </c>
    </row>
    <row r="142" spans="11:13" hidden="1" x14ac:dyDescent="0.3">
      <c r="K142" s="7">
        <f t="shared" si="7"/>
        <v>0</v>
      </c>
      <c r="L142" s="5">
        <f t="shared" si="9"/>
        <v>0</v>
      </c>
      <c r="M142">
        <f t="shared" si="8"/>
        <v>0</v>
      </c>
    </row>
    <row r="143" spans="11:13" hidden="1" x14ac:dyDescent="0.3">
      <c r="K143" s="7">
        <f t="shared" si="7"/>
        <v>0</v>
      </c>
      <c r="L143" s="5">
        <f t="shared" si="9"/>
        <v>0</v>
      </c>
      <c r="M143">
        <f t="shared" si="8"/>
        <v>0</v>
      </c>
    </row>
    <row r="144" spans="11:13" hidden="1" x14ac:dyDescent="0.3">
      <c r="K144" s="7">
        <f t="shared" si="7"/>
        <v>0</v>
      </c>
      <c r="L144" s="5">
        <f t="shared" si="9"/>
        <v>0</v>
      </c>
      <c r="M144">
        <f t="shared" si="8"/>
        <v>0</v>
      </c>
    </row>
    <row r="145" spans="11:13" hidden="1" x14ac:dyDescent="0.3">
      <c r="K145" s="7">
        <f t="shared" si="7"/>
        <v>0</v>
      </c>
      <c r="L145" s="5">
        <f t="shared" si="9"/>
        <v>0</v>
      </c>
      <c r="M145">
        <f t="shared" si="8"/>
        <v>0</v>
      </c>
    </row>
    <row r="146" spans="11:13" hidden="1" x14ac:dyDescent="0.3">
      <c r="K146" s="7">
        <f t="shared" si="7"/>
        <v>0</v>
      </c>
      <c r="L146" s="5">
        <f t="shared" si="9"/>
        <v>0</v>
      </c>
      <c r="M146">
        <f t="shared" si="8"/>
        <v>0</v>
      </c>
    </row>
    <row r="147" spans="11:13" hidden="1" x14ac:dyDescent="0.3">
      <c r="K147" s="7">
        <f t="shared" si="7"/>
        <v>0</v>
      </c>
      <c r="L147" s="5">
        <f t="shared" si="9"/>
        <v>0</v>
      </c>
      <c r="M147">
        <f t="shared" si="8"/>
        <v>0</v>
      </c>
    </row>
    <row r="148" spans="11:13" hidden="1" x14ac:dyDescent="0.3">
      <c r="K148" s="7">
        <f t="shared" si="7"/>
        <v>0</v>
      </c>
      <c r="L148" s="5">
        <f t="shared" si="9"/>
        <v>0</v>
      </c>
      <c r="M148">
        <f t="shared" si="8"/>
        <v>0</v>
      </c>
    </row>
    <row r="149" spans="11:13" hidden="1" x14ac:dyDescent="0.3">
      <c r="K149" s="7">
        <f t="shared" si="7"/>
        <v>0</v>
      </c>
      <c r="L149" s="5">
        <f t="shared" si="9"/>
        <v>0</v>
      </c>
      <c r="M149">
        <f t="shared" si="8"/>
        <v>0</v>
      </c>
    </row>
    <row r="150" spans="11:13" hidden="1" x14ac:dyDescent="0.3">
      <c r="K150" s="7">
        <f t="shared" si="7"/>
        <v>0</v>
      </c>
      <c r="L150" s="5">
        <f t="shared" si="9"/>
        <v>0</v>
      </c>
      <c r="M150">
        <f t="shared" si="8"/>
        <v>0</v>
      </c>
    </row>
    <row r="151" spans="11:13" hidden="1" x14ac:dyDescent="0.3">
      <c r="K151" s="7">
        <f t="shared" si="7"/>
        <v>0</v>
      </c>
      <c r="L151" s="5">
        <f t="shared" si="9"/>
        <v>0</v>
      </c>
      <c r="M151">
        <f t="shared" si="8"/>
        <v>0</v>
      </c>
    </row>
    <row r="152" spans="11:13" hidden="1" x14ac:dyDescent="0.3">
      <c r="K152" s="7">
        <f t="shared" si="7"/>
        <v>0</v>
      </c>
      <c r="L152" s="5">
        <f t="shared" si="9"/>
        <v>0</v>
      </c>
      <c r="M152">
        <f t="shared" si="8"/>
        <v>0</v>
      </c>
    </row>
    <row r="153" spans="11:13" hidden="1" x14ac:dyDescent="0.3">
      <c r="K153" s="7">
        <f t="shared" si="7"/>
        <v>0</v>
      </c>
      <c r="L153" s="5">
        <f t="shared" si="9"/>
        <v>0</v>
      </c>
      <c r="M153">
        <f t="shared" si="8"/>
        <v>0</v>
      </c>
    </row>
    <row r="154" spans="11:13" hidden="1" x14ac:dyDescent="0.3">
      <c r="K154" s="7">
        <f t="shared" si="7"/>
        <v>0</v>
      </c>
      <c r="L154" s="5">
        <f t="shared" si="9"/>
        <v>0</v>
      </c>
      <c r="M154">
        <f t="shared" si="8"/>
        <v>0</v>
      </c>
    </row>
    <row r="155" spans="11:13" hidden="1" x14ac:dyDescent="0.3">
      <c r="K155" s="7">
        <f t="shared" si="7"/>
        <v>0</v>
      </c>
      <c r="L155" s="5">
        <f t="shared" si="9"/>
        <v>0</v>
      </c>
      <c r="M155">
        <f t="shared" si="8"/>
        <v>0</v>
      </c>
    </row>
    <row r="156" spans="11:13" hidden="1" x14ac:dyDescent="0.3">
      <c r="K156" s="7">
        <f t="shared" si="7"/>
        <v>0</v>
      </c>
      <c r="L156" s="5">
        <f t="shared" si="9"/>
        <v>0</v>
      </c>
      <c r="M156">
        <f t="shared" si="8"/>
        <v>0</v>
      </c>
    </row>
    <row r="157" spans="11:13" hidden="1" x14ac:dyDescent="0.3">
      <c r="K157" s="7">
        <f t="shared" si="7"/>
        <v>0</v>
      </c>
      <c r="L157" s="5">
        <f t="shared" si="9"/>
        <v>0</v>
      </c>
      <c r="M157">
        <f t="shared" si="8"/>
        <v>0</v>
      </c>
    </row>
    <row r="158" spans="11:13" hidden="1" x14ac:dyDescent="0.3">
      <c r="K158" s="7">
        <f t="shared" si="7"/>
        <v>0</v>
      </c>
      <c r="L158" s="5">
        <f t="shared" si="9"/>
        <v>0</v>
      </c>
      <c r="M158">
        <f t="shared" si="8"/>
        <v>0</v>
      </c>
    </row>
    <row r="159" spans="11:13" hidden="1" x14ac:dyDescent="0.3">
      <c r="K159" s="7">
        <f t="shared" si="7"/>
        <v>0</v>
      </c>
      <c r="L159" s="5">
        <f t="shared" si="9"/>
        <v>0</v>
      </c>
      <c r="M159">
        <f t="shared" si="8"/>
        <v>0</v>
      </c>
    </row>
    <row r="160" spans="11:13" hidden="1" x14ac:dyDescent="0.3">
      <c r="K160" s="7">
        <f t="shared" si="7"/>
        <v>0</v>
      </c>
      <c r="L160" s="5">
        <f t="shared" si="9"/>
        <v>0</v>
      </c>
      <c r="M160">
        <f t="shared" si="8"/>
        <v>0</v>
      </c>
    </row>
    <row r="161" spans="11:13" hidden="1" x14ac:dyDescent="0.3">
      <c r="K161" s="7">
        <f t="shared" si="7"/>
        <v>0</v>
      </c>
      <c r="L161" s="5">
        <f t="shared" si="9"/>
        <v>0</v>
      </c>
      <c r="M161">
        <f t="shared" si="8"/>
        <v>0</v>
      </c>
    </row>
    <row r="162" spans="11:13" hidden="1" x14ac:dyDescent="0.3">
      <c r="K162" s="7">
        <f t="shared" si="7"/>
        <v>0</v>
      </c>
      <c r="L162" s="5">
        <f t="shared" si="9"/>
        <v>0</v>
      </c>
      <c r="M162">
        <f t="shared" si="8"/>
        <v>0</v>
      </c>
    </row>
    <row r="163" spans="11:13" hidden="1" x14ac:dyDescent="0.3">
      <c r="K163" s="7">
        <f t="shared" si="7"/>
        <v>0</v>
      </c>
      <c r="L163" s="5">
        <f t="shared" si="9"/>
        <v>0</v>
      </c>
      <c r="M163">
        <f t="shared" si="8"/>
        <v>0</v>
      </c>
    </row>
    <row r="164" spans="11:13" hidden="1" x14ac:dyDescent="0.3">
      <c r="K164" s="7">
        <f t="shared" si="7"/>
        <v>0</v>
      </c>
      <c r="L164" s="5">
        <f t="shared" si="9"/>
        <v>0</v>
      </c>
      <c r="M164">
        <f t="shared" si="8"/>
        <v>0</v>
      </c>
    </row>
    <row r="165" spans="11:13" hidden="1" x14ac:dyDescent="0.3">
      <c r="K165" s="7">
        <f t="shared" si="7"/>
        <v>0</v>
      </c>
      <c r="L165" s="5">
        <f t="shared" si="9"/>
        <v>0</v>
      </c>
      <c r="M165">
        <f t="shared" si="8"/>
        <v>0</v>
      </c>
    </row>
    <row r="166" spans="11:13" hidden="1" x14ac:dyDescent="0.3">
      <c r="K166" s="7">
        <f t="shared" si="7"/>
        <v>0</v>
      </c>
      <c r="L166" s="5">
        <f t="shared" si="9"/>
        <v>0</v>
      </c>
      <c r="M166">
        <f t="shared" si="8"/>
        <v>0</v>
      </c>
    </row>
    <row r="167" spans="11:13" hidden="1" x14ac:dyDescent="0.3">
      <c r="K167" s="7">
        <f t="shared" si="7"/>
        <v>0</v>
      </c>
      <c r="L167" s="5">
        <f t="shared" si="9"/>
        <v>0</v>
      </c>
      <c r="M167">
        <f t="shared" si="8"/>
        <v>0</v>
      </c>
    </row>
    <row r="168" spans="11:13" hidden="1" x14ac:dyDescent="0.3">
      <c r="K168" s="7">
        <f t="shared" si="7"/>
        <v>0</v>
      </c>
      <c r="L168" s="5">
        <f t="shared" si="9"/>
        <v>0</v>
      </c>
      <c r="M168">
        <f t="shared" si="8"/>
        <v>0</v>
      </c>
    </row>
    <row r="169" spans="11:13" hidden="1" x14ac:dyDescent="0.3">
      <c r="K169" s="7">
        <f t="shared" si="7"/>
        <v>0</v>
      </c>
      <c r="L169" s="5">
        <f t="shared" si="9"/>
        <v>0</v>
      </c>
      <c r="M169">
        <f t="shared" si="8"/>
        <v>0</v>
      </c>
    </row>
    <row r="170" spans="11:13" hidden="1" x14ac:dyDescent="0.3">
      <c r="K170" s="7">
        <f t="shared" si="7"/>
        <v>0</v>
      </c>
      <c r="L170" s="5">
        <f t="shared" si="9"/>
        <v>0</v>
      </c>
      <c r="M170">
        <f t="shared" si="8"/>
        <v>0</v>
      </c>
    </row>
    <row r="171" spans="11:13" hidden="1" x14ac:dyDescent="0.3">
      <c r="K171" s="7">
        <f t="shared" si="7"/>
        <v>0</v>
      </c>
      <c r="L171" s="5">
        <f t="shared" si="9"/>
        <v>0</v>
      </c>
      <c r="M171">
        <f t="shared" si="8"/>
        <v>0</v>
      </c>
    </row>
    <row r="172" spans="11:13" hidden="1" x14ac:dyDescent="0.3">
      <c r="K172" s="7">
        <f t="shared" si="7"/>
        <v>0</v>
      </c>
      <c r="L172" s="5">
        <f t="shared" si="9"/>
        <v>0</v>
      </c>
      <c r="M172">
        <f t="shared" si="8"/>
        <v>0</v>
      </c>
    </row>
    <row r="173" spans="11:13" hidden="1" x14ac:dyDescent="0.3">
      <c r="K173" s="7">
        <f t="shared" si="7"/>
        <v>0</v>
      </c>
      <c r="L173" s="5">
        <f t="shared" si="9"/>
        <v>0</v>
      </c>
      <c r="M173">
        <f t="shared" si="8"/>
        <v>0</v>
      </c>
    </row>
    <row r="174" spans="11:13" hidden="1" x14ac:dyDescent="0.3">
      <c r="K174" s="7">
        <f t="shared" si="7"/>
        <v>0</v>
      </c>
      <c r="L174" s="5">
        <f t="shared" si="9"/>
        <v>0</v>
      </c>
      <c r="M174">
        <f t="shared" si="8"/>
        <v>0</v>
      </c>
    </row>
    <row r="175" spans="11:13" hidden="1" x14ac:dyDescent="0.3">
      <c r="K175" s="7">
        <f t="shared" si="7"/>
        <v>0</v>
      </c>
      <c r="L175" s="5">
        <f t="shared" si="9"/>
        <v>0</v>
      </c>
      <c r="M175">
        <f t="shared" si="8"/>
        <v>0</v>
      </c>
    </row>
    <row r="176" spans="11:13" hidden="1" x14ac:dyDescent="0.3">
      <c r="K176" s="7">
        <f t="shared" si="7"/>
        <v>0</v>
      </c>
      <c r="L176" s="5">
        <f t="shared" si="9"/>
        <v>0</v>
      </c>
      <c r="M176">
        <f t="shared" si="8"/>
        <v>0</v>
      </c>
    </row>
    <row r="177" spans="11:13" hidden="1" x14ac:dyDescent="0.3">
      <c r="K177" s="7">
        <f t="shared" si="7"/>
        <v>0</v>
      </c>
      <c r="L177" s="5">
        <f t="shared" si="9"/>
        <v>0</v>
      </c>
      <c r="M177">
        <f t="shared" si="8"/>
        <v>0</v>
      </c>
    </row>
    <row r="178" spans="11:13" hidden="1" x14ac:dyDescent="0.3">
      <c r="K178" s="7">
        <f t="shared" si="7"/>
        <v>0</v>
      </c>
      <c r="L178" s="5">
        <f t="shared" si="9"/>
        <v>0</v>
      </c>
      <c r="M178">
        <f t="shared" si="8"/>
        <v>0</v>
      </c>
    </row>
    <row r="179" spans="11:13" hidden="1" x14ac:dyDescent="0.3">
      <c r="K179" s="7">
        <f t="shared" si="7"/>
        <v>0</v>
      </c>
      <c r="L179" s="5">
        <f t="shared" si="9"/>
        <v>0</v>
      </c>
      <c r="M179">
        <f t="shared" si="8"/>
        <v>0</v>
      </c>
    </row>
    <row r="180" spans="11:13" hidden="1" x14ac:dyDescent="0.3">
      <c r="K180" s="7">
        <f t="shared" si="7"/>
        <v>0</v>
      </c>
      <c r="L180" s="5">
        <f t="shared" si="9"/>
        <v>0</v>
      </c>
      <c r="M180">
        <f t="shared" si="8"/>
        <v>0</v>
      </c>
    </row>
    <row r="181" spans="11:13" hidden="1" x14ac:dyDescent="0.3">
      <c r="K181" s="7">
        <f t="shared" si="7"/>
        <v>0</v>
      </c>
      <c r="L181" s="5">
        <f t="shared" si="9"/>
        <v>0</v>
      </c>
      <c r="M181">
        <f t="shared" si="8"/>
        <v>0</v>
      </c>
    </row>
    <row r="182" spans="11:13" hidden="1" x14ac:dyDescent="0.3">
      <c r="K182" s="7">
        <f t="shared" si="7"/>
        <v>0</v>
      </c>
      <c r="L182" s="5">
        <f t="shared" si="9"/>
        <v>0</v>
      </c>
      <c r="M182">
        <f t="shared" si="8"/>
        <v>0</v>
      </c>
    </row>
    <row r="183" spans="11:13" hidden="1" x14ac:dyDescent="0.3">
      <c r="K183" s="7">
        <f t="shared" si="7"/>
        <v>0</v>
      </c>
      <c r="L183" s="5">
        <f t="shared" si="9"/>
        <v>0</v>
      </c>
      <c r="M183">
        <f t="shared" si="8"/>
        <v>0</v>
      </c>
    </row>
    <row r="184" spans="11:13" hidden="1" x14ac:dyDescent="0.3">
      <c r="K184" s="7">
        <f t="shared" si="7"/>
        <v>0</v>
      </c>
      <c r="L184" s="5">
        <f t="shared" si="9"/>
        <v>0</v>
      </c>
      <c r="M184">
        <f t="shared" si="8"/>
        <v>0</v>
      </c>
    </row>
    <row r="185" spans="11:13" hidden="1" x14ac:dyDescent="0.3">
      <c r="K185" s="7">
        <f t="shared" si="7"/>
        <v>0</v>
      </c>
      <c r="L185" s="5">
        <f t="shared" si="9"/>
        <v>0</v>
      </c>
      <c r="M185">
        <f t="shared" si="8"/>
        <v>0</v>
      </c>
    </row>
    <row r="186" spans="11:13" hidden="1" x14ac:dyDescent="0.3">
      <c r="K186" s="7">
        <f t="shared" si="7"/>
        <v>0</v>
      </c>
      <c r="L186" s="5">
        <f t="shared" si="9"/>
        <v>0</v>
      </c>
      <c r="M186">
        <f t="shared" si="8"/>
        <v>0</v>
      </c>
    </row>
    <row r="187" spans="11:13" hidden="1" x14ac:dyDescent="0.3">
      <c r="K187" s="7">
        <f t="shared" si="7"/>
        <v>0</v>
      </c>
      <c r="L187" s="5">
        <f t="shared" si="9"/>
        <v>0</v>
      </c>
      <c r="M187">
        <f t="shared" si="8"/>
        <v>0</v>
      </c>
    </row>
    <row r="188" spans="11:13" hidden="1" x14ac:dyDescent="0.3">
      <c r="K188" s="7">
        <f t="shared" si="7"/>
        <v>0</v>
      </c>
      <c r="L188" s="5">
        <f t="shared" si="9"/>
        <v>0</v>
      </c>
      <c r="M188">
        <f t="shared" si="8"/>
        <v>0</v>
      </c>
    </row>
    <row r="189" spans="11:13" hidden="1" x14ac:dyDescent="0.3">
      <c r="K189" s="7">
        <f t="shared" si="7"/>
        <v>0</v>
      </c>
      <c r="L189" s="5">
        <f t="shared" si="9"/>
        <v>0</v>
      </c>
      <c r="M189">
        <f t="shared" si="8"/>
        <v>0</v>
      </c>
    </row>
    <row r="190" spans="11:13" hidden="1" x14ac:dyDescent="0.3">
      <c r="K190" s="7">
        <f t="shared" si="7"/>
        <v>0</v>
      </c>
      <c r="L190" s="5">
        <f t="shared" si="9"/>
        <v>0</v>
      </c>
      <c r="M190">
        <f t="shared" si="8"/>
        <v>0</v>
      </c>
    </row>
    <row r="191" spans="11:13" hidden="1" x14ac:dyDescent="0.3">
      <c r="K191" s="7">
        <f t="shared" si="7"/>
        <v>0</v>
      </c>
      <c r="L191" s="5">
        <f t="shared" si="9"/>
        <v>0</v>
      </c>
      <c r="M191">
        <f t="shared" si="8"/>
        <v>0</v>
      </c>
    </row>
    <row r="192" spans="11:13" hidden="1" x14ac:dyDescent="0.3">
      <c r="K192" s="7">
        <f t="shared" si="7"/>
        <v>0</v>
      </c>
      <c r="L192" s="5">
        <f t="shared" si="9"/>
        <v>0</v>
      </c>
      <c r="M192">
        <f t="shared" si="8"/>
        <v>0</v>
      </c>
    </row>
    <row r="193" spans="11:13" hidden="1" x14ac:dyDescent="0.3">
      <c r="K193" s="7">
        <f t="shared" si="7"/>
        <v>0</v>
      </c>
      <c r="L193" s="5">
        <f t="shared" si="9"/>
        <v>0</v>
      </c>
      <c r="M193">
        <f t="shared" si="8"/>
        <v>0</v>
      </c>
    </row>
    <row r="194" spans="11:13" hidden="1" x14ac:dyDescent="0.3">
      <c r="K194" s="7">
        <f t="shared" si="7"/>
        <v>0</v>
      </c>
      <c r="L194" s="5">
        <f t="shared" si="9"/>
        <v>0</v>
      </c>
      <c r="M194">
        <f t="shared" si="8"/>
        <v>0</v>
      </c>
    </row>
    <row r="195" spans="11:13" hidden="1" x14ac:dyDescent="0.3">
      <c r="K195" s="7">
        <f t="shared" si="7"/>
        <v>0</v>
      </c>
      <c r="L195" s="5">
        <f t="shared" si="9"/>
        <v>0</v>
      </c>
      <c r="M195">
        <f t="shared" si="8"/>
        <v>0</v>
      </c>
    </row>
    <row r="196" spans="11:13" hidden="1" x14ac:dyDescent="0.3">
      <c r="K196" s="7">
        <f t="shared" si="7"/>
        <v>0</v>
      </c>
      <c r="L196" s="5">
        <f t="shared" si="9"/>
        <v>0</v>
      </c>
      <c r="M196">
        <f t="shared" si="8"/>
        <v>0</v>
      </c>
    </row>
    <row r="197" spans="11:13" hidden="1" x14ac:dyDescent="0.3">
      <c r="K197" s="7">
        <f t="shared" si="7"/>
        <v>0</v>
      </c>
      <c r="L197" s="5">
        <f t="shared" si="9"/>
        <v>0</v>
      </c>
      <c r="M197">
        <f t="shared" si="8"/>
        <v>0</v>
      </c>
    </row>
    <row r="198" spans="11:13" hidden="1" x14ac:dyDescent="0.3">
      <c r="K198" s="7">
        <f t="shared" ref="K198:K261" si="10">SUM(F198:J198)</f>
        <v>0</v>
      </c>
      <c r="L198" s="5">
        <f t="shared" si="9"/>
        <v>0</v>
      </c>
      <c r="M198">
        <f t="shared" ref="M198:M261" si="11">SUM(K198*L198)</f>
        <v>0</v>
      </c>
    </row>
    <row r="199" spans="11:13" hidden="1" x14ac:dyDescent="0.3">
      <c r="K199" s="7">
        <f t="shared" si="10"/>
        <v>0</v>
      </c>
      <c r="L199" s="5">
        <f t="shared" ref="L199:L262" si="12">IF(D199="X",0,IF(E199="",0,IF(E199="H",0,VLOOKUP(E199,$F$540:$G$554,2))))</f>
        <v>0</v>
      </c>
      <c r="M199">
        <f t="shared" si="11"/>
        <v>0</v>
      </c>
    </row>
    <row r="200" spans="11:13" hidden="1" x14ac:dyDescent="0.3">
      <c r="K200" s="7">
        <f t="shared" si="10"/>
        <v>0</v>
      </c>
      <c r="L200" s="5">
        <f t="shared" si="12"/>
        <v>0</v>
      </c>
      <c r="M200">
        <f t="shared" si="11"/>
        <v>0</v>
      </c>
    </row>
    <row r="201" spans="11:13" hidden="1" x14ac:dyDescent="0.3">
      <c r="K201" s="7">
        <f t="shared" si="10"/>
        <v>0</v>
      </c>
      <c r="L201" s="5">
        <f t="shared" si="12"/>
        <v>0</v>
      </c>
      <c r="M201">
        <f t="shared" si="11"/>
        <v>0</v>
      </c>
    </row>
    <row r="202" spans="11:13" hidden="1" x14ac:dyDescent="0.3">
      <c r="K202" s="7">
        <f t="shared" si="10"/>
        <v>0</v>
      </c>
      <c r="L202" s="5">
        <f t="shared" si="12"/>
        <v>0</v>
      </c>
      <c r="M202">
        <f t="shared" si="11"/>
        <v>0</v>
      </c>
    </row>
    <row r="203" spans="11:13" hidden="1" x14ac:dyDescent="0.3">
      <c r="K203" s="7">
        <f t="shared" si="10"/>
        <v>0</v>
      </c>
      <c r="L203" s="5">
        <f t="shared" si="12"/>
        <v>0</v>
      </c>
      <c r="M203">
        <f t="shared" si="11"/>
        <v>0</v>
      </c>
    </row>
    <row r="204" spans="11:13" hidden="1" x14ac:dyDescent="0.3">
      <c r="K204" s="7">
        <f t="shared" si="10"/>
        <v>0</v>
      </c>
      <c r="L204" s="5">
        <f t="shared" si="12"/>
        <v>0</v>
      </c>
      <c r="M204">
        <f t="shared" si="11"/>
        <v>0</v>
      </c>
    </row>
    <row r="205" spans="11:13" hidden="1" x14ac:dyDescent="0.3">
      <c r="K205" s="7">
        <f t="shared" si="10"/>
        <v>0</v>
      </c>
      <c r="L205" s="5">
        <f t="shared" si="12"/>
        <v>0</v>
      </c>
      <c r="M205">
        <f t="shared" si="11"/>
        <v>0</v>
      </c>
    </row>
    <row r="206" spans="11:13" hidden="1" x14ac:dyDescent="0.3">
      <c r="K206" s="7">
        <f t="shared" si="10"/>
        <v>0</v>
      </c>
      <c r="L206" s="5">
        <f t="shared" si="12"/>
        <v>0</v>
      </c>
      <c r="M206">
        <f t="shared" si="11"/>
        <v>0</v>
      </c>
    </row>
    <row r="207" spans="11:13" hidden="1" x14ac:dyDescent="0.3">
      <c r="K207" s="7">
        <f t="shared" si="10"/>
        <v>0</v>
      </c>
      <c r="L207" s="5">
        <f t="shared" si="12"/>
        <v>0</v>
      </c>
      <c r="M207">
        <f t="shared" si="11"/>
        <v>0</v>
      </c>
    </row>
    <row r="208" spans="11:13" hidden="1" x14ac:dyDescent="0.3">
      <c r="K208" s="7">
        <f t="shared" si="10"/>
        <v>0</v>
      </c>
      <c r="L208" s="5">
        <f t="shared" si="12"/>
        <v>0</v>
      </c>
      <c r="M208">
        <f t="shared" si="11"/>
        <v>0</v>
      </c>
    </row>
    <row r="209" spans="11:13" hidden="1" x14ac:dyDescent="0.3">
      <c r="K209" s="7">
        <f t="shared" si="10"/>
        <v>0</v>
      </c>
      <c r="L209" s="5">
        <f t="shared" si="12"/>
        <v>0</v>
      </c>
      <c r="M209">
        <f t="shared" si="11"/>
        <v>0</v>
      </c>
    </row>
    <row r="210" spans="11:13" hidden="1" x14ac:dyDescent="0.3">
      <c r="K210" s="7">
        <f t="shared" si="10"/>
        <v>0</v>
      </c>
      <c r="L210" s="5">
        <f t="shared" si="12"/>
        <v>0</v>
      </c>
      <c r="M210">
        <f t="shared" si="11"/>
        <v>0</v>
      </c>
    </row>
    <row r="211" spans="11:13" hidden="1" x14ac:dyDescent="0.3">
      <c r="K211" s="7">
        <f t="shared" si="10"/>
        <v>0</v>
      </c>
      <c r="L211" s="5">
        <f t="shared" si="12"/>
        <v>0</v>
      </c>
      <c r="M211">
        <f t="shared" si="11"/>
        <v>0</v>
      </c>
    </row>
    <row r="212" spans="11:13" hidden="1" x14ac:dyDescent="0.3">
      <c r="K212" s="7">
        <f t="shared" si="10"/>
        <v>0</v>
      </c>
      <c r="L212" s="5">
        <f t="shared" si="12"/>
        <v>0</v>
      </c>
      <c r="M212">
        <f t="shared" si="11"/>
        <v>0</v>
      </c>
    </row>
    <row r="213" spans="11:13" hidden="1" x14ac:dyDescent="0.3">
      <c r="K213" s="7">
        <f t="shared" si="10"/>
        <v>0</v>
      </c>
      <c r="L213" s="5">
        <f t="shared" si="12"/>
        <v>0</v>
      </c>
      <c r="M213">
        <f t="shared" si="11"/>
        <v>0</v>
      </c>
    </row>
    <row r="214" spans="11:13" hidden="1" x14ac:dyDescent="0.3">
      <c r="K214" s="7">
        <f t="shared" si="10"/>
        <v>0</v>
      </c>
      <c r="L214" s="5">
        <f t="shared" si="12"/>
        <v>0</v>
      </c>
      <c r="M214">
        <f t="shared" si="11"/>
        <v>0</v>
      </c>
    </row>
    <row r="215" spans="11:13" hidden="1" x14ac:dyDescent="0.3">
      <c r="K215" s="7">
        <f t="shared" si="10"/>
        <v>0</v>
      </c>
      <c r="L215" s="5">
        <f t="shared" si="12"/>
        <v>0</v>
      </c>
      <c r="M215">
        <f t="shared" si="11"/>
        <v>0</v>
      </c>
    </row>
    <row r="216" spans="11:13" hidden="1" x14ac:dyDescent="0.3">
      <c r="K216" s="7">
        <f t="shared" si="10"/>
        <v>0</v>
      </c>
      <c r="L216" s="5">
        <f t="shared" si="12"/>
        <v>0</v>
      </c>
      <c r="M216">
        <f t="shared" si="11"/>
        <v>0</v>
      </c>
    </row>
    <row r="217" spans="11:13" hidden="1" x14ac:dyDescent="0.3">
      <c r="K217" s="7">
        <f t="shared" si="10"/>
        <v>0</v>
      </c>
      <c r="L217" s="5">
        <f t="shared" si="12"/>
        <v>0</v>
      </c>
      <c r="M217">
        <f t="shared" si="11"/>
        <v>0</v>
      </c>
    </row>
    <row r="218" spans="11:13" hidden="1" x14ac:dyDescent="0.3">
      <c r="K218" s="7">
        <f t="shared" si="10"/>
        <v>0</v>
      </c>
      <c r="L218" s="5">
        <f t="shared" si="12"/>
        <v>0</v>
      </c>
      <c r="M218">
        <f t="shared" si="11"/>
        <v>0</v>
      </c>
    </row>
    <row r="219" spans="11:13" hidden="1" x14ac:dyDescent="0.3">
      <c r="K219" s="7">
        <f t="shared" si="10"/>
        <v>0</v>
      </c>
      <c r="L219" s="5">
        <f t="shared" si="12"/>
        <v>0</v>
      </c>
      <c r="M219">
        <f t="shared" si="11"/>
        <v>0</v>
      </c>
    </row>
    <row r="220" spans="11:13" hidden="1" x14ac:dyDescent="0.3">
      <c r="K220" s="7">
        <f t="shared" si="10"/>
        <v>0</v>
      </c>
      <c r="L220" s="5">
        <f t="shared" si="12"/>
        <v>0</v>
      </c>
      <c r="M220">
        <f t="shared" si="11"/>
        <v>0</v>
      </c>
    </row>
    <row r="221" spans="11:13" hidden="1" x14ac:dyDescent="0.3">
      <c r="K221" s="7">
        <f t="shared" si="10"/>
        <v>0</v>
      </c>
      <c r="L221" s="5">
        <f t="shared" si="12"/>
        <v>0</v>
      </c>
      <c r="M221">
        <f t="shared" si="11"/>
        <v>0</v>
      </c>
    </row>
    <row r="222" spans="11:13" hidden="1" x14ac:dyDescent="0.3">
      <c r="K222" s="7">
        <f t="shared" si="10"/>
        <v>0</v>
      </c>
      <c r="L222" s="5">
        <f t="shared" si="12"/>
        <v>0</v>
      </c>
      <c r="M222">
        <f t="shared" si="11"/>
        <v>0</v>
      </c>
    </row>
    <row r="223" spans="11:13" hidden="1" x14ac:dyDescent="0.3">
      <c r="K223" s="7">
        <f t="shared" si="10"/>
        <v>0</v>
      </c>
      <c r="L223" s="5">
        <f t="shared" si="12"/>
        <v>0</v>
      </c>
      <c r="M223">
        <f t="shared" si="11"/>
        <v>0</v>
      </c>
    </row>
    <row r="224" spans="11:13" hidden="1" x14ac:dyDescent="0.3">
      <c r="K224" s="7">
        <f t="shared" si="10"/>
        <v>0</v>
      </c>
      <c r="L224" s="5">
        <f t="shared" si="12"/>
        <v>0</v>
      </c>
      <c r="M224">
        <f t="shared" si="11"/>
        <v>0</v>
      </c>
    </row>
    <row r="225" spans="11:13" hidden="1" x14ac:dyDescent="0.3">
      <c r="K225" s="7">
        <f t="shared" si="10"/>
        <v>0</v>
      </c>
      <c r="L225" s="5">
        <f t="shared" si="12"/>
        <v>0</v>
      </c>
      <c r="M225">
        <f t="shared" si="11"/>
        <v>0</v>
      </c>
    </row>
    <row r="226" spans="11:13" hidden="1" x14ac:dyDescent="0.3">
      <c r="K226" s="7">
        <f t="shared" si="10"/>
        <v>0</v>
      </c>
      <c r="L226" s="5">
        <f t="shared" si="12"/>
        <v>0</v>
      </c>
      <c r="M226">
        <f t="shared" si="11"/>
        <v>0</v>
      </c>
    </row>
    <row r="227" spans="11:13" hidden="1" x14ac:dyDescent="0.3">
      <c r="K227" s="7">
        <f t="shared" si="10"/>
        <v>0</v>
      </c>
      <c r="L227" s="5">
        <f t="shared" si="12"/>
        <v>0</v>
      </c>
      <c r="M227">
        <f t="shared" si="11"/>
        <v>0</v>
      </c>
    </row>
    <row r="228" spans="11:13" hidden="1" x14ac:dyDescent="0.3">
      <c r="K228" s="7">
        <f t="shared" si="10"/>
        <v>0</v>
      </c>
      <c r="L228" s="5">
        <f t="shared" si="12"/>
        <v>0</v>
      </c>
      <c r="M228">
        <f t="shared" si="11"/>
        <v>0</v>
      </c>
    </row>
    <row r="229" spans="11:13" hidden="1" x14ac:dyDescent="0.3">
      <c r="K229" s="7">
        <f t="shared" si="10"/>
        <v>0</v>
      </c>
      <c r="L229" s="5">
        <f t="shared" si="12"/>
        <v>0</v>
      </c>
      <c r="M229">
        <f t="shared" si="11"/>
        <v>0</v>
      </c>
    </row>
    <row r="230" spans="11:13" hidden="1" x14ac:dyDescent="0.3">
      <c r="K230" s="7">
        <f t="shared" si="10"/>
        <v>0</v>
      </c>
      <c r="L230" s="5">
        <f t="shared" si="12"/>
        <v>0</v>
      </c>
      <c r="M230">
        <f t="shared" si="11"/>
        <v>0</v>
      </c>
    </row>
    <row r="231" spans="11:13" hidden="1" x14ac:dyDescent="0.3">
      <c r="K231" s="7">
        <f t="shared" si="10"/>
        <v>0</v>
      </c>
      <c r="L231" s="5">
        <f t="shared" si="12"/>
        <v>0</v>
      </c>
      <c r="M231">
        <f t="shared" si="11"/>
        <v>0</v>
      </c>
    </row>
    <row r="232" spans="11:13" hidden="1" x14ac:dyDescent="0.3">
      <c r="K232" s="7">
        <f t="shared" si="10"/>
        <v>0</v>
      </c>
      <c r="L232" s="5">
        <f t="shared" si="12"/>
        <v>0</v>
      </c>
      <c r="M232">
        <f t="shared" si="11"/>
        <v>0</v>
      </c>
    </row>
    <row r="233" spans="11:13" hidden="1" x14ac:dyDescent="0.3">
      <c r="K233" s="7">
        <f t="shared" si="10"/>
        <v>0</v>
      </c>
      <c r="L233" s="5">
        <f t="shared" si="12"/>
        <v>0</v>
      </c>
      <c r="M233">
        <f t="shared" si="11"/>
        <v>0</v>
      </c>
    </row>
    <row r="234" spans="11:13" hidden="1" x14ac:dyDescent="0.3">
      <c r="K234" s="7">
        <f t="shared" si="10"/>
        <v>0</v>
      </c>
      <c r="L234" s="5">
        <f t="shared" si="12"/>
        <v>0</v>
      </c>
      <c r="M234">
        <f t="shared" si="11"/>
        <v>0</v>
      </c>
    </row>
    <row r="235" spans="11:13" hidden="1" x14ac:dyDescent="0.3">
      <c r="K235" s="7">
        <f t="shared" si="10"/>
        <v>0</v>
      </c>
      <c r="L235" s="5">
        <f t="shared" si="12"/>
        <v>0</v>
      </c>
      <c r="M235">
        <f t="shared" si="11"/>
        <v>0</v>
      </c>
    </row>
    <row r="236" spans="11:13" hidden="1" x14ac:dyDescent="0.3">
      <c r="K236" s="7">
        <f t="shared" si="10"/>
        <v>0</v>
      </c>
      <c r="L236" s="5">
        <f t="shared" si="12"/>
        <v>0</v>
      </c>
      <c r="M236">
        <f t="shared" si="11"/>
        <v>0</v>
      </c>
    </row>
    <row r="237" spans="11:13" hidden="1" x14ac:dyDescent="0.3">
      <c r="K237" s="7">
        <f t="shared" si="10"/>
        <v>0</v>
      </c>
      <c r="L237" s="5">
        <f t="shared" si="12"/>
        <v>0</v>
      </c>
      <c r="M237">
        <f t="shared" si="11"/>
        <v>0</v>
      </c>
    </row>
    <row r="238" spans="11:13" hidden="1" x14ac:dyDescent="0.3">
      <c r="K238" s="7">
        <f t="shared" si="10"/>
        <v>0</v>
      </c>
      <c r="L238" s="5">
        <f t="shared" si="12"/>
        <v>0</v>
      </c>
      <c r="M238">
        <f t="shared" si="11"/>
        <v>0</v>
      </c>
    </row>
    <row r="239" spans="11:13" hidden="1" x14ac:dyDescent="0.3">
      <c r="K239" s="7">
        <f t="shared" si="10"/>
        <v>0</v>
      </c>
      <c r="L239" s="5">
        <f t="shared" si="12"/>
        <v>0</v>
      </c>
      <c r="M239">
        <f t="shared" si="11"/>
        <v>0</v>
      </c>
    </row>
    <row r="240" spans="11:13" hidden="1" x14ac:dyDescent="0.3">
      <c r="K240" s="7">
        <f t="shared" si="10"/>
        <v>0</v>
      </c>
      <c r="L240" s="5">
        <f t="shared" si="12"/>
        <v>0</v>
      </c>
      <c r="M240">
        <f t="shared" si="11"/>
        <v>0</v>
      </c>
    </row>
    <row r="241" spans="11:13" hidden="1" x14ac:dyDescent="0.3">
      <c r="K241" s="7">
        <f t="shared" si="10"/>
        <v>0</v>
      </c>
      <c r="L241" s="5">
        <f t="shared" si="12"/>
        <v>0</v>
      </c>
      <c r="M241">
        <f t="shared" si="11"/>
        <v>0</v>
      </c>
    </row>
    <row r="242" spans="11:13" hidden="1" x14ac:dyDescent="0.3">
      <c r="K242" s="7">
        <f t="shared" si="10"/>
        <v>0</v>
      </c>
      <c r="L242" s="5">
        <f t="shared" si="12"/>
        <v>0</v>
      </c>
      <c r="M242">
        <f t="shared" si="11"/>
        <v>0</v>
      </c>
    </row>
    <row r="243" spans="11:13" hidden="1" x14ac:dyDescent="0.3">
      <c r="K243" s="7">
        <f t="shared" si="10"/>
        <v>0</v>
      </c>
      <c r="L243" s="5">
        <f t="shared" si="12"/>
        <v>0</v>
      </c>
      <c r="M243">
        <f t="shared" si="11"/>
        <v>0</v>
      </c>
    </row>
    <row r="244" spans="11:13" hidden="1" x14ac:dyDescent="0.3">
      <c r="K244" s="7">
        <f t="shared" si="10"/>
        <v>0</v>
      </c>
      <c r="L244" s="5">
        <f t="shared" si="12"/>
        <v>0</v>
      </c>
      <c r="M244">
        <f t="shared" si="11"/>
        <v>0</v>
      </c>
    </row>
    <row r="245" spans="11:13" hidden="1" x14ac:dyDescent="0.3">
      <c r="K245" s="7">
        <f t="shared" si="10"/>
        <v>0</v>
      </c>
      <c r="L245" s="5">
        <f t="shared" si="12"/>
        <v>0</v>
      </c>
      <c r="M245">
        <f t="shared" si="11"/>
        <v>0</v>
      </c>
    </row>
    <row r="246" spans="11:13" hidden="1" x14ac:dyDescent="0.3">
      <c r="K246" s="7">
        <f t="shared" si="10"/>
        <v>0</v>
      </c>
      <c r="L246" s="5">
        <f t="shared" si="12"/>
        <v>0</v>
      </c>
      <c r="M246">
        <f t="shared" si="11"/>
        <v>0</v>
      </c>
    </row>
    <row r="247" spans="11:13" hidden="1" x14ac:dyDescent="0.3">
      <c r="K247" s="7">
        <f t="shared" si="10"/>
        <v>0</v>
      </c>
      <c r="L247" s="5">
        <f t="shared" si="12"/>
        <v>0</v>
      </c>
      <c r="M247">
        <f t="shared" si="11"/>
        <v>0</v>
      </c>
    </row>
    <row r="248" spans="11:13" hidden="1" x14ac:dyDescent="0.3">
      <c r="K248" s="7">
        <f t="shared" si="10"/>
        <v>0</v>
      </c>
      <c r="L248" s="5">
        <f t="shared" si="12"/>
        <v>0</v>
      </c>
      <c r="M248">
        <f t="shared" si="11"/>
        <v>0</v>
      </c>
    </row>
    <row r="249" spans="11:13" hidden="1" x14ac:dyDescent="0.3">
      <c r="K249" s="7">
        <f t="shared" si="10"/>
        <v>0</v>
      </c>
      <c r="L249" s="5">
        <f t="shared" si="12"/>
        <v>0</v>
      </c>
      <c r="M249">
        <f t="shared" si="11"/>
        <v>0</v>
      </c>
    </row>
    <row r="250" spans="11:13" hidden="1" x14ac:dyDescent="0.3">
      <c r="K250" s="7">
        <f t="shared" si="10"/>
        <v>0</v>
      </c>
      <c r="L250" s="5">
        <f t="shared" si="12"/>
        <v>0</v>
      </c>
      <c r="M250">
        <f t="shared" si="11"/>
        <v>0</v>
      </c>
    </row>
    <row r="251" spans="11:13" hidden="1" x14ac:dyDescent="0.3">
      <c r="K251" s="7">
        <f t="shared" si="10"/>
        <v>0</v>
      </c>
      <c r="L251" s="5">
        <f t="shared" si="12"/>
        <v>0</v>
      </c>
      <c r="M251">
        <f t="shared" si="11"/>
        <v>0</v>
      </c>
    </row>
    <row r="252" spans="11:13" hidden="1" x14ac:dyDescent="0.3">
      <c r="K252" s="7">
        <f t="shared" si="10"/>
        <v>0</v>
      </c>
      <c r="L252" s="5">
        <f t="shared" si="12"/>
        <v>0</v>
      </c>
      <c r="M252">
        <f t="shared" si="11"/>
        <v>0</v>
      </c>
    </row>
    <row r="253" spans="11:13" hidden="1" x14ac:dyDescent="0.3">
      <c r="K253" s="7">
        <f t="shared" si="10"/>
        <v>0</v>
      </c>
      <c r="L253" s="5">
        <f t="shared" si="12"/>
        <v>0</v>
      </c>
      <c r="M253">
        <f t="shared" si="11"/>
        <v>0</v>
      </c>
    </row>
    <row r="254" spans="11:13" hidden="1" x14ac:dyDescent="0.3">
      <c r="K254" s="7">
        <f t="shared" si="10"/>
        <v>0</v>
      </c>
      <c r="L254" s="5">
        <f t="shared" si="12"/>
        <v>0</v>
      </c>
      <c r="M254">
        <f t="shared" si="11"/>
        <v>0</v>
      </c>
    </row>
    <row r="255" spans="11:13" hidden="1" x14ac:dyDescent="0.3">
      <c r="K255" s="7">
        <f t="shared" si="10"/>
        <v>0</v>
      </c>
      <c r="L255" s="5">
        <f t="shared" si="12"/>
        <v>0</v>
      </c>
      <c r="M255">
        <f t="shared" si="11"/>
        <v>0</v>
      </c>
    </row>
    <row r="256" spans="11:13" hidden="1" x14ac:dyDescent="0.3">
      <c r="K256" s="7">
        <f t="shared" si="10"/>
        <v>0</v>
      </c>
      <c r="L256" s="5">
        <f t="shared" si="12"/>
        <v>0</v>
      </c>
      <c r="M256">
        <f t="shared" si="11"/>
        <v>0</v>
      </c>
    </row>
    <row r="257" spans="11:13" hidden="1" x14ac:dyDescent="0.3">
      <c r="K257" s="7">
        <f t="shared" si="10"/>
        <v>0</v>
      </c>
      <c r="L257" s="5">
        <f t="shared" si="12"/>
        <v>0</v>
      </c>
      <c r="M257">
        <f t="shared" si="11"/>
        <v>0</v>
      </c>
    </row>
    <row r="258" spans="11:13" hidden="1" x14ac:dyDescent="0.3">
      <c r="K258" s="7">
        <f t="shared" si="10"/>
        <v>0</v>
      </c>
      <c r="L258" s="5">
        <f t="shared" si="12"/>
        <v>0</v>
      </c>
      <c r="M258">
        <f t="shared" si="11"/>
        <v>0</v>
      </c>
    </row>
    <row r="259" spans="11:13" hidden="1" x14ac:dyDescent="0.3">
      <c r="K259" s="7">
        <f t="shared" si="10"/>
        <v>0</v>
      </c>
      <c r="L259" s="5">
        <f t="shared" si="12"/>
        <v>0</v>
      </c>
      <c r="M259">
        <f t="shared" si="11"/>
        <v>0</v>
      </c>
    </row>
    <row r="260" spans="11:13" hidden="1" x14ac:dyDescent="0.3">
      <c r="K260" s="7">
        <f t="shared" si="10"/>
        <v>0</v>
      </c>
      <c r="L260" s="5">
        <f t="shared" si="12"/>
        <v>0</v>
      </c>
      <c r="M260">
        <f t="shared" si="11"/>
        <v>0</v>
      </c>
    </row>
    <row r="261" spans="11:13" hidden="1" x14ac:dyDescent="0.3">
      <c r="K261" s="7">
        <f t="shared" si="10"/>
        <v>0</v>
      </c>
      <c r="L261" s="5">
        <f t="shared" si="12"/>
        <v>0</v>
      </c>
      <c r="M261">
        <f t="shared" si="11"/>
        <v>0</v>
      </c>
    </row>
    <row r="262" spans="11:13" hidden="1" x14ac:dyDescent="0.3">
      <c r="K262" s="7">
        <f t="shared" ref="K262:K325" si="13">SUM(F262:J262)</f>
        <v>0</v>
      </c>
      <c r="L262" s="5">
        <f t="shared" si="12"/>
        <v>0</v>
      </c>
      <c r="M262">
        <f t="shared" ref="M262:M325" si="14">SUM(K262*L262)</f>
        <v>0</v>
      </c>
    </row>
    <row r="263" spans="11:13" hidden="1" x14ac:dyDescent="0.3">
      <c r="K263" s="7">
        <f t="shared" si="13"/>
        <v>0</v>
      </c>
      <c r="L263" s="5">
        <f t="shared" ref="L263:L326" si="15">IF(D263="X",0,IF(E263="",0,IF(E263="H",0,VLOOKUP(E263,$F$540:$G$554,2))))</f>
        <v>0</v>
      </c>
      <c r="M263">
        <f t="shared" si="14"/>
        <v>0</v>
      </c>
    </row>
    <row r="264" spans="11:13" hidden="1" x14ac:dyDescent="0.3">
      <c r="K264" s="7">
        <f t="shared" si="13"/>
        <v>0</v>
      </c>
      <c r="L264" s="5">
        <f t="shared" si="15"/>
        <v>0</v>
      </c>
      <c r="M264">
        <f t="shared" si="14"/>
        <v>0</v>
      </c>
    </row>
    <row r="265" spans="11:13" hidden="1" x14ac:dyDescent="0.3">
      <c r="K265" s="7">
        <f t="shared" si="13"/>
        <v>0</v>
      </c>
      <c r="L265" s="5">
        <f t="shared" si="15"/>
        <v>0</v>
      </c>
      <c r="M265">
        <f t="shared" si="14"/>
        <v>0</v>
      </c>
    </row>
    <row r="266" spans="11:13" hidden="1" x14ac:dyDescent="0.3">
      <c r="K266" s="7">
        <f t="shared" si="13"/>
        <v>0</v>
      </c>
      <c r="L266" s="5">
        <f t="shared" si="15"/>
        <v>0</v>
      </c>
      <c r="M266">
        <f t="shared" si="14"/>
        <v>0</v>
      </c>
    </row>
    <row r="267" spans="11:13" hidden="1" x14ac:dyDescent="0.3">
      <c r="K267" s="7">
        <f t="shared" si="13"/>
        <v>0</v>
      </c>
      <c r="L267" s="5">
        <f t="shared" si="15"/>
        <v>0</v>
      </c>
      <c r="M267">
        <f t="shared" si="14"/>
        <v>0</v>
      </c>
    </row>
    <row r="268" spans="11:13" hidden="1" x14ac:dyDescent="0.3">
      <c r="K268" s="7">
        <f t="shared" si="13"/>
        <v>0</v>
      </c>
      <c r="L268" s="5">
        <f t="shared" si="15"/>
        <v>0</v>
      </c>
      <c r="M268">
        <f t="shared" si="14"/>
        <v>0</v>
      </c>
    </row>
    <row r="269" spans="11:13" hidden="1" x14ac:dyDescent="0.3">
      <c r="K269" s="7">
        <f t="shared" si="13"/>
        <v>0</v>
      </c>
      <c r="L269" s="5">
        <f t="shared" si="15"/>
        <v>0</v>
      </c>
      <c r="M269">
        <f t="shared" si="14"/>
        <v>0</v>
      </c>
    </row>
    <row r="270" spans="11:13" hidden="1" x14ac:dyDescent="0.3">
      <c r="K270" s="7">
        <f t="shared" si="13"/>
        <v>0</v>
      </c>
      <c r="L270" s="5">
        <f t="shared" si="15"/>
        <v>0</v>
      </c>
      <c r="M270">
        <f t="shared" si="14"/>
        <v>0</v>
      </c>
    </row>
    <row r="271" spans="11:13" hidden="1" x14ac:dyDescent="0.3">
      <c r="K271" s="7">
        <f t="shared" si="13"/>
        <v>0</v>
      </c>
      <c r="L271" s="5">
        <f t="shared" si="15"/>
        <v>0</v>
      </c>
      <c r="M271">
        <f t="shared" si="14"/>
        <v>0</v>
      </c>
    </row>
    <row r="272" spans="11:13" hidden="1" x14ac:dyDescent="0.3">
      <c r="K272" s="7">
        <f t="shared" si="13"/>
        <v>0</v>
      </c>
      <c r="L272" s="5">
        <f t="shared" si="15"/>
        <v>0</v>
      </c>
      <c r="M272">
        <f t="shared" si="14"/>
        <v>0</v>
      </c>
    </row>
    <row r="273" spans="11:13" hidden="1" x14ac:dyDescent="0.3">
      <c r="K273" s="7">
        <f t="shared" si="13"/>
        <v>0</v>
      </c>
      <c r="L273" s="5">
        <f t="shared" si="15"/>
        <v>0</v>
      </c>
      <c r="M273">
        <f t="shared" si="14"/>
        <v>0</v>
      </c>
    </row>
    <row r="274" spans="11:13" hidden="1" x14ac:dyDescent="0.3">
      <c r="K274" s="7">
        <f t="shared" si="13"/>
        <v>0</v>
      </c>
      <c r="L274" s="5">
        <f t="shared" si="15"/>
        <v>0</v>
      </c>
      <c r="M274">
        <f t="shared" si="14"/>
        <v>0</v>
      </c>
    </row>
    <row r="275" spans="11:13" hidden="1" x14ac:dyDescent="0.3">
      <c r="K275" s="7">
        <f t="shared" si="13"/>
        <v>0</v>
      </c>
      <c r="L275" s="5">
        <f t="shared" si="15"/>
        <v>0</v>
      </c>
      <c r="M275">
        <f t="shared" si="14"/>
        <v>0</v>
      </c>
    </row>
    <row r="276" spans="11:13" hidden="1" x14ac:dyDescent="0.3">
      <c r="K276" s="7">
        <f t="shared" si="13"/>
        <v>0</v>
      </c>
      <c r="L276" s="5">
        <f t="shared" si="15"/>
        <v>0</v>
      </c>
      <c r="M276">
        <f t="shared" si="14"/>
        <v>0</v>
      </c>
    </row>
    <row r="277" spans="11:13" hidden="1" x14ac:dyDescent="0.3">
      <c r="K277" s="7">
        <f t="shared" si="13"/>
        <v>0</v>
      </c>
      <c r="L277" s="5">
        <f t="shared" si="15"/>
        <v>0</v>
      </c>
      <c r="M277">
        <f t="shared" si="14"/>
        <v>0</v>
      </c>
    </row>
    <row r="278" spans="11:13" hidden="1" x14ac:dyDescent="0.3">
      <c r="K278" s="7">
        <f t="shared" si="13"/>
        <v>0</v>
      </c>
      <c r="L278" s="5">
        <f t="shared" si="15"/>
        <v>0</v>
      </c>
      <c r="M278">
        <f t="shared" si="14"/>
        <v>0</v>
      </c>
    </row>
    <row r="279" spans="11:13" hidden="1" x14ac:dyDescent="0.3">
      <c r="K279" s="7">
        <f t="shared" si="13"/>
        <v>0</v>
      </c>
      <c r="L279" s="5">
        <f t="shared" si="15"/>
        <v>0</v>
      </c>
      <c r="M279">
        <f t="shared" si="14"/>
        <v>0</v>
      </c>
    </row>
    <row r="280" spans="11:13" hidden="1" x14ac:dyDescent="0.3">
      <c r="K280" s="7">
        <f t="shared" si="13"/>
        <v>0</v>
      </c>
      <c r="L280" s="5">
        <f t="shared" si="15"/>
        <v>0</v>
      </c>
      <c r="M280">
        <f t="shared" si="14"/>
        <v>0</v>
      </c>
    </row>
    <row r="281" spans="11:13" hidden="1" x14ac:dyDescent="0.3">
      <c r="K281" s="7">
        <f t="shared" si="13"/>
        <v>0</v>
      </c>
      <c r="L281" s="5">
        <f t="shared" si="15"/>
        <v>0</v>
      </c>
      <c r="M281">
        <f t="shared" si="14"/>
        <v>0</v>
      </c>
    </row>
    <row r="282" spans="11:13" hidden="1" x14ac:dyDescent="0.3">
      <c r="K282" s="7">
        <f t="shared" si="13"/>
        <v>0</v>
      </c>
      <c r="L282" s="5">
        <f t="shared" si="15"/>
        <v>0</v>
      </c>
      <c r="M282">
        <f t="shared" si="14"/>
        <v>0</v>
      </c>
    </row>
    <row r="283" spans="11:13" hidden="1" x14ac:dyDescent="0.3">
      <c r="K283" s="7">
        <f t="shared" si="13"/>
        <v>0</v>
      </c>
      <c r="L283" s="5">
        <f t="shared" si="15"/>
        <v>0</v>
      </c>
      <c r="M283">
        <f t="shared" si="14"/>
        <v>0</v>
      </c>
    </row>
    <row r="284" spans="11:13" hidden="1" x14ac:dyDescent="0.3">
      <c r="K284" s="7">
        <f t="shared" si="13"/>
        <v>0</v>
      </c>
      <c r="L284" s="5">
        <f t="shared" si="15"/>
        <v>0</v>
      </c>
      <c r="M284">
        <f t="shared" si="14"/>
        <v>0</v>
      </c>
    </row>
    <row r="285" spans="11:13" hidden="1" x14ac:dyDescent="0.3">
      <c r="K285" s="7">
        <f t="shared" si="13"/>
        <v>0</v>
      </c>
      <c r="L285" s="5">
        <f t="shared" si="15"/>
        <v>0</v>
      </c>
      <c r="M285">
        <f t="shared" si="14"/>
        <v>0</v>
      </c>
    </row>
    <row r="286" spans="11:13" hidden="1" x14ac:dyDescent="0.3">
      <c r="K286" s="7">
        <f t="shared" si="13"/>
        <v>0</v>
      </c>
      <c r="L286" s="5">
        <f t="shared" si="15"/>
        <v>0</v>
      </c>
      <c r="M286">
        <f t="shared" si="14"/>
        <v>0</v>
      </c>
    </row>
    <row r="287" spans="11:13" hidden="1" x14ac:dyDescent="0.3">
      <c r="K287" s="7">
        <f t="shared" si="13"/>
        <v>0</v>
      </c>
      <c r="L287" s="5">
        <f t="shared" si="15"/>
        <v>0</v>
      </c>
      <c r="M287">
        <f t="shared" si="14"/>
        <v>0</v>
      </c>
    </row>
    <row r="288" spans="11:13" hidden="1" x14ac:dyDescent="0.3">
      <c r="K288" s="7">
        <f t="shared" si="13"/>
        <v>0</v>
      </c>
      <c r="L288" s="5">
        <f t="shared" si="15"/>
        <v>0</v>
      </c>
      <c r="M288">
        <f t="shared" si="14"/>
        <v>0</v>
      </c>
    </row>
    <row r="289" spans="11:13" hidden="1" x14ac:dyDescent="0.3">
      <c r="K289" s="7">
        <f t="shared" si="13"/>
        <v>0</v>
      </c>
      <c r="L289" s="5">
        <f t="shared" si="15"/>
        <v>0</v>
      </c>
      <c r="M289">
        <f t="shared" si="14"/>
        <v>0</v>
      </c>
    </row>
    <row r="290" spans="11:13" hidden="1" x14ac:dyDescent="0.3">
      <c r="K290" s="7">
        <f t="shared" si="13"/>
        <v>0</v>
      </c>
      <c r="L290" s="5">
        <f t="shared" si="15"/>
        <v>0</v>
      </c>
      <c r="M290">
        <f t="shared" si="14"/>
        <v>0</v>
      </c>
    </row>
    <row r="291" spans="11:13" hidden="1" x14ac:dyDescent="0.3">
      <c r="K291" s="7">
        <f t="shared" si="13"/>
        <v>0</v>
      </c>
      <c r="L291" s="5">
        <f t="shared" si="15"/>
        <v>0</v>
      </c>
      <c r="M291">
        <f t="shared" si="14"/>
        <v>0</v>
      </c>
    </row>
    <row r="292" spans="11:13" hidden="1" x14ac:dyDescent="0.3">
      <c r="K292" s="7">
        <f t="shared" si="13"/>
        <v>0</v>
      </c>
      <c r="L292" s="5">
        <f t="shared" si="15"/>
        <v>0</v>
      </c>
      <c r="M292">
        <f t="shared" si="14"/>
        <v>0</v>
      </c>
    </row>
    <row r="293" spans="11:13" hidden="1" x14ac:dyDescent="0.3">
      <c r="K293" s="7">
        <f t="shared" si="13"/>
        <v>0</v>
      </c>
      <c r="L293" s="5">
        <f t="shared" si="15"/>
        <v>0</v>
      </c>
      <c r="M293">
        <f t="shared" si="14"/>
        <v>0</v>
      </c>
    </row>
    <row r="294" spans="11:13" hidden="1" x14ac:dyDescent="0.3">
      <c r="K294" s="7">
        <f t="shared" si="13"/>
        <v>0</v>
      </c>
      <c r="L294" s="5">
        <f t="shared" si="15"/>
        <v>0</v>
      </c>
      <c r="M294">
        <f t="shared" si="14"/>
        <v>0</v>
      </c>
    </row>
    <row r="295" spans="11:13" hidden="1" x14ac:dyDescent="0.3">
      <c r="K295" s="7">
        <f t="shared" si="13"/>
        <v>0</v>
      </c>
      <c r="L295" s="5">
        <f t="shared" si="15"/>
        <v>0</v>
      </c>
      <c r="M295">
        <f t="shared" si="14"/>
        <v>0</v>
      </c>
    </row>
    <row r="296" spans="11:13" hidden="1" x14ac:dyDescent="0.3">
      <c r="K296" s="7">
        <f t="shared" si="13"/>
        <v>0</v>
      </c>
      <c r="L296" s="5">
        <f t="shared" si="15"/>
        <v>0</v>
      </c>
      <c r="M296">
        <f t="shared" si="14"/>
        <v>0</v>
      </c>
    </row>
    <row r="297" spans="11:13" hidden="1" x14ac:dyDescent="0.3">
      <c r="K297" s="7">
        <f t="shared" si="13"/>
        <v>0</v>
      </c>
      <c r="L297" s="5">
        <f t="shared" si="15"/>
        <v>0</v>
      </c>
      <c r="M297">
        <f t="shared" si="14"/>
        <v>0</v>
      </c>
    </row>
    <row r="298" spans="11:13" hidden="1" x14ac:dyDescent="0.3">
      <c r="K298" s="7">
        <f t="shared" si="13"/>
        <v>0</v>
      </c>
      <c r="L298" s="5">
        <f t="shared" si="15"/>
        <v>0</v>
      </c>
      <c r="M298">
        <f t="shared" si="14"/>
        <v>0</v>
      </c>
    </row>
    <row r="299" spans="11:13" hidden="1" x14ac:dyDescent="0.3">
      <c r="K299" s="7">
        <f t="shared" si="13"/>
        <v>0</v>
      </c>
      <c r="L299" s="5">
        <f t="shared" si="15"/>
        <v>0</v>
      </c>
      <c r="M299">
        <f t="shared" si="14"/>
        <v>0</v>
      </c>
    </row>
    <row r="300" spans="11:13" hidden="1" x14ac:dyDescent="0.3">
      <c r="K300" s="7">
        <f t="shared" si="13"/>
        <v>0</v>
      </c>
      <c r="L300" s="5">
        <f t="shared" si="15"/>
        <v>0</v>
      </c>
      <c r="M300">
        <f t="shared" si="14"/>
        <v>0</v>
      </c>
    </row>
    <row r="301" spans="11:13" hidden="1" x14ac:dyDescent="0.3">
      <c r="K301" s="7">
        <f t="shared" si="13"/>
        <v>0</v>
      </c>
      <c r="L301" s="5">
        <f t="shared" si="15"/>
        <v>0</v>
      </c>
      <c r="M301">
        <f t="shared" si="14"/>
        <v>0</v>
      </c>
    </row>
    <row r="302" spans="11:13" hidden="1" x14ac:dyDescent="0.3">
      <c r="K302" s="7">
        <f t="shared" si="13"/>
        <v>0</v>
      </c>
      <c r="L302" s="5">
        <f t="shared" si="15"/>
        <v>0</v>
      </c>
      <c r="M302">
        <f t="shared" si="14"/>
        <v>0</v>
      </c>
    </row>
    <row r="303" spans="11:13" hidden="1" x14ac:dyDescent="0.3">
      <c r="K303" s="7">
        <f t="shared" si="13"/>
        <v>0</v>
      </c>
      <c r="L303" s="5">
        <f t="shared" si="15"/>
        <v>0</v>
      </c>
      <c r="M303">
        <f t="shared" si="14"/>
        <v>0</v>
      </c>
    </row>
    <row r="304" spans="11:13" hidden="1" x14ac:dyDescent="0.3">
      <c r="K304" s="7">
        <f t="shared" si="13"/>
        <v>0</v>
      </c>
      <c r="L304" s="5">
        <f t="shared" si="15"/>
        <v>0</v>
      </c>
      <c r="M304">
        <f t="shared" si="14"/>
        <v>0</v>
      </c>
    </row>
    <row r="305" spans="11:13" hidden="1" x14ac:dyDescent="0.3">
      <c r="K305" s="7">
        <f t="shared" si="13"/>
        <v>0</v>
      </c>
      <c r="L305" s="5">
        <f t="shared" si="15"/>
        <v>0</v>
      </c>
      <c r="M305">
        <f t="shared" si="14"/>
        <v>0</v>
      </c>
    </row>
    <row r="306" spans="11:13" hidden="1" x14ac:dyDescent="0.3">
      <c r="K306" s="7">
        <f t="shared" si="13"/>
        <v>0</v>
      </c>
      <c r="L306" s="5">
        <f t="shared" si="15"/>
        <v>0</v>
      </c>
      <c r="M306">
        <f t="shared" si="14"/>
        <v>0</v>
      </c>
    </row>
    <row r="307" spans="11:13" hidden="1" x14ac:dyDescent="0.3">
      <c r="K307" s="7">
        <f t="shared" si="13"/>
        <v>0</v>
      </c>
      <c r="L307" s="5">
        <f t="shared" si="15"/>
        <v>0</v>
      </c>
      <c r="M307">
        <f t="shared" si="14"/>
        <v>0</v>
      </c>
    </row>
    <row r="308" spans="11:13" hidden="1" x14ac:dyDescent="0.3">
      <c r="K308" s="7">
        <f t="shared" si="13"/>
        <v>0</v>
      </c>
      <c r="L308" s="5">
        <f t="shared" si="15"/>
        <v>0</v>
      </c>
      <c r="M308">
        <f t="shared" si="14"/>
        <v>0</v>
      </c>
    </row>
    <row r="309" spans="11:13" hidden="1" x14ac:dyDescent="0.3">
      <c r="K309" s="7">
        <f t="shared" si="13"/>
        <v>0</v>
      </c>
      <c r="L309" s="5">
        <f t="shared" si="15"/>
        <v>0</v>
      </c>
      <c r="M309">
        <f t="shared" si="14"/>
        <v>0</v>
      </c>
    </row>
    <row r="310" spans="11:13" hidden="1" x14ac:dyDescent="0.3">
      <c r="K310" s="7">
        <f t="shared" si="13"/>
        <v>0</v>
      </c>
      <c r="L310" s="5">
        <f t="shared" si="15"/>
        <v>0</v>
      </c>
      <c r="M310">
        <f t="shared" si="14"/>
        <v>0</v>
      </c>
    </row>
    <row r="311" spans="11:13" hidden="1" x14ac:dyDescent="0.3">
      <c r="K311" s="7">
        <f t="shared" si="13"/>
        <v>0</v>
      </c>
      <c r="L311" s="5">
        <f t="shared" si="15"/>
        <v>0</v>
      </c>
      <c r="M311">
        <f t="shared" si="14"/>
        <v>0</v>
      </c>
    </row>
    <row r="312" spans="11:13" hidden="1" x14ac:dyDescent="0.3">
      <c r="K312" s="7">
        <f t="shared" si="13"/>
        <v>0</v>
      </c>
      <c r="L312" s="5">
        <f t="shared" si="15"/>
        <v>0</v>
      </c>
      <c r="M312">
        <f t="shared" si="14"/>
        <v>0</v>
      </c>
    </row>
    <row r="313" spans="11:13" hidden="1" x14ac:dyDescent="0.3">
      <c r="K313" s="7">
        <f t="shared" si="13"/>
        <v>0</v>
      </c>
      <c r="L313" s="5">
        <f t="shared" si="15"/>
        <v>0</v>
      </c>
      <c r="M313">
        <f t="shared" si="14"/>
        <v>0</v>
      </c>
    </row>
    <row r="314" spans="11:13" hidden="1" x14ac:dyDescent="0.3">
      <c r="K314" s="7">
        <f t="shared" si="13"/>
        <v>0</v>
      </c>
      <c r="L314" s="5">
        <f t="shared" si="15"/>
        <v>0</v>
      </c>
      <c r="M314">
        <f t="shared" si="14"/>
        <v>0</v>
      </c>
    </row>
    <row r="315" spans="11:13" hidden="1" x14ac:dyDescent="0.3">
      <c r="K315" s="7">
        <f t="shared" si="13"/>
        <v>0</v>
      </c>
      <c r="L315" s="5">
        <f t="shared" si="15"/>
        <v>0</v>
      </c>
      <c r="M315">
        <f t="shared" si="14"/>
        <v>0</v>
      </c>
    </row>
    <row r="316" spans="11:13" hidden="1" x14ac:dyDescent="0.3">
      <c r="K316" s="7">
        <f t="shared" si="13"/>
        <v>0</v>
      </c>
      <c r="L316" s="5">
        <f t="shared" si="15"/>
        <v>0</v>
      </c>
      <c r="M316">
        <f t="shared" si="14"/>
        <v>0</v>
      </c>
    </row>
    <row r="317" spans="11:13" hidden="1" x14ac:dyDescent="0.3">
      <c r="K317" s="7">
        <f t="shared" si="13"/>
        <v>0</v>
      </c>
      <c r="L317" s="5">
        <f t="shared" si="15"/>
        <v>0</v>
      </c>
      <c r="M317">
        <f t="shared" si="14"/>
        <v>0</v>
      </c>
    </row>
    <row r="318" spans="11:13" hidden="1" x14ac:dyDescent="0.3">
      <c r="K318" s="7">
        <f t="shared" si="13"/>
        <v>0</v>
      </c>
      <c r="L318" s="5">
        <f t="shared" si="15"/>
        <v>0</v>
      </c>
      <c r="M318">
        <f t="shared" si="14"/>
        <v>0</v>
      </c>
    </row>
    <row r="319" spans="11:13" hidden="1" x14ac:dyDescent="0.3">
      <c r="K319" s="7">
        <f t="shared" si="13"/>
        <v>0</v>
      </c>
      <c r="L319" s="5">
        <f t="shared" si="15"/>
        <v>0</v>
      </c>
      <c r="M319">
        <f t="shared" si="14"/>
        <v>0</v>
      </c>
    </row>
    <row r="320" spans="11:13" hidden="1" x14ac:dyDescent="0.3">
      <c r="K320" s="7">
        <f t="shared" si="13"/>
        <v>0</v>
      </c>
      <c r="L320" s="5">
        <f t="shared" si="15"/>
        <v>0</v>
      </c>
      <c r="M320">
        <f t="shared" si="14"/>
        <v>0</v>
      </c>
    </row>
    <row r="321" spans="11:13" hidden="1" x14ac:dyDescent="0.3">
      <c r="K321" s="7">
        <f t="shared" si="13"/>
        <v>0</v>
      </c>
      <c r="L321" s="5">
        <f t="shared" si="15"/>
        <v>0</v>
      </c>
      <c r="M321">
        <f t="shared" si="14"/>
        <v>0</v>
      </c>
    </row>
    <row r="322" spans="11:13" hidden="1" x14ac:dyDescent="0.3">
      <c r="K322" s="7">
        <f t="shared" si="13"/>
        <v>0</v>
      </c>
      <c r="L322" s="5">
        <f t="shared" si="15"/>
        <v>0</v>
      </c>
      <c r="M322">
        <f t="shared" si="14"/>
        <v>0</v>
      </c>
    </row>
    <row r="323" spans="11:13" hidden="1" x14ac:dyDescent="0.3">
      <c r="K323" s="7">
        <f t="shared" si="13"/>
        <v>0</v>
      </c>
      <c r="L323" s="5">
        <f t="shared" si="15"/>
        <v>0</v>
      </c>
      <c r="M323">
        <f t="shared" si="14"/>
        <v>0</v>
      </c>
    </row>
    <row r="324" spans="11:13" hidden="1" x14ac:dyDescent="0.3">
      <c r="K324" s="7">
        <f t="shared" si="13"/>
        <v>0</v>
      </c>
      <c r="L324" s="5">
        <f t="shared" si="15"/>
        <v>0</v>
      </c>
      <c r="M324">
        <f t="shared" si="14"/>
        <v>0</v>
      </c>
    </row>
    <row r="325" spans="11:13" hidden="1" x14ac:dyDescent="0.3">
      <c r="K325" s="7">
        <f t="shared" si="13"/>
        <v>0</v>
      </c>
      <c r="L325" s="5">
        <f t="shared" si="15"/>
        <v>0</v>
      </c>
      <c r="M325">
        <f t="shared" si="14"/>
        <v>0</v>
      </c>
    </row>
    <row r="326" spans="11:13" hidden="1" x14ac:dyDescent="0.3">
      <c r="K326" s="7">
        <f t="shared" ref="K326:K389" si="16">SUM(F326:J326)</f>
        <v>0</v>
      </c>
      <c r="L326" s="5">
        <f t="shared" si="15"/>
        <v>0</v>
      </c>
      <c r="M326">
        <f t="shared" ref="M326:M389" si="17">SUM(K326*L326)</f>
        <v>0</v>
      </c>
    </row>
    <row r="327" spans="11:13" hidden="1" x14ac:dyDescent="0.3">
      <c r="K327" s="7">
        <f t="shared" si="16"/>
        <v>0</v>
      </c>
      <c r="L327" s="5">
        <f t="shared" ref="L327:L390" si="18">IF(D327="X",0,IF(E327="",0,IF(E327="H",0,VLOOKUP(E327,$F$540:$G$554,2))))</f>
        <v>0</v>
      </c>
      <c r="M327">
        <f t="shared" si="17"/>
        <v>0</v>
      </c>
    </row>
    <row r="328" spans="11:13" hidden="1" x14ac:dyDescent="0.3">
      <c r="K328" s="7">
        <f t="shared" si="16"/>
        <v>0</v>
      </c>
      <c r="L328" s="5">
        <f t="shared" si="18"/>
        <v>0</v>
      </c>
      <c r="M328">
        <f t="shared" si="17"/>
        <v>0</v>
      </c>
    </row>
    <row r="329" spans="11:13" hidden="1" x14ac:dyDescent="0.3">
      <c r="K329" s="7">
        <f t="shared" si="16"/>
        <v>0</v>
      </c>
      <c r="L329" s="5">
        <f t="shared" si="18"/>
        <v>0</v>
      </c>
      <c r="M329">
        <f t="shared" si="17"/>
        <v>0</v>
      </c>
    </row>
    <row r="330" spans="11:13" hidden="1" x14ac:dyDescent="0.3">
      <c r="K330" s="7">
        <f t="shared" si="16"/>
        <v>0</v>
      </c>
      <c r="L330" s="5">
        <f t="shared" si="18"/>
        <v>0</v>
      </c>
      <c r="M330">
        <f t="shared" si="17"/>
        <v>0</v>
      </c>
    </row>
    <row r="331" spans="11:13" hidden="1" x14ac:dyDescent="0.3">
      <c r="K331" s="7">
        <f t="shared" si="16"/>
        <v>0</v>
      </c>
      <c r="L331" s="5">
        <f t="shared" si="18"/>
        <v>0</v>
      </c>
      <c r="M331">
        <f t="shared" si="17"/>
        <v>0</v>
      </c>
    </row>
    <row r="332" spans="11:13" hidden="1" x14ac:dyDescent="0.3">
      <c r="K332" s="7">
        <f t="shared" si="16"/>
        <v>0</v>
      </c>
      <c r="L332" s="5">
        <f t="shared" si="18"/>
        <v>0</v>
      </c>
      <c r="M332">
        <f t="shared" si="17"/>
        <v>0</v>
      </c>
    </row>
    <row r="333" spans="11:13" hidden="1" x14ac:dyDescent="0.3">
      <c r="K333" s="7">
        <f t="shared" si="16"/>
        <v>0</v>
      </c>
      <c r="L333" s="5">
        <f t="shared" si="18"/>
        <v>0</v>
      </c>
      <c r="M333">
        <f t="shared" si="17"/>
        <v>0</v>
      </c>
    </row>
    <row r="334" spans="11:13" hidden="1" x14ac:dyDescent="0.3">
      <c r="K334" s="7">
        <f t="shared" si="16"/>
        <v>0</v>
      </c>
      <c r="L334" s="5">
        <f t="shared" si="18"/>
        <v>0</v>
      </c>
      <c r="M334">
        <f t="shared" si="17"/>
        <v>0</v>
      </c>
    </row>
    <row r="335" spans="11:13" hidden="1" x14ac:dyDescent="0.3">
      <c r="K335" s="7">
        <f t="shared" si="16"/>
        <v>0</v>
      </c>
      <c r="L335" s="5">
        <f t="shared" si="18"/>
        <v>0</v>
      </c>
      <c r="M335">
        <f t="shared" si="17"/>
        <v>0</v>
      </c>
    </row>
    <row r="336" spans="11:13" hidden="1" x14ac:dyDescent="0.3">
      <c r="K336" s="7">
        <f t="shared" si="16"/>
        <v>0</v>
      </c>
      <c r="L336" s="5">
        <f t="shared" si="18"/>
        <v>0</v>
      </c>
      <c r="M336">
        <f t="shared" si="17"/>
        <v>0</v>
      </c>
    </row>
    <row r="337" spans="11:13" hidden="1" x14ac:dyDescent="0.3">
      <c r="K337" s="7">
        <f t="shared" si="16"/>
        <v>0</v>
      </c>
      <c r="L337" s="5">
        <f t="shared" si="18"/>
        <v>0</v>
      </c>
      <c r="M337">
        <f t="shared" si="17"/>
        <v>0</v>
      </c>
    </row>
    <row r="338" spans="11:13" hidden="1" x14ac:dyDescent="0.3">
      <c r="K338" s="7">
        <f t="shared" si="16"/>
        <v>0</v>
      </c>
      <c r="L338" s="5">
        <f t="shared" si="18"/>
        <v>0</v>
      </c>
      <c r="M338">
        <f t="shared" si="17"/>
        <v>0</v>
      </c>
    </row>
    <row r="339" spans="11:13" hidden="1" x14ac:dyDescent="0.3">
      <c r="K339" s="7">
        <f t="shared" si="16"/>
        <v>0</v>
      </c>
      <c r="L339" s="5">
        <f t="shared" si="18"/>
        <v>0</v>
      </c>
      <c r="M339">
        <f t="shared" si="17"/>
        <v>0</v>
      </c>
    </row>
    <row r="340" spans="11:13" hidden="1" x14ac:dyDescent="0.3">
      <c r="K340" s="7">
        <f t="shared" si="16"/>
        <v>0</v>
      </c>
      <c r="L340" s="5">
        <f t="shared" si="18"/>
        <v>0</v>
      </c>
      <c r="M340">
        <f t="shared" si="17"/>
        <v>0</v>
      </c>
    </row>
    <row r="341" spans="11:13" hidden="1" x14ac:dyDescent="0.3">
      <c r="K341" s="7">
        <f t="shared" si="16"/>
        <v>0</v>
      </c>
      <c r="L341" s="5">
        <f t="shared" si="18"/>
        <v>0</v>
      </c>
      <c r="M341">
        <f t="shared" si="17"/>
        <v>0</v>
      </c>
    </row>
    <row r="342" spans="11:13" hidden="1" x14ac:dyDescent="0.3">
      <c r="K342" s="7">
        <f t="shared" si="16"/>
        <v>0</v>
      </c>
      <c r="L342" s="5">
        <f t="shared" si="18"/>
        <v>0</v>
      </c>
      <c r="M342">
        <f t="shared" si="17"/>
        <v>0</v>
      </c>
    </row>
    <row r="343" spans="11:13" hidden="1" x14ac:dyDescent="0.3">
      <c r="K343" s="7">
        <f t="shared" si="16"/>
        <v>0</v>
      </c>
      <c r="L343" s="5">
        <f t="shared" si="18"/>
        <v>0</v>
      </c>
      <c r="M343">
        <f t="shared" si="17"/>
        <v>0</v>
      </c>
    </row>
    <row r="344" spans="11:13" hidden="1" x14ac:dyDescent="0.3">
      <c r="K344" s="7">
        <f t="shared" si="16"/>
        <v>0</v>
      </c>
      <c r="L344" s="5">
        <f t="shared" si="18"/>
        <v>0</v>
      </c>
      <c r="M344">
        <f t="shared" si="17"/>
        <v>0</v>
      </c>
    </row>
    <row r="345" spans="11:13" hidden="1" x14ac:dyDescent="0.3">
      <c r="K345" s="7">
        <f t="shared" si="16"/>
        <v>0</v>
      </c>
      <c r="L345" s="5">
        <f t="shared" si="18"/>
        <v>0</v>
      </c>
      <c r="M345">
        <f t="shared" si="17"/>
        <v>0</v>
      </c>
    </row>
    <row r="346" spans="11:13" hidden="1" x14ac:dyDescent="0.3">
      <c r="K346" s="7">
        <f t="shared" si="16"/>
        <v>0</v>
      </c>
      <c r="L346" s="5">
        <f t="shared" si="18"/>
        <v>0</v>
      </c>
      <c r="M346">
        <f t="shared" si="17"/>
        <v>0</v>
      </c>
    </row>
    <row r="347" spans="11:13" hidden="1" x14ac:dyDescent="0.3">
      <c r="K347" s="7">
        <f t="shared" si="16"/>
        <v>0</v>
      </c>
      <c r="L347" s="5">
        <f t="shared" si="18"/>
        <v>0</v>
      </c>
      <c r="M347">
        <f t="shared" si="17"/>
        <v>0</v>
      </c>
    </row>
    <row r="348" spans="11:13" hidden="1" x14ac:dyDescent="0.3">
      <c r="K348" s="7">
        <f t="shared" si="16"/>
        <v>0</v>
      </c>
      <c r="L348" s="5">
        <f t="shared" si="18"/>
        <v>0</v>
      </c>
      <c r="M348">
        <f t="shared" si="17"/>
        <v>0</v>
      </c>
    </row>
    <row r="349" spans="11:13" hidden="1" x14ac:dyDescent="0.3">
      <c r="K349" s="7">
        <f t="shared" si="16"/>
        <v>0</v>
      </c>
      <c r="L349" s="5">
        <f t="shared" si="18"/>
        <v>0</v>
      </c>
      <c r="M349">
        <f t="shared" si="17"/>
        <v>0</v>
      </c>
    </row>
    <row r="350" spans="11:13" hidden="1" x14ac:dyDescent="0.3">
      <c r="K350" s="7">
        <f t="shared" si="16"/>
        <v>0</v>
      </c>
      <c r="L350" s="5">
        <f t="shared" si="18"/>
        <v>0</v>
      </c>
      <c r="M350">
        <f t="shared" si="17"/>
        <v>0</v>
      </c>
    </row>
    <row r="351" spans="11:13" hidden="1" x14ac:dyDescent="0.3">
      <c r="K351" s="7">
        <f t="shared" si="16"/>
        <v>0</v>
      </c>
      <c r="L351" s="5">
        <f t="shared" si="18"/>
        <v>0</v>
      </c>
      <c r="M351">
        <f t="shared" si="17"/>
        <v>0</v>
      </c>
    </row>
    <row r="352" spans="11:13" hidden="1" x14ac:dyDescent="0.3">
      <c r="K352" s="7">
        <f t="shared" si="16"/>
        <v>0</v>
      </c>
      <c r="L352" s="5">
        <f t="shared" si="18"/>
        <v>0</v>
      </c>
      <c r="M352">
        <f t="shared" si="17"/>
        <v>0</v>
      </c>
    </row>
    <row r="353" spans="11:13" hidden="1" x14ac:dyDescent="0.3">
      <c r="K353" s="7">
        <f t="shared" si="16"/>
        <v>0</v>
      </c>
      <c r="L353" s="5">
        <f t="shared" si="18"/>
        <v>0</v>
      </c>
      <c r="M353">
        <f t="shared" si="17"/>
        <v>0</v>
      </c>
    </row>
    <row r="354" spans="11:13" hidden="1" x14ac:dyDescent="0.3">
      <c r="K354" s="7">
        <f t="shared" si="16"/>
        <v>0</v>
      </c>
      <c r="L354" s="5">
        <f t="shared" si="18"/>
        <v>0</v>
      </c>
      <c r="M354">
        <f t="shared" si="17"/>
        <v>0</v>
      </c>
    </row>
    <row r="355" spans="11:13" hidden="1" x14ac:dyDescent="0.3">
      <c r="K355" s="7">
        <f t="shared" si="16"/>
        <v>0</v>
      </c>
      <c r="L355" s="5">
        <f t="shared" si="18"/>
        <v>0</v>
      </c>
      <c r="M355">
        <f t="shared" si="17"/>
        <v>0</v>
      </c>
    </row>
    <row r="356" spans="11:13" hidden="1" x14ac:dyDescent="0.3">
      <c r="K356" s="7">
        <f t="shared" si="16"/>
        <v>0</v>
      </c>
      <c r="L356" s="5">
        <f t="shared" si="18"/>
        <v>0</v>
      </c>
      <c r="M356">
        <f t="shared" si="17"/>
        <v>0</v>
      </c>
    </row>
    <row r="357" spans="11:13" hidden="1" x14ac:dyDescent="0.3">
      <c r="K357" s="7">
        <f t="shared" si="16"/>
        <v>0</v>
      </c>
      <c r="L357" s="5">
        <f t="shared" si="18"/>
        <v>0</v>
      </c>
      <c r="M357">
        <f t="shared" si="17"/>
        <v>0</v>
      </c>
    </row>
    <row r="358" spans="11:13" hidden="1" x14ac:dyDescent="0.3">
      <c r="K358" s="7">
        <f t="shared" si="16"/>
        <v>0</v>
      </c>
      <c r="L358" s="5">
        <f t="shared" si="18"/>
        <v>0</v>
      </c>
      <c r="M358">
        <f t="shared" si="17"/>
        <v>0</v>
      </c>
    </row>
    <row r="359" spans="11:13" hidden="1" x14ac:dyDescent="0.3">
      <c r="K359" s="7">
        <f t="shared" si="16"/>
        <v>0</v>
      </c>
      <c r="L359" s="5">
        <f t="shared" si="18"/>
        <v>0</v>
      </c>
      <c r="M359">
        <f t="shared" si="17"/>
        <v>0</v>
      </c>
    </row>
    <row r="360" spans="11:13" hidden="1" x14ac:dyDescent="0.3">
      <c r="K360" s="7">
        <f t="shared" si="16"/>
        <v>0</v>
      </c>
      <c r="L360" s="5">
        <f t="shared" si="18"/>
        <v>0</v>
      </c>
      <c r="M360">
        <f t="shared" si="17"/>
        <v>0</v>
      </c>
    </row>
    <row r="361" spans="11:13" hidden="1" x14ac:dyDescent="0.3">
      <c r="K361" s="7">
        <f t="shared" si="16"/>
        <v>0</v>
      </c>
      <c r="L361" s="5">
        <f t="shared" si="18"/>
        <v>0</v>
      </c>
      <c r="M361">
        <f t="shared" si="17"/>
        <v>0</v>
      </c>
    </row>
    <row r="362" spans="11:13" hidden="1" x14ac:dyDescent="0.3">
      <c r="K362" s="7">
        <f t="shared" si="16"/>
        <v>0</v>
      </c>
      <c r="L362" s="5">
        <f t="shared" si="18"/>
        <v>0</v>
      </c>
      <c r="M362">
        <f t="shared" si="17"/>
        <v>0</v>
      </c>
    </row>
    <row r="363" spans="11:13" hidden="1" x14ac:dyDescent="0.3">
      <c r="K363" s="7">
        <f t="shared" si="16"/>
        <v>0</v>
      </c>
      <c r="L363" s="5">
        <f t="shared" si="18"/>
        <v>0</v>
      </c>
      <c r="M363">
        <f t="shared" si="17"/>
        <v>0</v>
      </c>
    </row>
    <row r="364" spans="11:13" hidden="1" x14ac:dyDescent="0.3">
      <c r="K364" s="7">
        <f t="shared" si="16"/>
        <v>0</v>
      </c>
      <c r="L364" s="5">
        <f t="shared" si="18"/>
        <v>0</v>
      </c>
      <c r="M364">
        <f t="shared" si="17"/>
        <v>0</v>
      </c>
    </row>
    <row r="365" spans="11:13" hidden="1" x14ac:dyDescent="0.3">
      <c r="K365" s="7">
        <f t="shared" si="16"/>
        <v>0</v>
      </c>
      <c r="L365" s="5">
        <f t="shared" si="18"/>
        <v>0</v>
      </c>
      <c r="M365">
        <f t="shared" si="17"/>
        <v>0</v>
      </c>
    </row>
    <row r="366" spans="11:13" hidden="1" x14ac:dyDescent="0.3">
      <c r="K366" s="7">
        <f t="shared" si="16"/>
        <v>0</v>
      </c>
      <c r="L366" s="5">
        <f t="shared" si="18"/>
        <v>0</v>
      </c>
      <c r="M366">
        <f t="shared" si="17"/>
        <v>0</v>
      </c>
    </row>
    <row r="367" spans="11:13" hidden="1" x14ac:dyDescent="0.3">
      <c r="K367" s="7">
        <f t="shared" si="16"/>
        <v>0</v>
      </c>
      <c r="L367" s="5">
        <f t="shared" si="18"/>
        <v>0</v>
      </c>
      <c r="M367">
        <f t="shared" si="17"/>
        <v>0</v>
      </c>
    </row>
    <row r="368" spans="11:13" hidden="1" x14ac:dyDescent="0.3">
      <c r="K368" s="7">
        <f t="shared" si="16"/>
        <v>0</v>
      </c>
      <c r="L368" s="5">
        <f t="shared" si="18"/>
        <v>0</v>
      </c>
      <c r="M368">
        <f t="shared" si="17"/>
        <v>0</v>
      </c>
    </row>
    <row r="369" spans="11:13" hidden="1" x14ac:dyDescent="0.3">
      <c r="K369" s="7">
        <f t="shared" si="16"/>
        <v>0</v>
      </c>
      <c r="L369" s="5">
        <f t="shared" si="18"/>
        <v>0</v>
      </c>
      <c r="M369">
        <f t="shared" si="17"/>
        <v>0</v>
      </c>
    </row>
    <row r="370" spans="11:13" hidden="1" x14ac:dyDescent="0.3">
      <c r="K370" s="7">
        <f t="shared" si="16"/>
        <v>0</v>
      </c>
      <c r="L370" s="5">
        <f t="shared" si="18"/>
        <v>0</v>
      </c>
      <c r="M370">
        <f t="shared" si="17"/>
        <v>0</v>
      </c>
    </row>
    <row r="371" spans="11:13" hidden="1" x14ac:dyDescent="0.3">
      <c r="K371" s="7">
        <f t="shared" si="16"/>
        <v>0</v>
      </c>
      <c r="L371" s="5">
        <f t="shared" si="18"/>
        <v>0</v>
      </c>
      <c r="M371">
        <f t="shared" si="17"/>
        <v>0</v>
      </c>
    </row>
    <row r="372" spans="11:13" hidden="1" x14ac:dyDescent="0.3">
      <c r="K372" s="7">
        <f t="shared" si="16"/>
        <v>0</v>
      </c>
      <c r="L372" s="5">
        <f t="shared" si="18"/>
        <v>0</v>
      </c>
      <c r="M372">
        <f t="shared" si="17"/>
        <v>0</v>
      </c>
    </row>
    <row r="373" spans="11:13" hidden="1" x14ac:dyDescent="0.3">
      <c r="K373" s="7">
        <f t="shared" si="16"/>
        <v>0</v>
      </c>
      <c r="L373" s="5">
        <f t="shared" si="18"/>
        <v>0</v>
      </c>
      <c r="M373">
        <f t="shared" si="17"/>
        <v>0</v>
      </c>
    </row>
    <row r="374" spans="11:13" hidden="1" x14ac:dyDescent="0.3">
      <c r="K374" s="7">
        <f t="shared" si="16"/>
        <v>0</v>
      </c>
      <c r="L374" s="5">
        <f t="shared" si="18"/>
        <v>0</v>
      </c>
      <c r="M374">
        <f t="shared" si="17"/>
        <v>0</v>
      </c>
    </row>
    <row r="375" spans="11:13" hidden="1" x14ac:dyDescent="0.3">
      <c r="K375" s="7">
        <f t="shared" si="16"/>
        <v>0</v>
      </c>
      <c r="L375" s="5">
        <f t="shared" si="18"/>
        <v>0</v>
      </c>
      <c r="M375">
        <f t="shared" si="17"/>
        <v>0</v>
      </c>
    </row>
    <row r="376" spans="11:13" hidden="1" x14ac:dyDescent="0.3">
      <c r="K376" s="7">
        <f t="shared" si="16"/>
        <v>0</v>
      </c>
      <c r="L376" s="5">
        <f t="shared" si="18"/>
        <v>0</v>
      </c>
      <c r="M376">
        <f t="shared" si="17"/>
        <v>0</v>
      </c>
    </row>
    <row r="377" spans="11:13" hidden="1" x14ac:dyDescent="0.3">
      <c r="K377" s="7">
        <f t="shared" si="16"/>
        <v>0</v>
      </c>
      <c r="L377" s="5">
        <f t="shared" si="18"/>
        <v>0</v>
      </c>
      <c r="M377">
        <f t="shared" si="17"/>
        <v>0</v>
      </c>
    </row>
    <row r="378" spans="11:13" hidden="1" x14ac:dyDescent="0.3">
      <c r="K378" s="7">
        <f t="shared" si="16"/>
        <v>0</v>
      </c>
      <c r="L378" s="5">
        <f t="shared" si="18"/>
        <v>0</v>
      </c>
      <c r="M378">
        <f t="shared" si="17"/>
        <v>0</v>
      </c>
    </row>
    <row r="379" spans="11:13" hidden="1" x14ac:dyDescent="0.3">
      <c r="K379" s="7">
        <f t="shared" si="16"/>
        <v>0</v>
      </c>
      <c r="L379" s="5">
        <f t="shared" si="18"/>
        <v>0</v>
      </c>
      <c r="M379">
        <f t="shared" si="17"/>
        <v>0</v>
      </c>
    </row>
    <row r="380" spans="11:13" hidden="1" x14ac:dyDescent="0.3">
      <c r="K380" s="7">
        <f t="shared" si="16"/>
        <v>0</v>
      </c>
      <c r="L380" s="5">
        <f t="shared" si="18"/>
        <v>0</v>
      </c>
      <c r="M380">
        <f t="shared" si="17"/>
        <v>0</v>
      </c>
    </row>
    <row r="381" spans="11:13" hidden="1" x14ac:dyDescent="0.3">
      <c r="K381" s="7">
        <f t="shared" si="16"/>
        <v>0</v>
      </c>
      <c r="L381" s="5">
        <f t="shared" si="18"/>
        <v>0</v>
      </c>
      <c r="M381">
        <f t="shared" si="17"/>
        <v>0</v>
      </c>
    </row>
    <row r="382" spans="11:13" hidden="1" x14ac:dyDescent="0.3">
      <c r="K382" s="7">
        <f t="shared" si="16"/>
        <v>0</v>
      </c>
      <c r="L382" s="5">
        <f t="shared" si="18"/>
        <v>0</v>
      </c>
      <c r="M382">
        <f t="shared" si="17"/>
        <v>0</v>
      </c>
    </row>
    <row r="383" spans="11:13" hidden="1" x14ac:dyDescent="0.3">
      <c r="K383" s="7">
        <f t="shared" si="16"/>
        <v>0</v>
      </c>
      <c r="L383" s="5">
        <f t="shared" si="18"/>
        <v>0</v>
      </c>
      <c r="M383">
        <f t="shared" si="17"/>
        <v>0</v>
      </c>
    </row>
    <row r="384" spans="11:13" hidden="1" x14ac:dyDescent="0.3">
      <c r="K384" s="7">
        <f t="shared" si="16"/>
        <v>0</v>
      </c>
      <c r="L384" s="5">
        <f t="shared" si="18"/>
        <v>0</v>
      </c>
      <c r="M384">
        <f t="shared" si="17"/>
        <v>0</v>
      </c>
    </row>
    <row r="385" spans="11:13" hidden="1" x14ac:dyDescent="0.3">
      <c r="K385" s="7">
        <f t="shared" si="16"/>
        <v>0</v>
      </c>
      <c r="L385" s="5">
        <f t="shared" si="18"/>
        <v>0</v>
      </c>
      <c r="M385">
        <f t="shared" si="17"/>
        <v>0</v>
      </c>
    </row>
    <row r="386" spans="11:13" hidden="1" x14ac:dyDescent="0.3">
      <c r="K386" s="7">
        <f t="shared" si="16"/>
        <v>0</v>
      </c>
      <c r="L386" s="5">
        <f t="shared" si="18"/>
        <v>0</v>
      </c>
      <c r="M386">
        <f t="shared" si="17"/>
        <v>0</v>
      </c>
    </row>
    <row r="387" spans="11:13" hidden="1" x14ac:dyDescent="0.3">
      <c r="K387" s="7">
        <f t="shared" si="16"/>
        <v>0</v>
      </c>
      <c r="L387" s="5">
        <f t="shared" si="18"/>
        <v>0</v>
      </c>
      <c r="M387">
        <f t="shared" si="17"/>
        <v>0</v>
      </c>
    </row>
    <row r="388" spans="11:13" hidden="1" x14ac:dyDescent="0.3">
      <c r="K388" s="7">
        <f t="shared" si="16"/>
        <v>0</v>
      </c>
      <c r="L388" s="5">
        <f t="shared" si="18"/>
        <v>0</v>
      </c>
      <c r="M388">
        <f t="shared" si="17"/>
        <v>0</v>
      </c>
    </row>
    <row r="389" spans="11:13" hidden="1" x14ac:dyDescent="0.3">
      <c r="K389" s="7">
        <f t="shared" si="16"/>
        <v>0</v>
      </c>
      <c r="L389" s="5">
        <f t="shared" si="18"/>
        <v>0</v>
      </c>
      <c r="M389">
        <f t="shared" si="17"/>
        <v>0</v>
      </c>
    </row>
    <row r="390" spans="11:13" hidden="1" x14ac:dyDescent="0.3">
      <c r="K390" s="7">
        <f t="shared" ref="K390:K453" si="19">SUM(F390:J390)</f>
        <v>0</v>
      </c>
      <c r="L390" s="5">
        <f t="shared" si="18"/>
        <v>0</v>
      </c>
      <c r="M390">
        <f t="shared" ref="M390:M453" si="20">SUM(K390*L390)</f>
        <v>0</v>
      </c>
    </row>
    <row r="391" spans="11:13" hidden="1" x14ac:dyDescent="0.3">
      <c r="K391" s="7">
        <f t="shared" si="19"/>
        <v>0</v>
      </c>
      <c r="L391" s="5">
        <f t="shared" ref="L391:L454" si="21">IF(D391="X",0,IF(E391="",0,IF(E391="H",0,VLOOKUP(E391,$F$540:$G$554,2))))</f>
        <v>0</v>
      </c>
      <c r="M391">
        <f t="shared" si="20"/>
        <v>0</v>
      </c>
    </row>
    <row r="392" spans="11:13" hidden="1" x14ac:dyDescent="0.3">
      <c r="K392" s="7">
        <f t="shared" si="19"/>
        <v>0</v>
      </c>
      <c r="L392" s="5">
        <f t="shared" si="21"/>
        <v>0</v>
      </c>
      <c r="M392">
        <f t="shared" si="20"/>
        <v>0</v>
      </c>
    </row>
    <row r="393" spans="11:13" hidden="1" x14ac:dyDescent="0.3">
      <c r="K393" s="7">
        <f t="shared" si="19"/>
        <v>0</v>
      </c>
      <c r="L393" s="5">
        <f t="shared" si="21"/>
        <v>0</v>
      </c>
      <c r="M393">
        <f t="shared" si="20"/>
        <v>0</v>
      </c>
    </row>
    <row r="394" spans="11:13" hidden="1" x14ac:dyDescent="0.3">
      <c r="K394" s="7">
        <f t="shared" si="19"/>
        <v>0</v>
      </c>
      <c r="L394" s="5">
        <f t="shared" si="21"/>
        <v>0</v>
      </c>
      <c r="M394">
        <f t="shared" si="20"/>
        <v>0</v>
      </c>
    </row>
    <row r="395" spans="11:13" hidden="1" x14ac:dyDescent="0.3">
      <c r="K395" s="7">
        <f t="shared" si="19"/>
        <v>0</v>
      </c>
      <c r="L395" s="5">
        <f t="shared" si="21"/>
        <v>0</v>
      </c>
      <c r="M395">
        <f t="shared" si="20"/>
        <v>0</v>
      </c>
    </row>
    <row r="396" spans="11:13" hidden="1" x14ac:dyDescent="0.3">
      <c r="K396" s="7">
        <f t="shared" si="19"/>
        <v>0</v>
      </c>
      <c r="L396" s="5">
        <f t="shared" si="21"/>
        <v>0</v>
      </c>
      <c r="M396">
        <f t="shared" si="20"/>
        <v>0</v>
      </c>
    </row>
    <row r="397" spans="11:13" hidden="1" x14ac:dyDescent="0.3">
      <c r="K397" s="7">
        <f t="shared" si="19"/>
        <v>0</v>
      </c>
      <c r="L397" s="5">
        <f t="shared" si="21"/>
        <v>0</v>
      </c>
      <c r="M397">
        <f t="shared" si="20"/>
        <v>0</v>
      </c>
    </row>
    <row r="398" spans="11:13" hidden="1" x14ac:dyDescent="0.3">
      <c r="K398" s="7">
        <f t="shared" si="19"/>
        <v>0</v>
      </c>
      <c r="L398" s="5">
        <f t="shared" si="21"/>
        <v>0</v>
      </c>
      <c r="M398">
        <f t="shared" si="20"/>
        <v>0</v>
      </c>
    </row>
    <row r="399" spans="11:13" hidden="1" x14ac:dyDescent="0.3">
      <c r="K399" s="7">
        <f t="shared" si="19"/>
        <v>0</v>
      </c>
      <c r="L399" s="5">
        <f t="shared" si="21"/>
        <v>0</v>
      </c>
      <c r="M399">
        <f t="shared" si="20"/>
        <v>0</v>
      </c>
    </row>
    <row r="400" spans="11:13" hidden="1" x14ac:dyDescent="0.3">
      <c r="K400" s="7">
        <f t="shared" si="19"/>
        <v>0</v>
      </c>
      <c r="L400" s="5">
        <f t="shared" si="21"/>
        <v>0</v>
      </c>
      <c r="M400">
        <f t="shared" si="20"/>
        <v>0</v>
      </c>
    </row>
    <row r="401" spans="11:13" hidden="1" x14ac:dyDescent="0.3">
      <c r="K401" s="7">
        <f t="shared" si="19"/>
        <v>0</v>
      </c>
      <c r="L401" s="5">
        <f t="shared" si="21"/>
        <v>0</v>
      </c>
      <c r="M401">
        <f t="shared" si="20"/>
        <v>0</v>
      </c>
    </row>
    <row r="402" spans="11:13" hidden="1" x14ac:dyDescent="0.3">
      <c r="K402" s="7">
        <f t="shared" si="19"/>
        <v>0</v>
      </c>
      <c r="L402" s="5">
        <f t="shared" si="21"/>
        <v>0</v>
      </c>
      <c r="M402">
        <f t="shared" si="20"/>
        <v>0</v>
      </c>
    </row>
    <row r="403" spans="11:13" hidden="1" x14ac:dyDescent="0.3">
      <c r="K403" s="7">
        <f t="shared" si="19"/>
        <v>0</v>
      </c>
      <c r="L403" s="5">
        <f t="shared" si="21"/>
        <v>0</v>
      </c>
      <c r="M403">
        <f t="shared" si="20"/>
        <v>0</v>
      </c>
    </row>
    <row r="404" spans="11:13" hidden="1" x14ac:dyDescent="0.3">
      <c r="K404" s="7">
        <f t="shared" si="19"/>
        <v>0</v>
      </c>
      <c r="L404" s="5">
        <f t="shared" si="21"/>
        <v>0</v>
      </c>
      <c r="M404">
        <f t="shared" si="20"/>
        <v>0</v>
      </c>
    </row>
    <row r="405" spans="11:13" hidden="1" x14ac:dyDescent="0.3">
      <c r="K405" s="7">
        <f t="shared" si="19"/>
        <v>0</v>
      </c>
      <c r="L405" s="5">
        <f t="shared" si="21"/>
        <v>0</v>
      </c>
      <c r="M405">
        <f t="shared" si="20"/>
        <v>0</v>
      </c>
    </row>
    <row r="406" spans="11:13" hidden="1" x14ac:dyDescent="0.3">
      <c r="K406" s="7">
        <f t="shared" si="19"/>
        <v>0</v>
      </c>
      <c r="L406" s="5">
        <f t="shared" si="21"/>
        <v>0</v>
      </c>
      <c r="M406">
        <f t="shared" si="20"/>
        <v>0</v>
      </c>
    </row>
    <row r="407" spans="11:13" hidden="1" x14ac:dyDescent="0.3">
      <c r="K407" s="7">
        <f t="shared" si="19"/>
        <v>0</v>
      </c>
      <c r="L407" s="5">
        <f t="shared" si="21"/>
        <v>0</v>
      </c>
      <c r="M407">
        <f t="shared" si="20"/>
        <v>0</v>
      </c>
    </row>
    <row r="408" spans="11:13" hidden="1" x14ac:dyDescent="0.3">
      <c r="K408" s="7">
        <f t="shared" si="19"/>
        <v>0</v>
      </c>
      <c r="L408" s="5">
        <f t="shared" si="21"/>
        <v>0</v>
      </c>
      <c r="M408">
        <f t="shared" si="20"/>
        <v>0</v>
      </c>
    </row>
    <row r="409" spans="11:13" hidden="1" x14ac:dyDescent="0.3">
      <c r="K409" s="7">
        <f t="shared" si="19"/>
        <v>0</v>
      </c>
      <c r="L409" s="5">
        <f t="shared" si="21"/>
        <v>0</v>
      </c>
      <c r="M409">
        <f t="shared" si="20"/>
        <v>0</v>
      </c>
    </row>
    <row r="410" spans="11:13" hidden="1" x14ac:dyDescent="0.3">
      <c r="K410" s="7">
        <f t="shared" si="19"/>
        <v>0</v>
      </c>
      <c r="L410" s="5">
        <f t="shared" si="21"/>
        <v>0</v>
      </c>
      <c r="M410">
        <f t="shared" si="20"/>
        <v>0</v>
      </c>
    </row>
    <row r="411" spans="11:13" hidden="1" x14ac:dyDescent="0.3">
      <c r="K411" s="7">
        <f t="shared" si="19"/>
        <v>0</v>
      </c>
      <c r="L411" s="5">
        <f t="shared" si="21"/>
        <v>0</v>
      </c>
      <c r="M411">
        <f t="shared" si="20"/>
        <v>0</v>
      </c>
    </row>
    <row r="412" spans="11:13" hidden="1" x14ac:dyDescent="0.3">
      <c r="K412" s="7">
        <f t="shared" si="19"/>
        <v>0</v>
      </c>
      <c r="L412" s="5">
        <f t="shared" si="21"/>
        <v>0</v>
      </c>
      <c r="M412">
        <f t="shared" si="20"/>
        <v>0</v>
      </c>
    </row>
    <row r="413" spans="11:13" hidden="1" x14ac:dyDescent="0.3">
      <c r="K413" s="7">
        <f t="shared" si="19"/>
        <v>0</v>
      </c>
      <c r="L413" s="5">
        <f t="shared" si="21"/>
        <v>0</v>
      </c>
      <c r="M413">
        <f t="shared" si="20"/>
        <v>0</v>
      </c>
    </row>
    <row r="414" spans="11:13" hidden="1" x14ac:dyDescent="0.3">
      <c r="K414" s="7">
        <f t="shared" si="19"/>
        <v>0</v>
      </c>
      <c r="L414" s="5">
        <f t="shared" si="21"/>
        <v>0</v>
      </c>
      <c r="M414">
        <f t="shared" si="20"/>
        <v>0</v>
      </c>
    </row>
    <row r="415" spans="11:13" hidden="1" x14ac:dyDescent="0.3">
      <c r="K415" s="7">
        <f t="shared" si="19"/>
        <v>0</v>
      </c>
      <c r="L415" s="5">
        <f t="shared" si="21"/>
        <v>0</v>
      </c>
      <c r="M415">
        <f t="shared" si="20"/>
        <v>0</v>
      </c>
    </row>
    <row r="416" spans="11:13" hidden="1" x14ac:dyDescent="0.3">
      <c r="K416" s="7">
        <f t="shared" si="19"/>
        <v>0</v>
      </c>
      <c r="L416" s="5">
        <f t="shared" si="21"/>
        <v>0</v>
      </c>
      <c r="M416">
        <f t="shared" si="20"/>
        <v>0</v>
      </c>
    </row>
    <row r="417" spans="11:13" hidden="1" x14ac:dyDescent="0.3">
      <c r="K417" s="7">
        <f t="shared" si="19"/>
        <v>0</v>
      </c>
      <c r="L417" s="5">
        <f t="shared" si="21"/>
        <v>0</v>
      </c>
      <c r="M417">
        <f t="shared" si="20"/>
        <v>0</v>
      </c>
    </row>
    <row r="418" spans="11:13" hidden="1" x14ac:dyDescent="0.3">
      <c r="K418" s="7">
        <f t="shared" si="19"/>
        <v>0</v>
      </c>
      <c r="L418" s="5">
        <f t="shared" si="21"/>
        <v>0</v>
      </c>
      <c r="M418">
        <f t="shared" si="20"/>
        <v>0</v>
      </c>
    </row>
    <row r="419" spans="11:13" hidden="1" x14ac:dyDescent="0.3">
      <c r="K419" s="7">
        <f t="shared" si="19"/>
        <v>0</v>
      </c>
      <c r="L419" s="5">
        <f t="shared" si="21"/>
        <v>0</v>
      </c>
      <c r="M419">
        <f t="shared" si="20"/>
        <v>0</v>
      </c>
    </row>
    <row r="420" spans="11:13" hidden="1" x14ac:dyDescent="0.3">
      <c r="K420" s="7">
        <f t="shared" si="19"/>
        <v>0</v>
      </c>
      <c r="L420" s="5">
        <f t="shared" si="21"/>
        <v>0</v>
      </c>
      <c r="M420">
        <f t="shared" si="20"/>
        <v>0</v>
      </c>
    </row>
    <row r="421" spans="11:13" hidden="1" x14ac:dyDescent="0.3">
      <c r="K421" s="7">
        <f t="shared" si="19"/>
        <v>0</v>
      </c>
      <c r="L421" s="5">
        <f t="shared" si="21"/>
        <v>0</v>
      </c>
      <c r="M421">
        <f t="shared" si="20"/>
        <v>0</v>
      </c>
    </row>
    <row r="422" spans="11:13" hidden="1" x14ac:dyDescent="0.3">
      <c r="K422" s="7">
        <f t="shared" si="19"/>
        <v>0</v>
      </c>
      <c r="L422" s="5">
        <f t="shared" si="21"/>
        <v>0</v>
      </c>
      <c r="M422">
        <f t="shared" si="20"/>
        <v>0</v>
      </c>
    </row>
    <row r="423" spans="11:13" hidden="1" x14ac:dyDescent="0.3">
      <c r="K423" s="7">
        <f t="shared" si="19"/>
        <v>0</v>
      </c>
      <c r="L423" s="5">
        <f t="shared" si="21"/>
        <v>0</v>
      </c>
      <c r="M423">
        <f t="shared" si="20"/>
        <v>0</v>
      </c>
    </row>
    <row r="424" spans="11:13" hidden="1" x14ac:dyDescent="0.3">
      <c r="K424" s="7">
        <f t="shared" si="19"/>
        <v>0</v>
      </c>
      <c r="L424" s="5">
        <f t="shared" si="21"/>
        <v>0</v>
      </c>
      <c r="M424">
        <f t="shared" si="20"/>
        <v>0</v>
      </c>
    </row>
    <row r="425" spans="11:13" hidden="1" x14ac:dyDescent="0.3">
      <c r="K425" s="7">
        <f t="shared" si="19"/>
        <v>0</v>
      </c>
      <c r="L425" s="5">
        <f t="shared" si="21"/>
        <v>0</v>
      </c>
      <c r="M425">
        <f t="shared" si="20"/>
        <v>0</v>
      </c>
    </row>
    <row r="426" spans="11:13" hidden="1" x14ac:dyDescent="0.3">
      <c r="K426" s="7">
        <f t="shared" si="19"/>
        <v>0</v>
      </c>
      <c r="L426" s="5">
        <f t="shared" si="21"/>
        <v>0</v>
      </c>
      <c r="M426">
        <f t="shared" si="20"/>
        <v>0</v>
      </c>
    </row>
    <row r="427" spans="11:13" hidden="1" x14ac:dyDescent="0.3">
      <c r="K427" s="7">
        <f t="shared" si="19"/>
        <v>0</v>
      </c>
      <c r="L427" s="5">
        <f t="shared" si="21"/>
        <v>0</v>
      </c>
      <c r="M427">
        <f t="shared" si="20"/>
        <v>0</v>
      </c>
    </row>
    <row r="428" spans="11:13" hidden="1" x14ac:dyDescent="0.3">
      <c r="K428" s="7">
        <f t="shared" si="19"/>
        <v>0</v>
      </c>
      <c r="L428" s="5">
        <f t="shared" si="21"/>
        <v>0</v>
      </c>
      <c r="M428">
        <f t="shared" si="20"/>
        <v>0</v>
      </c>
    </row>
    <row r="429" spans="11:13" hidden="1" x14ac:dyDescent="0.3">
      <c r="K429" s="7">
        <f t="shared" si="19"/>
        <v>0</v>
      </c>
      <c r="L429" s="5">
        <f t="shared" si="21"/>
        <v>0</v>
      </c>
      <c r="M429">
        <f t="shared" si="20"/>
        <v>0</v>
      </c>
    </row>
    <row r="430" spans="11:13" hidden="1" x14ac:dyDescent="0.3">
      <c r="K430" s="7">
        <f t="shared" si="19"/>
        <v>0</v>
      </c>
      <c r="L430" s="5">
        <f t="shared" si="21"/>
        <v>0</v>
      </c>
      <c r="M430">
        <f t="shared" si="20"/>
        <v>0</v>
      </c>
    </row>
    <row r="431" spans="11:13" hidden="1" x14ac:dyDescent="0.3">
      <c r="K431" s="7">
        <f t="shared" si="19"/>
        <v>0</v>
      </c>
      <c r="L431" s="5">
        <f t="shared" si="21"/>
        <v>0</v>
      </c>
      <c r="M431">
        <f t="shared" si="20"/>
        <v>0</v>
      </c>
    </row>
    <row r="432" spans="11:13" hidden="1" x14ac:dyDescent="0.3">
      <c r="K432" s="7">
        <f t="shared" si="19"/>
        <v>0</v>
      </c>
      <c r="L432" s="5">
        <f t="shared" si="21"/>
        <v>0</v>
      </c>
      <c r="M432">
        <f t="shared" si="20"/>
        <v>0</v>
      </c>
    </row>
    <row r="433" spans="11:13" hidden="1" x14ac:dyDescent="0.3">
      <c r="K433" s="7">
        <f t="shared" si="19"/>
        <v>0</v>
      </c>
      <c r="L433" s="5">
        <f t="shared" si="21"/>
        <v>0</v>
      </c>
      <c r="M433">
        <f t="shared" si="20"/>
        <v>0</v>
      </c>
    </row>
    <row r="434" spans="11:13" hidden="1" x14ac:dyDescent="0.3">
      <c r="K434" s="7">
        <f t="shared" si="19"/>
        <v>0</v>
      </c>
      <c r="L434" s="5">
        <f t="shared" si="21"/>
        <v>0</v>
      </c>
      <c r="M434">
        <f t="shared" si="20"/>
        <v>0</v>
      </c>
    </row>
    <row r="435" spans="11:13" hidden="1" x14ac:dyDescent="0.3">
      <c r="K435" s="7">
        <f t="shared" si="19"/>
        <v>0</v>
      </c>
      <c r="L435" s="5">
        <f t="shared" si="21"/>
        <v>0</v>
      </c>
      <c r="M435">
        <f t="shared" si="20"/>
        <v>0</v>
      </c>
    </row>
    <row r="436" spans="11:13" hidden="1" x14ac:dyDescent="0.3">
      <c r="K436" s="7">
        <f t="shared" si="19"/>
        <v>0</v>
      </c>
      <c r="L436" s="5">
        <f t="shared" si="21"/>
        <v>0</v>
      </c>
      <c r="M436">
        <f t="shared" si="20"/>
        <v>0</v>
      </c>
    </row>
    <row r="437" spans="11:13" hidden="1" x14ac:dyDescent="0.3">
      <c r="K437" s="7">
        <f t="shared" si="19"/>
        <v>0</v>
      </c>
      <c r="L437" s="5">
        <f t="shared" si="21"/>
        <v>0</v>
      </c>
      <c r="M437">
        <f t="shared" si="20"/>
        <v>0</v>
      </c>
    </row>
    <row r="438" spans="11:13" hidden="1" x14ac:dyDescent="0.3">
      <c r="K438" s="7">
        <f t="shared" si="19"/>
        <v>0</v>
      </c>
      <c r="L438" s="5">
        <f t="shared" si="21"/>
        <v>0</v>
      </c>
      <c r="M438">
        <f t="shared" si="20"/>
        <v>0</v>
      </c>
    </row>
    <row r="439" spans="11:13" hidden="1" x14ac:dyDescent="0.3">
      <c r="K439" s="7">
        <f t="shared" si="19"/>
        <v>0</v>
      </c>
      <c r="L439" s="5">
        <f t="shared" si="21"/>
        <v>0</v>
      </c>
      <c r="M439">
        <f t="shared" si="20"/>
        <v>0</v>
      </c>
    </row>
    <row r="440" spans="11:13" hidden="1" x14ac:dyDescent="0.3">
      <c r="K440" s="7">
        <f t="shared" si="19"/>
        <v>0</v>
      </c>
      <c r="L440" s="5">
        <f t="shared" si="21"/>
        <v>0</v>
      </c>
      <c r="M440">
        <f t="shared" si="20"/>
        <v>0</v>
      </c>
    </row>
    <row r="441" spans="11:13" hidden="1" x14ac:dyDescent="0.3">
      <c r="K441" s="7">
        <f t="shared" si="19"/>
        <v>0</v>
      </c>
      <c r="L441" s="5">
        <f t="shared" si="21"/>
        <v>0</v>
      </c>
      <c r="M441">
        <f t="shared" si="20"/>
        <v>0</v>
      </c>
    </row>
    <row r="442" spans="11:13" hidden="1" x14ac:dyDescent="0.3">
      <c r="K442" s="7">
        <f t="shared" si="19"/>
        <v>0</v>
      </c>
      <c r="L442" s="5">
        <f t="shared" si="21"/>
        <v>0</v>
      </c>
      <c r="M442">
        <f t="shared" si="20"/>
        <v>0</v>
      </c>
    </row>
    <row r="443" spans="11:13" hidden="1" x14ac:dyDescent="0.3">
      <c r="K443" s="7">
        <f t="shared" si="19"/>
        <v>0</v>
      </c>
      <c r="L443" s="5">
        <f t="shared" si="21"/>
        <v>0</v>
      </c>
      <c r="M443">
        <f t="shared" si="20"/>
        <v>0</v>
      </c>
    </row>
    <row r="444" spans="11:13" hidden="1" x14ac:dyDescent="0.3">
      <c r="K444" s="7">
        <f t="shared" si="19"/>
        <v>0</v>
      </c>
      <c r="L444" s="5">
        <f t="shared" si="21"/>
        <v>0</v>
      </c>
      <c r="M444">
        <f t="shared" si="20"/>
        <v>0</v>
      </c>
    </row>
    <row r="445" spans="11:13" hidden="1" x14ac:dyDescent="0.3">
      <c r="K445" s="7">
        <f t="shared" si="19"/>
        <v>0</v>
      </c>
      <c r="L445" s="5">
        <f t="shared" si="21"/>
        <v>0</v>
      </c>
      <c r="M445">
        <f t="shared" si="20"/>
        <v>0</v>
      </c>
    </row>
    <row r="446" spans="11:13" hidden="1" x14ac:dyDescent="0.3">
      <c r="K446" s="7">
        <f t="shared" si="19"/>
        <v>0</v>
      </c>
      <c r="L446" s="5">
        <f t="shared" si="21"/>
        <v>0</v>
      </c>
      <c r="M446">
        <f t="shared" si="20"/>
        <v>0</v>
      </c>
    </row>
    <row r="447" spans="11:13" hidden="1" x14ac:dyDescent="0.3">
      <c r="K447" s="7">
        <f t="shared" si="19"/>
        <v>0</v>
      </c>
      <c r="L447" s="5">
        <f t="shared" si="21"/>
        <v>0</v>
      </c>
      <c r="M447">
        <f t="shared" si="20"/>
        <v>0</v>
      </c>
    </row>
    <row r="448" spans="11:13" hidden="1" x14ac:dyDescent="0.3">
      <c r="K448" s="7">
        <f t="shared" si="19"/>
        <v>0</v>
      </c>
      <c r="L448" s="5">
        <f t="shared" si="21"/>
        <v>0</v>
      </c>
      <c r="M448">
        <f t="shared" si="20"/>
        <v>0</v>
      </c>
    </row>
    <row r="449" spans="11:13" hidden="1" x14ac:dyDescent="0.3">
      <c r="K449" s="7">
        <f t="shared" si="19"/>
        <v>0</v>
      </c>
      <c r="L449" s="5">
        <f t="shared" si="21"/>
        <v>0</v>
      </c>
      <c r="M449">
        <f t="shared" si="20"/>
        <v>0</v>
      </c>
    </row>
    <row r="450" spans="11:13" hidden="1" x14ac:dyDescent="0.3">
      <c r="K450" s="7">
        <f t="shared" si="19"/>
        <v>0</v>
      </c>
      <c r="L450" s="5">
        <f t="shared" si="21"/>
        <v>0</v>
      </c>
      <c r="M450">
        <f t="shared" si="20"/>
        <v>0</v>
      </c>
    </row>
    <row r="451" spans="11:13" hidden="1" x14ac:dyDescent="0.3">
      <c r="K451" s="7">
        <f t="shared" si="19"/>
        <v>0</v>
      </c>
      <c r="L451" s="5">
        <f t="shared" si="21"/>
        <v>0</v>
      </c>
      <c r="M451">
        <f t="shared" si="20"/>
        <v>0</v>
      </c>
    </row>
    <row r="452" spans="11:13" hidden="1" x14ac:dyDescent="0.3">
      <c r="K452" s="7">
        <f t="shared" si="19"/>
        <v>0</v>
      </c>
      <c r="L452" s="5">
        <f t="shared" si="21"/>
        <v>0</v>
      </c>
      <c r="M452">
        <f t="shared" si="20"/>
        <v>0</v>
      </c>
    </row>
    <row r="453" spans="11:13" hidden="1" x14ac:dyDescent="0.3">
      <c r="K453" s="7">
        <f t="shared" si="19"/>
        <v>0</v>
      </c>
      <c r="L453" s="5">
        <f t="shared" si="21"/>
        <v>0</v>
      </c>
      <c r="M453">
        <f t="shared" si="20"/>
        <v>0</v>
      </c>
    </row>
    <row r="454" spans="11:13" hidden="1" x14ac:dyDescent="0.3">
      <c r="K454" s="7">
        <f t="shared" ref="K454:K499" si="22">SUM(F454:J454)</f>
        <v>0</v>
      </c>
      <c r="L454" s="5">
        <f t="shared" si="21"/>
        <v>0</v>
      </c>
      <c r="M454">
        <f t="shared" ref="M454:M499" si="23">SUM(K454*L454)</f>
        <v>0</v>
      </c>
    </row>
    <row r="455" spans="11:13" hidden="1" x14ac:dyDescent="0.3">
      <c r="K455" s="7">
        <f t="shared" si="22"/>
        <v>0</v>
      </c>
      <c r="L455" s="5">
        <f t="shared" ref="L455:L499" si="24">IF(D455="X",0,IF(E455="",0,IF(E455="H",0,VLOOKUP(E455,$F$540:$G$554,2))))</f>
        <v>0</v>
      </c>
      <c r="M455">
        <f t="shared" si="23"/>
        <v>0</v>
      </c>
    </row>
    <row r="456" spans="11:13" hidden="1" x14ac:dyDescent="0.3">
      <c r="K456" s="7">
        <f t="shared" si="22"/>
        <v>0</v>
      </c>
      <c r="L456" s="5">
        <f t="shared" si="24"/>
        <v>0</v>
      </c>
      <c r="M456">
        <f t="shared" si="23"/>
        <v>0</v>
      </c>
    </row>
    <row r="457" spans="11:13" hidden="1" x14ac:dyDescent="0.3">
      <c r="K457" s="7">
        <f t="shared" si="22"/>
        <v>0</v>
      </c>
      <c r="L457" s="5">
        <f t="shared" si="24"/>
        <v>0</v>
      </c>
      <c r="M457">
        <f t="shared" si="23"/>
        <v>0</v>
      </c>
    </row>
    <row r="458" spans="11:13" hidden="1" x14ac:dyDescent="0.3">
      <c r="K458" s="7">
        <f t="shared" si="22"/>
        <v>0</v>
      </c>
      <c r="L458" s="5">
        <f t="shared" si="24"/>
        <v>0</v>
      </c>
      <c r="M458">
        <f t="shared" si="23"/>
        <v>0</v>
      </c>
    </row>
    <row r="459" spans="11:13" hidden="1" x14ac:dyDescent="0.3">
      <c r="K459" s="7">
        <f t="shared" si="22"/>
        <v>0</v>
      </c>
      <c r="L459" s="5">
        <f t="shared" si="24"/>
        <v>0</v>
      </c>
      <c r="M459">
        <f t="shared" si="23"/>
        <v>0</v>
      </c>
    </row>
    <row r="460" spans="11:13" hidden="1" x14ac:dyDescent="0.3">
      <c r="K460" s="7">
        <f t="shared" si="22"/>
        <v>0</v>
      </c>
      <c r="L460" s="5">
        <f t="shared" si="24"/>
        <v>0</v>
      </c>
      <c r="M460">
        <f t="shared" si="23"/>
        <v>0</v>
      </c>
    </row>
    <row r="461" spans="11:13" hidden="1" x14ac:dyDescent="0.3">
      <c r="K461" s="7">
        <f t="shared" si="22"/>
        <v>0</v>
      </c>
      <c r="L461" s="5">
        <f t="shared" si="24"/>
        <v>0</v>
      </c>
      <c r="M461">
        <f t="shared" si="23"/>
        <v>0</v>
      </c>
    </row>
    <row r="462" spans="11:13" hidden="1" x14ac:dyDescent="0.3">
      <c r="K462" s="7">
        <f t="shared" si="22"/>
        <v>0</v>
      </c>
      <c r="L462" s="5">
        <f t="shared" si="24"/>
        <v>0</v>
      </c>
      <c r="M462">
        <f t="shared" si="23"/>
        <v>0</v>
      </c>
    </row>
    <row r="463" spans="11:13" hidden="1" x14ac:dyDescent="0.3">
      <c r="K463" s="7">
        <f t="shared" si="22"/>
        <v>0</v>
      </c>
      <c r="L463" s="5">
        <f t="shared" si="24"/>
        <v>0</v>
      </c>
      <c r="M463">
        <f t="shared" si="23"/>
        <v>0</v>
      </c>
    </row>
    <row r="464" spans="11:13" hidden="1" x14ac:dyDescent="0.3">
      <c r="K464" s="7">
        <f t="shared" si="22"/>
        <v>0</v>
      </c>
      <c r="L464" s="5">
        <f t="shared" si="24"/>
        <v>0</v>
      </c>
      <c r="M464">
        <f t="shared" si="23"/>
        <v>0</v>
      </c>
    </row>
    <row r="465" spans="11:13" hidden="1" x14ac:dyDescent="0.3">
      <c r="K465" s="7">
        <f t="shared" si="22"/>
        <v>0</v>
      </c>
      <c r="L465" s="5">
        <f t="shared" si="24"/>
        <v>0</v>
      </c>
      <c r="M465">
        <f t="shared" si="23"/>
        <v>0</v>
      </c>
    </row>
    <row r="466" spans="11:13" hidden="1" x14ac:dyDescent="0.3">
      <c r="K466" s="7">
        <f t="shared" si="22"/>
        <v>0</v>
      </c>
      <c r="L466" s="5">
        <f t="shared" si="24"/>
        <v>0</v>
      </c>
      <c r="M466">
        <f t="shared" si="23"/>
        <v>0</v>
      </c>
    </row>
    <row r="467" spans="11:13" hidden="1" x14ac:dyDescent="0.3">
      <c r="K467" s="7">
        <f t="shared" si="22"/>
        <v>0</v>
      </c>
      <c r="L467" s="5">
        <f t="shared" si="24"/>
        <v>0</v>
      </c>
      <c r="M467">
        <f t="shared" si="23"/>
        <v>0</v>
      </c>
    </row>
    <row r="468" spans="11:13" hidden="1" x14ac:dyDescent="0.3">
      <c r="K468" s="7">
        <f t="shared" si="22"/>
        <v>0</v>
      </c>
      <c r="L468" s="5">
        <f t="shared" si="24"/>
        <v>0</v>
      </c>
      <c r="M468">
        <f t="shared" si="23"/>
        <v>0</v>
      </c>
    </row>
    <row r="469" spans="11:13" hidden="1" x14ac:dyDescent="0.3">
      <c r="K469" s="7">
        <f t="shared" si="22"/>
        <v>0</v>
      </c>
      <c r="L469" s="5">
        <f t="shared" si="24"/>
        <v>0</v>
      </c>
      <c r="M469">
        <f t="shared" si="23"/>
        <v>0</v>
      </c>
    </row>
    <row r="470" spans="11:13" hidden="1" x14ac:dyDescent="0.3">
      <c r="K470" s="7">
        <f t="shared" si="22"/>
        <v>0</v>
      </c>
      <c r="L470" s="5">
        <f t="shared" si="24"/>
        <v>0</v>
      </c>
      <c r="M470">
        <f t="shared" si="23"/>
        <v>0</v>
      </c>
    </row>
    <row r="471" spans="11:13" hidden="1" x14ac:dyDescent="0.3">
      <c r="K471" s="7">
        <f t="shared" si="22"/>
        <v>0</v>
      </c>
      <c r="L471" s="5">
        <f t="shared" si="24"/>
        <v>0</v>
      </c>
      <c r="M471">
        <f t="shared" si="23"/>
        <v>0</v>
      </c>
    </row>
    <row r="472" spans="11:13" hidden="1" x14ac:dyDescent="0.3">
      <c r="K472" s="7">
        <f t="shared" si="22"/>
        <v>0</v>
      </c>
      <c r="L472" s="5">
        <f t="shared" si="24"/>
        <v>0</v>
      </c>
      <c r="M472">
        <f t="shared" si="23"/>
        <v>0</v>
      </c>
    </row>
    <row r="473" spans="11:13" hidden="1" x14ac:dyDescent="0.3">
      <c r="K473" s="7">
        <f t="shared" si="22"/>
        <v>0</v>
      </c>
      <c r="L473" s="5">
        <f t="shared" si="24"/>
        <v>0</v>
      </c>
      <c r="M473">
        <f t="shared" si="23"/>
        <v>0</v>
      </c>
    </row>
    <row r="474" spans="11:13" hidden="1" x14ac:dyDescent="0.3">
      <c r="K474" s="7">
        <f t="shared" si="22"/>
        <v>0</v>
      </c>
      <c r="L474" s="5">
        <f t="shared" si="24"/>
        <v>0</v>
      </c>
      <c r="M474">
        <f t="shared" si="23"/>
        <v>0</v>
      </c>
    </row>
    <row r="475" spans="11:13" hidden="1" x14ac:dyDescent="0.3">
      <c r="K475" s="7">
        <f t="shared" si="22"/>
        <v>0</v>
      </c>
      <c r="L475" s="5">
        <f t="shared" si="24"/>
        <v>0</v>
      </c>
      <c r="M475">
        <f t="shared" si="23"/>
        <v>0</v>
      </c>
    </row>
    <row r="476" spans="11:13" hidden="1" x14ac:dyDescent="0.3">
      <c r="K476" s="7">
        <f t="shared" si="22"/>
        <v>0</v>
      </c>
      <c r="L476" s="5">
        <f t="shared" si="24"/>
        <v>0</v>
      </c>
      <c r="M476">
        <f t="shared" si="23"/>
        <v>0</v>
      </c>
    </row>
    <row r="477" spans="11:13" hidden="1" x14ac:dyDescent="0.3">
      <c r="K477" s="7">
        <f t="shared" si="22"/>
        <v>0</v>
      </c>
      <c r="L477" s="5">
        <f t="shared" si="24"/>
        <v>0</v>
      </c>
      <c r="M477">
        <f t="shared" si="23"/>
        <v>0</v>
      </c>
    </row>
    <row r="478" spans="11:13" hidden="1" x14ac:dyDescent="0.3">
      <c r="K478" s="7">
        <f t="shared" si="22"/>
        <v>0</v>
      </c>
      <c r="L478" s="5">
        <f t="shared" si="24"/>
        <v>0</v>
      </c>
      <c r="M478">
        <f t="shared" si="23"/>
        <v>0</v>
      </c>
    </row>
    <row r="479" spans="11:13" hidden="1" x14ac:dyDescent="0.3">
      <c r="K479" s="7">
        <f t="shared" si="22"/>
        <v>0</v>
      </c>
      <c r="L479" s="5">
        <f t="shared" si="24"/>
        <v>0</v>
      </c>
      <c r="M479">
        <f t="shared" si="23"/>
        <v>0</v>
      </c>
    </row>
    <row r="480" spans="11:13" hidden="1" x14ac:dyDescent="0.3">
      <c r="K480" s="7">
        <f t="shared" si="22"/>
        <v>0</v>
      </c>
      <c r="L480" s="5">
        <f t="shared" si="24"/>
        <v>0</v>
      </c>
      <c r="M480">
        <f t="shared" si="23"/>
        <v>0</v>
      </c>
    </row>
    <row r="481" spans="11:13" hidden="1" x14ac:dyDescent="0.3">
      <c r="K481" s="7">
        <f t="shared" si="22"/>
        <v>0</v>
      </c>
      <c r="L481" s="5">
        <f t="shared" si="24"/>
        <v>0</v>
      </c>
      <c r="M481">
        <f t="shared" si="23"/>
        <v>0</v>
      </c>
    </row>
    <row r="482" spans="11:13" hidden="1" x14ac:dyDescent="0.3">
      <c r="K482" s="7">
        <f t="shared" si="22"/>
        <v>0</v>
      </c>
      <c r="L482" s="5">
        <f t="shared" si="24"/>
        <v>0</v>
      </c>
      <c r="M482">
        <f t="shared" si="23"/>
        <v>0</v>
      </c>
    </row>
    <row r="483" spans="11:13" hidden="1" x14ac:dyDescent="0.3">
      <c r="K483" s="7">
        <f t="shared" si="22"/>
        <v>0</v>
      </c>
      <c r="L483" s="5">
        <f t="shared" si="24"/>
        <v>0</v>
      </c>
      <c r="M483">
        <f t="shared" si="23"/>
        <v>0</v>
      </c>
    </row>
    <row r="484" spans="11:13" hidden="1" x14ac:dyDescent="0.3">
      <c r="K484" s="7">
        <f t="shared" si="22"/>
        <v>0</v>
      </c>
      <c r="L484" s="5">
        <f t="shared" si="24"/>
        <v>0</v>
      </c>
      <c r="M484">
        <f t="shared" si="23"/>
        <v>0</v>
      </c>
    </row>
    <row r="485" spans="11:13" hidden="1" x14ac:dyDescent="0.3">
      <c r="K485" s="7">
        <f t="shared" si="22"/>
        <v>0</v>
      </c>
      <c r="L485" s="5">
        <f t="shared" si="24"/>
        <v>0</v>
      </c>
      <c r="M485">
        <f t="shared" si="23"/>
        <v>0</v>
      </c>
    </row>
    <row r="486" spans="11:13" hidden="1" x14ac:dyDescent="0.3">
      <c r="K486" s="7">
        <f t="shared" si="22"/>
        <v>0</v>
      </c>
      <c r="L486" s="5">
        <f t="shared" si="24"/>
        <v>0</v>
      </c>
      <c r="M486">
        <f t="shared" si="23"/>
        <v>0</v>
      </c>
    </row>
    <row r="487" spans="11:13" hidden="1" x14ac:dyDescent="0.3">
      <c r="K487" s="7">
        <f t="shared" si="22"/>
        <v>0</v>
      </c>
      <c r="L487" s="5">
        <f t="shared" si="24"/>
        <v>0</v>
      </c>
      <c r="M487">
        <f t="shared" si="23"/>
        <v>0</v>
      </c>
    </row>
    <row r="488" spans="11:13" hidden="1" x14ac:dyDescent="0.3">
      <c r="K488" s="7">
        <f t="shared" si="22"/>
        <v>0</v>
      </c>
      <c r="L488" s="5">
        <f t="shared" si="24"/>
        <v>0</v>
      </c>
      <c r="M488">
        <f t="shared" si="23"/>
        <v>0</v>
      </c>
    </row>
    <row r="489" spans="11:13" hidden="1" x14ac:dyDescent="0.3">
      <c r="K489" s="7">
        <f t="shared" si="22"/>
        <v>0</v>
      </c>
      <c r="L489" s="5">
        <f t="shared" si="24"/>
        <v>0</v>
      </c>
      <c r="M489">
        <f t="shared" si="23"/>
        <v>0</v>
      </c>
    </row>
    <row r="490" spans="11:13" hidden="1" x14ac:dyDescent="0.3">
      <c r="K490" s="7">
        <f t="shared" si="22"/>
        <v>0</v>
      </c>
      <c r="L490" s="5">
        <f t="shared" si="24"/>
        <v>0</v>
      </c>
      <c r="M490">
        <f t="shared" si="23"/>
        <v>0</v>
      </c>
    </row>
    <row r="491" spans="11:13" hidden="1" x14ac:dyDescent="0.3">
      <c r="K491" s="7">
        <f t="shared" si="22"/>
        <v>0</v>
      </c>
      <c r="L491" s="5">
        <f t="shared" si="24"/>
        <v>0</v>
      </c>
      <c r="M491">
        <f t="shared" si="23"/>
        <v>0</v>
      </c>
    </row>
    <row r="492" spans="11:13" hidden="1" x14ac:dyDescent="0.3">
      <c r="K492" s="7">
        <f t="shared" ref="K492:K495" si="25">SUM(F492:J492)</f>
        <v>0</v>
      </c>
      <c r="L492" s="5">
        <f t="shared" si="24"/>
        <v>0</v>
      </c>
      <c r="M492">
        <f t="shared" ref="M492:M495" si="26">SUM(K492*L492)</f>
        <v>0</v>
      </c>
    </row>
    <row r="493" spans="11:13" hidden="1" x14ac:dyDescent="0.3">
      <c r="K493" s="7">
        <f t="shared" si="25"/>
        <v>0</v>
      </c>
      <c r="L493" s="5">
        <f t="shared" si="24"/>
        <v>0</v>
      </c>
      <c r="M493">
        <f t="shared" si="26"/>
        <v>0</v>
      </c>
    </row>
    <row r="494" spans="11:13" hidden="1" x14ac:dyDescent="0.3">
      <c r="K494" s="7">
        <f t="shared" si="25"/>
        <v>0</v>
      </c>
      <c r="L494" s="5">
        <f t="shared" si="24"/>
        <v>0</v>
      </c>
      <c r="M494">
        <f t="shared" si="26"/>
        <v>0</v>
      </c>
    </row>
    <row r="495" spans="11:13" hidden="1" x14ac:dyDescent="0.3">
      <c r="K495" s="7">
        <f t="shared" si="25"/>
        <v>0</v>
      </c>
      <c r="L495" s="5">
        <f t="shared" si="24"/>
        <v>0</v>
      </c>
      <c r="M495">
        <f t="shared" si="26"/>
        <v>0</v>
      </c>
    </row>
    <row r="496" spans="11:13" hidden="1" x14ac:dyDescent="0.3">
      <c r="K496" s="7">
        <f t="shared" si="22"/>
        <v>0</v>
      </c>
      <c r="L496" s="5">
        <f t="shared" si="24"/>
        <v>0</v>
      </c>
      <c r="M496">
        <f t="shared" si="23"/>
        <v>0</v>
      </c>
    </row>
    <row r="497" spans="3:13" hidden="1" x14ac:dyDescent="0.3">
      <c r="K497" s="7">
        <f t="shared" si="22"/>
        <v>0</v>
      </c>
      <c r="L497" s="5">
        <f t="shared" si="24"/>
        <v>0</v>
      </c>
      <c r="M497">
        <f t="shared" si="23"/>
        <v>0</v>
      </c>
    </row>
    <row r="498" spans="3:13" hidden="1" x14ac:dyDescent="0.3">
      <c r="K498" s="7">
        <f t="shared" si="22"/>
        <v>0</v>
      </c>
      <c r="L498" s="5">
        <f t="shared" si="24"/>
        <v>0</v>
      </c>
      <c r="M498">
        <f t="shared" si="23"/>
        <v>0</v>
      </c>
    </row>
    <row r="499" spans="3:13" hidden="1" x14ac:dyDescent="0.3">
      <c r="K499" s="7">
        <f t="shared" si="22"/>
        <v>0</v>
      </c>
      <c r="L499" s="5">
        <f t="shared" si="24"/>
        <v>0</v>
      </c>
      <c r="M499">
        <f t="shared" si="23"/>
        <v>0</v>
      </c>
    </row>
    <row r="500" spans="3:13" hidden="1" x14ac:dyDescent="0.3">
      <c r="C500" s="149" t="s">
        <v>34</v>
      </c>
      <c r="D500" s="149"/>
      <c r="E500" s="149"/>
      <c r="F500" s="149"/>
      <c r="G500" s="149"/>
      <c r="H500" s="149"/>
      <c r="I500" s="149"/>
      <c r="J500" s="149"/>
      <c r="K500" s="149"/>
      <c r="L500" s="149"/>
      <c r="M500" s="149" t="s">
        <v>33</v>
      </c>
    </row>
    <row r="501" spans="3:13" hidden="1" x14ac:dyDescent="0.3">
      <c r="C501" s="149" t="str">
        <f>IF(F540="","Vrije categorie",F540)</f>
        <v>A</v>
      </c>
      <c r="D501" s="149"/>
      <c r="E501" s="149"/>
      <c r="F501" s="149">
        <f t="shared" ref="F501:F515" si="27">SUMPRODUCT(--($E$5:$E$499=C501),--($D$5:$D$499=""),$F$5:$F$499)</f>
        <v>690.2</v>
      </c>
      <c r="G501" s="149">
        <f t="shared" ref="G501:G515" si="28">SUMPRODUCT(--($E$5:$E$499=C501),--($D$5:$D$499=""),$G$5:$G$499)</f>
        <v>21.2</v>
      </c>
      <c r="H501" s="149">
        <f t="shared" ref="H501:H515" si="29">SUMPRODUCT(--($E$5:$E$499=C501),--($D$5:$D$499=""),$H$5:$H$499)</f>
        <v>0</v>
      </c>
      <c r="I501" s="149">
        <f t="shared" ref="I501:I515" si="30">SUMPRODUCT(--($E$5:$E$499=C501),--($D$5:$D$499=""),$I$5:$I$499)</f>
        <v>0</v>
      </c>
      <c r="J501" s="149">
        <f t="shared" ref="J501:J515" si="31">SUMPRODUCT(--($E$5:$E$499=C501),--($D$5:$D$499=""),$J$5:$J$499)</f>
        <v>0</v>
      </c>
      <c r="K501" s="149">
        <f t="shared" ref="K501:K515" si="32">SUM(F501:J501)</f>
        <v>711.40000000000009</v>
      </c>
      <c r="L501" s="149"/>
      <c r="M501" s="149">
        <f t="shared" ref="M501:M508" si="33">SUMPRODUCT(--($E$5:$E$499=C501),--($D$5:$D$499=""),$M$5:$M$499)</f>
        <v>72820</v>
      </c>
    </row>
    <row r="502" spans="3:13" hidden="1" x14ac:dyDescent="0.3">
      <c r="C502" s="149" t="str">
        <f t="shared" ref="C502:C515" si="34">IF(F541="","Vrije categorie",F541)</f>
        <v>A1</v>
      </c>
      <c r="D502" s="149"/>
      <c r="E502" s="149"/>
      <c r="F502" s="149">
        <f t="shared" si="27"/>
        <v>54.9</v>
      </c>
      <c r="G502" s="149">
        <f t="shared" si="28"/>
        <v>0</v>
      </c>
      <c r="H502" s="149">
        <f t="shared" si="29"/>
        <v>0</v>
      </c>
      <c r="I502" s="149">
        <f t="shared" si="30"/>
        <v>0</v>
      </c>
      <c r="J502" s="149">
        <f t="shared" si="31"/>
        <v>0</v>
      </c>
      <c r="K502" s="149">
        <f t="shared" si="32"/>
        <v>54.9</v>
      </c>
      <c r="L502" s="149"/>
      <c r="M502" s="149">
        <f t="shared" si="33"/>
        <v>1572</v>
      </c>
    </row>
    <row r="503" spans="3:13" hidden="1" x14ac:dyDescent="0.3">
      <c r="C503" s="149" t="str">
        <f t="shared" si="34"/>
        <v>B</v>
      </c>
      <c r="D503" s="149"/>
      <c r="E503" s="149"/>
      <c r="F503" s="149">
        <f t="shared" si="27"/>
        <v>0</v>
      </c>
      <c r="G503" s="149">
        <f t="shared" si="28"/>
        <v>312.8</v>
      </c>
      <c r="H503" s="149">
        <f t="shared" si="29"/>
        <v>0</v>
      </c>
      <c r="I503" s="149">
        <f t="shared" si="30"/>
        <v>0</v>
      </c>
      <c r="J503" s="149">
        <f t="shared" si="31"/>
        <v>0</v>
      </c>
      <c r="K503" s="149">
        <f t="shared" si="32"/>
        <v>312.8</v>
      </c>
      <c r="L503" s="149"/>
      <c r="M503" s="149">
        <f t="shared" si="33"/>
        <v>12540</v>
      </c>
    </row>
    <row r="504" spans="3:13" hidden="1" x14ac:dyDescent="0.3">
      <c r="C504" s="149" t="str">
        <f t="shared" si="34"/>
        <v>C</v>
      </c>
      <c r="D504" s="149"/>
      <c r="E504" s="149"/>
      <c r="F504" s="149">
        <f t="shared" si="27"/>
        <v>0</v>
      </c>
      <c r="G504" s="149">
        <f t="shared" si="28"/>
        <v>0</v>
      </c>
      <c r="H504" s="149">
        <f t="shared" si="29"/>
        <v>0</v>
      </c>
      <c r="I504" s="149">
        <f t="shared" si="30"/>
        <v>0</v>
      </c>
      <c r="J504" s="149">
        <f t="shared" si="31"/>
        <v>44.699999999999989</v>
      </c>
      <c r="K504" s="149">
        <f t="shared" si="32"/>
        <v>44.699999999999989</v>
      </c>
      <c r="L504" s="149"/>
      <c r="M504" s="149">
        <f t="shared" si="33"/>
        <v>4900</v>
      </c>
    </row>
    <row r="505" spans="3:13" hidden="1" x14ac:dyDescent="0.3">
      <c r="C505" s="149" t="str">
        <f t="shared" si="34"/>
        <v>D</v>
      </c>
      <c r="D505" s="149"/>
      <c r="E505" s="149"/>
      <c r="F505" s="149">
        <f t="shared" si="27"/>
        <v>0</v>
      </c>
      <c r="G505" s="149">
        <f t="shared" si="28"/>
        <v>83.3</v>
      </c>
      <c r="H505" s="149">
        <f t="shared" si="29"/>
        <v>0</v>
      </c>
      <c r="I505" s="149">
        <f t="shared" si="30"/>
        <v>0</v>
      </c>
      <c r="J505" s="149">
        <f t="shared" si="31"/>
        <v>0</v>
      </c>
      <c r="K505" s="149">
        <f t="shared" si="32"/>
        <v>83.3</v>
      </c>
      <c r="L505" s="149"/>
      <c r="M505" s="149">
        <f t="shared" si="33"/>
        <v>16660</v>
      </c>
    </row>
    <row r="506" spans="3:13" hidden="1" x14ac:dyDescent="0.3">
      <c r="C506" s="149" t="str">
        <f t="shared" si="34"/>
        <v>Vrije categorie</v>
      </c>
      <c r="D506" s="149"/>
      <c r="E506" s="149"/>
      <c r="F506" s="149">
        <f t="shared" si="27"/>
        <v>0</v>
      </c>
      <c r="G506" s="149">
        <f t="shared" si="28"/>
        <v>0</v>
      </c>
      <c r="H506" s="149">
        <f t="shared" si="29"/>
        <v>0</v>
      </c>
      <c r="I506" s="149">
        <f t="shared" si="30"/>
        <v>0</v>
      </c>
      <c r="J506" s="149">
        <f t="shared" si="31"/>
        <v>0</v>
      </c>
      <c r="K506" s="149">
        <f t="shared" si="32"/>
        <v>0</v>
      </c>
      <c r="L506" s="149"/>
      <c r="M506" s="149">
        <f t="shared" si="33"/>
        <v>0</v>
      </c>
    </row>
    <row r="507" spans="3:13" hidden="1" x14ac:dyDescent="0.3">
      <c r="C507" s="149" t="str">
        <f t="shared" si="34"/>
        <v>Vrije categorie</v>
      </c>
      <c r="D507" s="149"/>
      <c r="E507" s="149"/>
      <c r="F507" s="149">
        <f t="shared" si="27"/>
        <v>0</v>
      </c>
      <c r="G507" s="149">
        <f t="shared" si="28"/>
        <v>0</v>
      </c>
      <c r="H507" s="149">
        <f t="shared" si="29"/>
        <v>0</v>
      </c>
      <c r="I507" s="149">
        <f t="shared" si="30"/>
        <v>0</v>
      </c>
      <c r="J507" s="149">
        <f t="shared" si="31"/>
        <v>0</v>
      </c>
      <c r="K507" s="149">
        <f t="shared" si="32"/>
        <v>0</v>
      </c>
      <c r="L507" s="149"/>
      <c r="M507" s="149">
        <f t="shared" si="33"/>
        <v>0</v>
      </c>
    </row>
    <row r="508" spans="3:13" hidden="1" x14ac:dyDescent="0.3">
      <c r="C508" s="149" t="str">
        <f t="shared" si="34"/>
        <v>Vrije categorie</v>
      </c>
      <c r="D508" s="149"/>
      <c r="E508" s="149"/>
      <c r="F508" s="149">
        <f t="shared" si="27"/>
        <v>0</v>
      </c>
      <c r="G508" s="149">
        <f t="shared" si="28"/>
        <v>0</v>
      </c>
      <c r="H508" s="149">
        <f t="shared" si="29"/>
        <v>0</v>
      </c>
      <c r="I508" s="149">
        <f t="shared" si="30"/>
        <v>0</v>
      </c>
      <c r="J508" s="149">
        <f t="shared" si="31"/>
        <v>0</v>
      </c>
      <c r="K508" s="149">
        <f t="shared" si="32"/>
        <v>0</v>
      </c>
      <c r="L508" s="149"/>
      <c r="M508" s="149">
        <f t="shared" si="33"/>
        <v>0</v>
      </c>
    </row>
    <row r="509" spans="3:13" hidden="1" x14ac:dyDescent="0.3">
      <c r="C509" s="149" t="str">
        <f t="shared" si="34"/>
        <v>Vrije categorie</v>
      </c>
      <c r="D509" s="149"/>
      <c r="E509" s="149"/>
      <c r="F509" s="149">
        <f t="shared" si="27"/>
        <v>0</v>
      </c>
      <c r="G509" s="149">
        <f t="shared" si="28"/>
        <v>0</v>
      </c>
      <c r="H509" s="149">
        <f t="shared" si="29"/>
        <v>0</v>
      </c>
      <c r="I509" s="149">
        <f t="shared" si="30"/>
        <v>0</v>
      </c>
      <c r="J509" s="149">
        <f t="shared" si="31"/>
        <v>0</v>
      </c>
      <c r="K509" s="149">
        <f t="shared" si="32"/>
        <v>0</v>
      </c>
      <c r="L509" s="149"/>
      <c r="M509" s="149">
        <f t="shared" ref="M509:M514" si="35">SUMPRODUCT(--($E$5:$E$499=C509),--($D$5:$D$499=""),$M$5:$M$499)</f>
        <v>0</v>
      </c>
    </row>
    <row r="510" spans="3:13" hidden="1" x14ac:dyDescent="0.3">
      <c r="C510" s="149" t="str">
        <f t="shared" si="34"/>
        <v>Vrije categorie</v>
      </c>
      <c r="D510" s="149"/>
      <c r="E510" s="149"/>
      <c r="F510" s="149">
        <f t="shared" si="27"/>
        <v>0</v>
      </c>
      <c r="G510" s="149">
        <f t="shared" si="28"/>
        <v>0</v>
      </c>
      <c r="H510" s="149">
        <f t="shared" si="29"/>
        <v>0</v>
      </c>
      <c r="I510" s="149">
        <f t="shared" si="30"/>
        <v>0</v>
      </c>
      <c r="J510" s="149">
        <f t="shared" si="31"/>
        <v>0</v>
      </c>
      <c r="K510" s="149">
        <f t="shared" si="32"/>
        <v>0</v>
      </c>
      <c r="L510" s="149"/>
      <c r="M510" s="149">
        <f t="shared" si="35"/>
        <v>0</v>
      </c>
    </row>
    <row r="511" spans="3:13" hidden="1" x14ac:dyDescent="0.3">
      <c r="C511" s="149" t="str">
        <f t="shared" si="34"/>
        <v>Vrije categorie</v>
      </c>
      <c r="D511" s="149"/>
      <c r="E511" s="149"/>
      <c r="F511" s="149">
        <f t="shared" si="27"/>
        <v>0</v>
      </c>
      <c r="G511" s="149">
        <f t="shared" si="28"/>
        <v>0</v>
      </c>
      <c r="H511" s="149">
        <f t="shared" si="29"/>
        <v>0</v>
      </c>
      <c r="I511" s="149">
        <f t="shared" si="30"/>
        <v>0</v>
      </c>
      <c r="J511" s="149">
        <f t="shared" si="31"/>
        <v>0</v>
      </c>
      <c r="K511" s="149">
        <f t="shared" si="32"/>
        <v>0</v>
      </c>
      <c r="L511" s="149"/>
      <c r="M511" s="149">
        <f t="shared" si="35"/>
        <v>0</v>
      </c>
    </row>
    <row r="512" spans="3:13" hidden="1" x14ac:dyDescent="0.3">
      <c r="C512" s="149" t="str">
        <f t="shared" si="34"/>
        <v>Vrije categorie</v>
      </c>
      <c r="D512" s="149"/>
      <c r="E512" s="149"/>
      <c r="F512" s="149">
        <f t="shared" si="27"/>
        <v>0</v>
      </c>
      <c r="G512" s="149">
        <f t="shared" si="28"/>
        <v>0</v>
      </c>
      <c r="H512" s="149">
        <f t="shared" si="29"/>
        <v>0</v>
      </c>
      <c r="I512" s="149">
        <f t="shared" si="30"/>
        <v>0</v>
      </c>
      <c r="J512" s="149">
        <f t="shared" si="31"/>
        <v>0</v>
      </c>
      <c r="K512" s="149">
        <f t="shared" si="32"/>
        <v>0</v>
      </c>
      <c r="L512" s="149"/>
      <c r="M512" s="149">
        <f t="shared" si="35"/>
        <v>0</v>
      </c>
    </row>
    <row r="513" spans="3:13" hidden="1" x14ac:dyDescent="0.3">
      <c r="C513" s="149" t="str">
        <f t="shared" si="34"/>
        <v>Vrije categorie</v>
      </c>
      <c r="D513" s="149"/>
      <c r="E513" s="149"/>
      <c r="F513" s="149">
        <f t="shared" si="27"/>
        <v>0</v>
      </c>
      <c r="G513" s="149">
        <f t="shared" si="28"/>
        <v>0</v>
      </c>
      <c r="H513" s="149">
        <f t="shared" si="29"/>
        <v>0</v>
      </c>
      <c r="I513" s="149">
        <f t="shared" si="30"/>
        <v>0</v>
      </c>
      <c r="J513" s="149">
        <f t="shared" si="31"/>
        <v>0</v>
      </c>
      <c r="K513" s="149">
        <f t="shared" si="32"/>
        <v>0</v>
      </c>
      <c r="L513" s="149"/>
      <c r="M513" s="149">
        <f t="shared" si="35"/>
        <v>0</v>
      </c>
    </row>
    <row r="514" spans="3:13" hidden="1" x14ac:dyDescent="0.3">
      <c r="C514" s="149" t="str">
        <f t="shared" si="34"/>
        <v>Vrije categorie</v>
      </c>
      <c r="D514" s="149"/>
      <c r="E514" s="149"/>
      <c r="F514" s="149">
        <f t="shared" si="27"/>
        <v>0</v>
      </c>
      <c r="G514" s="149">
        <f t="shared" si="28"/>
        <v>0</v>
      </c>
      <c r="H514" s="149">
        <f t="shared" si="29"/>
        <v>0</v>
      </c>
      <c r="I514" s="149">
        <f t="shared" si="30"/>
        <v>0</v>
      </c>
      <c r="J514" s="149">
        <f t="shared" si="31"/>
        <v>0</v>
      </c>
      <c r="K514" s="149">
        <f t="shared" si="32"/>
        <v>0</v>
      </c>
      <c r="L514" s="149"/>
      <c r="M514" s="149">
        <f t="shared" si="35"/>
        <v>0</v>
      </c>
    </row>
    <row r="515" spans="3:13" hidden="1" x14ac:dyDescent="0.3">
      <c r="C515" s="149" t="str">
        <f t="shared" si="34"/>
        <v>Vrije categorie</v>
      </c>
      <c r="D515" s="149"/>
      <c r="E515" s="149"/>
      <c r="F515" s="149">
        <f t="shared" si="27"/>
        <v>0</v>
      </c>
      <c r="G515" s="149">
        <f t="shared" si="28"/>
        <v>0</v>
      </c>
      <c r="H515" s="149">
        <f t="shared" si="29"/>
        <v>0</v>
      </c>
      <c r="I515" s="149">
        <f t="shared" si="30"/>
        <v>0</v>
      </c>
      <c r="J515" s="149">
        <f t="shared" si="31"/>
        <v>0</v>
      </c>
      <c r="K515" s="149">
        <f t="shared" si="32"/>
        <v>0</v>
      </c>
      <c r="L515" s="149"/>
      <c r="M515" s="149">
        <f>SUMPRODUCT(--($E$5:$E$499=C515),--($D$5:$D$499=""),$M$5:$M$499)</f>
        <v>0</v>
      </c>
    </row>
    <row r="516" spans="3:13" ht="15" hidden="1" thickBot="1" x14ac:dyDescent="0.35">
      <c r="C516" s="150" t="s">
        <v>37</v>
      </c>
      <c r="D516" s="150"/>
      <c r="E516" s="150"/>
      <c r="F516" s="150">
        <f>SUM(F501:F515)</f>
        <v>745.1</v>
      </c>
      <c r="G516" s="150">
        <f t="shared" ref="G516:K516" si="36">SUM(G501:G515)</f>
        <v>417.3</v>
      </c>
      <c r="H516" s="150">
        <f t="shared" si="36"/>
        <v>0</v>
      </c>
      <c r="I516" s="150">
        <f t="shared" si="36"/>
        <v>0</v>
      </c>
      <c r="J516" s="150">
        <f t="shared" si="36"/>
        <v>44.699999999999989</v>
      </c>
      <c r="K516" s="150">
        <f t="shared" si="36"/>
        <v>1207.1000000000001</v>
      </c>
      <c r="L516" s="150"/>
      <c r="M516" s="150">
        <f>SUM(M500:M515)</f>
        <v>108492</v>
      </c>
    </row>
    <row r="517" spans="3:13" ht="15" hidden="1" thickTop="1" x14ac:dyDescent="0.3">
      <c r="C517" s="151"/>
      <c r="D517" s="151"/>
      <c r="E517" s="151"/>
      <c r="F517" s="152"/>
      <c r="G517" s="152"/>
      <c r="H517" s="152"/>
      <c r="I517" s="152"/>
      <c r="J517" s="152"/>
      <c r="K517" s="153"/>
      <c r="L517" s="154"/>
      <c r="M517" s="152"/>
    </row>
    <row r="518" spans="3:13" ht="15" hidden="1" thickBot="1" x14ac:dyDescent="0.35">
      <c r="C518" s="150" t="s">
        <v>38</v>
      </c>
      <c r="D518" s="150"/>
      <c r="E518" s="150"/>
      <c r="F518" s="150">
        <f>SUMPRODUCT(--($E$5:$E$499="H"),$F$5:$F$499)</f>
        <v>0</v>
      </c>
      <c r="G518" s="150">
        <f>SUMPRODUCT(--($E$5:$E$499="H"),G5:G499)</f>
        <v>36.9</v>
      </c>
      <c r="H518" s="150">
        <f>SUMPRODUCT(--($E$5:$E$499="H"),H5:H499)</f>
        <v>0</v>
      </c>
      <c r="I518" s="150">
        <f>SUMPRODUCT(--($E$5:$E$499="H"),I5:I499)</f>
        <v>0.5</v>
      </c>
      <c r="J518" s="150">
        <f>SUMPRODUCT(--($E$5:$E$499="H"),J5:J499)</f>
        <v>14.9</v>
      </c>
      <c r="K518" s="150">
        <f>SUM(F518:J518)</f>
        <v>52.3</v>
      </c>
      <c r="L518" s="155"/>
      <c r="M518" s="151"/>
    </row>
    <row r="519" spans="3:13" ht="15" hidden="1" thickTop="1" x14ac:dyDescent="0.3"/>
    <row r="520" spans="3:13" hidden="1" x14ac:dyDescent="0.3">
      <c r="C520" s="9" t="s">
        <v>141</v>
      </c>
      <c r="D520" s="9"/>
      <c r="E520" s="9"/>
      <c r="F520" s="9"/>
      <c r="G520" s="9"/>
      <c r="H520" s="9"/>
      <c r="I520" s="9"/>
      <c r="J520" s="9"/>
      <c r="K520" s="9"/>
    </row>
    <row r="521" spans="3:13" hidden="1" x14ac:dyDescent="0.3">
      <c r="C521" s="9" t="str">
        <f t="shared" ref="C521:C535" si="37">C501</f>
        <v>A</v>
      </c>
      <c r="D521" s="9"/>
      <c r="E521" s="9"/>
      <c r="F521" s="9">
        <f t="shared" ref="F521:F535" si="38">SUMPRODUCT(--($E$5:$E$499=C521),--($D$5:$D$499="X"),$F$5:$F$499)</f>
        <v>0</v>
      </c>
      <c r="G521" s="9">
        <f t="shared" ref="G521:G535" si="39">SUMPRODUCT(--($E$5:$E$499=C521),--($D$5:$D$499="X"),$G$5:$G$499)</f>
        <v>0</v>
      </c>
      <c r="H521" s="9">
        <f t="shared" ref="H521:H535" si="40">SUMPRODUCT(--($E$5:$E$499=C521),--($D$5:$D$499="X"),$H$5:$H$499)</f>
        <v>0</v>
      </c>
      <c r="I521" s="9">
        <f t="shared" ref="I521:I535" si="41">SUMPRODUCT(--($E$5:$E$499=C521),--($D$5:$D$499="X"),$I$5:$I$499)</f>
        <v>0</v>
      </c>
      <c r="J521" s="9">
        <f t="shared" ref="J521:J535" si="42">SUMPRODUCT(--($E$5:$E$499=C521),--($D$5:$D$499="X"),$J$5:$J$499)</f>
        <v>0</v>
      </c>
      <c r="K521" s="9">
        <f t="shared" ref="K521:K535" si="43">SUM(F521:J521)</f>
        <v>0</v>
      </c>
    </row>
    <row r="522" spans="3:13" hidden="1" x14ac:dyDescent="0.3">
      <c r="C522" s="9" t="str">
        <f t="shared" si="37"/>
        <v>A1</v>
      </c>
      <c r="D522" s="9"/>
      <c r="E522" s="9"/>
      <c r="F522" s="9">
        <f t="shared" si="38"/>
        <v>0</v>
      </c>
      <c r="G522" s="9">
        <f t="shared" si="39"/>
        <v>0</v>
      </c>
      <c r="H522" s="9">
        <f t="shared" si="40"/>
        <v>0</v>
      </c>
      <c r="I522" s="9">
        <f t="shared" si="41"/>
        <v>0</v>
      </c>
      <c r="J522" s="9">
        <f t="shared" si="42"/>
        <v>0</v>
      </c>
      <c r="K522" s="9">
        <f t="shared" si="43"/>
        <v>0</v>
      </c>
    </row>
    <row r="523" spans="3:13" hidden="1" x14ac:dyDescent="0.3">
      <c r="C523" s="9" t="str">
        <f t="shared" si="37"/>
        <v>B</v>
      </c>
      <c r="D523" s="9"/>
      <c r="E523" s="9"/>
      <c r="F523" s="9">
        <f t="shared" si="38"/>
        <v>0</v>
      </c>
      <c r="G523" s="9">
        <f t="shared" si="39"/>
        <v>0</v>
      </c>
      <c r="H523" s="9">
        <f t="shared" si="40"/>
        <v>0</v>
      </c>
      <c r="I523" s="9">
        <f t="shared" si="41"/>
        <v>0</v>
      </c>
      <c r="J523" s="9">
        <f t="shared" si="42"/>
        <v>0</v>
      </c>
      <c r="K523" s="9">
        <f t="shared" si="43"/>
        <v>0</v>
      </c>
    </row>
    <row r="524" spans="3:13" hidden="1" x14ac:dyDescent="0.3">
      <c r="C524" s="9" t="str">
        <f t="shared" si="37"/>
        <v>C</v>
      </c>
      <c r="D524" s="9"/>
      <c r="E524" s="9"/>
      <c r="F524" s="9">
        <f t="shared" si="38"/>
        <v>0</v>
      </c>
      <c r="G524" s="9">
        <f t="shared" si="39"/>
        <v>0</v>
      </c>
      <c r="H524" s="9">
        <f t="shared" si="40"/>
        <v>0</v>
      </c>
      <c r="I524" s="9">
        <f t="shared" si="41"/>
        <v>0</v>
      </c>
      <c r="J524" s="9">
        <f t="shared" si="42"/>
        <v>0</v>
      </c>
      <c r="K524" s="9">
        <f t="shared" si="43"/>
        <v>0</v>
      </c>
    </row>
    <row r="525" spans="3:13" hidden="1" x14ac:dyDescent="0.3">
      <c r="C525" s="9" t="str">
        <f t="shared" si="37"/>
        <v>D</v>
      </c>
      <c r="D525" s="9"/>
      <c r="E525" s="9"/>
      <c r="F525" s="9">
        <f t="shared" si="38"/>
        <v>0</v>
      </c>
      <c r="G525" s="9">
        <f t="shared" si="39"/>
        <v>0</v>
      </c>
      <c r="H525" s="9">
        <f t="shared" si="40"/>
        <v>0</v>
      </c>
      <c r="I525" s="9">
        <f t="shared" si="41"/>
        <v>0</v>
      </c>
      <c r="J525" s="9">
        <f t="shared" si="42"/>
        <v>0</v>
      </c>
      <c r="K525" s="9">
        <f t="shared" si="43"/>
        <v>0</v>
      </c>
    </row>
    <row r="526" spans="3:13" hidden="1" x14ac:dyDescent="0.3">
      <c r="C526" s="9" t="str">
        <f t="shared" si="37"/>
        <v>Vrije categorie</v>
      </c>
      <c r="D526" s="9"/>
      <c r="E526" s="9"/>
      <c r="F526" s="9">
        <f t="shared" si="38"/>
        <v>0</v>
      </c>
      <c r="G526" s="9">
        <f t="shared" si="39"/>
        <v>0</v>
      </c>
      <c r="H526" s="9">
        <f t="shared" si="40"/>
        <v>0</v>
      </c>
      <c r="I526" s="9">
        <f t="shared" si="41"/>
        <v>0</v>
      </c>
      <c r="J526" s="9">
        <f t="shared" si="42"/>
        <v>0</v>
      </c>
      <c r="K526" s="9">
        <f t="shared" si="43"/>
        <v>0</v>
      </c>
    </row>
    <row r="527" spans="3:13" hidden="1" x14ac:dyDescent="0.3">
      <c r="C527" s="9" t="str">
        <f t="shared" si="37"/>
        <v>Vrije categorie</v>
      </c>
      <c r="D527" s="9"/>
      <c r="E527" s="9"/>
      <c r="F527" s="9">
        <f t="shared" si="38"/>
        <v>0</v>
      </c>
      <c r="G527" s="9">
        <f t="shared" si="39"/>
        <v>0</v>
      </c>
      <c r="H527" s="9">
        <f t="shared" si="40"/>
        <v>0</v>
      </c>
      <c r="I527" s="9">
        <f t="shared" si="41"/>
        <v>0</v>
      </c>
      <c r="J527" s="9">
        <f t="shared" si="42"/>
        <v>0</v>
      </c>
      <c r="K527" s="9">
        <f t="shared" si="43"/>
        <v>0</v>
      </c>
    </row>
    <row r="528" spans="3:13" hidden="1" x14ac:dyDescent="0.3">
      <c r="C528" s="9" t="str">
        <f t="shared" si="37"/>
        <v>Vrije categorie</v>
      </c>
      <c r="D528" s="9"/>
      <c r="E528" s="9"/>
      <c r="F528" s="9">
        <f t="shared" si="38"/>
        <v>0</v>
      </c>
      <c r="G528" s="9">
        <f t="shared" si="39"/>
        <v>0</v>
      </c>
      <c r="H528" s="9">
        <f t="shared" si="40"/>
        <v>0</v>
      </c>
      <c r="I528" s="9">
        <f t="shared" si="41"/>
        <v>0</v>
      </c>
      <c r="J528" s="9">
        <f t="shared" si="42"/>
        <v>0</v>
      </c>
      <c r="K528" s="9">
        <f t="shared" si="43"/>
        <v>0</v>
      </c>
    </row>
    <row r="529" spans="3:12" hidden="1" x14ac:dyDescent="0.3">
      <c r="C529" s="9" t="str">
        <f t="shared" si="37"/>
        <v>Vrije categorie</v>
      </c>
      <c r="D529" s="9"/>
      <c r="E529" s="9"/>
      <c r="F529" s="9">
        <f t="shared" si="38"/>
        <v>0</v>
      </c>
      <c r="G529" s="9">
        <f t="shared" si="39"/>
        <v>0</v>
      </c>
      <c r="H529" s="9">
        <f t="shared" si="40"/>
        <v>0</v>
      </c>
      <c r="I529" s="9">
        <f t="shared" si="41"/>
        <v>0</v>
      </c>
      <c r="J529" s="9">
        <f t="shared" si="42"/>
        <v>0</v>
      </c>
      <c r="K529" s="9">
        <f t="shared" si="43"/>
        <v>0</v>
      </c>
    </row>
    <row r="530" spans="3:12" hidden="1" x14ac:dyDescent="0.3">
      <c r="C530" s="9" t="str">
        <f t="shared" si="37"/>
        <v>Vrije categorie</v>
      </c>
      <c r="D530" s="9"/>
      <c r="E530" s="9"/>
      <c r="F530" s="9">
        <f t="shared" si="38"/>
        <v>0</v>
      </c>
      <c r="G530" s="9">
        <f t="shared" si="39"/>
        <v>0</v>
      </c>
      <c r="H530" s="9">
        <f t="shared" si="40"/>
        <v>0</v>
      </c>
      <c r="I530" s="9">
        <f t="shared" si="41"/>
        <v>0</v>
      </c>
      <c r="J530" s="9">
        <f t="shared" si="42"/>
        <v>0</v>
      </c>
      <c r="K530" s="9">
        <f t="shared" si="43"/>
        <v>0</v>
      </c>
    </row>
    <row r="531" spans="3:12" hidden="1" x14ac:dyDescent="0.3">
      <c r="C531" s="9" t="str">
        <f t="shared" si="37"/>
        <v>Vrije categorie</v>
      </c>
      <c r="D531" s="9"/>
      <c r="E531" s="9"/>
      <c r="F531" s="9">
        <f t="shared" si="38"/>
        <v>0</v>
      </c>
      <c r="G531" s="9">
        <f t="shared" si="39"/>
        <v>0</v>
      </c>
      <c r="H531" s="9">
        <f t="shared" si="40"/>
        <v>0</v>
      </c>
      <c r="I531" s="9">
        <f t="shared" si="41"/>
        <v>0</v>
      </c>
      <c r="J531" s="9">
        <f t="shared" si="42"/>
        <v>0</v>
      </c>
      <c r="K531" s="9">
        <f t="shared" si="43"/>
        <v>0</v>
      </c>
    </row>
    <row r="532" spans="3:12" hidden="1" x14ac:dyDescent="0.3">
      <c r="C532" s="9" t="str">
        <f t="shared" si="37"/>
        <v>Vrije categorie</v>
      </c>
      <c r="D532" s="9"/>
      <c r="E532" s="9"/>
      <c r="F532" s="9">
        <f t="shared" si="38"/>
        <v>0</v>
      </c>
      <c r="G532" s="9">
        <f t="shared" si="39"/>
        <v>0</v>
      </c>
      <c r="H532" s="9">
        <f t="shared" si="40"/>
        <v>0</v>
      </c>
      <c r="I532" s="9">
        <f t="shared" si="41"/>
        <v>0</v>
      </c>
      <c r="J532" s="9">
        <f t="shared" si="42"/>
        <v>0</v>
      </c>
      <c r="K532" s="9">
        <f t="shared" si="43"/>
        <v>0</v>
      </c>
    </row>
    <row r="533" spans="3:12" hidden="1" x14ac:dyDescent="0.3">
      <c r="C533" s="9" t="str">
        <f t="shared" si="37"/>
        <v>Vrije categorie</v>
      </c>
      <c r="D533" s="9"/>
      <c r="E533" s="9"/>
      <c r="F533" s="9">
        <f t="shared" si="38"/>
        <v>0</v>
      </c>
      <c r="G533" s="9">
        <f t="shared" si="39"/>
        <v>0</v>
      </c>
      <c r="H533" s="9">
        <f t="shared" si="40"/>
        <v>0</v>
      </c>
      <c r="I533" s="9">
        <f t="shared" si="41"/>
        <v>0</v>
      </c>
      <c r="J533" s="9">
        <f t="shared" si="42"/>
        <v>0</v>
      </c>
      <c r="K533" s="9">
        <f t="shared" si="43"/>
        <v>0</v>
      </c>
    </row>
    <row r="534" spans="3:12" hidden="1" x14ac:dyDescent="0.3">
      <c r="C534" s="9" t="str">
        <f t="shared" si="37"/>
        <v>Vrije categorie</v>
      </c>
      <c r="D534" s="9"/>
      <c r="E534" s="9"/>
      <c r="F534" s="9">
        <f t="shared" si="38"/>
        <v>0</v>
      </c>
      <c r="G534" s="9">
        <f t="shared" si="39"/>
        <v>0</v>
      </c>
      <c r="H534" s="9">
        <f t="shared" si="40"/>
        <v>0</v>
      </c>
      <c r="I534" s="9">
        <f t="shared" si="41"/>
        <v>0</v>
      </c>
      <c r="J534" s="9">
        <f t="shared" si="42"/>
        <v>0</v>
      </c>
      <c r="K534" s="9">
        <f t="shared" si="43"/>
        <v>0</v>
      </c>
    </row>
    <row r="535" spans="3:12" hidden="1" x14ac:dyDescent="0.3">
      <c r="C535" s="9" t="str">
        <f t="shared" si="37"/>
        <v>Vrije categorie</v>
      </c>
      <c r="D535" s="9"/>
      <c r="E535" s="9"/>
      <c r="F535" s="9">
        <f t="shared" si="38"/>
        <v>0</v>
      </c>
      <c r="G535" s="9">
        <f t="shared" si="39"/>
        <v>0</v>
      </c>
      <c r="H535" s="9">
        <f t="shared" si="40"/>
        <v>0</v>
      </c>
      <c r="I535" s="9">
        <f t="shared" si="41"/>
        <v>0</v>
      </c>
      <c r="J535" s="9">
        <f t="shared" si="42"/>
        <v>0</v>
      </c>
      <c r="K535" s="9">
        <f t="shared" si="43"/>
        <v>0</v>
      </c>
    </row>
    <row r="536" spans="3:12" ht="15" hidden="1" thickBot="1" x14ac:dyDescent="0.35">
      <c r="C536" s="10" t="s">
        <v>140</v>
      </c>
      <c r="D536" s="10"/>
      <c r="E536" s="10"/>
      <c r="F536" s="10">
        <f t="shared" ref="F536:K536" si="44">SUM(F521:F535)</f>
        <v>0</v>
      </c>
      <c r="G536" s="10">
        <f t="shared" si="44"/>
        <v>0</v>
      </c>
      <c r="H536" s="10">
        <f t="shared" si="44"/>
        <v>0</v>
      </c>
      <c r="I536" s="10">
        <f t="shared" si="44"/>
        <v>0</v>
      </c>
      <c r="J536" s="10">
        <f t="shared" si="44"/>
        <v>0</v>
      </c>
      <c r="K536" s="10">
        <f t="shared" si="44"/>
        <v>0</v>
      </c>
    </row>
    <row r="537" spans="3:12" ht="15" hidden="1" thickTop="1" x14ac:dyDescent="0.3">
      <c r="C537" s="29"/>
    </row>
    <row r="538" spans="3:12" hidden="1" x14ac:dyDescent="0.3">
      <c r="C538" s="29"/>
    </row>
    <row r="539" spans="3:12" hidden="1" x14ac:dyDescent="0.3">
      <c r="F539" s="357" t="s">
        <v>35</v>
      </c>
      <c r="G539" s="358" t="s">
        <v>36</v>
      </c>
      <c r="I539" s="536" t="s">
        <v>278</v>
      </c>
      <c r="J539" s="537"/>
      <c r="K539" s="345" t="s">
        <v>235</v>
      </c>
      <c r="L539"/>
    </row>
    <row r="540" spans="3:12" hidden="1" x14ac:dyDescent="0.3">
      <c r="F540" s="359" t="str">
        <f>IF('1a'!F539=0,"",'1a'!F539)</f>
        <v>A</v>
      </c>
      <c r="G540" s="20">
        <f>IF('1a'!G539=0,"",'1a'!G539)</f>
        <v>200</v>
      </c>
      <c r="I540" s="538" t="s">
        <v>279</v>
      </c>
      <c r="J540" s="539"/>
      <c r="K540" s="348"/>
      <c r="L540"/>
    </row>
    <row r="541" spans="3:12" hidden="1" x14ac:dyDescent="0.3">
      <c r="F541" s="359" t="str">
        <f>IF('1a'!F540=0,"",'1a'!F540)</f>
        <v>A1</v>
      </c>
      <c r="G541" s="20">
        <f>IF('1a'!G540=0,"",'1a'!G540)</f>
        <v>120</v>
      </c>
      <c r="I541" s="538" t="s">
        <v>280</v>
      </c>
      <c r="J541" s="539"/>
      <c r="K541" s="348"/>
      <c r="L541"/>
    </row>
    <row r="542" spans="3:12" hidden="1" x14ac:dyDescent="0.3">
      <c r="F542" s="359" t="str">
        <f>IF('1a'!F541=0,"",'1a'!F541)</f>
        <v>B</v>
      </c>
      <c r="G542" s="20">
        <f>IF('1a'!G541=0,"",'1a'!G541)</f>
        <v>200</v>
      </c>
      <c r="I542" s="538" t="s">
        <v>281</v>
      </c>
      <c r="J542" s="539"/>
      <c r="K542" s="348"/>
      <c r="L542"/>
    </row>
    <row r="543" spans="3:12" hidden="1" x14ac:dyDescent="0.3">
      <c r="F543" s="359" t="str">
        <f>IF('1a'!F542=0,"",'1a'!F542)</f>
        <v>C</v>
      </c>
      <c r="G543" s="20">
        <f>IF('1a'!G542=0,"",'1a'!G542)</f>
        <v>200</v>
      </c>
      <c r="I543" s="538" t="s">
        <v>282</v>
      </c>
      <c r="J543" s="539"/>
      <c r="K543" s="348"/>
      <c r="L543"/>
    </row>
    <row r="544" spans="3:12" hidden="1" x14ac:dyDescent="0.3">
      <c r="F544" s="359" t="str">
        <f>IF('1a'!F543=0,"",'1a'!F543)</f>
        <v>D</v>
      </c>
      <c r="G544" s="20">
        <f>IF('1a'!G543=0,"",'1a'!G543)</f>
        <v>200</v>
      </c>
      <c r="I544" s="538" t="s">
        <v>195</v>
      </c>
      <c r="J544" s="539"/>
      <c r="K544" s="348"/>
      <c r="L544"/>
    </row>
    <row r="545" spans="6:12" hidden="1" x14ac:dyDescent="0.3">
      <c r="F545" s="359" t="str">
        <f>IF('1a'!F544=0,"",'1a'!F544)</f>
        <v>Vrije categorie</v>
      </c>
      <c r="G545" s="20" t="str">
        <f>IF('1a'!G544=0,"",'1a'!G544)</f>
        <v/>
      </c>
      <c r="I545" s="534" t="s">
        <v>196</v>
      </c>
      <c r="J545" s="535"/>
      <c r="K545" s="349"/>
      <c r="L545"/>
    </row>
    <row r="546" spans="6:12" hidden="1" x14ac:dyDescent="0.3">
      <c r="F546" s="359" t="str">
        <f>IF('1a'!F545=0,"",'1a'!F545)</f>
        <v>Vrije categorie</v>
      </c>
      <c r="G546" s="20" t="str">
        <f>IF('1a'!G545=0,"",'1a'!G545)</f>
        <v/>
      </c>
    </row>
    <row r="547" spans="6:12" hidden="1" x14ac:dyDescent="0.3">
      <c r="F547" s="359" t="str">
        <f>IF('1a'!F546=0,"",'1a'!F546)</f>
        <v>Vrije categorie</v>
      </c>
      <c r="G547" s="20" t="str">
        <f>IF('1a'!G546=0,"",'1a'!G546)</f>
        <v/>
      </c>
    </row>
    <row r="548" spans="6:12" hidden="1" x14ac:dyDescent="0.3">
      <c r="F548" s="359" t="str">
        <f>IF('1a'!F547=0,"",'1a'!F547)</f>
        <v>Vrije categorie</v>
      </c>
      <c r="G548" s="20" t="str">
        <f>IF('1a'!G547=0,"",'1a'!G547)</f>
        <v/>
      </c>
    </row>
    <row r="549" spans="6:12" hidden="1" x14ac:dyDescent="0.3">
      <c r="F549" s="359" t="str">
        <f>IF('1a'!F548=0,"",'1a'!F548)</f>
        <v>Vrije categorie</v>
      </c>
      <c r="G549" s="20" t="str">
        <f>IF('1a'!G548=0,"",'1a'!G548)</f>
        <v/>
      </c>
    </row>
    <row r="550" spans="6:12" hidden="1" x14ac:dyDescent="0.3">
      <c r="F550" s="359" t="str">
        <f>IF('1a'!F549=0,"",'1a'!F549)</f>
        <v>Vrije categorie</v>
      </c>
      <c r="G550" s="20" t="str">
        <f>IF('1a'!G549=0,"",'1a'!G549)</f>
        <v/>
      </c>
    </row>
    <row r="551" spans="6:12" hidden="1" x14ac:dyDescent="0.3">
      <c r="F551" s="360" t="str">
        <f>IF('1a'!F550=0,"",'1a'!F550)</f>
        <v>Vrije categorie</v>
      </c>
      <c r="G551" s="20" t="str">
        <f>IF('1a'!G550=0,"",'1a'!G550)</f>
        <v/>
      </c>
    </row>
    <row r="552" spans="6:12" hidden="1" x14ac:dyDescent="0.3">
      <c r="F552" s="256" t="str">
        <f>IF('1a'!F551=0,"",'1a'!F551)</f>
        <v>Vrije categorie</v>
      </c>
      <c r="G552" s="147" t="str">
        <f>IF('1a'!G551=0,"",'1a'!G551)</f>
        <v/>
      </c>
    </row>
    <row r="553" spans="6:12" hidden="1" x14ac:dyDescent="0.3">
      <c r="F553" s="256" t="str">
        <f>IF('1a'!F552=0,"",'1a'!F552)</f>
        <v>Vrije categorie</v>
      </c>
      <c r="G553" s="147" t="str">
        <f>IF('1a'!G552=0,"",'1a'!G552)</f>
        <v/>
      </c>
    </row>
    <row r="554" spans="6:12" hidden="1" x14ac:dyDescent="0.3">
      <c r="F554" s="255" t="str">
        <f>IF('1a'!F553=0,"",'1a'!F553)</f>
        <v>Vrije categorie</v>
      </c>
      <c r="G554" s="148" t="str">
        <f>IF('1a'!G553=0,"",'1a'!G553)</f>
        <v/>
      </c>
    </row>
    <row r="555" spans="6:12" hidden="1" x14ac:dyDescent="0.3"/>
    <row r="556" spans="6:12" hidden="1" x14ac:dyDescent="0.3"/>
    <row r="557" spans="6:12" hidden="1" x14ac:dyDescent="0.3"/>
    <row r="558" spans="6:12" hidden="1" x14ac:dyDescent="0.3"/>
    <row r="559" spans="6:12" hidden="1" x14ac:dyDescent="0.3"/>
    <row r="560" spans="6:12" hidden="1" x14ac:dyDescent="0.3"/>
    <row r="561" hidden="1" x14ac:dyDescent="0.3"/>
    <row r="562" hidden="1" x14ac:dyDescent="0.3"/>
    <row r="563" hidden="1" x14ac:dyDescent="0.3"/>
    <row r="564" ht="15" thickTop="1" x14ac:dyDescent="0.3"/>
  </sheetData>
  <mergeCells count="7">
    <mergeCell ref="I544:J544"/>
    <mergeCell ref="I545:J545"/>
    <mergeCell ref="I539:J539"/>
    <mergeCell ref="I540:J540"/>
    <mergeCell ref="I541:J541"/>
    <mergeCell ref="I542:J542"/>
    <mergeCell ref="I543:J543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 r:id="rId2"/>
  <legacyDrawingHF r:id="rId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Blad40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19,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sws De Klimboom</v>
      </c>
      <c r="C4" s="530"/>
      <c r="D4" s="530"/>
      <c r="E4" s="530"/>
      <c r="F4" s="548" t="s">
        <v>10</v>
      </c>
      <c r="G4" s="548"/>
      <c r="H4" s="306">
        <v>19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19a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 t="e">
        <f ca="1">D101</f>
        <v>#N/A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Categorie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A1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B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C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>D</v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405.3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405.3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405.3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0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9.3000000000000007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405.3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405.3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405.3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405.3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Categorie</v>
      </c>
      <c r="D86" t="e">
        <f t="shared" ref="D86:D100" ca="1" si="8">IF(A86="",0,VLOOKUP(A86,INDIRECT("'"&amp;$H$5&amp;"'!C500:M515"),11,0))</f>
        <v>#N/A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</v>
      </c>
      <c r="D87">
        <f t="shared" ca="1" si="8"/>
        <v>21600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A1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B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C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>D</v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 t="e">
        <f ca="1">SUM(D86:D100)</f>
        <v>#N/A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66" priority="4" operator="equal">
      <formula>"Geen 100%"</formula>
    </cfRule>
  </conditionalFormatting>
  <conditionalFormatting sqref="G12">
    <cfRule type="containsText" dxfId="65" priority="2" operator="containsText" text="te laag">
      <formula>NOT(ISERROR(SEARCH("te laag",G12)))</formula>
    </cfRule>
  </conditionalFormatting>
  <conditionalFormatting sqref="G13">
    <cfRule type="containsText" dxfId="64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D52EB500-B6CB-401C-8394-3972DD8EB834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Blad41">
    <tabColor rgb="FF173583"/>
  </sheetPr>
  <dimension ref="A1:N564"/>
  <sheetViews>
    <sheetView zoomScaleNormal="100" workbookViewId="0">
      <selection activeCell="I89" sqref="I89"/>
    </sheetView>
  </sheetViews>
  <sheetFormatPr defaultRowHeight="14.4" x14ac:dyDescent="0.3"/>
  <cols>
    <col min="1" max="1" width="6" style="5" customWidth="1"/>
    <col min="2" max="2" width="5.332031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8.33203125" customWidth="1"/>
  </cols>
  <sheetData>
    <row r="1" spans="1:14" x14ac:dyDescent="0.3">
      <c r="A1" s="40">
        <f>'19'!H4</f>
        <v>19</v>
      </c>
      <c r="B1" s="38" t="s">
        <v>6</v>
      </c>
      <c r="C1" s="39"/>
      <c r="D1" s="51" t="str">
        <f>IF(VLOOKUP(A1,Verzamelblad!A5:E54,3)=0,"",VLOOKUP(A1,Verzamelblad!A5:E54,3))</f>
        <v>sws De Klimboom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293</v>
      </c>
    </row>
    <row r="4" spans="1:14" x14ac:dyDescent="0.3">
      <c r="A4" s="328"/>
      <c r="B4" s="328"/>
      <c r="C4" s="329" t="s">
        <v>371</v>
      </c>
    </row>
    <row r="5" spans="1:14" x14ac:dyDescent="0.3">
      <c r="A5" s="367" t="s">
        <v>702</v>
      </c>
      <c r="B5" s="162"/>
      <c r="C5" s="162" t="s">
        <v>772</v>
      </c>
      <c r="D5" s="162"/>
      <c r="E5" s="162" t="s">
        <v>287</v>
      </c>
      <c r="F5" s="331">
        <v>9.6999999999999993</v>
      </c>
      <c r="G5" s="331"/>
      <c r="H5" s="331"/>
      <c r="I5" s="331"/>
      <c r="J5" s="331"/>
      <c r="K5" s="7">
        <f>SUM(F5:J5)</f>
        <v>9.6999999999999993</v>
      </c>
    </row>
    <row r="6" spans="1:14" x14ac:dyDescent="0.3">
      <c r="A6" s="367" t="s">
        <v>397</v>
      </c>
      <c r="B6" s="162"/>
      <c r="C6" s="162" t="s">
        <v>503</v>
      </c>
      <c r="D6" s="162"/>
      <c r="E6" s="162" t="s">
        <v>287</v>
      </c>
      <c r="F6" s="331"/>
      <c r="G6" s="331"/>
      <c r="H6" s="331"/>
      <c r="I6" s="331"/>
      <c r="J6" s="331">
        <v>9.4</v>
      </c>
      <c r="K6" s="7">
        <f t="shared" ref="K6:K41" si="0">SUM(F6:J6)</f>
        <v>9.4</v>
      </c>
    </row>
    <row r="7" spans="1:14" x14ac:dyDescent="0.3">
      <c r="A7" s="367" t="s">
        <v>397</v>
      </c>
      <c r="B7" s="162"/>
      <c r="C7" s="162" t="s">
        <v>350</v>
      </c>
      <c r="D7" s="162"/>
      <c r="E7" s="162" t="s">
        <v>287</v>
      </c>
      <c r="F7" s="331"/>
      <c r="G7" s="331">
        <v>50</v>
      </c>
      <c r="H7" s="331"/>
      <c r="I7" s="331"/>
      <c r="J7" s="331"/>
      <c r="K7" s="7">
        <f t="shared" si="0"/>
        <v>50</v>
      </c>
    </row>
    <row r="8" spans="1:14" x14ac:dyDescent="0.3">
      <c r="A8" s="367" t="s">
        <v>773</v>
      </c>
      <c r="B8" s="162"/>
      <c r="C8" s="162" t="s">
        <v>774</v>
      </c>
      <c r="D8" s="162"/>
      <c r="E8" s="162" t="s">
        <v>288</v>
      </c>
      <c r="F8" s="331"/>
      <c r="G8" s="331"/>
      <c r="H8" s="331"/>
      <c r="I8" s="331"/>
      <c r="J8" s="331">
        <v>20</v>
      </c>
      <c r="K8" s="7">
        <f t="shared" si="0"/>
        <v>20</v>
      </c>
    </row>
    <row r="9" spans="1:14" x14ac:dyDescent="0.3">
      <c r="A9" s="367"/>
      <c r="B9" s="162"/>
      <c r="C9" s="162" t="s">
        <v>660</v>
      </c>
      <c r="D9" s="162"/>
      <c r="E9" s="162" t="s">
        <v>288</v>
      </c>
      <c r="F9" s="331"/>
      <c r="G9" s="331"/>
      <c r="H9" s="331"/>
      <c r="I9" s="331"/>
      <c r="J9" s="331">
        <v>3</v>
      </c>
      <c r="K9" s="7">
        <f t="shared" si="0"/>
        <v>3</v>
      </c>
    </row>
    <row r="10" spans="1:14" x14ac:dyDescent="0.3">
      <c r="A10" s="367"/>
      <c r="B10" s="162"/>
      <c r="C10" s="162" t="s">
        <v>509</v>
      </c>
      <c r="D10" s="162"/>
      <c r="E10" s="162" t="s">
        <v>287</v>
      </c>
      <c r="F10" s="331">
        <v>16</v>
      </c>
      <c r="G10" s="331"/>
      <c r="H10" s="331"/>
      <c r="I10" s="331"/>
      <c r="J10" s="331"/>
      <c r="K10" s="7">
        <f t="shared" si="0"/>
        <v>16</v>
      </c>
    </row>
    <row r="11" spans="1:14" x14ac:dyDescent="0.3">
      <c r="A11" s="367" t="s">
        <v>708</v>
      </c>
      <c r="B11" s="162"/>
      <c r="C11" s="162" t="s">
        <v>385</v>
      </c>
      <c r="D11" s="162"/>
      <c r="E11" s="162" t="s">
        <v>288</v>
      </c>
      <c r="F11" s="331">
        <v>50</v>
      </c>
      <c r="G11" s="331"/>
      <c r="H11" s="331"/>
      <c r="I11" s="331"/>
      <c r="J11" s="331"/>
      <c r="K11" s="7">
        <f t="shared" si="0"/>
        <v>50</v>
      </c>
    </row>
    <row r="12" spans="1:14" x14ac:dyDescent="0.3">
      <c r="A12" s="367" t="s">
        <v>709</v>
      </c>
      <c r="B12" s="162"/>
      <c r="C12" s="162" t="s">
        <v>385</v>
      </c>
      <c r="D12" s="162"/>
      <c r="E12" s="162" t="s">
        <v>288</v>
      </c>
      <c r="F12" s="331">
        <v>50</v>
      </c>
      <c r="G12" s="331"/>
      <c r="H12" s="331"/>
      <c r="I12" s="331"/>
      <c r="J12" s="331"/>
      <c r="K12" s="7">
        <f t="shared" si="0"/>
        <v>50</v>
      </c>
    </row>
    <row r="13" spans="1:14" x14ac:dyDescent="0.3">
      <c r="A13" s="367" t="s">
        <v>433</v>
      </c>
      <c r="B13" s="162"/>
      <c r="C13" s="162" t="s">
        <v>385</v>
      </c>
      <c r="D13" s="162"/>
      <c r="E13" s="162" t="s">
        <v>288</v>
      </c>
      <c r="F13" s="331"/>
      <c r="G13" s="331">
        <v>50</v>
      </c>
      <c r="H13" s="331"/>
      <c r="I13" s="331"/>
      <c r="J13" s="331"/>
      <c r="K13" s="7">
        <f t="shared" si="0"/>
        <v>50</v>
      </c>
    </row>
    <row r="14" spans="1:14" x14ac:dyDescent="0.3">
      <c r="A14" s="367"/>
      <c r="B14" s="557" t="s">
        <v>592</v>
      </c>
      <c r="C14" s="412" t="s">
        <v>385</v>
      </c>
      <c r="D14" s="412"/>
      <c r="E14" s="412" t="s">
        <v>343</v>
      </c>
      <c r="F14" s="413"/>
      <c r="G14" s="413">
        <v>50</v>
      </c>
      <c r="H14" s="413"/>
      <c r="I14" s="413"/>
      <c r="J14" s="413"/>
      <c r="K14" s="36">
        <f t="shared" si="0"/>
        <v>50</v>
      </c>
    </row>
    <row r="15" spans="1:14" x14ac:dyDescent="0.3">
      <c r="A15" s="367"/>
      <c r="B15" s="558"/>
      <c r="C15" s="162" t="s">
        <v>351</v>
      </c>
      <c r="D15" s="162"/>
      <c r="E15" s="162" t="s">
        <v>343</v>
      </c>
      <c r="F15" s="331"/>
      <c r="G15" s="331"/>
      <c r="H15" s="331"/>
      <c r="I15" s="331"/>
      <c r="J15" s="331">
        <v>8</v>
      </c>
      <c r="K15" s="37">
        <f t="shared" si="0"/>
        <v>8</v>
      </c>
    </row>
    <row r="16" spans="1:14" x14ac:dyDescent="0.3">
      <c r="A16" s="367"/>
      <c r="B16" s="559"/>
      <c r="C16" s="414" t="s">
        <v>404</v>
      </c>
      <c r="D16" s="414"/>
      <c r="E16" s="414" t="s">
        <v>343</v>
      </c>
      <c r="F16" s="415"/>
      <c r="G16" s="415"/>
      <c r="H16" s="415"/>
      <c r="I16" s="415"/>
      <c r="J16" s="415">
        <v>5.2</v>
      </c>
      <c r="K16" s="26">
        <f t="shared" si="0"/>
        <v>5.2</v>
      </c>
    </row>
    <row r="17" spans="1:11" x14ac:dyDescent="0.3">
      <c r="A17" s="367"/>
      <c r="B17" s="162"/>
      <c r="C17" s="162" t="s">
        <v>379</v>
      </c>
      <c r="D17" s="162"/>
      <c r="E17" s="162" t="s">
        <v>343</v>
      </c>
      <c r="F17" s="331"/>
      <c r="G17" s="331">
        <v>5.0999999999999996</v>
      </c>
      <c r="H17" s="331"/>
      <c r="I17" s="331"/>
      <c r="J17" s="331"/>
      <c r="K17" s="7">
        <f t="shared" si="0"/>
        <v>5.0999999999999996</v>
      </c>
    </row>
    <row r="18" spans="1:11" x14ac:dyDescent="0.3">
      <c r="A18" s="367"/>
      <c r="B18" s="162"/>
      <c r="C18" s="162" t="s">
        <v>379</v>
      </c>
      <c r="D18" s="162"/>
      <c r="E18" s="162" t="s">
        <v>343</v>
      </c>
      <c r="F18" s="331"/>
      <c r="G18" s="331"/>
      <c r="H18" s="331"/>
      <c r="I18" s="331"/>
      <c r="J18" s="331">
        <v>2</v>
      </c>
      <c r="K18" s="7">
        <f t="shared" si="0"/>
        <v>2</v>
      </c>
    </row>
    <row r="19" spans="1:11" x14ac:dyDescent="0.3">
      <c r="A19" s="367" t="s">
        <v>468</v>
      </c>
      <c r="B19" s="162"/>
      <c r="C19" s="162" t="s">
        <v>404</v>
      </c>
      <c r="D19" s="162"/>
      <c r="E19" s="162" t="s">
        <v>276</v>
      </c>
      <c r="F19" s="331"/>
      <c r="G19" s="331"/>
      <c r="H19" s="331"/>
      <c r="I19" s="331"/>
      <c r="J19" s="331">
        <v>5.8</v>
      </c>
      <c r="K19" s="7">
        <f t="shared" si="0"/>
        <v>5.8</v>
      </c>
    </row>
    <row r="20" spans="1:11" x14ac:dyDescent="0.3">
      <c r="A20" s="367"/>
      <c r="B20" s="162"/>
      <c r="C20" s="162" t="s">
        <v>339</v>
      </c>
      <c r="D20" s="162"/>
      <c r="E20" s="162" t="s">
        <v>287</v>
      </c>
      <c r="F20" s="331">
        <v>2</v>
      </c>
      <c r="G20" s="331"/>
      <c r="H20" s="331"/>
      <c r="I20" s="331"/>
      <c r="J20" s="331"/>
      <c r="K20" s="7">
        <f t="shared" si="0"/>
        <v>2</v>
      </c>
    </row>
    <row r="21" spans="1:11" x14ac:dyDescent="0.3">
      <c r="A21" s="367"/>
      <c r="B21" s="162"/>
      <c r="C21" s="162" t="s">
        <v>350</v>
      </c>
      <c r="D21" s="162"/>
      <c r="E21" s="162" t="s">
        <v>287</v>
      </c>
      <c r="F21" s="331"/>
      <c r="G21" s="331">
        <v>57</v>
      </c>
      <c r="H21" s="331"/>
      <c r="I21" s="331"/>
      <c r="J21" s="331"/>
      <c r="K21" s="7">
        <f t="shared" si="0"/>
        <v>57</v>
      </c>
    </row>
    <row r="22" spans="1:11" x14ac:dyDescent="0.3">
      <c r="A22" s="367" t="s">
        <v>716</v>
      </c>
      <c r="B22" s="162"/>
      <c r="C22" s="162" t="s">
        <v>385</v>
      </c>
      <c r="D22" s="162"/>
      <c r="E22" s="162" t="s">
        <v>288</v>
      </c>
      <c r="F22" s="331"/>
      <c r="G22" s="331">
        <v>63</v>
      </c>
      <c r="H22" s="331"/>
      <c r="I22" s="331"/>
      <c r="J22" s="331"/>
      <c r="K22" s="7">
        <f t="shared" si="0"/>
        <v>63</v>
      </c>
    </row>
    <row r="23" spans="1:11" x14ac:dyDescent="0.3">
      <c r="A23" s="367" t="s">
        <v>775</v>
      </c>
      <c r="B23" s="162"/>
      <c r="C23" s="162" t="s">
        <v>711</v>
      </c>
      <c r="D23" s="162"/>
      <c r="E23" s="162" t="s">
        <v>288</v>
      </c>
      <c r="F23" s="331"/>
      <c r="G23" s="331">
        <v>4.2</v>
      </c>
      <c r="H23" s="331"/>
      <c r="I23" s="331"/>
      <c r="J23" s="331"/>
      <c r="K23" s="7">
        <f t="shared" si="0"/>
        <v>4.2</v>
      </c>
    </row>
    <row r="24" spans="1:11" x14ac:dyDescent="0.3">
      <c r="A24" s="367" t="s">
        <v>415</v>
      </c>
      <c r="B24" s="162"/>
      <c r="C24" s="162" t="s">
        <v>416</v>
      </c>
      <c r="D24" s="162"/>
      <c r="E24" s="162" t="s">
        <v>290</v>
      </c>
      <c r="F24" s="331"/>
      <c r="G24" s="331">
        <v>86</v>
      </c>
      <c r="H24" s="331"/>
      <c r="I24" s="331"/>
      <c r="J24" s="331"/>
      <c r="K24" s="7">
        <f t="shared" si="0"/>
        <v>86</v>
      </c>
    </row>
    <row r="25" spans="1:11" x14ac:dyDescent="0.3">
      <c r="A25" s="367" t="s">
        <v>415</v>
      </c>
      <c r="B25" s="162"/>
      <c r="C25" s="162" t="s">
        <v>527</v>
      </c>
      <c r="D25" s="162"/>
      <c r="E25" s="162" t="s">
        <v>343</v>
      </c>
      <c r="F25" s="331"/>
      <c r="G25" s="331">
        <v>5.6</v>
      </c>
      <c r="H25" s="331"/>
      <c r="I25" s="331"/>
      <c r="J25" s="331"/>
      <c r="K25" s="7">
        <f t="shared" si="0"/>
        <v>5.6</v>
      </c>
    </row>
    <row r="26" spans="1:11" x14ac:dyDescent="0.3">
      <c r="A26" s="367"/>
      <c r="B26" s="162"/>
      <c r="C26" s="162" t="s">
        <v>347</v>
      </c>
      <c r="D26" s="162"/>
      <c r="E26" s="162" t="s">
        <v>343</v>
      </c>
      <c r="F26" s="331"/>
      <c r="G26" s="331"/>
      <c r="H26" s="331"/>
      <c r="I26" s="331"/>
      <c r="J26" s="331">
        <v>2</v>
      </c>
      <c r="K26" s="7">
        <f t="shared" si="0"/>
        <v>2</v>
      </c>
    </row>
    <row r="27" spans="1:11" x14ac:dyDescent="0.3">
      <c r="A27" s="367" t="s">
        <v>674</v>
      </c>
      <c r="B27" s="162"/>
      <c r="C27" s="162" t="s">
        <v>339</v>
      </c>
      <c r="D27" s="162"/>
      <c r="E27" s="162" t="s">
        <v>287</v>
      </c>
      <c r="F27" s="331">
        <v>7.2</v>
      </c>
      <c r="G27" s="331"/>
      <c r="H27" s="331"/>
      <c r="I27" s="331"/>
      <c r="J27" s="331"/>
      <c r="K27" s="7">
        <f t="shared" si="0"/>
        <v>7.2</v>
      </c>
    </row>
    <row r="28" spans="1:11" x14ac:dyDescent="0.3">
      <c r="A28" s="367" t="s">
        <v>776</v>
      </c>
      <c r="B28" s="162"/>
      <c r="C28" s="162" t="s">
        <v>503</v>
      </c>
      <c r="D28" s="162"/>
      <c r="E28" s="162" t="s">
        <v>287</v>
      </c>
      <c r="F28" s="331"/>
      <c r="G28" s="331"/>
      <c r="H28" s="331"/>
      <c r="I28" s="331"/>
      <c r="J28" s="331">
        <v>3.8</v>
      </c>
      <c r="K28" s="7">
        <f t="shared" si="0"/>
        <v>3.8</v>
      </c>
    </row>
    <row r="29" spans="1:11" x14ac:dyDescent="0.3">
      <c r="A29" s="367"/>
      <c r="B29" s="162"/>
      <c r="C29" s="162" t="s">
        <v>344</v>
      </c>
      <c r="D29" s="162"/>
      <c r="E29" s="162" t="s">
        <v>287</v>
      </c>
      <c r="F29" s="331"/>
      <c r="G29" s="331">
        <v>3.1</v>
      </c>
      <c r="H29" s="331"/>
      <c r="I29" s="331"/>
      <c r="J29" s="331"/>
      <c r="K29" s="7">
        <f t="shared" si="0"/>
        <v>3.1</v>
      </c>
    </row>
    <row r="30" spans="1:11" x14ac:dyDescent="0.3">
      <c r="A30" s="367" t="s">
        <v>495</v>
      </c>
      <c r="B30" s="162"/>
      <c r="C30" s="162" t="s">
        <v>349</v>
      </c>
      <c r="D30" s="162"/>
      <c r="E30" s="162" t="s">
        <v>289</v>
      </c>
      <c r="F30" s="331">
        <v>24.5</v>
      </c>
      <c r="G30" s="331"/>
      <c r="H30" s="331"/>
      <c r="I30" s="331"/>
      <c r="J30" s="331"/>
      <c r="K30" s="7">
        <f t="shared" si="0"/>
        <v>24.5</v>
      </c>
    </row>
    <row r="31" spans="1:11" x14ac:dyDescent="0.3">
      <c r="A31" s="367" t="s">
        <v>493</v>
      </c>
      <c r="B31" s="162"/>
      <c r="C31" s="162" t="s">
        <v>502</v>
      </c>
      <c r="D31" s="162"/>
      <c r="E31" s="162" t="s">
        <v>288</v>
      </c>
      <c r="F31" s="331"/>
      <c r="G31" s="331"/>
      <c r="H31" s="331">
        <v>4.9000000000000004</v>
      </c>
      <c r="I31" s="331"/>
      <c r="J31" s="331"/>
      <c r="K31" s="7">
        <f t="shared" si="0"/>
        <v>4.9000000000000004</v>
      </c>
    </row>
    <row r="32" spans="1:11" x14ac:dyDescent="0.3">
      <c r="A32" s="367"/>
      <c r="B32" s="162"/>
      <c r="C32" s="162" t="s">
        <v>379</v>
      </c>
      <c r="D32" s="162"/>
      <c r="E32" s="162" t="s">
        <v>343</v>
      </c>
      <c r="F32" s="331"/>
      <c r="G32" s="331">
        <v>9</v>
      </c>
      <c r="H32" s="331"/>
      <c r="I32" s="331"/>
      <c r="J32" s="331"/>
      <c r="K32" s="7">
        <f t="shared" si="0"/>
        <v>9</v>
      </c>
    </row>
    <row r="33" spans="1:13" x14ac:dyDescent="0.3">
      <c r="A33" s="367" t="s">
        <v>765</v>
      </c>
      <c r="B33" s="162"/>
      <c r="C33" s="162" t="s">
        <v>404</v>
      </c>
      <c r="D33" s="162"/>
      <c r="E33" s="162" t="s">
        <v>276</v>
      </c>
      <c r="F33" s="331"/>
      <c r="G33" s="331"/>
      <c r="H33" s="331"/>
      <c r="I33" s="331"/>
      <c r="J33" s="331">
        <v>9.3000000000000007</v>
      </c>
      <c r="K33" s="7">
        <f t="shared" si="0"/>
        <v>9.3000000000000007</v>
      </c>
    </row>
    <row r="34" spans="1:13" x14ac:dyDescent="0.3">
      <c r="A34" s="367" t="s">
        <v>482</v>
      </c>
      <c r="B34" s="162"/>
      <c r="C34" s="162" t="s">
        <v>653</v>
      </c>
      <c r="D34" s="162"/>
      <c r="E34" s="162" t="s">
        <v>276</v>
      </c>
      <c r="F34" s="331"/>
      <c r="G34" s="331"/>
      <c r="H34" s="331"/>
      <c r="I34" s="331"/>
      <c r="J34" s="331">
        <v>2.2000000000000002</v>
      </c>
      <c r="K34" s="7">
        <f t="shared" si="0"/>
        <v>2.2000000000000002</v>
      </c>
    </row>
    <row r="35" spans="1:13" ht="15" thickBot="1" x14ac:dyDescent="0.35">
      <c r="A35" s="367" t="s">
        <v>764</v>
      </c>
      <c r="B35" s="162"/>
      <c r="C35" s="414" t="s">
        <v>404</v>
      </c>
      <c r="D35" s="414"/>
      <c r="E35" s="414" t="s">
        <v>276</v>
      </c>
      <c r="F35" s="415"/>
      <c r="G35" s="415"/>
      <c r="H35" s="415"/>
      <c r="I35" s="415"/>
      <c r="J35" s="415">
        <v>9.3000000000000007</v>
      </c>
      <c r="K35" s="7">
        <f t="shared" si="0"/>
        <v>9.3000000000000007</v>
      </c>
      <c r="L35" s="258"/>
      <c r="M35" s="260"/>
    </row>
    <row r="36" spans="1:13" ht="15.6" thickTop="1" thickBot="1" x14ac:dyDescent="0.35">
      <c r="A36" s="367"/>
      <c r="B36" s="162"/>
      <c r="C36" s="332" t="s">
        <v>371</v>
      </c>
      <c r="D36" s="332"/>
      <c r="E36" s="332"/>
      <c r="F36" s="333">
        <f t="shared" ref="F36:K36" si="1">SUM(F5:F35)</f>
        <v>159.4</v>
      </c>
      <c r="G36" s="333">
        <f t="shared" si="1"/>
        <v>383.00000000000006</v>
      </c>
      <c r="H36" s="333">
        <f t="shared" si="1"/>
        <v>4.9000000000000004</v>
      </c>
      <c r="I36" s="333">
        <f t="shared" si="1"/>
        <v>0</v>
      </c>
      <c r="J36" s="333">
        <f t="shared" si="1"/>
        <v>80</v>
      </c>
      <c r="K36" s="333">
        <f t="shared" si="1"/>
        <v>627.30000000000007</v>
      </c>
    </row>
    <row r="37" spans="1:13" ht="15" hidden="1" thickTop="1" x14ac:dyDescent="0.3">
      <c r="A37" s="367"/>
      <c r="B37" s="162"/>
      <c r="C37" s="162"/>
      <c r="D37" s="162"/>
      <c r="E37" s="162"/>
      <c r="F37" s="331"/>
      <c r="G37" s="331"/>
      <c r="H37" s="331"/>
      <c r="I37" s="331"/>
      <c r="J37" s="331"/>
    </row>
    <row r="38" spans="1:13" ht="15" hidden="1" thickTop="1" x14ac:dyDescent="0.3">
      <c r="A38" s="367"/>
      <c r="B38" s="162"/>
      <c r="C38" s="334" t="s">
        <v>372</v>
      </c>
      <c r="D38" s="162"/>
      <c r="E38" s="162"/>
      <c r="F38" s="331"/>
      <c r="G38" s="331"/>
      <c r="H38" s="331"/>
      <c r="I38" s="331"/>
      <c r="J38" s="331"/>
      <c r="L38" s="5">
        <f t="shared" ref="L38:L70" si="2">IF(D38="X",0,IF(E38="",0,IF(E38="H",0,VLOOKUP(E38,$F$540:$G$554,2))))</f>
        <v>0</v>
      </c>
      <c r="M38">
        <f t="shared" ref="M38:M69" si="3">SUM(K38*L38)</f>
        <v>0</v>
      </c>
    </row>
    <row r="39" spans="1:13" ht="15" hidden="1" thickTop="1" x14ac:dyDescent="0.3">
      <c r="A39" s="367" t="s">
        <v>777</v>
      </c>
      <c r="B39" s="162"/>
      <c r="C39" s="162" t="s">
        <v>778</v>
      </c>
      <c r="D39" s="162"/>
      <c r="E39" s="162" t="s">
        <v>288</v>
      </c>
      <c r="F39" s="331"/>
      <c r="G39" s="331">
        <v>39.6</v>
      </c>
      <c r="H39" s="331"/>
      <c r="I39" s="331"/>
      <c r="J39" s="331"/>
      <c r="K39" s="7">
        <f>SUM(F39:J39)</f>
        <v>39.6</v>
      </c>
      <c r="L39" s="5">
        <f t="shared" si="2"/>
        <v>200</v>
      </c>
      <c r="M39">
        <f t="shared" si="3"/>
        <v>7920</v>
      </c>
    </row>
    <row r="40" spans="1:13" ht="15" hidden="1" thickTop="1" x14ac:dyDescent="0.3">
      <c r="A40" s="367" t="s">
        <v>779</v>
      </c>
      <c r="B40" s="162"/>
      <c r="C40" s="162" t="s">
        <v>780</v>
      </c>
      <c r="D40" s="162"/>
      <c r="E40" s="162" t="s">
        <v>288</v>
      </c>
      <c r="F40" s="331"/>
      <c r="G40" s="331">
        <v>52.4</v>
      </c>
      <c r="H40" s="331"/>
      <c r="I40" s="331"/>
      <c r="J40" s="331"/>
      <c r="K40" s="7">
        <f t="shared" si="0"/>
        <v>52.4</v>
      </c>
      <c r="L40" s="5">
        <f t="shared" si="2"/>
        <v>200</v>
      </c>
      <c r="M40">
        <f t="shared" si="3"/>
        <v>10480</v>
      </c>
    </row>
    <row r="41" spans="1:13" ht="15" hidden="1" thickTop="1" x14ac:dyDescent="0.3">
      <c r="A41" s="367" t="s">
        <v>781</v>
      </c>
      <c r="B41" s="162"/>
      <c r="C41" s="162" t="s">
        <v>782</v>
      </c>
      <c r="D41" s="162"/>
      <c r="E41" s="162" t="s">
        <v>288</v>
      </c>
      <c r="F41" s="331">
        <v>16</v>
      </c>
      <c r="G41" s="331"/>
      <c r="H41" s="331"/>
      <c r="I41" s="331"/>
      <c r="J41" s="331"/>
      <c r="K41" s="7">
        <f t="shared" si="0"/>
        <v>16</v>
      </c>
      <c r="L41" s="5">
        <f t="shared" si="2"/>
        <v>200</v>
      </c>
      <c r="M41">
        <f t="shared" si="3"/>
        <v>3200</v>
      </c>
    </row>
    <row r="42" spans="1:13" ht="15.6" hidden="1" thickTop="1" thickBot="1" x14ac:dyDescent="0.35">
      <c r="A42" s="367"/>
      <c r="B42" s="162"/>
      <c r="C42" s="332" t="s">
        <v>372</v>
      </c>
      <c r="D42" s="332"/>
      <c r="E42" s="332"/>
      <c r="F42" s="333">
        <f t="shared" ref="F42:K42" si="4">SUM(F39:F41)</f>
        <v>16</v>
      </c>
      <c r="G42" s="333">
        <f t="shared" si="4"/>
        <v>92</v>
      </c>
      <c r="H42" s="333">
        <f t="shared" si="4"/>
        <v>0</v>
      </c>
      <c r="I42" s="333">
        <f t="shared" si="4"/>
        <v>0</v>
      </c>
      <c r="J42" s="333">
        <f t="shared" si="4"/>
        <v>0</v>
      </c>
      <c r="K42" s="333">
        <f t="shared" si="4"/>
        <v>108</v>
      </c>
      <c r="L42" s="5">
        <f t="shared" si="2"/>
        <v>0</v>
      </c>
      <c r="M42">
        <f t="shared" si="3"/>
        <v>0</v>
      </c>
    </row>
    <row r="43" spans="1:13" ht="15" hidden="1" thickTop="1" x14ac:dyDescent="0.3">
      <c r="A43" s="367"/>
      <c r="B43" s="162"/>
      <c r="C43" s="162"/>
      <c r="D43" s="162"/>
      <c r="E43" s="162"/>
      <c r="F43" s="331"/>
      <c r="G43" s="331"/>
      <c r="H43" s="331"/>
      <c r="I43" s="331"/>
      <c r="J43" s="331"/>
      <c r="L43" s="5">
        <f t="shared" si="2"/>
        <v>0</v>
      </c>
      <c r="M43">
        <f t="shared" si="3"/>
        <v>0</v>
      </c>
    </row>
    <row r="44" spans="1:13" ht="15" hidden="1" thickTop="1" x14ac:dyDescent="0.3">
      <c r="A44" s="367"/>
      <c r="B44" s="162"/>
      <c r="C44" s="336" t="s">
        <v>218</v>
      </c>
      <c r="D44" s="336"/>
      <c r="E44" s="336"/>
      <c r="F44" s="337"/>
      <c r="G44" s="337"/>
      <c r="H44" s="337"/>
      <c r="I44" s="337"/>
      <c r="J44" s="337"/>
      <c r="L44" s="5">
        <f t="shared" si="2"/>
        <v>0</v>
      </c>
      <c r="M44">
        <f t="shared" si="3"/>
        <v>0</v>
      </c>
    </row>
    <row r="45" spans="1:13" ht="15" hidden="1" thickTop="1" x14ac:dyDescent="0.3">
      <c r="A45" s="367"/>
      <c r="B45" s="162"/>
      <c r="C45" s="336" t="str">
        <f>C36</f>
        <v>Begane grond</v>
      </c>
      <c r="D45" s="336"/>
      <c r="E45" s="336"/>
      <c r="F45" s="337">
        <f t="shared" ref="F45:K45" si="5">F36</f>
        <v>159.4</v>
      </c>
      <c r="G45" s="337">
        <f t="shared" si="5"/>
        <v>383.00000000000006</v>
      </c>
      <c r="H45" s="337">
        <f t="shared" si="5"/>
        <v>4.9000000000000004</v>
      </c>
      <c r="I45" s="337">
        <f t="shared" si="5"/>
        <v>0</v>
      </c>
      <c r="J45" s="337">
        <f t="shared" si="5"/>
        <v>80</v>
      </c>
      <c r="K45" s="337">
        <f t="shared" si="5"/>
        <v>627.30000000000007</v>
      </c>
      <c r="L45" s="5">
        <f t="shared" si="2"/>
        <v>0</v>
      </c>
      <c r="M45">
        <f t="shared" si="3"/>
        <v>0</v>
      </c>
    </row>
    <row r="46" spans="1:13" ht="15" hidden="1" thickTop="1" x14ac:dyDescent="0.3">
      <c r="A46" s="328"/>
      <c r="B46" s="162"/>
      <c r="C46" s="336" t="str">
        <f>C42</f>
        <v>1e etage</v>
      </c>
      <c r="D46" s="336"/>
      <c r="E46" s="336"/>
      <c r="F46" s="337">
        <f t="shared" ref="F46:K46" si="6">F42</f>
        <v>16</v>
      </c>
      <c r="G46" s="337">
        <f t="shared" si="6"/>
        <v>92</v>
      </c>
      <c r="H46" s="337">
        <f t="shared" si="6"/>
        <v>0</v>
      </c>
      <c r="I46" s="337">
        <f t="shared" si="6"/>
        <v>0</v>
      </c>
      <c r="J46" s="337">
        <f t="shared" si="6"/>
        <v>0</v>
      </c>
      <c r="K46" s="337">
        <f t="shared" si="6"/>
        <v>108</v>
      </c>
      <c r="L46" s="5">
        <f t="shared" si="2"/>
        <v>0</v>
      </c>
      <c r="M46">
        <f t="shared" si="3"/>
        <v>0</v>
      </c>
    </row>
    <row r="47" spans="1:13" ht="15.6" hidden="1" thickTop="1" thickBot="1" x14ac:dyDescent="0.35">
      <c r="A47" s="328"/>
      <c r="B47" s="162"/>
      <c r="C47" s="332" t="s">
        <v>86</v>
      </c>
      <c r="D47" s="332"/>
      <c r="E47" s="332"/>
      <c r="F47" s="333">
        <f t="shared" ref="F47:K47" si="7">SUM(F45:F46)</f>
        <v>175.4</v>
      </c>
      <c r="G47" s="333">
        <f t="shared" si="7"/>
        <v>475.00000000000006</v>
      </c>
      <c r="H47" s="333">
        <f t="shared" si="7"/>
        <v>4.9000000000000004</v>
      </c>
      <c r="I47" s="333">
        <f t="shared" si="7"/>
        <v>0</v>
      </c>
      <c r="J47" s="333">
        <f t="shared" si="7"/>
        <v>80</v>
      </c>
      <c r="K47" s="333">
        <f t="shared" si="7"/>
        <v>735.30000000000007</v>
      </c>
      <c r="L47" s="5">
        <f t="shared" si="2"/>
        <v>0</v>
      </c>
      <c r="M47">
        <f t="shared" si="3"/>
        <v>0</v>
      </c>
    </row>
    <row r="48" spans="1:13" hidden="1" x14ac:dyDescent="0.3">
      <c r="K48" s="7">
        <f t="shared" ref="K48:K69" si="8">SUM(F48:J48)</f>
        <v>0</v>
      </c>
      <c r="L48" s="5">
        <f t="shared" si="2"/>
        <v>0</v>
      </c>
      <c r="M48">
        <f t="shared" si="3"/>
        <v>0</v>
      </c>
    </row>
    <row r="49" spans="11:13" hidden="1" x14ac:dyDescent="0.3">
      <c r="K49" s="7">
        <f t="shared" si="8"/>
        <v>0</v>
      </c>
      <c r="L49" s="5">
        <f t="shared" si="2"/>
        <v>0</v>
      </c>
      <c r="M49">
        <f t="shared" si="3"/>
        <v>0</v>
      </c>
    </row>
    <row r="50" spans="11:13" hidden="1" x14ac:dyDescent="0.3">
      <c r="K50" s="7">
        <f t="shared" si="8"/>
        <v>0</v>
      </c>
      <c r="L50" s="5">
        <f t="shared" si="2"/>
        <v>0</v>
      </c>
      <c r="M50">
        <f t="shared" si="3"/>
        <v>0</v>
      </c>
    </row>
    <row r="51" spans="11:13" hidden="1" x14ac:dyDescent="0.3">
      <c r="K51" s="7">
        <f t="shared" si="8"/>
        <v>0</v>
      </c>
      <c r="L51" s="5">
        <f t="shared" si="2"/>
        <v>0</v>
      </c>
      <c r="M51">
        <f t="shared" si="3"/>
        <v>0</v>
      </c>
    </row>
    <row r="52" spans="11:13" hidden="1" x14ac:dyDescent="0.3">
      <c r="K52" s="7">
        <f t="shared" si="8"/>
        <v>0</v>
      </c>
      <c r="L52" s="5">
        <f t="shared" si="2"/>
        <v>0</v>
      </c>
      <c r="M52">
        <f t="shared" si="3"/>
        <v>0</v>
      </c>
    </row>
    <row r="53" spans="11:13" hidden="1" x14ac:dyDescent="0.3">
      <c r="K53" s="7">
        <f t="shared" si="8"/>
        <v>0</v>
      </c>
      <c r="L53" s="5">
        <f t="shared" si="2"/>
        <v>0</v>
      </c>
      <c r="M53">
        <f t="shared" si="3"/>
        <v>0</v>
      </c>
    </row>
    <row r="54" spans="11:13" hidden="1" x14ac:dyDescent="0.3">
      <c r="K54" s="7">
        <f t="shared" si="8"/>
        <v>0</v>
      </c>
      <c r="L54" s="5">
        <f t="shared" si="2"/>
        <v>0</v>
      </c>
      <c r="M54">
        <f t="shared" si="3"/>
        <v>0</v>
      </c>
    </row>
    <row r="55" spans="11:13" hidden="1" x14ac:dyDescent="0.3">
      <c r="K55" s="7">
        <f t="shared" si="8"/>
        <v>0</v>
      </c>
      <c r="L55" s="5">
        <f t="shared" si="2"/>
        <v>0</v>
      </c>
      <c r="M55">
        <f t="shared" si="3"/>
        <v>0</v>
      </c>
    </row>
    <row r="56" spans="11:13" hidden="1" x14ac:dyDescent="0.3">
      <c r="K56" s="7">
        <f t="shared" si="8"/>
        <v>0</v>
      </c>
      <c r="L56" s="5">
        <f t="shared" si="2"/>
        <v>0</v>
      </c>
      <c r="M56">
        <f t="shared" si="3"/>
        <v>0</v>
      </c>
    </row>
    <row r="57" spans="11:13" hidden="1" x14ac:dyDescent="0.3">
      <c r="K57" s="7">
        <f t="shared" si="8"/>
        <v>0</v>
      </c>
      <c r="L57" s="5">
        <f t="shared" si="2"/>
        <v>0</v>
      </c>
      <c r="M57">
        <f t="shared" si="3"/>
        <v>0</v>
      </c>
    </row>
    <row r="58" spans="11:13" hidden="1" x14ac:dyDescent="0.3">
      <c r="K58" s="7">
        <f t="shared" si="8"/>
        <v>0</v>
      </c>
      <c r="L58" s="5">
        <f t="shared" si="2"/>
        <v>0</v>
      </c>
      <c r="M58">
        <f t="shared" si="3"/>
        <v>0</v>
      </c>
    </row>
    <row r="59" spans="11:13" hidden="1" x14ac:dyDescent="0.3">
      <c r="K59" s="7">
        <f t="shared" si="8"/>
        <v>0</v>
      </c>
      <c r="L59" s="5">
        <f t="shared" si="2"/>
        <v>0</v>
      </c>
      <c r="M59">
        <f t="shared" si="3"/>
        <v>0</v>
      </c>
    </row>
    <row r="60" spans="11:13" hidden="1" x14ac:dyDescent="0.3">
      <c r="K60" s="7">
        <f t="shared" si="8"/>
        <v>0</v>
      </c>
      <c r="L60" s="5">
        <f t="shared" si="2"/>
        <v>0</v>
      </c>
      <c r="M60">
        <f t="shared" si="3"/>
        <v>0</v>
      </c>
    </row>
    <row r="61" spans="11:13" hidden="1" x14ac:dyDescent="0.3">
      <c r="K61" s="7">
        <f t="shared" si="8"/>
        <v>0</v>
      </c>
      <c r="L61" s="5">
        <f t="shared" si="2"/>
        <v>0</v>
      </c>
      <c r="M61">
        <f t="shared" si="3"/>
        <v>0</v>
      </c>
    </row>
    <row r="62" spans="11:13" hidden="1" x14ac:dyDescent="0.3">
      <c r="K62" s="7">
        <f t="shared" si="8"/>
        <v>0</v>
      </c>
      <c r="L62" s="5">
        <f t="shared" si="2"/>
        <v>0</v>
      </c>
      <c r="M62">
        <f t="shared" si="3"/>
        <v>0</v>
      </c>
    </row>
    <row r="63" spans="11:13" hidden="1" x14ac:dyDescent="0.3">
      <c r="K63" s="7">
        <f t="shared" si="8"/>
        <v>0</v>
      </c>
      <c r="L63" s="5">
        <f t="shared" si="2"/>
        <v>0</v>
      </c>
      <c r="M63">
        <f t="shared" si="3"/>
        <v>0</v>
      </c>
    </row>
    <row r="64" spans="11:13" hidden="1" x14ac:dyDescent="0.3">
      <c r="K64" s="7">
        <f t="shared" si="8"/>
        <v>0</v>
      </c>
      <c r="L64" s="5">
        <f t="shared" si="2"/>
        <v>0</v>
      </c>
      <c r="M64">
        <f t="shared" si="3"/>
        <v>0</v>
      </c>
    </row>
    <row r="65" spans="11:13" hidden="1" x14ac:dyDescent="0.3">
      <c r="K65" s="7">
        <f t="shared" si="8"/>
        <v>0</v>
      </c>
      <c r="L65" s="5">
        <f t="shared" si="2"/>
        <v>0</v>
      </c>
      <c r="M65">
        <f t="shared" si="3"/>
        <v>0</v>
      </c>
    </row>
    <row r="66" spans="11:13" hidden="1" x14ac:dyDescent="0.3">
      <c r="K66" s="7">
        <f t="shared" si="8"/>
        <v>0</v>
      </c>
      <c r="L66" s="5">
        <f t="shared" si="2"/>
        <v>0</v>
      </c>
      <c r="M66">
        <f t="shared" si="3"/>
        <v>0</v>
      </c>
    </row>
    <row r="67" spans="11:13" hidden="1" x14ac:dyDescent="0.3">
      <c r="K67" s="7">
        <f t="shared" si="8"/>
        <v>0</v>
      </c>
      <c r="L67" s="5">
        <f t="shared" si="2"/>
        <v>0</v>
      </c>
      <c r="M67">
        <f t="shared" si="3"/>
        <v>0</v>
      </c>
    </row>
    <row r="68" spans="11:13" hidden="1" x14ac:dyDescent="0.3">
      <c r="K68" s="7">
        <f t="shared" si="8"/>
        <v>0</v>
      </c>
      <c r="L68" s="5">
        <f t="shared" si="2"/>
        <v>0</v>
      </c>
      <c r="M68">
        <f t="shared" si="3"/>
        <v>0</v>
      </c>
    </row>
    <row r="69" spans="11:13" hidden="1" x14ac:dyDescent="0.3">
      <c r="K69" s="7">
        <f t="shared" si="8"/>
        <v>0</v>
      </c>
      <c r="L69" s="5">
        <f t="shared" si="2"/>
        <v>0</v>
      </c>
      <c r="M69">
        <f t="shared" si="3"/>
        <v>0</v>
      </c>
    </row>
    <row r="70" spans="11:13" hidden="1" x14ac:dyDescent="0.3">
      <c r="K70" s="7">
        <f t="shared" ref="K70:K133" si="9">SUM(F70:J70)</f>
        <v>0</v>
      </c>
      <c r="L70" s="5">
        <f t="shared" si="2"/>
        <v>0</v>
      </c>
      <c r="M70">
        <f t="shared" ref="M70:M133" si="10">SUM(K70*L70)</f>
        <v>0</v>
      </c>
    </row>
    <row r="71" spans="11:13" hidden="1" x14ac:dyDescent="0.3">
      <c r="K71" s="7">
        <f t="shared" si="9"/>
        <v>0</v>
      </c>
      <c r="L71" s="5">
        <f t="shared" ref="L71:L134" si="11">IF(D71="X",0,IF(E71="",0,IF(E71="H",0,VLOOKUP(E71,$F$540:$G$554,2))))</f>
        <v>0</v>
      </c>
      <c r="M71">
        <f t="shared" si="10"/>
        <v>0</v>
      </c>
    </row>
    <row r="72" spans="11:13" hidden="1" x14ac:dyDescent="0.3">
      <c r="K72" s="7">
        <f t="shared" si="9"/>
        <v>0</v>
      </c>
      <c r="L72" s="5">
        <f t="shared" si="11"/>
        <v>0</v>
      </c>
      <c r="M72">
        <f t="shared" si="10"/>
        <v>0</v>
      </c>
    </row>
    <row r="73" spans="11:13" hidden="1" x14ac:dyDescent="0.3">
      <c r="K73" s="7">
        <f t="shared" si="9"/>
        <v>0</v>
      </c>
      <c r="L73" s="5">
        <f t="shared" si="11"/>
        <v>0</v>
      </c>
      <c r="M73">
        <f t="shared" si="10"/>
        <v>0</v>
      </c>
    </row>
    <row r="74" spans="11:13" hidden="1" x14ac:dyDescent="0.3">
      <c r="K74" s="7">
        <f t="shared" si="9"/>
        <v>0</v>
      </c>
      <c r="L74" s="5">
        <f t="shared" si="11"/>
        <v>0</v>
      </c>
      <c r="M74">
        <f t="shared" si="10"/>
        <v>0</v>
      </c>
    </row>
    <row r="75" spans="11:13" hidden="1" x14ac:dyDescent="0.3">
      <c r="K75" s="7">
        <f t="shared" si="9"/>
        <v>0</v>
      </c>
      <c r="L75" s="5">
        <f t="shared" si="11"/>
        <v>0</v>
      </c>
      <c r="M75">
        <f t="shared" si="10"/>
        <v>0</v>
      </c>
    </row>
    <row r="76" spans="11:13" hidden="1" x14ac:dyDescent="0.3">
      <c r="K76" s="7">
        <f t="shared" si="9"/>
        <v>0</v>
      </c>
      <c r="L76" s="5">
        <f t="shared" si="11"/>
        <v>0</v>
      </c>
      <c r="M76">
        <f t="shared" si="10"/>
        <v>0</v>
      </c>
    </row>
    <row r="77" spans="11:13" hidden="1" x14ac:dyDescent="0.3">
      <c r="K77" s="7">
        <f t="shared" si="9"/>
        <v>0</v>
      </c>
      <c r="L77" s="5">
        <f t="shared" si="11"/>
        <v>0</v>
      </c>
      <c r="M77">
        <f t="shared" si="10"/>
        <v>0</v>
      </c>
    </row>
    <row r="78" spans="11:13" hidden="1" x14ac:dyDescent="0.3">
      <c r="K78" s="7">
        <f t="shared" si="9"/>
        <v>0</v>
      </c>
      <c r="L78" s="5">
        <f t="shared" si="11"/>
        <v>0</v>
      </c>
      <c r="M78">
        <f t="shared" si="10"/>
        <v>0</v>
      </c>
    </row>
    <row r="79" spans="11:13" hidden="1" x14ac:dyDescent="0.3">
      <c r="K79" s="7">
        <f t="shared" si="9"/>
        <v>0</v>
      </c>
      <c r="L79" s="5">
        <f t="shared" si="11"/>
        <v>0</v>
      </c>
      <c r="M79">
        <f t="shared" si="10"/>
        <v>0</v>
      </c>
    </row>
    <row r="80" spans="11:13" hidden="1" x14ac:dyDescent="0.3">
      <c r="K80" s="7">
        <f t="shared" si="9"/>
        <v>0</v>
      </c>
      <c r="L80" s="5">
        <f t="shared" si="11"/>
        <v>0</v>
      </c>
      <c r="M80">
        <f t="shared" si="10"/>
        <v>0</v>
      </c>
    </row>
    <row r="81" spans="11:13" hidden="1" x14ac:dyDescent="0.3">
      <c r="K81" s="7">
        <f t="shared" si="9"/>
        <v>0</v>
      </c>
      <c r="L81" s="5">
        <f t="shared" si="11"/>
        <v>0</v>
      </c>
      <c r="M81">
        <f t="shared" si="10"/>
        <v>0</v>
      </c>
    </row>
    <row r="82" spans="11:13" hidden="1" x14ac:dyDescent="0.3">
      <c r="K82" s="7">
        <f t="shared" si="9"/>
        <v>0</v>
      </c>
      <c r="L82" s="5">
        <f t="shared" si="11"/>
        <v>0</v>
      </c>
      <c r="M82">
        <f t="shared" si="10"/>
        <v>0</v>
      </c>
    </row>
    <row r="83" spans="11:13" hidden="1" x14ac:dyDescent="0.3">
      <c r="K83" s="7">
        <f t="shared" si="9"/>
        <v>0</v>
      </c>
      <c r="L83" s="5">
        <f t="shared" si="11"/>
        <v>0</v>
      </c>
      <c r="M83">
        <f t="shared" si="10"/>
        <v>0</v>
      </c>
    </row>
    <row r="84" spans="11:13" hidden="1" x14ac:dyDescent="0.3">
      <c r="K84" s="7">
        <f t="shared" si="9"/>
        <v>0</v>
      </c>
      <c r="L84" s="5">
        <f t="shared" si="11"/>
        <v>0</v>
      </c>
      <c r="M84">
        <f t="shared" si="10"/>
        <v>0</v>
      </c>
    </row>
    <row r="85" spans="11:13" hidden="1" x14ac:dyDescent="0.3">
      <c r="K85" s="7">
        <f t="shared" si="9"/>
        <v>0</v>
      </c>
      <c r="L85" s="5">
        <f t="shared" si="11"/>
        <v>0</v>
      </c>
      <c r="M85">
        <f t="shared" si="10"/>
        <v>0</v>
      </c>
    </row>
    <row r="86" spans="11:13" hidden="1" x14ac:dyDescent="0.3">
      <c r="K86" s="7">
        <f t="shared" si="9"/>
        <v>0</v>
      </c>
      <c r="L86" s="5">
        <f t="shared" si="11"/>
        <v>0</v>
      </c>
      <c r="M86">
        <f t="shared" si="10"/>
        <v>0</v>
      </c>
    </row>
    <row r="87" spans="11:13" hidden="1" x14ac:dyDescent="0.3">
      <c r="K87" s="7">
        <f t="shared" si="9"/>
        <v>0</v>
      </c>
      <c r="L87" s="5">
        <f t="shared" si="11"/>
        <v>0</v>
      </c>
      <c r="M87">
        <f t="shared" si="10"/>
        <v>0</v>
      </c>
    </row>
    <row r="88" spans="11:13" hidden="1" x14ac:dyDescent="0.3">
      <c r="K88" s="7">
        <f t="shared" si="9"/>
        <v>0</v>
      </c>
      <c r="L88" s="5">
        <f t="shared" si="11"/>
        <v>0</v>
      </c>
      <c r="M88">
        <f t="shared" si="10"/>
        <v>0</v>
      </c>
    </row>
    <row r="89" spans="11:13" hidden="1" x14ac:dyDescent="0.3">
      <c r="K89" s="7">
        <f t="shared" si="9"/>
        <v>0</v>
      </c>
      <c r="L89" s="5">
        <f t="shared" si="11"/>
        <v>0</v>
      </c>
      <c r="M89">
        <f t="shared" si="10"/>
        <v>0</v>
      </c>
    </row>
    <row r="90" spans="11:13" hidden="1" x14ac:dyDescent="0.3">
      <c r="K90" s="7">
        <f t="shared" si="9"/>
        <v>0</v>
      </c>
      <c r="L90" s="5">
        <f t="shared" si="11"/>
        <v>0</v>
      </c>
      <c r="M90">
        <f t="shared" si="10"/>
        <v>0</v>
      </c>
    </row>
    <row r="91" spans="11:13" hidden="1" x14ac:dyDescent="0.3">
      <c r="K91" s="7">
        <f t="shared" si="9"/>
        <v>0</v>
      </c>
      <c r="L91" s="5">
        <f t="shared" si="11"/>
        <v>0</v>
      </c>
      <c r="M91">
        <f t="shared" si="10"/>
        <v>0</v>
      </c>
    </row>
    <row r="92" spans="11:13" hidden="1" x14ac:dyDescent="0.3">
      <c r="K92" s="7">
        <f t="shared" si="9"/>
        <v>0</v>
      </c>
      <c r="L92" s="5">
        <f t="shared" si="11"/>
        <v>0</v>
      </c>
      <c r="M92">
        <f t="shared" si="10"/>
        <v>0</v>
      </c>
    </row>
    <row r="93" spans="11:13" hidden="1" x14ac:dyDescent="0.3">
      <c r="K93" s="7">
        <f t="shared" si="9"/>
        <v>0</v>
      </c>
      <c r="L93" s="5">
        <f t="shared" si="11"/>
        <v>0</v>
      </c>
      <c r="M93">
        <f t="shared" si="10"/>
        <v>0</v>
      </c>
    </row>
    <row r="94" spans="11:13" hidden="1" x14ac:dyDescent="0.3">
      <c r="K94" s="7">
        <f t="shared" si="9"/>
        <v>0</v>
      </c>
      <c r="L94" s="5">
        <f t="shared" si="11"/>
        <v>0</v>
      </c>
      <c r="M94">
        <f t="shared" si="10"/>
        <v>0</v>
      </c>
    </row>
    <row r="95" spans="11:13" hidden="1" x14ac:dyDescent="0.3">
      <c r="K95" s="7">
        <f t="shared" si="9"/>
        <v>0</v>
      </c>
      <c r="L95" s="5">
        <f t="shared" si="11"/>
        <v>0</v>
      </c>
      <c r="M95">
        <f t="shared" si="10"/>
        <v>0</v>
      </c>
    </row>
    <row r="96" spans="11:13" hidden="1" x14ac:dyDescent="0.3">
      <c r="K96" s="7">
        <f t="shared" si="9"/>
        <v>0</v>
      </c>
      <c r="L96" s="5">
        <f t="shared" si="11"/>
        <v>0</v>
      </c>
      <c r="M96">
        <f t="shared" si="10"/>
        <v>0</v>
      </c>
    </row>
    <row r="97" spans="11:13" hidden="1" x14ac:dyDescent="0.3">
      <c r="K97" s="7">
        <f t="shared" si="9"/>
        <v>0</v>
      </c>
      <c r="L97" s="5">
        <f t="shared" si="11"/>
        <v>0</v>
      </c>
      <c r="M97">
        <f t="shared" si="10"/>
        <v>0</v>
      </c>
    </row>
    <row r="98" spans="11:13" hidden="1" x14ac:dyDescent="0.3">
      <c r="K98" s="7">
        <f t="shared" si="9"/>
        <v>0</v>
      </c>
      <c r="L98" s="5">
        <f t="shared" si="11"/>
        <v>0</v>
      </c>
      <c r="M98">
        <f t="shared" si="10"/>
        <v>0</v>
      </c>
    </row>
    <row r="99" spans="11:13" hidden="1" x14ac:dyDescent="0.3">
      <c r="K99" s="7">
        <f t="shared" si="9"/>
        <v>0</v>
      </c>
      <c r="L99" s="5">
        <f t="shared" si="11"/>
        <v>0</v>
      </c>
      <c r="M99">
        <f t="shared" si="10"/>
        <v>0</v>
      </c>
    </row>
    <row r="100" spans="11:13" hidden="1" x14ac:dyDescent="0.3">
      <c r="K100" s="7">
        <f t="shared" si="9"/>
        <v>0</v>
      </c>
      <c r="L100" s="5">
        <f t="shared" si="11"/>
        <v>0</v>
      </c>
      <c r="M100">
        <f t="shared" si="10"/>
        <v>0</v>
      </c>
    </row>
    <row r="101" spans="11:13" hidden="1" x14ac:dyDescent="0.3">
      <c r="K101" s="7">
        <f t="shared" si="9"/>
        <v>0</v>
      </c>
      <c r="L101" s="5">
        <f t="shared" si="11"/>
        <v>0</v>
      </c>
      <c r="M101">
        <f t="shared" si="10"/>
        <v>0</v>
      </c>
    </row>
    <row r="102" spans="11:13" hidden="1" x14ac:dyDescent="0.3">
      <c r="K102" s="7">
        <f t="shared" si="9"/>
        <v>0</v>
      </c>
      <c r="L102" s="5">
        <f t="shared" si="11"/>
        <v>0</v>
      </c>
      <c r="M102">
        <f t="shared" si="10"/>
        <v>0</v>
      </c>
    </row>
    <row r="103" spans="11:13" hidden="1" x14ac:dyDescent="0.3">
      <c r="K103" s="7">
        <f t="shared" si="9"/>
        <v>0</v>
      </c>
      <c r="L103" s="5">
        <f t="shared" si="11"/>
        <v>0</v>
      </c>
      <c r="M103">
        <f t="shared" si="10"/>
        <v>0</v>
      </c>
    </row>
    <row r="104" spans="11:13" hidden="1" x14ac:dyDescent="0.3">
      <c r="K104" s="7">
        <f t="shared" si="9"/>
        <v>0</v>
      </c>
      <c r="L104" s="5">
        <f t="shared" si="11"/>
        <v>0</v>
      </c>
      <c r="M104">
        <f t="shared" si="10"/>
        <v>0</v>
      </c>
    </row>
    <row r="105" spans="11:13" hidden="1" x14ac:dyDescent="0.3">
      <c r="K105" s="7">
        <f t="shared" si="9"/>
        <v>0</v>
      </c>
      <c r="L105" s="5">
        <f t="shared" si="11"/>
        <v>0</v>
      </c>
      <c r="M105">
        <f t="shared" si="10"/>
        <v>0</v>
      </c>
    </row>
    <row r="106" spans="11:13" hidden="1" x14ac:dyDescent="0.3">
      <c r="K106" s="7">
        <f t="shared" si="9"/>
        <v>0</v>
      </c>
      <c r="L106" s="5">
        <f t="shared" si="11"/>
        <v>0</v>
      </c>
      <c r="M106">
        <f t="shared" si="10"/>
        <v>0</v>
      </c>
    </row>
    <row r="107" spans="11:13" hidden="1" x14ac:dyDescent="0.3">
      <c r="K107" s="7">
        <f t="shared" si="9"/>
        <v>0</v>
      </c>
      <c r="L107" s="5">
        <f t="shared" si="11"/>
        <v>0</v>
      </c>
      <c r="M107">
        <f t="shared" si="10"/>
        <v>0</v>
      </c>
    </row>
    <row r="108" spans="11:13" hidden="1" x14ac:dyDescent="0.3">
      <c r="K108" s="7">
        <f t="shared" si="9"/>
        <v>0</v>
      </c>
      <c r="L108" s="5">
        <f t="shared" si="11"/>
        <v>0</v>
      </c>
      <c r="M108">
        <f t="shared" si="10"/>
        <v>0</v>
      </c>
    </row>
    <row r="109" spans="11:13" hidden="1" x14ac:dyDescent="0.3">
      <c r="K109" s="7">
        <f t="shared" si="9"/>
        <v>0</v>
      </c>
      <c r="L109" s="5">
        <f t="shared" si="11"/>
        <v>0</v>
      </c>
      <c r="M109">
        <f t="shared" si="10"/>
        <v>0</v>
      </c>
    </row>
    <row r="110" spans="11:13" hidden="1" x14ac:dyDescent="0.3">
      <c r="K110" s="7">
        <f t="shared" si="9"/>
        <v>0</v>
      </c>
      <c r="L110" s="5">
        <f t="shared" si="11"/>
        <v>0</v>
      </c>
      <c r="M110">
        <f t="shared" si="10"/>
        <v>0</v>
      </c>
    </row>
    <row r="111" spans="11:13" hidden="1" x14ac:dyDescent="0.3">
      <c r="K111" s="7">
        <f t="shared" si="9"/>
        <v>0</v>
      </c>
      <c r="L111" s="5">
        <f t="shared" si="11"/>
        <v>0</v>
      </c>
      <c r="M111">
        <f t="shared" si="10"/>
        <v>0</v>
      </c>
    </row>
    <row r="112" spans="11:13" hidden="1" x14ac:dyDescent="0.3">
      <c r="K112" s="7">
        <f t="shared" si="9"/>
        <v>0</v>
      </c>
      <c r="L112" s="5">
        <f t="shared" si="11"/>
        <v>0</v>
      </c>
      <c r="M112">
        <f t="shared" si="10"/>
        <v>0</v>
      </c>
    </row>
    <row r="113" spans="11:13" hidden="1" x14ac:dyDescent="0.3">
      <c r="K113" s="7">
        <f t="shared" si="9"/>
        <v>0</v>
      </c>
      <c r="L113" s="5">
        <f t="shared" si="11"/>
        <v>0</v>
      </c>
      <c r="M113">
        <f t="shared" si="10"/>
        <v>0</v>
      </c>
    </row>
    <row r="114" spans="11:13" hidden="1" x14ac:dyDescent="0.3">
      <c r="K114" s="7">
        <f t="shared" si="9"/>
        <v>0</v>
      </c>
      <c r="L114" s="5">
        <f t="shared" si="11"/>
        <v>0</v>
      </c>
      <c r="M114">
        <f t="shared" si="10"/>
        <v>0</v>
      </c>
    </row>
    <row r="115" spans="11:13" hidden="1" x14ac:dyDescent="0.3">
      <c r="K115" s="7">
        <f t="shared" si="9"/>
        <v>0</v>
      </c>
      <c r="L115" s="5">
        <f t="shared" si="11"/>
        <v>0</v>
      </c>
      <c r="M115">
        <f t="shared" si="10"/>
        <v>0</v>
      </c>
    </row>
    <row r="116" spans="11:13" hidden="1" x14ac:dyDescent="0.3">
      <c r="K116" s="7">
        <f t="shared" si="9"/>
        <v>0</v>
      </c>
      <c r="L116" s="5">
        <f t="shared" si="11"/>
        <v>0</v>
      </c>
      <c r="M116">
        <f t="shared" si="10"/>
        <v>0</v>
      </c>
    </row>
    <row r="117" spans="11:13" hidden="1" x14ac:dyDescent="0.3">
      <c r="K117" s="7">
        <f t="shared" si="9"/>
        <v>0</v>
      </c>
      <c r="L117" s="5">
        <f t="shared" si="11"/>
        <v>0</v>
      </c>
      <c r="M117">
        <f t="shared" si="10"/>
        <v>0</v>
      </c>
    </row>
    <row r="118" spans="11:13" hidden="1" x14ac:dyDescent="0.3">
      <c r="K118" s="7">
        <f t="shared" si="9"/>
        <v>0</v>
      </c>
      <c r="L118" s="5">
        <f t="shared" si="11"/>
        <v>0</v>
      </c>
      <c r="M118">
        <f t="shared" si="10"/>
        <v>0</v>
      </c>
    </row>
    <row r="119" spans="11:13" hidden="1" x14ac:dyDescent="0.3">
      <c r="K119" s="7">
        <f t="shared" si="9"/>
        <v>0</v>
      </c>
      <c r="L119" s="5">
        <f t="shared" si="11"/>
        <v>0</v>
      </c>
      <c r="M119">
        <f t="shared" si="10"/>
        <v>0</v>
      </c>
    </row>
    <row r="120" spans="11:13" hidden="1" x14ac:dyDescent="0.3">
      <c r="K120" s="7">
        <f t="shared" si="9"/>
        <v>0</v>
      </c>
      <c r="L120" s="5">
        <f t="shared" si="11"/>
        <v>0</v>
      </c>
      <c r="M120">
        <f t="shared" si="10"/>
        <v>0</v>
      </c>
    </row>
    <row r="121" spans="11:13" hidden="1" x14ac:dyDescent="0.3">
      <c r="K121" s="7">
        <f t="shared" si="9"/>
        <v>0</v>
      </c>
      <c r="L121" s="5">
        <f t="shared" si="11"/>
        <v>0</v>
      </c>
      <c r="M121">
        <f t="shared" si="10"/>
        <v>0</v>
      </c>
    </row>
    <row r="122" spans="11:13" hidden="1" x14ac:dyDescent="0.3">
      <c r="K122" s="7">
        <f t="shared" si="9"/>
        <v>0</v>
      </c>
      <c r="L122" s="5">
        <f t="shared" si="11"/>
        <v>0</v>
      </c>
      <c r="M122">
        <f t="shared" si="10"/>
        <v>0</v>
      </c>
    </row>
    <row r="123" spans="11:13" hidden="1" x14ac:dyDescent="0.3">
      <c r="K123" s="7">
        <f t="shared" si="9"/>
        <v>0</v>
      </c>
      <c r="L123" s="5">
        <f t="shared" si="11"/>
        <v>0</v>
      </c>
      <c r="M123">
        <f t="shared" si="10"/>
        <v>0</v>
      </c>
    </row>
    <row r="124" spans="11:13" hidden="1" x14ac:dyDescent="0.3">
      <c r="K124" s="7">
        <f t="shared" si="9"/>
        <v>0</v>
      </c>
      <c r="L124" s="5">
        <f t="shared" si="11"/>
        <v>0</v>
      </c>
      <c r="M124">
        <f t="shared" si="10"/>
        <v>0</v>
      </c>
    </row>
    <row r="125" spans="11:13" hidden="1" x14ac:dyDescent="0.3">
      <c r="K125" s="7">
        <f t="shared" si="9"/>
        <v>0</v>
      </c>
      <c r="L125" s="5">
        <f t="shared" si="11"/>
        <v>0</v>
      </c>
      <c r="M125">
        <f t="shared" si="10"/>
        <v>0</v>
      </c>
    </row>
    <row r="126" spans="11:13" hidden="1" x14ac:dyDescent="0.3">
      <c r="K126" s="7">
        <f t="shared" si="9"/>
        <v>0</v>
      </c>
      <c r="L126" s="5">
        <f t="shared" si="11"/>
        <v>0</v>
      </c>
      <c r="M126">
        <f t="shared" si="10"/>
        <v>0</v>
      </c>
    </row>
    <row r="127" spans="11:13" hidden="1" x14ac:dyDescent="0.3">
      <c r="K127" s="7">
        <f t="shared" si="9"/>
        <v>0</v>
      </c>
      <c r="L127" s="5">
        <f t="shared" si="11"/>
        <v>0</v>
      </c>
      <c r="M127">
        <f t="shared" si="10"/>
        <v>0</v>
      </c>
    </row>
    <row r="128" spans="11:13" hidden="1" x14ac:dyDescent="0.3">
      <c r="K128" s="7">
        <f t="shared" si="9"/>
        <v>0</v>
      </c>
      <c r="L128" s="5">
        <f t="shared" si="11"/>
        <v>0</v>
      </c>
      <c r="M128">
        <f t="shared" si="10"/>
        <v>0</v>
      </c>
    </row>
    <row r="129" spans="11:13" hidden="1" x14ac:dyDescent="0.3">
      <c r="K129" s="7">
        <f t="shared" si="9"/>
        <v>0</v>
      </c>
      <c r="L129" s="5">
        <f t="shared" si="11"/>
        <v>0</v>
      </c>
      <c r="M129">
        <f t="shared" si="10"/>
        <v>0</v>
      </c>
    </row>
    <row r="130" spans="11:13" hidden="1" x14ac:dyDescent="0.3">
      <c r="K130" s="7">
        <f t="shared" si="9"/>
        <v>0</v>
      </c>
      <c r="L130" s="5">
        <f t="shared" si="11"/>
        <v>0</v>
      </c>
      <c r="M130">
        <f t="shared" si="10"/>
        <v>0</v>
      </c>
    </row>
    <row r="131" spans="11:13" hidden="1" x14ac:dyDescent="0.3">
      <c r="K131" s="7">
        <f t="shared" si="9"/>
        <v>0</v>
      </c>
      <c r="L131" s="5">
        <f t="shared" si="11"/>
        <v>0</v>
      </c>
      <c r="M131">
        <f t="shared" si="10"/>
        <v>0</v>
      </c>
    </row>
    <row r="132" spans="11:13" hidden="1" x14ac:dyDescent="0.3">
      <c r="K132" s="7">
        <f t="shared" si="9"/>
        <v>0</v>
      </c>
      <c r="L132" s="5">
        <f t="shared" si="11"/>
        <v>0</v>
      </c>
      <c r="M132">
        <f t="shared" si="10"/>
        <v>0</v>
      </c>
    </row>
    <row r="133" spans="11:13" hidden="1" x14ac:dyDescent="0.3">
      <c r="K133" s="7">
        <f t="shared" si="9"/>
        <v>0</v>
      </c>
      <c r="L133" s="5">
        <f t="shared" si="11"/>
        <v>0</v>
      </c>
      <c r="M133">
        <f t="shared" si="10"/>
        <v>0</v>
      </c>
    </row>
    <row r="134" spans="11:13" hidden="1" x14ac:dyDescent="0.3">
      <c r="K134" s="7">
        <f t="shared" ref="K134:K197" si="12">SUM(F134:J134)</f>
        <v>0</v>
      </c>
      <c r="L134" s="5">
        <f t="shared" si="11"/>
        <v>0</v>
      </c>
      <c r="M134">
        <f t="shared" ref="M134:M197" si="13">SUM(K134*L134)</f>
        <v>0</v>
      </c>
    </row>
    <row r="135" spans="11:13" hidden="1" x14ac:dyDescent="0.3">
      <c r="K135" s="7">
        <f t="shared" si="12"/>
        <v>0</v>
      </c>
      <c r="L135" s="5">
        <f t="shared" ref="L135:L198" si="14">IF(D135="X",0,IF(E135="",0,IF(E135="H",0,VLOOKUP(E135,$F$540:$G$554,2))))</f>
        <v>0</v>
      </c>
      <c r="M135">
        <f t="shared" si="13"/>
        <v>0</v>
      </c>
    </row>
    <row r="136" spans="11:13" hidden="1" x14ac:dyDescent="0.3">
      <c r="K136" s="7">
        <f t="shared" si="12"/>
        <v>0</v>
      </c>
      <c r="L136" s="5">
        <f t="shared" si="14"/>
        <v>0</v>
      </c>
      <c r="M136">
        <f t="shared" si="13"/>
        <v>0</v>
      </c>
    </row>
    <row r="137" spans="11:13" hidden="1" x14ac:dyDescent="0.3">
      <c r="K137" s="7">
        <f t="shared" si="12"/>
        <v>0</v>
      </c>
      <c r="L137" s="5">
        <f t="shared" si="14"/>
        <v>0</v>
      </c>
      <c r="M137">
        <f t="shared" si="13"/>
        <v>0</v>
      </c>
    </row>
    <row r="138" spans="11:13" hidden="1" x14ac:dyDescent="0.3">
      <c r="K138" s="7">
        <f t="shared" si="12"/>
        <v>0</v>
      </c>
      <c r="L138" s="5">
        <f t="shared" si="14"/>
        <v>0</v>
      </c>
      <c r="M138">
        <f t="shared" si="13"/>
        <v>0</v>
      </c>
    </row>
    <row r="139" spans="11:13" hidden="1" x14ac:dyDescent="0.3">
      <c r="K139" s="7">
        <f t="shared" si="12"/>
        <v>0</v>
      </c>
      <c r="L139" s="5">
        <f t="shared" si="14"/>
        <v>0</v>
      </c>
      <c r="M139">
        <f t="shared" si="13"/>
        <v>0</v>
      </c>
    </row>
    <row r="140" spans="11:13" hidden="1" x14ac:dyDescent="0.3">
      <c r="K140" s="7">
        <f t="shared" si="12"/>
        <v>0</v>
      </c>
      <c r="L140" s="5">
        <f t="shared" si="14"/>
        <v>0</v>
      </c>
      <c r="M140">
        <f t="shared" si="13"/>
        <v>0</v>
      </c>
    </row>
    <row r="141" spans="11:13" hidden="1" x14ac:dyDescent="0.3">
      <c r="K141" s="7">
        <f t="shared" si="12"/>
        <v>0</v>
      </c>
      <c r="L141" s="5">
        <f t="shared" si="14"/>
        <v>0</v>
      </c>
      <c r="M141">
        <f t="shared" si="13"/>
        <v>0</v>
      </c>
    </row>
    <row r="142" spans="11:13" hidden="1" x14ac:dyDescent="0.3">
      <c r="K142" s="7">
        <f t="shared" si="12"/>
        <v>0</v>
      </c>
      <c r="L142" s="5">
        <f t="shared" si="14"/>
        <v>0</v>
      </c>
      <c r="M142">
        <f t="shared" si="13"/>
        <v>0</v>
      </c>
    </row>
    <row r="143" spans="11:13" hidden="1" x14ac:dyDescent="0.3">
      <c r="K143" s="7">
        <f t="shared" si="12"/>
        <v>0</v>
      </c>
      <c r="L143" s="5">
        <f t="shared" si="14"/>
        <v>0</v>
      </c>
      <c r="M143">
        <f t="shared" si="13"/>
        <v>0</v>
      </c>
    </row>
    <row r="144" spans="11:13" hidden="1" x14ac:dyDescent="0.3">
      <c r="K144" s="7">
        <f t="shared" si="12"/>
        <v>0</v>
      </c>
      <c r="L144" s="5">
        <f t="shared" si="14"/>
        <v>0</v>
      </c>
      <c r="M144">
        <f t="shared" si="13"/>
        <v>0</v>
      </c>
    </row>
    <row r="145" spans="11:13" hidden="1" x14ac:dyDescent="0.3">
      <c r="K145" s="7">
        <f t="shared" si="12"/>
        <v>0</v>
      </c>
      <c r="L145" s="5">
        <f t="shared" si="14"/>
        <v>0</v>
      </c>
      <c r="M145">
        <f t="shared" si="13"/>
        <v>0</v>
      </c>
    </row>
    <row r="146" spans="11:13" hidden="1" x14ac:dyDescent="0.3">
      <c r="K146" s="7">
        <f t="shared" si="12"/>
        <v>0</v>
      </c>
      <c r="L146" s="5">
        <f t="shared" si="14"/>
        <v>0</v>
      </c>
      <c r="M146">
        <f t="shared" si="13"/>
        <v>0</v>
      </c>
    </row>
    <row r="147" spans="11:13" hidden="1" x14ac:dyDescent="0.3">
      <c r="K147" s="7">
        <f t="shared" si="12"/>
        <v>0</v>
      </c>
      <c r="L147" s="5">
        <f t="shared" si="14"/>
        <v>0</v>
      </c>
      <c r="M147">
        <f t="shared" si="13"/>
        <v>0</v>
      </c>
    </row>
    <row r="148" spans="11:13" hidden="1" x14ac:dyDescent="0.3">
      <c r="K148" s="7">
        <f t="shared" si="12"/>
        <v>0</v>
      </c>
      <c r="L148" s="5">
        <f t="shared" si="14"/>
        <v>0</v>
      </c>
      <c r="M148">
        <f t="shared" si="13"/>
        <v>0</v>
      </c>
    </row>
    <row r="149" spans="11:13" hidden="1" x14ac:dyDescent="0.3">
      <c r="K149" s="7">
        <f t="shared" si="12"/>
        <v>0</v>
      </c>
      <c r="L149" s="5">
        <f t="shared" si="14"/>
        <v>0</v>
      </c>
      <c r="M149">
        <f t="shared" si="13"/>
        <v>0</v>
      </c>
    </row>
    <row r="150" spans="11:13" hidden="1" x14ac:dyDescent="0.3">
      <c r="K150" s="7">
        <f t="shared" si="12"/>
        <v>0</v>
      </c>
      <c r="L150" s="5">
        <f t="shared" si="14"/>
        <v>0</v>
      </c>
      <c r="M150">
        <f t="shared" si="13"/>
        <v>0</v>
      </c>
    </row>
    <row r="151" spans="11:13" hidden="1" x14ac:dyDescent="0.3">
      <c r="K151" s="7">
        <f t="shared" si="12"/>
        <v>0</v>
      </c>
      <c r="L151" s="5">
        <f t="shared" si="14"/>
        <v>0</v>
      </c>
      <c r="M151">
        <f t="shared" si="13"/>
        <v>0</v>
      </c>
    </row>
    <row r="152" spans="11:13" hidden="1" x14ac:dyDescent="0.3">
      <c r="K152" s="7">
        <f t="shared" si="12"/>
        <v>0</v>
      </c>
      <c r="L152" s="5">
        <f t="shared" si="14"/>
        <v>0</v>
      </c>
      <c r="M152">
        <f t="shared" si="13"/>
        <v>0</v>
      </c>
    </row>
    <row r="153" spans="11:13" hidden="1" x14ac:dyDescent="0.3">
      <c r="K153" s="7">
        <f t="shared" si="12"/>
        <v>0</v>
      </c>
      <c r="L153" s="5">
        <f t="shared" si="14"/>
        <v>0</v>
      </c>
      <c r="M153">
        <f t="shared" si="13"/>
        <v>0</v>
      </c>
    </row>
    <row r="154" spans="11:13" hidden="1" x14ac:dyDescent="0.3">
      <c r="K154" s="7">
        <f t="shared" si="12"/>
        <v>0</v>
      </c>
      <c r="L154" s="5">
        <f t="shared" si="14"/>
        <v>0</v>
      </c>
      <c r="M154">
        <f t="shared" si="13"/>
        <v>0</v>
      </c>
    </row>
    <row r="155" spans="11:13" hidden="1" x14ac:dyDescent="0.3">
      <c r="K155" s="7">
        <f t="shared" si="12"/>
        <v>0</v>
      </c>
      <c r="L155" s="5">
        <f t="shared" si="14"/>
        <v>0</v>
      </c>
      <c r="M155">
        <f t="shared" si="13"/>
        <v>0</v>
      </c>
    </row>
    <row r="156" spans="11:13" hidden="1" x14ac:dyDescent="0.3">
      <c r="K156" s="7">
        <f t="shared" si="12"/>
        <v>0</v>
      </c>
      <c r="L156" s="5">
        <f t="shared" si="14"/>
        <v>0</v>
      </c>
      <c r="M156">
        <f t="shared" si="13"/>
        <v>0</v>
      </c>
    </row>
    <row r="157" spans="11:13" hidden="1" x14ac:dyDescent="0.3">
      <c r="K157" s="7">
        <f t="shared" si="12"/>
        <v>0</v>
      </c>
      <c r="L157" s="5">
        <f t="shared" si="14"/>
        <v>0</v>
      </c>
      <c r="M157">
        <f t="shared" si="13"/>
        <v>0</v>
      </c>
    </row>
    <row r="158" spans="11:13" hidden="1" x14ac:dyDescent="0.3">
      <c r="K158" s="7">
        <f t="shared" si="12"/>
        <v>0</v>
      </c>
      <c r="L158" s="5">
        <f t="shared" si="14"/>
        <v>0</v>
      </c>
      <c r="M158">
        <f t="shared" si="13"/>
        <v>0</v>
      </c>
    </row>
    <row r="159" spans="11:13" hidden="1" x14ac:dyDescent="0.3">
      <c r="K159" s="7">
        <f t="shared" si="12"/>
        <v>0</v>
      </c>
      <c r="L159" s="5">
        <f t="shared" si="14"/>
        <v>0</v>
      </c>
      <c r="M159">
        <f t="shared" si="13"/>
        <v>0</v>
      </c>
    </row>
    <row r="160" spans="11:13" hidden="1" x14ac:dyDescent="0.3">
      <c r="K160" s="7">
        <f t="shared" si="12"/>
        <v>0</v>
      </c>
      <c r="L160" s="5">
        <f t="shared" si="14"/>
        <v>0</v>
      </c>
      <c r="M160">
        <f t="shared" si="13"/>
        <v>0</v>
      </c>
    </row>
    <row r="161" spans="11:13" hidden="1" x14ac:dyDescent="0.3">
      <c r="K161" s="7">
        <f t="shared" si="12"/>
        <v>0</v>
      </c>
      <c r="L161" s="5">
        <f t="shared" si="14"/>
        <v>0</v>
      </c>
      <c r="M161">
        <f t="shared" si="13"/>
        <v>0</v>
      </c>
    </row>
    <row r="162" spans="11:13" hidden="1" x14ac:dyDescent="0.3">
      <c r="K162" s="7">
        <f t="shared" si="12"/>
        <v>0</v>
      </c>
      <c r="L162" s="5">
        <f t="shared" si="14"/>
        <v>0</v>
      </c>
      <c r="M162">
        <f t="shared" si="13"/>
        <v>0</v>
      </c>
    </row>
    <row r="163" spans="11:13" hidden="1" x14ac:dyDescent="0.3">
      <c r="K163" s="7">
        <f t="shared" si="12"/>
        <v>0</v>
      </c>
      <c r="L163" s="5">
        <f t="shared" si="14"/>
        <v>0</v>
      </c>
      <c r="M163">
        <f t="shared" si="13"/>
        <v>0</v>
      </c>
    </row>
    <row r="164" spans="11:13" hidden="1" x14ac:dyDescent="0.3">
      <c r="K164" s="7">
        <f t="shared" si="12"/>
        <v>0</v>
      </c>
      <c r="L164" s="5">
        <f t="shared" si="14"/>
        <v>0</v>
      </c>
      <c r="M164">
        <f t="shared" si="13"/>
        <v>0</v>
      </c>
    </row>
    <row r="165" spans="11:13" hidden="1" x14ac:dyDescent="0.3">
      <c r="K165" s="7">
        <f t="shared" si="12"/>
        <v>0</v>
      </c>
      <c r="L165" s="5">
        <f t="shared" si="14"/>
        <v>0</v>
      </c>
      <c r="M165">
        <f t="shared" si="13"/>
        <v>0</v>
      </c>
    </row>
    <row r="166" spans="11:13" hidden="1" x14ac:dyDescent="0.3">
      <c r="K166" s="7">
        <f t="shared" si="12"/>
        <v>0</v>
      </c>
      <c r="L166" s="5">
        <f t="shared" si="14"/>
        <v>0</v>
      </c>
      <c r="M166">
        <f t="shared" si="13"/>
        <v>0</v>
      </c>
    </row>
    <row r="167" spans="11:13" hidden="1" x14ac:dyDescent="0.3">
      <c r="K167" s="7">
        <f t="shared" si="12"/>
        <v>0</v>
      </c>
      <c r="L167" s="5">
        <f t="shared" si="14"/>
        <v>0</v>
      </c>
      <c r="M167">
        <f t="shared" si="13"/>
        <v>0</v>
      </c>
    </row>
    <row r="168" spans="11:13" hidden="1" x14ac:dyDescent="0.3">
      <c r="K168" s="7">
        <f t="shared" si="12"/>
        <v>0</v>
      </c>
      <c r="L168" s="5">
        <f t="shared" si="14"/>
        <v>0</v>
      </c>
      <c r="M168">
        <f t="shared" si="13"/>
        <v>0</v>
      </c>
    </row>
    <row r="169" spans="11:13" hidden="1" x14ac:dyDescent="0.3">
      <c r="K169" s="7">
        <f t="shared" si="12"/>
        <v>0</v>
      </c>
      <c r="L169" s="5">
        <f t="shared" si="14"/>
        <v>0</v>
      </c>
      <c r="M169">
        <f t="shared" si="13"/>
        <v>0</v>
      </c>
    </row>
    <row r="170" spans="11:13" hidden="1" x14ac:dyDescent="0.3">
      <c r="K170" s="7">
        <f t="shared" si="12"/>
        <v>0</v>
      </c>
      <c r="L170" s="5">
        <f t="shared" si="14"/>
        <v>0</v>
      </c>
      <c r="M170">
        <f t="shared" si="13"/>
        <v>0</v>
      </c>
    </row>
    <row r="171" spans="11:13" hidden="1" x14ac:dyDescent="0.3">
      <c r="K171" s="7">
        <f t="shared" si="12"/>
        <v>0</v>
      </c>
      <c r="L171" s="5">
        <f t="shared" si="14"/>
        <v>0</v>
      </c>
      <c r="M171">
        <f t="shared" si="13"/>
        <v>0</v>
      </c>
    </row>
    <row r="172" spans="11:13" hidden="1" x14ac:dyDescent="0.3">
      <c r="K172" s="7">
        <f t="shared" si="12"/>
        <v>0</v>
      </c>
      <c r="L172" s="5">
        <f t="shared" si="14"/>
        <v>0</v>
      </c>
      <c r="M172">
        <f t="shared" si="13"/>
        <v>0</v>
      </c>
    </row>
    <row r="173" spans="11:13" hidden="1" x14ac:dyDescent="0.3">
      <c r="K173" s="7">
        <f t="shared" si="12"/>
        <v>0</v>
      </c>
      <c r="L173" s="5">
        <f t="shared" si="14"/>
        <v>0</v>
      </c>
      <c r="M173">
        <f t="shared" si="13"/>
        <v>0</v>
      </c>
    </row>
    <row r="174" spans="11:13" hidden="1" x14ac:dyDescent="0.3">
      <c r="K174" s="7">
        <f t="shared" si="12"/>
        <v>0</v>
      </c>
      <c r="L174" s="5">
        <f t="shared" si="14"/>
        <v>0</v>
      </c>
      <c r="M174">
        <f t="shared" si="13"/>
        <v>0</v>
      </c>
    </row>
    <row r="175" spans="11:13" hidden="1" x14ac:dyDescent="0.3">
      <c r="K175" s="7">
        <f t="shared" si="12"/>
        <v>0</v>
      </c>
      <c r="L175" s="5">
        <f t="shared" si="14"/>
        <v>0</v>
      </c>
      <c r="M175">
        <f t="shared" si="13"/>
        <v>0</v>
      </c>
    </row>
    <row r="176" spans="11:13" hidden="1" x14ac:dyDescent="0.3">
      <c r="K176" s="7">
        <f t="shared" si="12"/>
        <v>0</v>
      </c>
      <c r="L176" s="5">
        <f t="shared" si="14"/>
        <v>0</v>
      </c>
      <c r="M176">
        <f t="shared" si="13"/>
        <v>0</v>
      </c>
    </row>
    <row r="177" spans="11:13" hidden="1" x14ac:dyDescent="0.3">
      <c r="K177" s="7">
        <f t="shared" si="12"/>
        <v>0</v>
      </c>
      <c r="L177" s="5">
        <f t="shared" si="14"/>
        <v>0</v>
      </c>
      <c r="M177">
        <f t="shared" si="13"/>
        <v>0</v>
      </c>
    </row>
    <row r="178" spans="11:13" hidden="1" x14ac:dyDescent="0.3">
      <c r="K178" s="7">
        <f t="shared" si="12"/>
        <v>0</v>
      </c>
      <c r="L178" s="5">
        <f t="shared" si="14"/>
        <v>0</v>
      </c>
      <c r="M178">
        <f t="shared" si="13"/>
        <v>0</v>
      </c>
    </row>
    <row r="179" spans="11:13" hidden="1" x14ac:dyDescent="0.3">
      <c r="K179" s="7">
        <f t="shared" si="12"/>
        <v>0</v>
      </c>
      <c r="L179" s="5">
        <f t="shared" si="14"/>
        <v>0</v>
      </c>
      <c r="M179">
        <f t="shared" si="13"/>
        <v>0</v>
      </c>
    </row>
    <row r="180" spans="11:13" hidden="1" x14ac:dyDescent="0.3">
      <c r="K180" s="7">
        <f t="shared" si="12"/>
        <v>0</v>
      </c>
      <c r="L180" s="5">
        <f t="shared" si="14"/>
        <v>0</v>
      </c>
      <c r="M180">
        <f t="shared" si="13"/>
        <v>0</v>
      </c>
    </row>
    <row r="181" spans="11:13" hidden="1" x14ac:dyDescent="0.3">
      <c r="K181" s="7">
        <f t="shared" si="12"/>
        <v>0</v>
      </c>
      <c r="L181" s="5">
        <f t="shared" si="14"/>
        <v>0</v>
      </c>
      <c r="M181">
        <f t="shared" si="13"/>
        <v>0</v>
      </c>
    </row>
    <row r="182" spans="11:13" hidden="1" x14ac:dyDescent="0.3">
      <c r="K182" s="7">
        <f t="shared" si="12"/>
        <v>0</v>
      </c>
      <c r="L182" s="5">
        <f t="shared" si="14"/>
        <v>0</v>
      </c>
      <c r="M182">
        <f t="shared" si="13"/>
        <v>0</v>
      </c>
    </row>
    <row r="183" spans="11:13" hidden="1" x14ac:dyDescent="0.3">
      <c r="K183" s="7">
        <f t="shared" si="12"/>
        <v>0</v>
      </c>
      <c r="L183" s="5">
        <f t="shared" si="14"/>
        <v>0</v>
      </c>
      <c r="M183">
        <f t="shared" si="13"/>
        <v>0</v>
      </c>
    </row>
    <row r="184" spans="11:13" hidden="1" x14ac:dyDescent="0.3">
      <c r="K184" s="7">
        <f t="shared" si="12"/>
        <v>0</v>
      </c>
      <c r="L184" s="5">
        <f t="shared" si="14"/>
        <v>0</v>
      </c>
      <c r="M184">
        <f t="shared" si="13"/>
        <v>0</v>
      </c>
    </row>
    <row r="185" spans="11:13" hidden="1" x14ac:dyDescent="0.3">
      <c r="K185" s="7">
        <f t="shared" si="12"/>
        <v>0</v>
      </c>
      <c r="L185" s="5">
        <f t="shared" si="14"/>
        <v>0</v>
      </c>
      <c r="M185">
        <f t="shared" si="13"/>
        <v>0</v>
      </c>
    </row>
    <row r="186" spans="11:13" hidden="1" x14ac:dyDescent="0.3">
      <c r="K186" s="7">
        <f t="shared" si="12"/>
        <v>0</v>
      </c>
      <c r="L186" s="5">
        <f t="shared" si="14"/>
        <v>0</v>
      </c>
      <c r="M186">
        <f t="shared" si="13"/>
        <v>0</v>
      </c>
    </row>
    <row r="187" spans="11:13" hidden="1" x14ac:dyDescent="0.3">
      <c r="K187" s="7">
        <f t="shared" si="12"/>
        <v>0</v>
      </c>
      <c r="L187" s="5">
        <f t="shared" si="14"/>
        <v>0</v>
      </c>
      <c r="M187">
        <f t="shared" si="13"/>
        <v>0</v>
      </c>
    </row>
    <row r="188" spans="11:13" hidden="1" x14ac:dyDescent="0.3">
      <c r="K188" s="7">
        <f t="shared" si="12"/>
        <v>0</v>
      </c>
      <c r="L188" s="5">
        <f t="shared" si="14"/>
        <v>0</v>
      </c>
      <c r="M188">
        <f t="shared" si="13"/>
        <v>0</v>
      </c>
    </row>
    <row r="189" spans="11:13" hidden="1" x14ac:dyDescent="0.3">
      <c r="K189" s="7">
        <f t="shared" si="12"/>
        <v>0</v>
      </c>
      <c r="L189" s="5">
        <f t="shared" si="14"/>
        <v>0</v>
      </c>
      <c r="M189">
        <f t="shared" si="13"/>
        <v>0</v>
      </c>
    </row>
    <row r="190" spans="11:13" hidden="1" x14ac:dyDescent="0.3">
      <c r="K190" s="7">
        <f t="shared" si="12"/>
        <v>0</v>
      </c>
      <c r="L190" s="5">
        <f t="shared" si="14"/>
        <v>0</v>
      </c>
      <c r="M190">
        <f t="shared" si="13"/>
        <v>0</v>
      </c>
    </row>
    <row r="191" spans="11:13" hidden="1" x14ac:dyDescent="0.3">
      <c r="K191" s="7">
        <f t="shared" si="12"/>
        <v>0</v>
      </c>
      <c r="L191" s="5">
        <f t="shared" si="14"/>
        <v>0</v>
      </c>
      <c r="M191">
        <f t="shared" si="13"/>
        <v>0</v>
      </c>
    </row>
    <row r="192" spans="11:13" hidden="1" x14ac:dyDescent="0.3">
      <c r="K192" s="7">
        <f t="shared" si="12"/>
        <v>0</v>
      </c>
      <c r="L192" s="5">
        <f t="shared" si="14"/>
        <v>0</v>
      </c>
      <c r="M192">
        <f t="shared" si="13"/>
        <v>0</v>
      </c>
    </row>
    <row r="193" spans="11:13" hidden="1" x14ac:dyDescent="0.3">
      <c r="K193" s="7">
        <f t="shared" si="12"/>
        <v>0</v>
      </c>
      <c r="L193" s="5">
        <f t="shared" si="14"/>
        <v>0</v>
      </c>
      <c r="M193">
        <f t="shared" si="13"/>
        <v>0</v>
      </c>
    </row>
    <row r="194" spans="11:13" hidden="1" x14ac:dyDescent="0.3">
      <c r="K194" s="7">
        <f t="shared" si="12"/>
        <v>0</v>
      </c>
      <c r="L194" s="5">
        <f t="shared" si="14"/>
        <v>0</v>
      </c>
      <c r="M194">
        <f t="shared" si="13"/>
        <v>0</v>
      </c>
    </row>
    <row r="195" spans="11:13" hidden="1" x14ac:dyDescent="0.3">
      <c r="K195" s="7">
        <f t="shared" si="12"/>
        <v>0</v>
      </c>
      <c r="L195" s="5">
        <f t="shared" si="14"/>
        <v>0</v>
      </c>
      <c r="M195">
        <f t="shared" si="13"/>
        <v>0</v>
      </c>
    </row>
    <row r="196" spans="11:13" hidden="1" x14ac:dyDescent="0.3">
      <c r="K196" s="7">
        <f t="shared" si="12"/>
        <v>0</v>
      </c>
      <c r="L196" s="5">
        <f t="shared" si="14"/>
        <v>0</v>
      </c>
      <c r="M196">
        <f t="shared" si="13"/>
        <v>0</v>
      </c>
    </row>
    <row r="197" spans="11:13" hidden="1" x14ac:dyDescent="0.3">
      <c r="K197" s="7">
        <f t="shared" si="12"/>
        <v>0</v>
      </c>
      <c r="L197" s="5">
        <f t="shared" si="14"/>
        <v>0</v>
      </c>
      <c r="M197">
        <f t="shared" si="13"/>
        <v>0</v>
      </c>
    </row>
    <row r="198" spans="11:13" hidden="1" x14ac:dyDescent="0.3">
      <c r="K198" s="7">
        <f t="shared" ref="K198:K261" si="15">SUM(F198:J198)</f>
        <v>0</v>
      </c>
      <c r="L198" s="5">
        <f t="shared" si="14"/>
        <v>0</v>
      </c>
      <c r="M198">
        <f t="shared" ref="M198:M261" si="16">SUM(K198*L198)</f>
        <v>0</v>
      </c>
    </row>
    <row r="199" spans="11:13" hidden="1" x14ac:dyDescent="0.3">
      <c r="K199" s="7">
        <f t="shared" si="15"/>
        <v>0</v>
      </c>
      <c r="L199" s="5">
        <f t="shared" ref="L199:L262" si="17">IF(D199="X",0,IF(E199="",0,IF(E199="H",0,VLOOKUP(E199,$F$540:$G$554,2))))</f>
        <v>0</v>
      </c>
      <c r="M199">
        <f t="shared" si="16"/>
        <v>0</v>
      </c>
    </row>
    <row r="200" spans="11:13" hidden="1" x14ac:dyDescent="0.3">
      <c r="K200" s="7">
        <f t="shared" si="15"/>
        <v>0</v>
      </c>
      <c r="L200" s="5">
        <f t="shared" si="17"/>
        <v>0</v>
      </c>
      <c r="M200">
        <f t="shared" si="16"/>
        <v>0</v>
      </c>
    </row>
    <row r="201" spans="11:13" hidden="1" x14ac:dyDescent="0.3">
      <c r="K201" s="7">
        <f t="shared" si="15"/>
        <v>0</v>
      </c>
      <c r="L201" s="5">
        <f t="shared" si="17"/>
        <v>0</v>
      </c>
      <c r="M201">
        <f t="shared" si="16"/>
        <v>0</v>
      </c>
    </row>
    <row r="202" spans="11:13" hidden="1" x14ac:dyDescent="0.3">
      <c r="K202" s="7">
        <f t="shared" si="15"/>
        <v>0</v>
      </c>
      <c r="L202" s="5">
        <f t="shared" si="17"/>
        <v>0</v>
      </c>
      <c r="M202">
        <f t="shared" si="16"/>
        <v>0</v>
      </c>
    </row>
    <row r="203" spans="11:13" hidden="1" x14ac:dyDescent="0.3">
      <c r="K203" s="7">
        <f t="shared" si="15"/>
        <v>0</v>
      </c>
      <c r="L203" s="5">
        <f t="shared" si="17"/>
        <v>0</v>
      </c>
      <c r="M203">
        <f t="shared" si="16"/>
        <v>0</v>
      </c>
    </row>
    <row r="204" spans="11:13" hidden="1" x14ac:dyDescent="0.3">
      <c r="K204" s="7">
        <f t="shared" si="15"/>
        <v>0</v>
      </c>
      <c r="L204" s="5">
        <f t="shared" si="17"/>
        <v>0</v>
      </c>
      <c r="M204">
        <f t="shared" si="16"/>
        <v>0</v>
      </c>
    </row>
    <row r="205" spans="11:13" hidden="1" x14ac:dyDescent="0.3">
      <c r="K205" s="7">
        <f t="shared" si="15"/>
        <v>0</v>
      </c>
      <c r="L205" s="5">
        <f t="shared" si="17"/>
        <v>0</v>
      </c>
      <c r="M205">
        <f t="shared" si="16"/>
        <v>0</v>
      </c>
    </row>
    <row r="206" spans="11:13" hidden="1" x14ac:dyDescent="0.3">
      <c r="K206" s="7">
        <f t="shared" si="15"/>
        <v>0</v>
      </c>
      <c r="L206" s="5">
        <f t="shared" si="17"/>
        <v>0</v>
      </c>
      <c r="M206">
        <f t="shared" si="16"/>
        <v>0</v>
      </c>
    </row>
    <row r="207" spans="11:13" hidden="1" x14ac:dyDescent="0.3">
      <c r="K207" s="7">
        <f t="shared" si="15"/>
        <v>0</v>
      </c>
      <c r="L207" s="5">
        <f t="shared" si="17"/>
        <v>0</v>
      </c>
      <c r="M207">
        <f t="shared" si="16"/>
        <v>0</v>
      </c>
    </row>
    <row r="208" spans="11:13" hidden="1" x14ac:dyDescent="0.3">
      <c r="K208" s="7">
        <f t="shared" si="15"/>
        <v>0</v>
      </c>
      <c r="L208" s="5">
        <f t="shared" si="17"/>
        <v>0</v>
      </c>
      <c r="M208">
        <f t="shared" si="16"/>
        <v>0</v>
      </c>
    </row>
    <row r="209" spans="11:13" hidden="1" x14ac:dyDescent="0.3">
      <c r="K209" s="7">
        <f t="shared" si="15"/>
        <v>0</v>
      </c>
      <c r="L209" s="5">
        <f t="shared" si="17"/>
        <v>0</v>
      </c>
      <c r="M209">
        <f t="shared" si="16"/>
        <v>0</v>
      </c>
    </row>
    <row r="210" spans="11:13" hidden="1" x14ac:dyDescent="0.3">
      <c r="K210" s="7">
        <f t="shared" si="15"/>
        <v>0</v>
      </c>
      <c r="L210" s="5">
        <f t="shared" si="17"/>
        <v>0</v>
      </c>
      <c r="M210">
        <f t="shared" si="16"/>
        <v>0</v>
      </c>
    </row>
    <row r="211" spans="11:13" hidden="1" x14ac:dyDescent="0.3">
      <c r="K211" s="7">
        <f t="shared" si="15"/>
        <v>0</v>
      </c>
      <c r="L211" s="5">
        <f t="shared" si="17"/>
        <v>0</v>
      </c>
      <c r="M211">
        <f t="shared" si="16"/>
        <v>0</v>
      </c>
    </row>
    <row r="212" spans="11:13" hidden="1" x14ac:dyDescent="0.3">
      <c r="K212" s="7">
        <f t="shared" si="15"/>
        <v>0</v>
      </c>
      <c r="L212" s="5">
        <f t="shared" si="17"/>
        <v>0</v>
      </c>
      <c r="M212">
        <f t="shared" si="16"/>
        <v>0</v>
      </c>
    </row>
    <row r="213" spans="11:13" hidden="1" x14ac:dyDescent="0.3">
      <c r="K213" s="7">
        <f t="shared" si="15"/>
        <v>0</v>
      </c>
      <c r="L213" s="5">
        <f t="shared" si="17"/>
        <v>0</v>
      </c>
      <c r="M213">
        <f t="shared" si="16"/>
        <v>0</v>
      </c>
    </row>
    <row r="214" spans="11:13" hidden="1" x14ac:dyDescent="0.3">
      <c r="K214" s="7">
        <f t="shared" si="15"/>
        <v>0</v>
      </c>
      <c r="L214" s="5">
        <f t="shared" si="17"/>
        <v>0</v>
      </c>
      <c r="M214">
        <f t="shared" si="16"/>
        <v>0</v>
      </c>
    </row>
    <row r="215" spans="11:13" hidden="1" x14ac:dyDescent="0.3">
      <c r="K215" s="7">
        <f t="shared" si="15"/>
        <v>0</v>
      </c>
      <c r="L215" s="5">
        <f t="shared" si="17"/>
        <v>0</v>
      </c>
      <c r="M215">
        <f t="shared" si="16"/>
        <v>0</v>
      </c>
    </row>
    <row r="216" spans="11:13" hidden="1" x14ac:dyDescent="0.3">
      <c r="K216" s="7">
        <f t="shared" si="15"/>
        <v>0</v>
      </c>
      <c r="L216" s="5">
        <f t="shared" si="17"/>
        <v>0</v>
      </c>
      <c r="M216">
        <f t="shared" si="16"/>
        <v>0</v>
      </c>
    </row>
    <row r="217" spans="11:13" hidden="1" x14ac:dyDescent="0.3">
      <c r="K217" s="7">
        <f t="shared" si="15"/>
        <v>0</v>
      </c>
      <c r="L217" s="5">
        <f t="shared" si="17"/>
        <v>0</v>
      </c>
      <c r="M217">
        <f t="shared" si="16"/>
        <v>0</v>
      </c>
    </row>
    <row r="218" spans="11:13" hidden="1" x14ac:dyDescent="0.3">
      <c r="K218" s="7">
        <f t="shared" si="15"/>
        <v>0</v>
      </c>
      <c r="L218" s="5">
        <f t="shared" si="17"/>
        <v>0</v>
      </c>
      <c r="M218">
        <f t="shared" si="16"/>
        <v>0</v>
      </c>
    </row>
    <row r="219" spans="11:13" hidden="1" x14ac:dyDescent="0.3">
      <c r="K219" s="7">
        <f t="shared" si="15"/>
        <v>0</v>
      </c>
      <c r="L219" s="5">
        <f t="shared" si="17"/>
        <v>0</v>
      </c>
      <c r="M219">
        <f t="shared" si="16"/>
        <v>0</v>
      </c>
    </row>
    <row r="220" spans="11:13" hidden="1" x14ac:dyDescent="0.3">
      <c r="K220" s="7">
        <f t="shared" si="15"/>
        <v>0</v>
      </c>
      <c r="L220" s="5">
        <f t="shared" si="17"/>
        <v>0</v>
      </c>
      <c r="M220">
        <f t="shared" si="16"/>
        <v>0</v>
      </c>
    </row>
    <row r="221" spans="11:13" hidden="1" x14ac:dyDescent="0.3">
      <c r="K221" s="7">
        <f t="shared" si="15"/>
        <v>0</v>
      </c>
      <c r="L221" s="5">
        <f t="shared" si="17"/>
        <v>0</v>
      </c>
      <c r="M221">
        <f t="shared" si="16"/>
        <v>0</v>
      </c>
    </row>
    <row r="222" spans="11:13" hidden="1" x14ac:dyDescent="0.3">
      <c r="K222" s="7">
        <f t="shared" si="15"/>
        <v>0</v>
      </c>
      <c r="L222" s="5">
        <f t="shared" si="17"/>
        <v>0</v>
      </c>
      <c r="M222">
        <f t="shared" si="16"/>
        <v>0</v>
      </c>
    </row>
    <row r="223" spans="11:13" hidden="1" x14ac:dyDescent="0.3">
      <c r="K223" s="7">
        <f t="shared" si="15"/>
        <v>0</v>
      </c>
      <c r="L223" s="5">
        <f t="shared" si="17"/>
        <v>0</v>
      </c>
      <c r="M223">
        <f t="shared" si="16"/>
        <v>0</v>
      </c>
    </row>
    <row r="224" spans="11:13" hidden="1" x14ac:dyDescent="0.3">
      <c r="K224" s="7">
        <f t="shared" si="15"/>
        <v>0</v>
      </c>
      <c r="L224" s="5">
        <f t="shared" si="17"/>
        <v>0</v>
      </c>
      <c r="M224">
        <f t="shared" si="16"/>
        <v>0</v>
      </c>
    </row>
    <row r="225" spans="11:13" hidden="1" x14ac:dyDescent="0.3">
      <c r="K225" s="7">
        <f t="shared" si="15"/>
        <v>0</v>
      </c>
      <c r="L225" s="5">
        <f t="shared" si="17"/>
        <v>0</v>
      </c>
      <c r="M225">
        <f t="shared" si="16"/>
        <v>0</v>
      </c>
    </row>
    <row r="226" spans="11:13" hidden="1" x14ac:dyDescent="0.3">
      <c r="K226" s="7">
        <f t="shared" si="15"/>
        <v>0</v>
      </c>
      <c r="L226" s="5">
        <f t="shared" si="17"/>
        <v>0</v>
      </c>
      <c r="M226">
        <f t="shared" si="16"/>
        <v>0</v>
      </c>
    </row>
    <row r="227" spans="11:13" hidden="1" x14ac:dyDescent="0.3">
      <c r="K227" s="7">
        <f t="shared" si="15"/>
        <v>0</v>
      </c>
      <c r="L227" s="5">
        <f t="shared" si="17"/>
        <v>0</v>
      </c>
      <c r="M227">
        <f t="shared" si="16"/>
        <v>0</v>
      </c>
    </row>
    <row r="228" spans="11:13" hidden="1" x14ac:dyDescent="0.3">
      <c r="K228" s="7">
        <f t="shared" si="15"/>
        <v>0</v>
      </c>
      <c r="L228" s="5">
        <f t="shared" si="17"/>
        <v>0</v>
      </c>
      <c r="M228">
        <f t="shared" si="16"/>
        <v>0</v>
      </c>
    </row>
    <row r="229" spans="11:13" hidden="1" x14ac:dyDescent="0.3">
      <c r="K229" s="7">
        <f t="shared" si="15"/>
        <v>0</v>
      </c>
      <c r="L229" s="5">
        <f t="shared" si="17"/>
        <v>0</v>
      </c>
      <c r="M229">
        <f t="shared" si="16"/>
        <v>0</v>
      </c>
    </row>
    <row r="230" spans="11:13" hidden="1" x14ac:dyDescent="0.3">
      <c r="K230" s="7">
        <f t="shared" si="15"/>
        <v>0</v>
      </c>
      <c r="L230" s="5">
        <f t="shared" si="17"/>
        <v>0</v>
      </c>
      <c r="M230">
        <f t="shared" si="16"/>
        <v>0</v>
      </c>
    </row>
    <row r="231" spans="11:13" hidden="1" x14ac:dyDescent="0.3">
      <c r="K231" s="7">
        <f t="shared" si="15"/>
        <v>0</v>
      </c>
      <c r="L231" s="5">
        <f t="shared" si="17"/>
        <v>0</v>
      </c>
      <c r="M231">
        <f t="shared" si="16"/>
        <v>0</v>
      </c>
    </row>
    <row r="232" spans="11:13" hidden="1" x14ac:dyDescent="0.3">
      <c r="K232" s="7">
        <f t="shared" si="15"/>
        <v>0</v>
      </c>
      <c r="L232" s="5">
        <f t="shared" si="17"/>
        <v>0</v>
      </c>
      <c r="M232">
        <f t="shared" si="16"/>
        <v>0</v>
      </c>
    </row>
    <row r="233" spans="11:13" hidden="1" x14ac:dyDescent="0.3">
      <c r="K233" s="7">
        <f t="shared" si="15"/>
        <v>0</v>
      </c>
      <c r="L233" s="5">
        <f t="shared" si="17"/>
        <v>0</v>
      </c>
      <c r="M233">
        <f t="shared" si="16"/>
        <v>0</v>
      </c>
    </row>
    <row r="234" spans="11:13" hidden="1" x14ac:dyDescent="0.3">
      <c r="K234" s="7">
        <f t="shared" si="15"/>
        <v>0</v>
      </c>
      <c r="L234" s="5">
        <f t="shared" si="17"/>
        <v>0</v>
      </c>
      <c r="M234">
        <f t="shared" si="16"/>
        <v>0</v>
      </c>
    </row>
    <row r="235" spans="11:13" hidden="1" x14ac:dyDescent="0.3">
      <c r="K235" s="7">
        <f t="shared" si="15"/>
        <v>0</v>
      </c>
      <c r="L235" s="5">
        <f t="shared" si="17"/>
        <v>0</v>
      </c>
      <c r="M235">
        <f t="shared" si="16"/>
        <v>0</v>
      </c>
    </row>
    <row r="236" spans="11:13" hidden="1" x14ac:dyDescent="0.3">
      <c r="K236" s="7">
        <f t="shared" si="15"/>
        <v>0</v>
      </c>
      <c r="L236" s="5">
        <f t="shared" si="17"/>
        <v>0</v>
      </c>
      <c r="M236">
        <f t="shared" si="16"/>
        <v>0</v>
      </c>
    </row>
    <row r="237" spans="11:13" hidden="1" x14ac:dyDescent="0.3">
      <c r="K237" s="7">
        <f t="shared" si="15"/>
        <v>0</v>
      </c>
      <c r="L237" s="5">
        <f t="shared" si="17"/>
        <v>0</v>
      </c>
      <c r="M237">
        <f t="shared" si="16"/>
        <v>0</v>
      </c>
    </row>
    <row r="238" spans="11:13" hidden="1" x14ac:dyDescent="0.3">
      <c r="K238" s="7">
        <f t="shared" si="15"/>
        <v>0</v>
      </c>
      <c r="L238" s="5">
        <f t="shared" si="17"/>
        <v>0</v>
      </c>
      <c r="M238">
        <f t="shared" si="16"/>
        <v>0</v>
      </c>
    </row>
    <row r="239" spans="11:13" hidden="1" x14ac:dyDescent="0.3">
      <c r="K239" s="7">
        <f t="shared" si="15"/>
        <v>0</v>
      </c>
      <c r="L239" s="5">
        <f t="shared" si="17"/>
        <v>0</v>
      </c>
      <c r="M239">
        <f t="shared" si="16"/>
        <v>0</v>
      </c>
    </row>
    <row r="240" spans="11:13" hidden="1" x14ac:dyDescent="0.3">
      <c r="K240" s="7">
        <f t="shared" si="15"/>
        <v>0</v>
      </c>
      <c r="L240" s="5">
        <f t="shared" si="17"/>
        <v>0</v>
      </c>
      <c r="M240">
        <f t="shared" si="16"/>
        <v>0</v>
      </c>
    </row>
    <row r="241" spans="11:13" hidden="1" x14ac:dyDescent="0.3">
      <c r="K241" s="7">
        <f t="shared" si="15"/>
        <v>0</v>
      </c>
      <c r="L241" s="5">
        <f t="shared" si="17"/>
        <v>0</v>
      </c>
      <c r="M241">
        <f t="shared" si="16"/>
        <v>0</v>
      </c>
    </row>
    <row r="242" spans="11:13" hidden="1" x14ac:dyDescent="0.3">
      <c r="K242" s="7">
        <f t="shared" si="15"/>
        <v>0</v>
      </c>
      <c r="L242" s="5">
        <f t="shared" si="17"/>
        <v>0</v>
      </c>
      <c r="M242">
        <f t="shared" si="16"/>
        <v>0</v>
      </c>
    </row>
    <row r="243" spans="11:13" hidden="1" x14ac:dyDescent="0.3">
      <c r="K243" s="7">
        <f t="shared" si="15"/>
        <v>0</v>
      </c>
      <c r="L243" s="5">
        <f t="shared" si="17"/>
        <v>0</v>
      </c>
      <c r="M243">
        <f t="shared" si="16"/>
        <v>0</v>
      </c>
    </row>
    <row r="244" spans="11:13" hidden="1" x14ac:dyDescent="0.3">
      <c r="K244" s="7">
        <f t="shared" si="15"/>
        <v>0</v>
      </c>
      <c r="L244" s="5">
        <f t="shared" si="17"/>
        <v>0</v>
      </c>
      <c r="M244">
        <f t="shared" si="16"/>
        <v>0</v>
      </c>
    </row>
    <row r="245" spans="11:13" hidden="1" x14ac:dyDescent="0.3">
      <c r="K245" s="7">
        <f t="shared" si="15"/>
        <v>0</v>
      </c>
      <c r="L245" s="5">
        <f t="shared" si="17"/>
        <v>0</v>
      </c>
      <c r="M245">
        <f t="shared" si="16"/>
        <v>0</v>
      </c>
    </row>
    <row r="246" spans="11:13" hidden="1" x14ac:dyDescent="0.3">
      <c r="K246" s="7">
        <f t="shared" si="15"/>
        <v>0</v>
      </c>
      <c r="L246" s="5">
        <f t="shared" si="17"/>
        <v>0</v>
      </c>
      <c r="M246">
        <f t="shared" si="16"/>
        <v>0</v>
      </c>
    </row>
    <row r="247" spans="11:13" hidden="1" x14ac:dyDescent="0.3">
      <c r="K247" s="7">
        <f t="shared" si="15"/>
        <v>0</v>
      </c>
      <c r="L247" s="5">
        <f t="shared" si="17"/>
        <v>0</v>
      </c>
      <c r="M247">
        <f t="shared" si="16"/>
        <v>0</v>
      </c>
    </row>
    <row r="248" spans="11:13" hidden="1" x14ac:dyDescent="0.3">
      <c r="K248" s="7">
        <f t="shared" si="15"/>
        <v>0</v>
      </c>
      <c r="L248" s="5">
        <f t="shared" si="17"/>
        <v>0</v>
      </c>
      <c r="M248">
        <f t="shared" si="16"/>
        <v>0</v>
      </c>
    </row>
    <row r="249" spans="11:13" hidden="1" x14ac:dyDescent="0.3">
      <c r="K249" s="7">
        <f t="shared" si="15"/>
        <v>0</v>
      </c>
      <c r="L249" s="5">
        <f t="shared" si="17"/>
        <v>0</v>
      </c>
      <c r="M249">
        <f t="shared" si="16"/>
        <v>0</v>
      </c>
    </row>
    <row r="250" spans="11:13" hidden="1" x14ac:dyDescent="0.3">
      <c r="K250" s="7">
        <f t="shared" si="15"/>
        <v>0</v>
      </c>
      <c r="L250" s="5">
        <f t="shared" si="17"/>
        <v>0</v>
      </c>
      <c r="M250">
        <f t="shared" si="16"/>
        <v>0</v>
      </c>
    </row>
    <row r="251" spans="11:13" hidden="1" x14ac:dyDescent="0.3">
      <c r="K251" s="7">
        <f t="shared" si="15"/>
        <v>0</v>
      </c>
      <c r="L251" s="5">
        <f t="shared" si="17"/>
        <v>0</v>
      </c>
      <c r="M251">
        <f t="shared" si="16"/>
        <v>0</v>
      </c>
    </row>
    <row r="252" spans="11:13" hidden="1" x14ac:dyDescent="0.3">
      <c r="K252" s="7">
        <f t="shared" si="15"/>
        <v>0</v>
      </c>
      <c r="L252" s="5">
        <f t="shared" si="17"/>
        <v>0</v>
      </c>
      <c r="M252">
        <f t="shared" si="16"/>
        <v>0</v>
      </c>
    </row>
    <row r="253" spans="11:13" hidden="1" x14ac:dyDescent="0.3">
      <c r="K253" s="7">
        <f t="shared" si="15"/>
        <v>0</v>
      </c>
      <c r="L253" s="5">
        <f t="shared" si="17"/>
        <v>0</v>
      </c>
      <c r="M253">
        <f t="shared" si="16"/>
        <v>0</v>
      </c>
    </row>
    <row r="254" spans="11:13" hidden="1" x14ac:dyDescent="0.3">
      <c r="K254" s="7">
        <f t="shared" si="15"/>
        <v>0</v>
      </c>
      <c r="L254" s="5">
        <f t="shared" si="17"/>
        <v>0</v>
      </c>
      <c r="M254">
        <f t="shared" si="16"/>
        <v>0</v>
      </c>
    </row>
    <row r="255" spans="11:13" hidden="1" x14ac:dyDescent="0.3">
      <c r="K255" s="7">
        <f t="shared" si="15"/>
        <v>0</v>
      </c>
      <c r="L255" s="5">
        <f t="shared" si="17"/>
        <v>0</v>
      </c>
      <c r="M255">
        <f t="shared" si="16"/>
        <v>0</v>
      </c>
    </row>
    <row r="256" spans="11:13" hidden="1" x14ac:dyDescent="0.3">
      <c r="K256" s="7">
        <f t="shared" si="15"/>
        <v>0</v>
      </c>
      <c r="L256" s="5">
        <f t="shared" si="17"/>
        <v>0</v>
      </c>
      <c r="M256">
        <f t="shared" si="16"/>
        <v>0</v>
      </c>
    </row>
    <row r="257" spans="11:13" hidden="1" x14ac:dyDescent="0.3">
      <c r="K257" s="7">
        <f t="shared" si="15"/>
        <v>0</v>
      </c>
      <c r="L257" s="5">
        <f t="shared" si="17"/>
        <v>0</v>
      </c>
      <c r="M257">
        <f t="shared" si="16"/>
        <v>0</v>
      </c>
    </row>
    <row r="258" spans="11:13" hidden="1" x14ac:dyDescent="0.3">
      <c r="K258" s="7">
        <f t="shared" si="15"/>
        <v>0</v>
      </c>
      <c r="L258" s="5">
        <f t="shared" si="17"/>
        <v>0</v>
      </c>
      <c r="M258">
        <f t="shared" si="16"/>
        <v>0</v>
      </c>
    </row>
    <row r="259" spans="11:13" hidden="1" x14ac:dyDescent="0.3">
      <c r="K259" s="7">
        <f t="shared" si="15"/>
        <v>0</v>
      </c>
      <c r="L259" s="5">
        <f t="shared" si="17"/>
        <v>0</v>
      </c>
      <c r="M259">
        <f t="shared" si="16"/>
        <v>0</v>
      </c>
    </row>
    <row r="260" spans="11:13" hidden="1" x14ac:dyDescent="0.3">
      <c r="K260" s="7">
        <f t="shared" si="15"/>
        <v>0</v>
      </c>
      <c r="L260" s="5">
        <f t="shared" si="17"/>
        <v>0</v>
      </c>
      <c r="M260">
        <f t="shared" si="16"/>
        <v>0</v>
      </c>
    </row>
    <row r="261" spans="11:13" hidden="1" x14ac:dyDescent="0.3">
      <c r="K261" s="7">
        <f t="shared" si="15"/>
        <v>0</v>
      </c>
      <c r="L261" s="5">
        <f t="shared" si="17"/>
        <v>0</v>
      </c>
      <c r="M261">
        <f t="shared" si="16"/>
        <v>0</v>
      </c>
    </row>
    <row r="262" spans="11:13" hidden="1" x14ac:dyDescent="0.3">
      <c r="K262" s="7">
        <f t="shared" ref="K262:K325" si="18">SUM(F262:J262)</f>
        <v>0</v>
      </c>
      <c r="L262" s="5">
        <f t="shared" si="17"/>
        <v>0</v>
      </c>
      <c r="M262">
        <f t="shared" ref="M262:M325" si="19">SUM(K262*L262)</f>
        <v>0</v>
      </c>
    </row>
    <row r="263" spans="11:13" hidden="1" x14ac:dyDescent="0.3">
      <c r="K263" s="7">
        <f t="shared" si="18"/>
        <v>0</v>
      </c>
      <c r="L263" s="5">
        <f t="shared" ref="L263:L326" si="20">IF(D263="X",0,IF(E263="",0,IF(E263="H",0,VLOOKUP(E263,$F$540:$G$554,2))))</f>
        <v>0</v>
      </c>
      <c r="M263">
        <f t="shared" si="19"/>
        <v>0</v>
      </c>
    </row>
    <row r="264" spans="11:13" hidden="1" x14ac:dyDescent="0.3">
      <c r="K264" s="7">
        <f t="shared" si="18"/>
        <v>0</v>
      </c>
      <c r="L264" s="5">
        <f t="shared" si="20"/>
        <v>0</v>
      </c>
      <c r="M264">
        <f t="shared" si="19"/>
        <v>0</v>
      </c>
    </row>
    <row r="265" spans="11:13" hidden="1" x14ac:dyDescent="0.3">
      <c r="K265" s="7">
        <f t="shared" si="18"/>
        <v>0</v>
      </c>
      <c r="L265" s="5">
        <f t="shared" si="20"/>
        <v>0</v>
      </c>
      <c r="M265">
        <f t="shared" si="19"/>
        <v>0</v>
      </c>
    </row>
    <row r="266" spans="11:13" hidden="1" x14ac:dyDescent="0.3">
      <c r="K266" s="7">
        <f t="shared" si="18"/>
        <v>0</v>
      </c>
      <c r="L266" s="5">
        <f t="shared" si="20"/>
        <v>0</v>
      </c>
      <c r="M266">
        <f t="shared" si="19"/>
        <v>0</v>
      </c>
    </row>
    <row r="267" spans="11:13" hidden="1" x14ac:dyDescent="0.3">
      <c r="K267" s="7">
        <f t="shared" si="18"/>
        <v>0</v>
      </c>
      <c r="L267" s="5">
        <f t="shared" si="20"/>
        <v>0</v>
      </c>
      <c r="M267">
        <f t="shared" si="19"/>
        <v>0</v>
      </c>
    </row>
    <row r="268" spans="11:13" hidden="1" x14ac:dyDescent="0.3">
      <c r="K268" s="7">
        <f t="shared" si="18"/>
        <v>0</v>
      </c>
      <c r="L268" s="5">
        <f t="shared" si="20"/>
        <v>0</v>
      </c>
      <c r="M268">
        <f t="shared" si="19"/>
        <v>0</v>
      </c>
    </row>
    <row r="269" spans="11:13" hidden="1" x14ac:dyDescent="0.3">
      <c r="K269" s="7">
        <f t="shared" si="18"/>
        <v>0</v>
      </c>
      <c r="L269" s="5">
        <f t="shared" si="20"/>
        <v>0</v>
      </c>
      <c r="M269">
        <f t="shared" si="19"/>
        <v>0</v>
      </c>
    </row>
    <row r="270" spans="11:13" hidden="1" x14ac:dyDescent="0.3">
      <c r="K270" s="7">
        <f t="shared" si="18"/>
        <v>0</v>
      </c>
      <c r="L270" s="5">
        <f t="shared" si="20"/>
        <v>0</v>
      </c>
      <c r="M270">
        <f t="shared" si="19"/>
        <v>0</v>
      </c>
    </row>
    <row r="271" spans="11:13" hidden="1" x14ac:dyDescent="0.3">
      <c r="K271" s="7">
        <f t="shared" si="18"/>
        <v>0</v>
      </c>
      <c r="L271" s="5">
        <f t="shared" si="20"/>
        <v>0</v>
      </c>
      <c r="M271">
        <f t="shared" si="19"/>
        <v>0</v>
      </c>
    </row>
    <row r="272" spans="11:13" hidden="1" x14ac:dyDescent="0.3">
      <c r="K272" s="7">
        <f t="shared" si="18"/>
        <v>0</v>
      </c>
      <c r="L272" s="5">
        <f t="shared" si="20"/>
        <v>0</v>
      </c>
      <c r="M272">
        <f t="shared" si="19"/>
        <v>0</v>
      </c>
    </row>
    <row r="273" spans="11:13" hidden="1" x14ac:dyDescent="0.3">
      <c r="K273" s="7">
        <f t="shared" si="18"/>
        <v>0</v>
      </c>
      <c r="L273" s="5">
        <f t="shared" si="20"/>
        <v>0</v>
      </c>
      <c r="M273">
        <f t="shared" si="19"/>
        <v>0</v>
      </c>
    </row>
    <row r="274" spans="11:13" hidden="1" x14ac:dyDescent="0.3">
      <c r="K274" s="7">
        <f t="shared" si="18"/>
        <v>0</v>
      </c>
      <c r="L274" s="5">
        <f t="shared" si="20"/>
        <v>0</v>
      </c>
      <c r="M274">
        <f t="shared" si="19"/>
        <v>0</v>
      </c>
    </row>
    <row r="275" spans="11:13" hidden="1" x14ac:dyDescent="0.3">
      <c r="K275" s="7">
        <f t="shared" si="18"/>
        <v>0</v>
      </c>
      <c r="L275" s="5">
        <f t="shared" si="20"/>
        <v>0</v>
      </c>
      <c r="M275">
        <f t="shared" si="19"/>
        <v>0</v>
      </c>
    </row>
    <row r="276" spans="11:13" hidden="1" x14ac:dyDescent="0.3">
      <c r="K276" s="7">
        <f t="shared" si="18"/>
        <v>0</v>
      </c>
      <c r="L276" s="5">
        <f t="shared" si="20"/>
        <v>0</v>
      </c>
      <c r="M276">
        <f t="shared" si="19"/>
        <v>0</v>
      </c>
    </row>
    <row r="277" spans="11:13" hidden="1" x14ac:dyDescent="0.3">
      <c r="K277" s="7">
        <f t="shared" si="18"/>
        <v>0</v>
      </c>
      <c r="L277" s="5">
        <f t="shared" si="20"/>
        <v>0</v>
      </c>
      <c r="M277">
        <f t="shared" si="19"/>
        <v>0</v>
      </c>
    </row>
    <row r="278" spans="11:13" hidden="1" x14ac:dyDescent="0.3">
      <c r="K278" s="7">
        <f t="shared" si="18"/>
        <v>0</v>
      </c>
      <c r="L278" s="5">
        <f t="shared" si="20"/>
        <v>0</v>
      </c>
      <c r="M278">
        <f t="shared" si="19"/>
        <v>0</v>
      </c>
    </row>
    <row r="279" spans="11:13" hidden="1" x14ac:dyDescent="0.3">
      <c r="K279" s="7">
        <f t="shared" si="18"/>
        <v>0</v>
      </c>
      <c r="L279" s="5">
        <f t="shared" si="20"/>
        <v>0</v>
      </c>
      <c r="M279">
        <f t="shared" si="19"/>
        <v>0</v>
      </c>
    </row>
    <row r="280" spans="11:13" hidden="1" x14ac:dyDescent="0.3">
      <c r="K280" s="7">
        <f t="shared" si="18"/>
        <v>0</v>
      </c>
      <c r="L280" s="5">
        <f t="shared" si="20"/>
        <v>0</v>
      </c>
      <c r="M280">
        <f t="shared" si="19"/>
        <v>0</v>
      </c>
    </row>
    <row r="281" spans="11:13" hidden="1" x14ac:dyDescent="0.3">
      <c r="K281" s="7">
        <f t="shared" si="18"/>
        <v>0</v>
      </c>
      <c r="L281" s="5">
        <f t="shared" si="20"/>
        <v>0</v>
      </c>
      <c r="M281">
        <f t="shared" si="19"/>
        <v>0</v>
      </c>
    </row>
    <row r="282" spans="11:13" hidden="1" x14ac:dyDescent="0.3">
      <c r="K282" s="7">
        <f t="shared" si="18"/>
        <v>0</v>
      </c>
      <c r="L282" s="5">
        <f t="shared" si="20"/>
        <v>0</v>
      </c>
      <c r="M282">
        <f t="shared" si="19"/>
        <v>0</v>
      </c>
    </row>
    <row r="283" spans="11:13" hidden="1" x14ac:dyDescent="0.3">
      <c r="K283" s="7">
        <f t="shared" si="18"/>
        <v>0</v>
      </c>
      <c r="L283" s="5">
        <f t="shared" si="20"/>
        <v>0</v>
      </c>
      <c r="M283">
        <f t="shared" si="19"/>
        <v>0</v>
      </c>
    </row>
    <row r="284" spans="11:13" hidden="1" x14ac:dyDescent="0.3">
      <c r="K284" s="7">
        <f t="shared" si="18"/>
        <v>0</v>
      </c>
      <c r="L284" s="5">
        <f t="shared" si="20"/>
        <v>0</v>
      </c>
      <c r="M284">
        <f t="shared" si="19"/>
        <v>0</v>
      </c>
    </row>
    <row r="285" spans="11:13" hidden="1" x14ac:dyDescent="0.3">
      <c r="K285" s="7">
        <f t="shared" si="18"/>
        <v>0</v>
      </c>
      <c r="L285" s="5">
        <f t="shared" si="20"/>
        <v>0</v>
      </c>
      <c r="M285">
        <f t="shared" si="19"/>
        <v>0</v>
      </c>
    </row>
    <row r="286" spans="11:13" hidden="1" x14ac:dyDescent="0.3">
      <c r="K286" s="7">
        <f t="shared" si="18"/>
        <v>0</v>
      </c>
      <c r="L286" s="5">
        <f t="shared" si="20"/>
        <v>0</v>
      </c>
      <c r="M286">
        <f t="shared" si="19"/>
        <v>0</v>
      </c>
    </row>
    <row r="287" spans="11:13" hidden="1" x14ac:dyDescent="0.3">
      <c r="K287" s="7">
        <f t="shared" si="18"/>
        <v>0</v>
      </c>
      <c r="L287" s="5">
        <f t="shared" si="20"/>
        <v>0</v>
      </c>
      <c r="M287">
        <f t="shared" si="19"/>
        <v>0</v>
      </c>
    </row>
    <row r="288" spans="11:13" hidden="1" x14ac:dyDescent="0.3">
      <c r="K288" s="7">
        <f t="shared" si="18"/>
        <v>0</v>
      </c>
      <c r="L288" s="5">
        <f t="shared" si="20"/>
        <v>0</v>
      </c>
      <c r="M288">
        <f t="shared" si="19"/>
        <v>0</v>
      </c>
    </row>
    <row r="289" spans="11:13" hidden="1" x14ac:dyDescent="0.3">
      <c r="K289" s="7">
        <f t="shared" si="18"/>
        <v>0</v>
      </c>
      <c r="L289" s="5">
        <f t="shared" si="20"/>
        <v>0</v>
      </c>
      <c r="M289">
        <f t="shared" si="19"/>
        <v>0</v>
      </c>
    </row>
    <row r="290" spans="11:13" hidden="1" x14ac:dyDescent="0.3">
      <c r="K290" s="7">
        <f t="shared" si="18"/>
        <v>0</v>
      </c>
      <c r="L290" s="5">
        <f t="shared" si="20"/>
        <v>0</v>
      </c>
      <c r="M290">
        <f t="shared" si="19"/>
        <v>0</v>
      </c>
    </row>
    <row r="291" spans="11:13" hidden="1" x14ac:dyDescent="0.3">
      <c r="K291" s="7">
        <f t="shared" si="18"/>
        <v>0</v>
      </c>
      <c r="L291" s="5">
        <f t="shared" si="20"/>
        <v>0</v>
      </c>
      <c r="M291">
        <f t="shared" si="19"/>
        <v>0</v>
      </c>
    </row>
    <row r="292" spans="11:13" hidden="1" x14ac:dyDescent="0.3">
      <c r="K292" s="7">
        <f t="shared" si="18"/>
        <v>0</v>
      </c>
      <c r="L292" s="5">
        <f t="shared" si="20"/>
        <v>0</v>
      </c>
      <c r="M292">
        <f t="shared" si="19"/>
        <v>0</v>
      </c>
    </row>
    <row r="293" spans="11:13" hidden="1" x14ac:dyDescent="0.3">
      <c r="K293" s="7">
        <f t="shared" si="18"/>
        <v>0</v>
      </c>
      <c r="L293" s="5">
        <f t="shared" si="20"/>
        <v>0</v>
      </c>
      <c r="M293">
        <f t="shared" si="19"/>
        <v>0</v>
      </c>
    </row>
    <row r="294" spans="11:13" hidden="1" x14ac:dyDescent="0.3">
      <c r="K294" s="7">
        <f t="shared" si="18"/>
        <v>0</v>
      </c>
      <c r="L294" s="5">
        <f t="shared" si="20"/>
        <v>0</v>
      </c>
      <c r="M294">
        <f t="shared" si="19"/>
        <v>0</v>
      </c>
    </row>
    <row r="295" spans="11:13" hidden="1" x14ac:dyDescent="0.3">
      <c r="K295" s="7">
        <f t="shared" si="18"/>
        <v>0</v>
      </c>
      <c r="L295" s="5">
        <f t="shared" si="20"/>
        <v>0</v>
      </c>
      <c r="M295">
        <f t="shared" si="19"/>
        <v>0</v>
      </c>
    </row>
    <row r="296" spans="11:13" hidden="1" x14ac:dyDescent="0.3">
      <c r="K296" s="7">
        <f t="shared" si="18"/>
        <v>0</v>
      </c>
      <c r="L296" s="5">
        <f t="shared" si="20"/>
        <v>0</v>
      </c>
      <c r="M296">
        <f t="shared" si="19"/>
        <v>0</v>
      </c>
    </row>
    <row r="297" spans="11:13" hidden="1" x14ac:dyDescent="0.3">
      <c r="K297" s="7">
        <f t="shared" si="18"/>
        <v>0</v>
      </c>
      <c r="L297" s="5">
        <f t="shared" si="20"/>
        <v>0</v>
      </c>
      <c r="M297">
        <f t="shared" si="19"/>
        <v>0</v>
      </c>
    </row>
    <row r="298" spans="11:13" hidden="1" x14ac:dyDescent="0.3">
      <c r="K298" s="7">
        <f t="shared" si="18"/>
        <v>0</v>
      </c>
      <c r="L298" s="5">
        <f t="shared" si="20"/>
        <v>0</v>
      </c>
      <c r="M298">
        <f t="shared" si="19"/>
        <v>0</v>
      </c>
    </row>
    <row r="299" spans="11:13" hidden="1" x14ac:dyDescent="0.3">
      <c r="K299" s="7">
        <f t="shared" si="18"/>
        <v>0</v>
      </c>
      <c r="L299" s="5">
        <f t="shared" si="20"/>
        <v>0</v>
      </c>
      <c r="M299">
        <f t="shared" si="19"/>
        <v>0</v>
      </c>
    </row>
    <row r="300" spans="11:13" hidden="1" x14ac:dyDescent="0.3">
      <c r="K300" s="7">
        <f t="shared" si="18"/>
        <v>0</v>
      </c>
      <c r="L300" s="5">
        <f t="shared" si="20"/>
        <v>0</v>
      </c>
      <c r="M300">
        <f t="shared" si="19"/>
        <v>0</v>
      </c>
    </row>
    <row r="301" spans="11:13" hidden="1" x14ac:dyDescent="0.3">
      <c r="K301" s="7">
        <f t="shared" si="18"/>
        <v>0</v>
      </c>
      <c r="L301" s="5">
        <f t="shared" si="20"/>
        <v>0</v>
      </c>
      <c r="M301">
        <f t="shared" si="19"/>
        <v>0</v>
      </c>
    </row>
    <row r="302" spans="11:13" hidden="1" x14ac:dyDescent="0.3">
      <c r="K302" s="7">
        <f t="shared" si="18"/>
        <v>0</v>
      </c>
      <c r="L302" s="5">
        <f t="shared" si="20"/>
        <v>0</v>
      </c>
      <c r="M302">
        <f t="shared" si="19"/>
        <v>0</v>
      </c>
    </row>
    <row r="303" spans="11:13" hidden="1" x14ac:dyDescent="0.3">
      <c r="K303" s="7">
        <f t="shared" si="18"/>
        <v>0</v>
      </c>
      <c r="L303" s="5">
        <f t="shared" si="20"/>
        <v>0</v>
      </c>
      <c r="M303">
        <f t="shared" si="19"/>
        <v>0</v>
      </c>
    </row>
    <row r="304" spans="11:13" hidden="1" x14ac:dyDescent="0.3">
      <c r="K304" s="7">
        <f t="shared" si="18"/>
        <v>0</v>
      </c>
      <c r="L304" s="5">
        <f t="shared" si="20"/>
        <v>0</v>
      </c>
      <c r="M304">
        <f t="shared" si="19"/>
        <v>0</v>
      </c>
    </row>
    <row r="305" spans="11:13" hidden="1" x14ac:dyDescent="0.3">
      <c r="K305" s="7">
        <f t="shared" si="18"/>
        <v>0</v>
      </c>
      <c r="L305" s="5">
        <f t="shared" si="20"/>
        <v>0</v>
      </c>
      <c r="M305">
        <f t="shared" si="19"/>
        <v>0</v>
      </c>
    </row>
    <row r="306" spans="11:13" hidden="1" x14ac:dyDescent="0.3">
      <c r="K306" s="7">
        <f t="shared" si="18"/>
        <v>0</v>
      </c>
      <c r="L306" s="5">
        <f t="shared" si="20"/>
        <v>0</v>
      </c>
      <c r="M306">
        <f t="shared" si="19"/>
        <v>0</v>
      </c>
    </row>
    <row r="307" spans="11:13" hidden="1" x14ac:dyDescent="0.3">
      <c r="K307" s="7">
        <f t="shared" si="18"/>
        <v>0</v>
      </c>
      <c r="L307" s="5">
        <f t="shared" si="20"/>
        <v>0</v>
      </c>
      <c r="M307">
        <f t="shared" si="19"/>
        <v>0</v>
      </c>
    </row>
    <row r="308" spans="11:13" hidden="1" x14ac:dyDescent="0.3">
      <c r="K308" s="7">
        <f t="shared" si="18"/>
        <v>0</v>
      </c>
      <c r="L308" s="5">
        <f t="shared" si="20"/>
        <v>0</v>
      </c>
      <c r="M308">
        <f t="shared" si="19"/>
        <v>0</v>
      </c>
    </row>
    <row r="309" spans="11:13" hidden="1" x14ac:dyDescent="0.3">
      <c r="K309" s="7">
        <f t="shared" si="18"/>
        <v>0</v>
      </c>
      <c r="L309" s="5">
        <f t="shared" si="20"/>
        <v>0</v>
      </c>
      <c r="M309">
        <f t="shared" si="19"/>
        <v>0</v>
      </c>
    </row>
    <row r="310" spans="11:13" hidden="1" x14ac:dyDescent="0.3">
      <c r="K310" s="7">
        <f t="shared" si="18"/>
        <v>0</v>
      </c>
      <c r="L310" s="5">
        <f t="shared" si="20"/>
        <v>0</v>
      </c>
      <c r="M310">
        <f t="shared" si="19"/>
        <v>0</v>
      </c>
    </row>
    <row r="311" spans="11:13" hidden="1" x14ac:dyDescent="0.3">
      <c r="K311" s="7">
        <f t="shared" si="18"/>
        <v>0</v>
      </c>
      <c r="L311" s="5">
        <f t="shared" si="20"/>
        <v>0</v>
      </c>
      <c r="M311">
        <f t="shared" si="19"/>
        <v>0</v>
      </c>
    </row>
    <row r="312" spans="11:13" hidden="1" x14ac:dyDescent="0.3">
      <c r="K312" s="7">
        <f t="shared" si="18"/>
        <v>0</v>
      </c>
      <c r="L312" s="5">
        <f t="shared" si="20"/>
        <v>0</v>
      </c>
      <c r="M312">
        <f t="shared" si="19"/>
        <v>0</v>
      </c>
    </row>
    <row r="313" spans="11:13" hidden="1" x14ac:dyDescent="0.3">
      <c r="K313" s="7">
        <f t="shared" si="18"/>
        <v>0</v>
      </c>
      <c r="L313" s="5">
        <f t="shared" si="20"/>
        <v>0</v>
      </c>
      <c r="M313">
        <f t="shared" si="19"/>
        <v>0</v>
      </c>
    </row>
    <row r="314" spans="11:13" hidden="1" x14ac:dyDescent="0.3">
      <c r="K314" s="7">
        <f t="shared" si="18"/>
        <v>0</v>
      </c>
      <c r="L314" s="5">
        <f t="shared" si="20"/>
        <v>0</v>
      </c>
      <c r="M314">
        <f t="shared" si="19"/>
        <v>0</v>
      </c>
    </row>
    <row r="315" spans="11:13" hidden="1" x14ac:dyDescent="0.3">
      <c r="K315" s="7">
        <f t="shared" si="18"/>
        <v>0</v>
      </c>
      <c r="L315" s="5">
        <f t="shared" si="20"/>
        <v>0</v>
      </c>
      <c r="M315">
        <f t="shared" si="19"/>
        <v>0</v>
      </c>
    </row>
    <row r="316" spans="11:13" hidden="1" x14ac:dyDescent="0.3">
      <c r="K316" s="7">
        <f t="shared" si="18"/>
        <v>0</v>
      </c>
      <c r="L316" s="5">
        <f t="shared" si="20"/>
        <v>0</v>
      </c>
      <c r="M316">
        <f t="shared" si="19"/>
        <v>0</v>
      </c>
    </row>
    <row r="317" spans="11:13" hidden="1" x14ac:dyDescent="0.3">
      <c r="K317" s="7">
        <f t="shared" si="18"/>
        <v>0</v>
      </c>
      <c r="L317" s="5">
        <f t="shared" si="20"/>
        <v>0</v>
      </c>
      <c r="M317">
        <f t="shared" si="19"/>
        <v>0</v>
      </c>
    </row>
    <row r="318" spans="11:13" hidden="1" x14ac:dyDescent="0.3">
      <c r="K318" s="7">
        <f t="shared" si="18"/>
        <v>0</v>
      </c>
      <c r="L318" s="5">
        <f t="shared" si="20"/>
        <v>0</v>
      </c>
      <c r="M318">
        <f t="shared" si="19"/>
        <v>0</v>
      </c>
    </row>
    <row r="319" spans="11:13" hidden="1" x14ac:dyDescent="0.3">
      <c r="K319" s="7">
        <f t="shared" si="18"/>
        <v>0</v>
      </c>
      <c r="L319" s="5">
        <f t="shared" si="20"/>
        <v>0</v>
      </c>
      <c r="M319">
        <f t="shared" si="19"/>
        <v>0</v>
      </c>
    </row>
    <row r="320" spans="11:13" hidden="1" x14ac:dyDescent="0.3">
      <c r="K320" s="7">
        <f t="shared" si="18"/>
        <v>0</v>
      </c>
      <c r="L320" s="5">
        <f t="shared" si="20"/>
        <v>0</v>
      </c>
      <c r="M320">
        <f t="shared" si="19"/>
        <v>0</v>
      </c>
    </row>
    <row r="321" spans="11:13" hidden="1" x14ac:dyDescent="0.3">
      <c r="K321" s="7">
        <f t="shared" si="18"/>
        <v>0</v>
      </c>
      <c r="L321" s="5">
        <f t="shared" si="20"/>
        <v>0</v>
      </c>
      <c r="M321">
        <f t="shared" si="19"/>
        <v>0</v>
      </c>
    </row>
    <row r="322" spans="11:13" hidden="1" x14ac:dyDescent="0.3">
      <c r="K322" s="7">
        <f t="shared" si="18"/>
        <v>0</v>
      </c>
      <c r="L322" s="5">
        <f t="shared" si="20"/>
        <v>0</v>
      </c>
      <c r="M322">
        <f t="shared" si="19"/>
        <v>0</v>
      </c>
    </row>
    <row r="323" spans="11:13" hidden="1" x14ac:dyDescent="0.3">
      <c r="K323" s="7">
        <f t="shared" si="18"/>
        <v>0</v>
      </c>
      <c r="L323" s="5">
        <f t="shared" si="20"/>
        <v>0</v>
      </c>
      <c r="M323">
        <f t="shared" si="19"/>
        <v>0</v>
      </c>
    </row>
    <row r="324" spans="11:13" hidden="1" x14ac:dyDescent="0.3">
      <c r="K324" s="7">
        <f t="shared" si="18"/>
        <v>0</v>
      </c>
      <c r="L324" s="5">
        <f t="shared" si="20"/>
        <v>0</v>
      </c>
      <c r="M324">
        <f t="shared" si="19"/>
        <v>0</v>
      </c>
    </row>
    <row r="325" spans="11:13" hidden="1" x14ac:dyDescent="0.3">
      <c r="K325" s="7">
        <f t="shared" si="18"/>
        <v>0</v>
      </c>
      <c r="L325" s="5">
        <f t="shared" si="20"/>
        <v>0</v>
      </c>
      <c r="M325">
        <f t="shared" si="19"/>
        <v>0</v>
      </c>
    </row>
    <row r="326" spans="11:13" hidden="1" x14ac:dyDescent="0.3">
      <c r="K326" s="7">
        <f t="shared" ref="K326:K389" si="21">SUM(F326:J326)</f>
        <v>0</v>
      </c>
      <c r="L326" s="5">
        <f t="shared" si="20"/>
        <v>0</v>
      </c>
      <c r="M326">
        <f t="shared" ref="M326:M389" si="22">SUM(K326*L326)</f>
        <v>0</v>
      </c>
    </row>
    <row r="327" spans="11:13" hidden="1" x14ac:dyDescent="0.3">
      <c r="K327" s="7">
        <f t="shared" si="21"/>
        <v>0</v>
      </c>
      <c r="L327" s="5">
        <f t="shared" ref="L327:L390" si="23">IF(D327="X",0,IF(E327="",0,IF(E327="H",0,VLOOKUP(E327,$F$540:$G$554,2))))</f>
        <v>0</v>
      </c>
      <c r="M327">
        <f t="shared" si="22"/>
        <v>0</v>
      </c>
    </row>
    <row r="328" spans="11:13" hidden="1" x14ac:dyDescent="0.3">
      <c r="K328" s="7">
        <f t="shared" si="21"/>
        <v>0</v>
      </c>
      <c r="L328" s="5">
        <f t="shared" si="23"/>
        <v>0</v>
      </c>
      <c r="M328">
        <f t="shared" si="22"/>
        <v>0</v>
      </c>
    </row>
    <row r="329" spans="11:13" hidden="1" x14ac:dyDescent="0.3">
      <c r="K329" s="7">
        <f t="shared" si="21"/>
        <v>0</v>
      </c>
      <c r="L329" s="5">
        <f t="shared" si="23"/>
        <v>0</v>
      </c>
      <c r="M329">
        <f t="shared" si="22"/>
        <v>0</v>
      </c>
    </row>
    <row r="330" spans="11:13" hidden="1" x14ac:dyDescent="0.3">
      <c r="K330" s="7">
        <f t="shared" si="21"/>
        <v>0</v>
      </c>
      <c r="L330" s="5">
        <f t="shared" si="23"/>
        <v>0</v>
      </c>
      <c r="M330">
        <f t="shared" si="22"/>
        <v>0</v>
      </c>
    </row>
    <row r="331" spans="11:13" hidden="1" x14ac:dyDescent="0.3">
      <c r="K331" s="7">
        <f t="shared" si="21"/>
        <v>0</v>
      </c>
      <c r="L331" s="5">
        <f t="shared" si="23"/>
        <v>0</v>
      </c>
      <c r="M331">
        <f t="shared" si="22"/>
        <v>0</v>
      </c>
    </row>
    <row r="332" spans="11:13" hidden="1" x14ac:dyDescent="0.3">
      <c r="K332" s="7">
        <f t="shared" si="21"/>
        <v>0</v>
      </c>
      <c r="L332" s="5">
        <f t="shared" si="23"/>
        <v>0</v>
      </c>
      <c r="M332">
        <f t="shared" si="22"/>
        <v>0</v>
      </c>
    </row>
    <row r="333" spans="11:13" hidden="1" x14ac:dyDescent="0.3">
      <c r="K333" s="7">
        <f t="shared" si="21"/>
        <v>0</v>
      </c>
      <c r="L333" s="5">
        <f t="shared" si="23"/>
        <v>0</v>
      </c>
      <c r="M333">
        <f t="shared" si="22"/>
        <v>0</v>
      </c>
    </row>
    <row r="334" spans="11:13" hidden="1" x14ac:dyDescent="0.3">
      <c r="K334" s="7">
        <f t="shared" si="21"/>
        <v>0</v>
      </c>
      <c r="L334" s="5">
        <f t="shared" si="23"/>
        <v>0</v>
      </c>
      <c r="M334">
        <f t="shared" si="22"/>
        <v>0</v>
      </c>
    </row>
    <row r="335" spans="11:13" hidden="1" x14ac:dyDescent="0.3">
      <c r="K335" s="7">
        <f t="shared" si="21"/>
        <v>0</v>
      </c>
      <c r="L335" s="5">
        <f t="shared" si="23"/>
        <v>0</v>
      </c>
      <c r="M335">
        <f t="shared" si="22"/>
        <v>0</v>
      </c>
    </row>
    <row r="336" spans="11:13" hidden="1" x14ac:dyDescent="0.3">
      <c r="K336" s="7">
        <f t="shared" si="21"/>
        <v>0</v>
      </c>
      <c r="L336" s="5">
        <f t="shared" si="23"/>
        <v>0</v>
      </c>
      <c r="M336">
        <f t="shared" si="22"/>
        <v>0</v>
      </c>
    </row>
    <row r="337" spans="11:13" hidden="1" x14ac:dyDescent="0.3">
      <c r="K337" s="7">
        <f t="shared" si="21"/>
        <v>0</v>
      </c>
      <c r="L337" s="5">
        <f t="shared" si="23"/>
        <v>0</v>
      </c>
      <c r="M337">
        <f t="shared" si="22"/>
        <v>0</v>
      </c>
    </row>
    <row r="338" spans="11:13" hidden="1" x14ac:dyDescent="0.3">
      <c r="K338" s="7">
        <f t="shared" si="21"/>
        <v>0</v>
      </c>
      <c r="L338" s="5">
        <f t="shared" si="23"/>
        <v>0</v>
      </c>
      <c r="M338">
        <f t="shared" si="22"/>
        <v>0</v>
      </c>
    </row>
    <row r="339" spans="11:13" hidden="1" x14ac:dyDescent="0.3">
      <c r="K339" s="7">
        <f t="shared" si="21"/>
        <v>0</v>
      </c>
      <c r="L339" s="5">
        <f t="shared" si="23"/>
        <v>0</v>
      </c>
      <c r="M339">
        <f t="shared" si="22"/>
        <v>0</v>
      </c>
    </row>
    <row r="340" spans="11:13" hidden="1" x14ac:dyDescent="0.3">
      <c r="K340" s="7">
        <f t="shared" si="21"/>
        <v>0</v>
      </c>
      <c r="L340" s="5">
        <f t="shared" si="23"/>
        <v>0</v>
      </c>
      <c r="M340">
        <f t="shared" si="22"/>
        <v>0</v>
      </c>
    </row>
    <row r="341" spans="11:13" hidden="1" x14ac:dyDescent="0.3">
      <c r="K341" s="7">
        <f t="shared" si="21"/>
        <v>0</v>
      </c>
      <c r="L341" s="5">
        <f t="shared" si="23"/>
        <v>0</v>
      </c>
      <c r="M341">
        <f t="shared" si="22"/>
        <v>0</v>
      </c>
    </row>
    <row r="342" spans="11:13" hidden="1" x14ac:dyDescent="0.3">
      <c r="K342" s="7">
        <f t="shared" si="21"/>
        <v>0</v>
      </c>
      <c r="L342" s="5">
        <f t="shared" si="23"/>
        <v>0</v>
      </c>
      <c r="M342">
        <f t="shared" si="22"/>
        <v>0</v>
      </c>
    </row>
    <row r="343" spans="11:13" hidden="1" x14ac:dyDescent="0.3">
      <c r="K343" s="7">
        <f t="shared" si="21"/>
        <v>0</v>
      </c>
      <c r="L343" s="5">
        <f t="shared" si="23"/>
        <v>0</v>
      </c>
      <c r="M343">
        <f t="shared" si="22"/>
        <v>0</v>
      </c>
    </row>
    <row r="344" spans="11:13" hidden="1" x14ac:dyDescent="0.3">
      <c r="K344" s="7">
        <f t="shared" si="21"/>
        <v>0</v>
      </c>
      <c r="L344" s="5">
        <f t="shared" si="23"/>
        <v>0</v>
      </c>
      <c r="M344">
        <f t="shared" si="22"/>
        <v>0</v>
      </c>
    </row>
    <row r="345" spans="11:13" hidden="1" x14ac:dyDescent="0.3">
      <c r="K345" s="7">
        <f t="shared" si="21"/>
        <v>0</v>
      </c>
      <c r="L345" s="5">
        <f t="shared" si="23"/>
        <v>0</v>
      </c>
      <c r="M345">
        <f t="shared" si="22"/>
        <v>0</v>
      </c>
    </row>
    <row r="346" spans="11:13" hidden="1" x14ac:dyDescent="0.3">
      <c r="K346" s="7">
        <f t="shared" si="21"/>
        <v>0</v>
      </c>
      <c r="L346" s="5">
        <f t="shared" si="23"/>
        <v>0</v>
      </c>
      <c r="M346">
        <f t="shared" si="22"/>
        <v>0</v>
      </c>
    </row>
    <row r="347" spans="11:13" hidden="1" x14ac:dyDescent="0.3">
      <c r="K347" s="7">
        <f t="shared" si="21"/>
        <v>0</v>
      </c>
      <c r="L347" s="5">
        <f t="shared" si="23"/>
        <v>0</v>
      </c>
      <c r="M347">
        <f t="shared" si="22"/>
        <v>0</v>
      </c>
    </row>
    <row r="348" spans="11:13" hidden="1" x14ac:dyDescent="0.3">
      <c r="K348" s="7">
        <f t="shared" si="21"/>
        <v>0</v>
      </c>
      <c r="L348" s="5">
        <f t="shared" si="23"/>
        <v>0</v>
      </c>
      <c r="M348">
        <f t="shared" si="22"/>
        <v>0</v>
      </c>
    </row>
    <row r="349" spans="11:13" hidden="1" x14ac:dyDescent="0.3">
      <c r="K349" s="7">
        <f t="shared" si="21"/>
        <v>0</v>
      </c>
      <c r="L349" s="5">
        <f t="shared" si="23"/>
        <v>0</v>
      </c>
      <c r="M349">
        <f t="shared" si="22"/>
        <v>0</v>
      </c>
    </row>
    <row r="350" spans="11:13" hidden="1" x14ac:dyDescent="0.3">
      <c r="K350" s="7">
        <f t="shared" si="21"/>
        <v>0</v>
      </c>
      <c r="L350" s="5">
        <f t="shared" si="23"/>
        <v>0</v>
      </c>
      <c r="M350">
        <f t="shared" si="22"/>
        <v>0</v>
      </c>
    </row>
    <row r="351" spans="11:13" hidden="1" x14ac:dyDescent="0.3">
      <c r="K351" s="7">
        <f t="shared" si="21"/>
        <v>0</v>
      </c>
      <c r="L351" s="5">
        <f t="shared" si="23"/>
        <v>0</v>
      </c>
      <c r="M351">
        <f t="shared" si="22"/>
        <v>0</v>
      </c>
    </row>
    <row r="352" spans="11:13" hidden="1" x14ac:dyDescent="0.3">
      <c r="K352" s="7">
        <f t="shared" si="21"/>
        <v>0</v>
      </c>
      <c r="L352" s="5">
        <f t="shared" si="23"/>
        <v>0</v>
      </c>
      <c r="M352">
        <f t="shared" si="22"/>
        <v>0</v>
      </c>
    </row>
    <row r="353" spans="11:13" hidden="1" x14ac:dyDescent="0.3">
      <c r="K353" s="7">
        <f t="shared" si="21"/>
        <v>0</v>
      </c>
      <c r="L353" s="5">
        <f t="shared" si="23"/>
        <v>0</v>
      </c>
      <c r="M353">
        <f t="shared" si="22"/>
        <v>0</v>
      </c>
    </row>
    <row r="354" spans="11:13" hidden="1" x14ac:dyDescent="0.3">
      <c r="K354" s="7">
        <f t="shared" si="21"/>
        <v>0</v>
      </c>
      <c r="L354" s="5">
        <f t="shared" si="23"/>
        <v>0</v>
      </c>
      <c r="M354">
        <f t="shared" si="22"/>
        <v>0</v>
      </c>
    </row>
    <row r="355" spans="11:13" hidden="1" x14ac:dyDescent="0.3">
      <c r="K355" s="7">
        <f t="shared" si="21"/>
        <v>0</v>
      </c>
      <c r="L355" s="5">
        <f t="shared" si="23"/>
        <v>0</v>
      </c>
      <c r="M355">
        <f t="shared" si="22"/>
        <v>0</v>
      </c>
    </row>
    <row r="356" spans="11:13" hidden="1" x14ac:dyDescent="0.3">
      <c r="K356" s="7">
        <f t="shared" si="21"/>
        <v>0</v>
      </c>
      <c r="L356" s="5">
        <f t="shared" si="23"/>
        <v>0</v>
      </c>
      <c r="M356">
        <f t="shared" si="22"/>
        <v>0</v>
      </c>
    </row>
    <row r="357" spans="11:13" hidden="1" x14ac:dyDescent="0.3">
      <c r="K357" s="7">
        <f t="shared" si="21"/>
        <v>0</v>
      </c>
      <c r="L357" s="5">
        <f t="shared" si="23"/>
        <v>0</v>
      </c>
      <c r="M357">
        <f t="shared" si="22"/>
        <v>0</v>
      </c>
    </row>
    <row r="358" spans="11:13" hidden="1" x14ac:dyDescent="0.3">
      <c r="K358" s="7">
        <f t="shared" si="21"/>
        <v>0</v>
      </c>
      <c r="L358" s="5">
        <f t="shared" si="23"/>
        <v>0</v>
      </c>
      <c r="M358">
        <f t="shared" si="22"/>
        <v>0</v>
      </c>
    </row>
    <row r="359" spans="11:13" hidden="1" x14ac:dyDescent="0.3">
      <c r="K359" s="7">
        <f t="shared" si="21"/>
        <v>0</v>
      </c>
      <c r="L359" s="5">
        <f t="shared" si="23"/>
        <v>0</v>
      </c>
      <c r="M359">
        <f t="shared" si="22"/>
        <v>0</v>
      </c>
    </row>
    <row r="360" spans="11:13" hidden="1" x14ac:dyDescent="0.3">
      <c r="K360" s="7">
        <f t="shared" si="21"/>
        <v>0</v>
      </c>
      <c r="L360" s="5">
        <f t="shared" si="23"/>
        <v>0</v>
      </c>
      <c r="M360">
        <f t="shared" si="22"/>
        <v>0</v>
      </c>
    </row>
    <row r="361" spans="11:13" hidden="1" x14ac:dyDescent="0.3">
      <c r="K361" s="7">
        <f t="shared" si="21"/>
        <v>0</v>
      </c>
      <c r="L361" s="5">
        <f t="shared" si="23"/>
        <v>0</v>
      </c>
      <c r="M361">
        <f t="shared" si="22"/>
        <v>0</v>
      </c>
    </row>
    <row r="362" spans="11:13" hidden="1" x14ac:dyDescent="0.3">
      <c r="K362" s="7">
        <f t="shared" si="21"/>
        <v>0</v>
      </c>
      <c r="L362" s="5">
        <f t="shared" si="23"/>
        <v>0</v>
      </c>
      <c r="M362">
        <f t="shared" si="22"/>
        <v>0</v>
      </c>
    </row>
    <row r="363" spans="11:13" hidden="1" x14ac:dyDescent="0.3">
      <c r="K363" s="7">
        <f t="shared" si="21"/>
        <v>0</v>
      </c>
      <c r="L363" s="5">
        <f t="shared" si="23"/>
        <v>0</v>
      </c>
      <c r="M363">
        <f t="shared" si="22"/>
        <v>0</v>
      </c>
    </row>
    <row r="364" spans="11:13" hidden="1" x14ac:dyDescent="0.3">
      <c r="K364" s="7">
        <f t="shared" si="21"/>
        <v>0</v>
      </c>
      <c r="L364" s="5">
        <f t="shared" si="23"/>
        <v>0</v>
      </c>
      <c r="M364">
        <f t="shared" si="22"/>
        <v>0</v>
      </c>
    </row>
    <row r="365" spans="11:13" hidden="1" x14ac:dyDescent="0.3">
      <c r="K365" s="7">
        <f t="shared" si="21"/>
        <v>0</v>
      </c>
      <c r="L365" s="5">
        <f t="shared" si="23"/>
        <v>0</v>
      </c>
      <c r="M365">
        <f t="shared" si="22"/>
        <v>0</v>
      </c>
    </row>
    <row r="366" spans="11:13" hidden="1" x14ac:dyDescent="0.3">
      <c r="K366" s="7">
        <f t="shared" si="21"/>
        <v>0</v>
      </c>
      <c r="L366" s="5">
        <f t="shared" si="23"/>
        <v>0</v>
      </c>
      <c r="M366">
        <f t="shared" si="22"/>
        <v>0</v>
      </c>
    </row>
    <row r="367" spans="11:13" hidden="1" x14ac:dyDescent="0.3">
      <c r="K367" s="7">
        <f t="shared" si="21"/>
        <v>0</v>
      </c>
      <c r="L367" s="5">
        <f t="shared" si="23"/>
        <v>0</v>
      </c>
      <c r="M367">
        <f t="shared" si="22"/>
        <v>0</v>
      </c>
    </row>
    <row r="368" spans="11:13" hidden="1" x14ac:dyDescent="0.3">
      <c r="K368" s="7">
        <f t="shared" si="21"/>
        <v>0</v>
      </c>
      <c r="L368" s="5">
        <f t="shared" si="23"/>
        <v>0</v>
      </c>
      <c r="M368">
        <f t="shared" si="22"/>
        <v>0</v>
      </c>
    </row>
    <row r="369" spans="11:13" hidden="1" x14ac:dyDescent="0.3">
      <c r="K369" s="7">
        <f t="shared" si="21"/>
        <v>0</v>
      </c>
      <c r="L369" s="5">
        <f t="shared" si="23"/>
        <v>0</v>
      </c>
      <c r="M369">
        <f t="shared" si="22"/>
        <v>0</v>
      </c>
    </row>
    <row r="370" spans="11:13" hidden="1" x14ac:dyDescent="0.3">
      <c r="K370" s="7">
        <f t="shared" si="21"/>
        <v>0</v>
      </c>
      <c r="L370" s="5">
        <f t="shared" si="23"/>
        <v>0</v>
      </c>
      <c r="M370">
        <f t="shared" si="22"/>
        <v>0</v>
      </c>
    </row>
    <row r="371" spans="11:13" hidden="1" x14ac:dyDescent="0.3">
      <c r="K371" s="7">
        <f t="shared" si="21"/>
        <v>0</v>
      </c>
      <c r="L371" s="5">
        <f t="shared" si="23"/>
        <v>0</v>
      </c>
      <c r="M371">
        <f t="shared" si="22"/>
        <v>0</v>
      </c>
    </row>
    <row r="372" spans="11:13" hidden="1" x14ac:dyDescent="0.3">
      <c r="K372" s="7">
        <f t="shared" si="21"/>
        <v>0</v>
      </c>
      <c r="L372" s="5">
        <f t="shared" si="23"/>
        <v>0</v>
      </c>
      <c r="M372">
        <f t="shared" si="22"/>
        <v>0</v>
      </c>
    </row>
    <row r="373" spans="11:13" hidden="1" x14ac:dyDescent="0.3">
      <c r="K373" s="7">
        <f t="shared" si="21"/>
        <v>0</v>
      </c>
      <c r="L373" s="5">
        <f t="shared" si="23"/>
        <v>0</v>
      </c>
      <c r="M373">
        <f t="shared" si="22"/>
        <v>0</v>
      </c>
    </row>
    <row r="374" spans="11:13" hidden="1" x14ac:dyDescent="0.3">
      <c r="K374" s="7">
        <f t="shared" si="21"/>
        <v>0</v>
      </c>
      <c r="L374" s="5">
        <f t="shared" si="23"/>
        <v>0</v>
      </c>
      <c r="M374">
        <f t="shared" si="22"/>
        <v>0</v>
      </c>
    </row>
    <row r="375" spans="11:13" hidden="1" x14ac:dyDescent="0.3">
      <c r="K375" s="7">
        <f t="shared" si="21"/>
        <v>0</v>
      </c>
      <c r="L375" s="5">
        <f t="shared" si="23"/>
        <v>0</v>
      </c>
      <c r="M375">
        <f t="shared" si="22"/>
        <v>0</v>
      </c>
    </row>
    <row r="376" spans="11:13" hidden="1" x14ac:dyDescent="0.3">
      <c r="K376" s="7">
        <f t="shared" si="21"/>
        <v>0</v>
      </c>
      <c r="L376" s="5">
        <f t="shared" si="23"/>
        <v>0</v>
      </c>
      <c r="M376">
        <f t="shared" si="22"/>
        <v>0</v>
      </c>
    </row>
    <row r="377" spans="11:13" hidden="1" x14ac:dyDescent="0.3">
      <c r="K377" s="7">
        <f t="shared" si="21"/>
        <v>0</v>
      </c>
      <c r="L377" s="5">
        <f t="shared" si="23"/>
        <v>0</v>
      </c>
      <c r="M377">
        <f t="shared" si="22"/>
        <v>0</v>
      </c>
    </row>
    <row r="378" spans="11:13" hidden="1" x14ac:dyDescent="0.3">
      <c r="K378" s="7">
        <f t="shared" si="21"/>
        <v>0</v>
      </c>
      <c r="L378" s="5">
        <f t="shared" si="23"/>
        <v>0</v>
      </c>
      <c r="M378">
        <f t="shared" si="22"/>
        <v>0</v>
      </c>
    </row>
    <row r="379" spans="11:13" hidden="1" x14ac:dyDescent="0.3">
      <c r="K379" s="7">
        <f t="shared" si="21"/>
        <v>0</v>
      </c>
      <c r="L379" s="5">
        <f t="shared" si="23"/>
        <v>0</v>
      </c>
      <c r="M379">
        <f t="shared" si="22"/>
        <v>0</v>
      </c>
    </row>
    <row r="380" spans="11:13" hidden="1" x14ac:dyDescent="0.3">
      <c r="K380" s="7">
        <f t="shared" si="21"/>
        <v>0</v>
      </c>
      <c r="L380" s="5">
        <f t="shared" si="23"/>
        <v>0</v>
      </c>
      <c r="M380">
        <f t="shared" si="22"/>
        <v>0</v>
      </c>
    </row>
    <row r="381" spans="11:13" hidden="1" x14ac:dyDescent="0.3">
      <c r="K381" s="7">
        <f t="shared" si="21"/>
        <v>0</v>
      </c>
      <c r="L381" s="5">
        <f t="shared" si="23"/>
        <v>0</v>
      </c>
      <c r="M381">
        <f t="shared" si="22"/>
        <v>0</v>
      </c>
    </row>
    <row r="382" spans="11:13" hidden="1" x14ac:dyDescent="0.3">
      <c r="K382" s="7">
        <f t="shared" si="21"/>
        <v>0</v>
      </c>
      <c r="L382" s="5">
        <f t="shared" si="23"/>
        <v>0</v>
      </c>
      <c r="M382">
        <f t="shared" si="22"/>
        <v>0</v>
      </c>
    </row>
    <row r="383" spans="11:13" hidden="1" x14ac:dyDescent="0.3">
      <c r="K383" s="7">
        <f t="shared" si="21"/>
        <v>0</v>
      </c>
      <c r="L383" s="5">
        <f t="shared" si="23"/>
        <v>0</v>
      </c>
      <c r="M383">
        <f t="shared" si="22"/>
        <v>0</v>
      </c>
    </row>
    <row r="384" spans="11:13" hidden="1" x14ac:dyDescent="0.3">
      <c r="K384" s="7">
        <f t="shared" si="21"/>
        <v>0</v>
      </c>
      <c r="L384" s="5">
        <f t="shared" si="23"/>
        <v>0</v>
      </c>
      <c r="M384">
        <f t="shared" si="22"/>
        <v>0</v>
      </c>
    </row>
    <row r="385" spans="11:13" hidden="1" x14ac:dyDescent="0.3">
      <c r="K385" s="7">
        <f t="shared" si="21"/>
        <v>0</v>
      </c>
      <c r="L385" s="5">
        <f t="shared" si="23"/>
        <v>0</v>
      </c>
      <c r="M385">
        <f t="shared" si="22"/>
        <v>0</v>
      </c>
    </row>
    <row r="386" spans="11:13" hidden="1" x14ac:dyDescent="0.3">
      <c r="K386" s="7">
        <f t="shared" si="21"/>
        <v>0</v>
      </c>
      <c r="L386" s="5">
        <f t="shared" si="23"/>
        <v>0</v>
      </c>
      <c r="M386">
        <f t="shared" si="22"/>
        <v>0</v>
      </c>
    </row>
    <row r="387" spans="11:13" hidden="1" x14ac:dyDescent="0.3">
      <c r="K387" s="7">
        <f t="shared" si="21"/>
        <v>0</v>
      </c>
      <c r="L387" s="5">
        <f t="shared" si="23"/>
        <v>0</v>
      </c>
      <c r="M387">
        <f t="shared" si="22"/>
        <v>0</v>
      </c>
    </row>
    <row r="388" spans="11:13" hidden="1" x14ac:dyDescent="0.3">
      <c r="K388" s="7">
        <f t="shared" si="21"/>
        <v>0</v>
      </c>
      <c r="L388" s="5">
        <f t="shared" si="23"/>
        <v>0</v>
      </c>
      <c r="M388">
        <f t="shared" si="22"/>
        <v>0</v>
      </c>
    </row>
    <row r="389" spans="11:13" hidden="1" x14ac:dyDescent="0.3">
      <c r="K389" s="7">
        <f t="shared" si="21"/>
        <v>0</v>
      </c>
      <c r="L389" s="5">
        <f t="shared" si="23"/>
        <v>0</v>
      </c>
      <c r="M389">
        <f t="shared" si="22"/>
        <v>0</v>
      </c>
    </row>
    <row r="390" spans="11:13" hidden="1" x14ac:dyDescent="0.3">
      <c r="K390" s="7">
        <f t="shared" ref="K390:K453" si="24">SUM(F390:J390)</f>
        <v>0</v>
      </c>
      <c r="L390" s="5">
        <f t="shared" si="23"/>
        <v>0</v>
      </c>
      <c r="M390">
        <f t="shared" ref="M390:M453" si="25">SUM(K390*L390)</f>
        <v>0</v>
      </c>
    </row>
    <row r="391" spans="11:13" hidden="1" x14ac:dyDescent="0.3">
      <c r="K391" s="7">
        <f t="shared" si="24"/>
        <v>0</v>
      </c>
      <c r="L391" s="5">
        <f t="shared" ref="L391:L454" si="26">IF(D391="X",0,IF(E391="",0,IF(E391="H",0,VLOOKUP(E391,$F$540:$G$554,2))))</f>
        <v>0</v>
      </c>
      <c r="M391">
        <f t="shared" si="25"/>
        <v>0</v>
      </c>
    </row>
    <row r="392" spans="11:13" hidden="1" x14ac:dyDescent="0.3">
      <c r="K392" s="7">
        <f t="shared" si="24"/>
        <v>0</v>
      </c>
      <c r="L392" s="5">
        <f t="shared" si="26"/>
        <v>0</v>
      </c>
      <c r="M392">
        <f t="shared" si="25"/>
        <v>0</v>
      </c>
    </row>
    <row r="393" spans="11:13" hidden="1" x14ac:dyDescent="0.3">
      <c r="K393" s="7">
        <f t="shared" si="24"/>
        <v>0</v>
      </c>
      <c r="L393" s="5">
        <f t="shared" si="26"/>
        <v>0</v>
      </c>
      <c r="M393">
        <f t="shared" si="25"/>
        <v>0</v>
      </c>
    </row>
    <row r="394" spans="11:13" hidden="1" x14ac:dyDescent="0.3">
      <c r="K394" s="7">
        <f t="shared" si="24"/>
        <v>0</v>
      </c>
      <c r="L394" s="5">
        <f t="shared" si="26"/>
        <v>0</v>
      </c>
      <c r="M394">
        <f t="shared" si="25"/>
        <v>0</v>
      </c>
    </row>
    <row r="395" spans="11:13" hidden="1" x14ac:dyDescent="0.3">
      <c r="K395" s="7">
        <f t="shared" si="24"/>
        <v>0</v>
      </c>
      <c r="L395" s="5">
        <f t="shared" si="26"/>
        <v>0</v>
      </c>
      <c r="M395">
        <f t="shared" si="25"/>
        <v>0</v>
      </c>
    </row>
    <row r="396" spans="11:13" hidden="1" x14ac:dyDescent="0.3">
      <c r="K396" s="7">
        <f t="shared" si="24"/>
        <v>0</v>
      </c>
      <c r="L396" s="5">
        <f t="shared" si="26"/>
        <v>0</v>
      </c>
      <c r="M396">
        <f t="shared" si="25"/>
        <v>0</v>
      </c>
    </row>
    <row r="397" spans="11:13" hidden="1" x14ac:dyDescent="0.3">
      <c r="K397" s="7">
        <f t="shared" si="24"/>
        <v>0</v>
      </c>
      <c r="L397" s="5">
        <f t="shared" si="26"/>
        <v>0</v>
      </c>
      <c r="M397">
        <f t="shared" si="25"/>
        <v>0</v>
      </c>
    </row>
    <row r="398" spans="11:13" hidden="1" x14ac:dyDescent="0.3">
      <c r="K398" s="7">
        <f t="shared" si="24"/>
        <v>0</v>
      </c>
      <c r="L398" s="5">
        <f t="shared" si="26"/>
        <v>0</v>
      </c>
      <c r="M398">
        <f t="shared" si="25"/>
        <v>0</v>
      </c>
    </row>
    <row r="399" spans="11:13" hidden="1" x14ac:dyDescent="0.3">
      <c r="K399" s="7">
        <f t="shared" si="24"/>
        <v>0</v>
      </c>
      <c r="L399" s="5">
        <f t="shared" si="26"/>
        <v>0</v>
      </c>
      <c r="M399">
        <f t="shared" si="25"/>
        <v>0</v>
      </c>
    </row>
    <row r="400" spans="11:13" hidden="1" x14ac:dyDescent="0.3">
      <c r="K400" s="7">
        <f t="shared" si="24"/>
        <v>0</v>
      </c>
      <c r="L400" s="5">
        <f t="shared" si="26"/>
        <v>0</v>
      </c>
      <c r="M400">
        <f t="shared" si="25"/>
        <v>0</v>
      </c>
    </row>
    <row r="401" spans="11:13" hidden="1" x14ac:dyDescent="0.3">
      <c r="K401" s="7">
        <f t="shared" si="24"/>
        <v>0</v>
      </c>
      <c r="L401" s="5">
        <f t="shared" si="26"/>
        <v>0</v>
      </c>
      <c r="M401">
        <f t="shared" si="25"/>
        <v>0</v>
      </c>
    </row>
    <row r="402" spans="11:13" hidden="1" x14ac:dyDescent="0.3">
      <c r="K402" s="7">
        <f t="shared" si="24"/>
        <v>0</v>
      </c>
      <c r="L402" s="5">
        <f t="shared" si="26"/>
        <v>0</v>
      </c>
      <c r="M402">
        <f t="shared" si="25"/>
        <v>0</v>
      </c>
    </row>
    <row r="403" spans="11:13" hidden="1" x14ac:dyDescent="0.3">
      <c r="K403" s="7">
        <f t="shared" si="24"/>
        <v>0</v>
      </c>
      <c r="L403" s="5">
        <f t="shared" si="26"/>
        <v>0</v>
      </c>
      <c r="M403">
        <f t="shared" si="25"/>
        <v>0</v>
      </c>
    </row>
    <row r="404" spans="11:13" hidden="1" x14ac:dyDescent="0.3">
      <c r="K404" s="7">
        <f t="shared" si="24"/>
        <v>0</v>
      </c>
      <c r="L404" s="5">
        <f t="shared" si="26"/>
        <v>0</v>
      </c>
      <c r="M404">
        <f t="shared" si="25"/>
        <v>0</v>
      </c>
    </row>
    <row r="405" spans="11:13" hidden="1" x14ac:dyDescent="0.3">
      <c r="K405" s="7">
        <f t="shared" si="24"/>
        <v>0</v>
      </c>
      <c r="L405" s="5">
        <f t="shared" si="26"/>
        <v>0</v>
      </c>
      <c r="M405">
        <f t="shared" si="25"/>
        <v>0</v>
      </c>
    </row>
    <row r="406" spans="11:13" hidden="1" x14ac:dyDescent="0.3">
      <c r="K406" s="7">
        <f t="shared" si="24"/>
        <v>0</v>
      </c>
      <c r="L406" s="5">
        <f t="shared" si="26"/>
        <v>0</v>
      </c>
      <c r="M406">
        <f t="shared" si="25"/>
        <v>0</v>
      </c>
    </row>
    <row r="407" spans="11:13" hidden="1" x14ac:dyDescent="0.3">
      <c r="K407" s="7">
        <f t="shared" si="24"/>
        <v>0</v>
      </c>
      <c r="L407" s="5">
        <f t="shared" si="26"/>
        <v>0</v>
      </c>
      <c r="M407">
        <f t="shared" si="25"/>
        <v>0</v>
      </c>
    </row>
    <row r="408" spans="11:13" hidden="1" x14ac:dyDescent="0.3">
      <c r="K408" s="7">
        <f t="shared" si="24"/>
        <v>0</v>
      </c>
      <c r="L408" s="5">
        <f t="shared" si="26"/>
        <v>0</v>
      </c>
      <c r="M408">
        <f t="shared" si="25"/>
        <v>0</v>
      </c>
    </row>
    <row r="409" spans="11:13" hidden="1" x14ac:dyDescent="0.3">
      <c r="K409" s="7">
        <f t="shared" si="24"/>
        <v>0</v>
      </c>
      <c r="L409" s="5">
        <f t="shared" si="26"/>
        <v>0</v>
      </c>
      <c r="M409">
        <f t="shared" si="25"/>
        <v>0</v>
      </c>
    </row>
    <row r="410" spans="11:13" hidden="1" x14ac:dyDescent="0.3">
      <c r="K410" s="7">
        <f t="shared" si="24"/>
        <v>0</v>
      </c>
      <c r="L410" s="5">
        <f t="shared" si="26"/>
        <v>0</v>
      </c>
      <c r="M410">
        <f t="shared" si="25"/>
        <v>0</v>
      </c>
    </row>
    <row r="411" spans="11:13" hidden="1" x14ac:dyDescent="0.3">
      <c r="K411" s="7">
        <f t="shared" si="24"/>
        <v>0</v>
      </c>
      <c r="L411" s="5">
        <f t="shared" si="26"/>
        <v>0</v>
      </c>
      <c r="M411">
        <f t="shared" si="25"/>
        <v>0</v>
      </c>
    </row>
    <row r="412" spans="11:13" hidden="1" x14ac:dyDescent="0.3">
      <c r="K412" s="7">
        <f t="shared" si="24"/>
        <v>0</v>
      </c>
      <c r="L412" s="5">
        <f t="shared" si="26"/>
        <v>0</v>
      </c>
      <c r="M412">
        <f t="shared" si="25"/>
        <v>0</v>
      </c>
    </row>
    <row r="413" spans="11:13" hidden="1" x14ac:dyDescent="0.3">
      <c r="K413" s="7">
        <f t="shared" si="24"/>
        <v>0</v>
      </c>
      <c r="L413" s="5">
        <f t="shared" si="26"/>
        <v>0</v>
      </c>
      <c r="M413">
        <f t="shared" si="25"/>
        <v>0</v>
      </c>
    </row>
    <row r="414" spans="11:13" hidden="1" x14ac:dyDescent="0.3">
      <c r="K414" s="7">
        <f t="shared" si="24"/>
        <v>0</v>
      </c>
      <c r="L414" s="5">
        <f t="shared" si="26"/>
        <v>0</v>
      </c>
      <c r="M414">
        <f t="shared" si="25"/>
        <v>0</v>
      </c>
    </row>
    <row r="415" spans="11:13" hidden="1" x14ac:dyDescent="0.3">
      <c r="K415" s="7">
        <f t="shared" si="24"/>
        <v>0</v>
      </c>
      <c r="L415" s="5">
        <f t="shared" si="26"/>
        <v>0</v>
      </c>
      <c r="M415">
        <f t="shared" si="25"/>
        <v>0</v>
      </c>
    </row>
    <row r="416" spans="11:13" hidden="1" x14ac:dyDescent="0.3">
      <c r="K416" s="7">
        <f t="shared" si="24"/>
        <v>0</v>
      </c>
      <c r="L416" s="5">
        <f t="shared" si="26"/>
        <v>0</v>
      </c>
      <c r="M416">
        <f t="shared" si="25"/>
        <v>0</v>
      </c>
    </row>
    <row r="417" spans="11:13" hidden="1" x14ac:dyDescent="0.3">
      <c r="K417" s="7">
        <f t="shared" si="24"/>
        <v>0</v>
      </c>
      <c r="L417" s="5">
        <f t="shared" si="26"/>
        <v>0</v>
      </c>
      <c r="M417">
        <f t="shared" si="25"/>
        <v>0</v>
      </c>
    </row>
    <row r="418" spans="11:13" hidden="1" x14ac:dyDescent="0.3">
      <c r="K418" s="7">
        <f t="shared" si="24"/>
        <v>0</v>
      </c>
      <c r="L418" s="5">
        <f t="shared" si="26"/>
        <v>0</v>
      </c>
      <c r="M418">
        <f t="shared" si="25"/>
        <v>0</v>
      </c>
    </row>
    <row r="419" spans="11:13" hidden="1" x14ac:dyDescent="0.3">
      <c r="K419" s="7">
        <f t="shared" si="24"/>
        <v>0</v>
      </c>
      <c r="L419" s="5">
        <f t="shared" si="26"/>
        <v>0</v>
      </c>
      <c r="M419">
        <f t="shared" si="25"/>
        <v>0</v>
      </c>
    </row>
    <row r="420" spans="11:13" hidden="1" x14ac:dyDescent="0.3">
      <c r="K420" s="7">
        <f t="shared" si="24"/>
        <v>0</v>
      </c>
      <c r="L420" s="5">
        <f t="shared" si="26"/>
        <v>0</v>
      </c>
      <c r="M420">
        <f t="shared" si="25"/>
        <v>0</v>
      </c>
    </row>
    <row r="421" spans="11:13" hidden="1" x14ac:dyDescent="0.3">
      <c r="K421" s="7">
        <f t="shared" si="24"/>
        <v>0</v>
      </c>
      <c r="L421" s="5">
        <f t="shared" si="26"/>
        <v>0</v>
      </c>
      <c r="M421">
        <f t="shared" si="25"/>
        <v>0</v>
      </c>
    </row>
    <row r="422" spans="11:13" hidden="1" x14ac:dyDescent="0.3">
      <c r="K422" s="7">
        <f t="shared" si="24"/>
        <v>0</v>
      </c>
      <c r="L422" s="5">
        <f t="shared" si="26"/>
        <v>0</v>
      </c>
      <c r="M422">
        <f t="shared" si="25"/>
        <v>0</v>
      </c>
    </row>
    <row r="423" spans="11:13" hidden="1" x14ac:dyDescent="0.3">
      <c r="K423" s="7">
        <f t="shared" si="24"/>
        <v>0</v>
      </c>
      <c r="L423" s="5">
        <f t="shared" si="26"/>
        <v>0</v>
      </c>
      <c r="M423">
        <f t="shared" si="25"/>
        <v>0</v>
      </c>
    </row>
    <row r="424" spans="11:13" hidden="1" x14ac:dyDescent="0.3">
      <c r="K424" s="7">
        <f t="shared" si="24"/>
        <v>0</v>
      </c>
      <c r="L424" s="5">
        <f t="shared" si="26"/>
        <v>0</v>
      </c>
      <c r="M424">
        <f t="shared" si="25"/>
        <v>0</v>
      </c>
    </row>
    <row r="425" spans="11:13" hidden="1" x14ac:dyDescent="0.3">
      <c r="K425" s="7">
        <f t="shared" si="24"/>
        <v>0</v>
      </c>
      <c r="L425" s="5">
        <f t="shared" si="26"/>
        <v>0</v>
      </c>
      <c r="M425">
        <f t="shared" si="25"/>
        <v>0</v>
      </c>
    </row>
    <row r="426" spans="11:13" hidden="1" x14ac:dyDescent="0.3">
      <c r="K426" s="7">
        <f t="shared" si="24"/>
        <v>0</v>
      </c>
      <c r="L426" s="5">
        <f t="shared" si="26"/>
        <v>0</v>
      </c>
      <c r="M426">
        <f t="shared" si="25"/>
        <v>0</v>
      </c>
    </row>
    <row r="427" spans="11:13" hidden="1" x14ac:dyDescent="0.3">
      <c r="K427" s="7">
        <f t="shared" si="24"/>
        <v>0</v>
      </c>
      <c r="L427" s="5">
        <f t="shared" si="26"/>
        <v>0</v>
      </c>
      <c r="M427">
        <f t="shared" si="25"/>
        <v>0</v>
      </c>
    </row>
    <row r="428" spans="11:13" hidden="1" x14ac:dyDescent="0.3">
      <c r="K428" s="7">
        <f t="shared" si="24"/>
        <v>0</v>
      </c>
      <c r="L428" s="5">
        <f t="shared" si="26"/>
        <v>0</v>
      </c>
      <c r="M428">
        <f t="shared" si="25"/>
        <v>0</v>
      </c>
    </row>
    <row r="429" spans="11:13" hidden="1" x14ac:dyDescent="0.3">
      <c r="K429" s="7">
        <f t="shared" si="24"/>
        <v>0</v>
      </c>
      <c r="L429" s="5">
        <f t="shared" si="26"/>
        <v>0</v>
      </c>
      <c r="M429">
        <f t="shared" si="25"/>
        <v>0</v>
      </c>
    </row>
    <row r="430" spans="11:13" hidden="1" x14ac:dyDescent="0.3">
      <c r="K430" s="7">
        <f t="shared" si="24"/>
        <v>0</v>
      </c>
      <c r="L430" s="5">
        <f t="shared" si="26"/>
        <v>0</v>
      </c>
      <c r="M430">
        <f t="shared" si="25"/>
        <v>0</v>
      </c>
    </row>
    <row r="431" spans="11:13" hidden="1" x14ac:dyDescent="0.3">
      <c r="K431" s="7">
        <f t="shared" si="24"/>
        <v>0</v>
      </c>
      <c r="L431" s="5">
        <f t="shared" si="26"/>
        <v>0</v>
      </c>
      <c r="M431">
        <f t="shared" si="25"/>
        <v>0</v>
      </c>
    </row>
    <row r="432" spans="11:13" hidden="1" x14ac:dyDescent="0.3">
      <c r="K432" s="7">
        <f t="shared" si="24"/>
        <v>0</v>
      </c>
      <c r="L432" s="5">
        <f t="shared" si="26"/>
        <v>0</v>
      </c>
      <c r="M432">
        <f t="shared" si="25"/>
        <v>0</v>
      </c>
    </row>
    <row r="433" spans="11:13" hidden="1" x14ac:dyDescent="0.3">
      <c r="K433" s="7">
        <f t="shared" si="24"/>
        <v>0</v>
      </c>
      <c r="L433" s="5">
        <f t="shared" si="26"/>
        <v>0</v>
      </c>
      <c r="M433">
        <f t="shared" si="25"/>
        <v>0</v>
      </c>
    </row>
    <row r="434" spans="11:13" hidden="1" x14ac:dyDescent="0.3">
      <c r="K434" s="7">
        <f t="shared" si="24"/>
        <v>0</v>
      </c>
      <c r="L434" s="5">
        <f t="shared" si="26"/>
        <v>0</v>
      </c>
      <c r="M434">
        <f t="shared" si="25"/>
        <v>0</v>
      </c>
    </row>
    <row r="435" spans="11:13" hidden="1" x14ac:dyDescent="0.3">
      <c r="K435" s="7">
        <f t="shared" si="24"/>
        <v>0</v>
      </c>
      <c r="L435" s="5">
        <f t="shared" si="26"/>
        <v>0</v>
      </c>
      <c r="M435">
        <f t="shared" si="25"/>
        <v>0</v>
      </c>
    </row>
    <row r="436" spans="11:13" hidden="1" x14ac:dyDescent="0.3">
      <c r="K436" s="7">
        <f t="shared" si="24"/>
        <v>0</v>
      </c>
      <c r="L436" s="5">
        <f t="shared" si="26"/>
        <v>0</v>
      </c>
      <c r="M436">
        <f t="shared" si="25"/>
        <v>0</v>
      </c>
    </row>
    <row r="437" spans="11:13" hidden="1" x14ac:dyDescent="0.3">
      <c r="K437" s="7">
        <f t="shared" si="24"/>
        <v>0</v>
      </c>
      <c r="L437" s="5">
        <f t="shared" si="26"/>
        <v>0</v>
      </c>
      <c r="M437">
        <f t="shared" si="25"/>
        <v>0</v>
      </c>
    </row>
    <row r="438" spans="11:13" hidden="1" x14ac:dyDescent="0.3">
      <c r="K438" s="7">
        <f t="shared" si="24"/>
        <v>0</v>
      </c>
      <c r="L438" s="5">
        <f t="shared" si="26"/>
        <v>0</v>
      </c>
      <c r="M438">
        <f t="shared" si="25"/>
        <v>0</v>
      </c>
    </row>
    <row r="439" spans="11:13" hidden="1" x14ac:dyDescent="0.3">
      <c r="K439" s="7">
        <f t="shared" si="24"/>
        <v>0</v>
      </c>
      <c r="L439" s="5">
        <f t="shared" si="26"/>
        <v>0</v>
      </c>
      <c r="M439">
        <f t="shared" si="25"/>
        <v>0</v>
      </c>
    </row>
    <row r="440" spans="11:13" hidden="1" x14ac:dyDescent="0.3">
      <c r="K440" s="7">
        <f t="shared" si="24"/>
        <v>0</v>
      </c>
      <c r="L440" s="5">
        <f t="shared" si="26"/>
        <v>0</v>
      </c>
      <c r="M440">
        <f t="shared" si="25"/>
        <v>0</v>
      </c>
    </row>
    <row r="441" spans="11:13" hidden="1" x14ac:dyDescent="0.3">
      <c r="K441" s="7">
        <f t="shared" si="24"/>
        <v>0</v>
      </c>
      <c r="L441" s="5">
        <f t="shared" si="26"/>
        <v>0</v>
      </c>
      <c r="M441">
        <f t="shared" si="25"/>
        <v>0</v>
      </c>
    </row>
    <row r="442" spans="11:13" hidden="1" x14ac:dyDescent="0.3">
      <c r="K442" s="7">
        <f t="shared" si="24"/>
        <v>0</v>
      </c>
      <c r="L442" s="5">
        <f t="shared" si="26"/>
        <v>0</v>
      </c>
      <c r="M442">
        <f t="shared" si="25"/>
        <v>0</v>
      </c>
    </row>
    <row r="443" spans="11:13" hidden="1" x14ac:dyDescent="0.3">
      <c r="K443" s="7">
        <f t="shared" si="24"/>
        <v>0</v>
      </c>
      <c r="L443" s="5">
        <f t="shared" si="26"/>
        <v>0</v>
      </c>
      <c r="M443">
        <f t="shared" si="25"/>
        <v>0</v>
      </c>
    </row>
    <row r="444" spans="11:13" hidden="1" x14ac:dyDescent="0.3">
      <c r="K444" s="7">
        <f t="shared" si="24"/>
        <v>0</v>
      </c>
      <c r="L444" s="5">
        <f t="shared" si="26"/>
        <v>0</v>
      </c>
      <c r="M444">
        <f t="shared" si="25"/>
        <v>0</v>
      </c>
    </row>
    <row r="445" spans="11:13" hidden="1" x14ac:dyDescent="0.3">
      <c r="K445" s="7">
        <f t="shared" si="24"/>
        <v>0</v>
      </c>
      <c r="L445" s="5">
        <f t="shared" si="26"/>
        <v>0</v>
      </c>
      <c r="M445">
        <f t="shared" si="25"/>
        <v>0</v>
      </c>
    </row>
    <row r="446" spans="11:13" hidden="1" x14ac:dyDescent="0.3">
      <c r="K446" s="7">
        <f t="shared" si="24"/>
        <v>0</v>
      </c>
      <c r="L446" s="5">
        <f t="shared" si="26"/>
        <v>0</v>
      </c>
      <c r="M446">
        <f t="shared" si="25"/>
        <v>0</v>
      </c>
    </row>
    <row r="447" spans="11:13" hidden="1" x14ac:dyDescent="0.3">
      <c r="K447" s="7">
        <f t="shared" si="24"/>
        <v>0</v>
      </c>
      <c r="L447" s="5">
        <f t="shared" si="26"/>
        <v>0</v>
      </c>
      <c r="M447">
        <f t="shared" si="25"/>
        <v>0</v>
      </c>
    </row>
    <row r="448" spans="11:13" hidden="1" x14ac:dyDescent="0.3">
      <c r="K448" s="7">
        <f t="shared" si="24"/>
        <v>0</v>
      </c>
      <c r="L448" s="5">
        <f t="shared" si="26"/>
        <v>0</v>
      </c>
      <c r="M448">
        <f t="shared" si="25"/>
        <v>0</v>
      </c>
    </row>
    <row r="449" spans="11:13" hidden="1" x14ac:dyDescent="0.3">
      <c r="K449" s="7">
        <f t="shared" si="24"/>
        <v>0</v>
      </c>
      <c r="L449" s="5">
        <f t="shared" si="26"/>
        <v>0</v>
      </c>
      <c r="M449">
        <f t="shared" si="25"/>
        <v>0</v>
      </c>
    </row>
    <row r="450" spans="11:13" hidden="1" x14ac:dyDescent="0.3">
      <c r="K450" s="7">
        <f t="shared" si="24"/>
        <v>0</v>
      </c>
      <c r="L450" s="5">
        <f t="shared" si="26"/>
        <v>0</v>
      </c>
      <c r="M450">
        <f t="shared" si="25"/>
        <v>0</v>
      </c>
    </row>
    <row r="451" spans="11:13" hidden="1" x14ac:dyDescent="0.3">
      <c r="K451" s="7">
        <f t="shared" si="24"/>
        <v>0</v>
      </c>
      <c r="L451" s="5">
        <f t="shared" si="26"/>
        <v>0</v>
      </c>
      <c r="M451">
        <f t="shared" si="25"/>
        <v>0</v>
      </c>
    </row>
    <row r="452" spans="11:13" hidden="1" x14ac:dyDescent="0.3">
      <c r="K452" s="7">
        <f t="shared" si="24"/>
        <v>0</v>
      </c>
      <c r="L452" s="5">
        <f t="shared" si="26"/>
        <v>0</v>
      </c>
      <c r="M452">
        <f t="shared" si="25"/>
        <v>0</v>
      </c>
    </row>
    <row r="453" spans="11:13" hidden="1" x14ac:dyDescent="0.3">
      <c r="K453" s="7">
        <f t="shared" si="24"/>
        <v>0</v>
      </c>
      <c r="L453" s="5">
        <f t="shared" si="26"/>
        <v>0</v>
      </c>
      <c r="M453">
        <f t="shared" si="25"/>
        <v>0</v>
      </c>
    </row>
    <row r="454" spans="11:13" hidden="1" x14ac:dyDescent="0.3">
      <c r="K454" s="7">
        <f t="shared" ref="K454:K499" si="27">SUM(F454:J454)</f>
        <v>0</v>
      </c>
      <c r="L454" s="5">
        <f t="shared" si="26"/>
        <v>0</v>
      </c>
      <c r="M454">
        <f t="shared" ref="M454:M499" si="28">SUM(K454*L454)</f>
        <v>0</v>
      </c>
    </row>
    <row r="455" spans="11:13" hidden="1" x14ac:dyDescent="0.3">
      <c r="K455" s="7">
        <f t="shared" si="27"/>
        <v>0</v>
      </c>
      <c r="L455" s="5">
        <f t="shared" ref="L455:L499" si="29">IF(D455="X",0,IF(E455="",0,IF(E455="H",0,VLOOKUP(E455,$F$540:$G$554,2))))</f>
        <v>0</v>
      </c>
      <c r="M455">
        <f t="shared" si="28"/>
        <v>0</v>
      </c>
    </row>
    <row r="456" spans="11:13" hidden="1" x14ac:dyDescent="0.3">
      <c r="K456" s="7">
        <f t="shared" si="27"/>
        <v>0</v>
      </c>
      <c r="L456" s="5">
        <f t="shared" si="29"/>
        <v>0</v>
      </c>
      <c r="M456">
        <f t="shared" si="28"/>
        <v>0</v>
      </c>
    </row>
    <row r="457" spans="11:13" hidden="1" x14ac:dyDescent="0.3">
      <c r="K457" s="7">
        <f t="shared" si="27"/>
        <v>0</v>
      </c>
      <c r="L457" s="5">
        <f t="shared" si="29"/>
        <v>0</v>
      </c>
      <c r="M457">
        <f t="shared" si="28"/>
        <v>0</v>
      </c>
    </row>
    <row r="458" spans="11:13" hidden="1" x14ac:dyDescent="0.3">
      <c r="K458" s="7">
        <f t="shared" si="27"/>
        <v>0</v>
      </c>
      <c r="L458" s="5">
        <f t="shared" si="29"/>
        <v>0</v>
      </c>
      <c r="M458">
        <f t="shared" si="28"/>
        <v>0</v>
      </c>
    </row>
    <row r="459" spans="11:13" hidden="1" x14ac:dyDescent="0.3">
      <c r="K459" s="7">
        <f t="shared" si="27"/>
        <v>0</v>
      </c>
      <c r="L459" s="5">
        <f t="shared" si="29"/>
        <v>0</v>
      </c>
      <c r="M459">
        <f t="shared" si="28"/>
        <v>0</v>
      </c>
    </row>
    <row r="460" spans="11:13" hidden="1" x14ac:dyDescent="0.3">
      <c r="K460" s="7">
        <f t="shared" si="27"/>
        <v>0</v>
      </c>
      <c r="L460" s="5">
        <f t="shared" si="29"/>
        <v>0</v>
      </c>
      <c r="M460">
        <f t="shared" si="28"/>
        <v>0</v>
      </c>
    </row>
    <row r="461" spans="11:13" hidden="1" x14ac:dyDescent="0.3">
      <c r="K461" s="7">
        <f t="shared" si="27"/>
        <v>0</v>
      </c>
      <c r="L461" s="5">
        <f t="shared" si="29"/>
        <v>0</v>
      </c>
      <c r="M461">
        <f t="shared" si="28"/>
        <v>0</v>
      </c>
    </row>
    <row r="462" spans="11:13" hidden="1" x14ac:dyDescent="0.3">
      <c r="K462" s="7">
        <f t="shared" si="27"/>
        <v>0</v>
      </c>
      <c r="L462" s="5">
        <f t="shared" si="29"/>
        <v>0</v>
      </c>
      <c r="M462">
        <f t="shared" si="28"/>
        <v>0</v>
      </c>
    </row>
    <row r="463" spans="11:13" hidden="1" x14ac:dyDescent="0.3">
      <c r="K463" s="7">
        <f t="shared" si="27"/>
        <v>0</v>
      </c>
      <c r="L463" s="5">
        <f t="shared" si="29"/>
        <v>0</v>
      </c>
      <c r="M463">
        <f t="shared" si="28"/>
        <v>0</v>
      </c>
    </row>
    <row r="464" spans="11:13" hidden="1" x14ac:dyDescent="0.3">
      <c r="K464" s="7">
        <f t="shared" si="27"/>
        <v>0</v>
      </c>
      <c r="L464" s="5">
        <f t="shared" si="29"/>
        <v>0</v>
      </c>
      <c r="M464">
        <f t="shared" si="28"/>
        <v>0</v>
      </c>
    </row>
    <row r="465" spans="11:13" hidden="1" x14ac:dyDescent="0.3">
      <c r="K465" s="7">
        <f t="shared" si="27"/>
        <v>0</v>
      </c>
      <c r="L465" s="5">
        <f t="shared" si="29"/>
        <v>0</v>
      </c>
      <c r="M465">
        <f t="shared" si="28"/>
        <v>0</v>
      </c>
    </row>
    <row r="466" spans="11:13" hidden="1" x14ac:dyDescent="0.3">
      <c r="K466" s="7">
        <f t="shared" si="27"/>
        <v>0</v>
      </c>
      <c r="L466" s="5">
        <f t="shared" si="29"/>
        <v>0</v>
      </c>
      <c r="M466">
        <f t="shared" si="28"/>
        <v>0</v>
      </c>
    </row>
    <row r="467" spans="11:13" hidden="1" x14ac:dyDescent="0.3">
      <c r="K467" s="7">
        <f t="shared" si="27"/>
        <v>0</v>
      </c>
      <c r="L467" s="5">
        <f t="shared" si="29"/>
        <v>0</v>
      </c>
      <c r="M467">
        <f t="shared" si="28"/>
        <v>0</v>
      </c>
    </row>
    <row r="468" spans="11:13" hidden="1" x14ac:dyDescent="0.3">
      <c r="K468" s="7">
        <f t="shared" si="27"/>
        <v>0</v>
      </c>
      <c r="L468" s="5">
        <f t="shared" si="29"/>
        <v>0</v>
      </c>
      <c r="M468">
        <f t="shared" si="28"/>
        <v>0</v>
      </c>
    </row>
    <row r="469" spans="11:13" hidden="1" x14ac:dyDescent="0.3">
      <c r="K469" s="7">
        <f t="shared" si="27"/>
        <v>0</v>
      </c>
      <c r="L469" s="5">
        <f t="shared" si="29"/>
        <v>0</v>
      </c>
      <c r="M469">
        <f t="shared" si="28"/>
        <v>0</v>
      </c>
    </row>
    <row r="470" spans="11:13" hidden="1" x14ac:dyDescent="0.3">
      <c r="K470" s="7">
        <f t="shared" si="27"/>
        <v>0</v>
      </c>
      <c r="L470" s="5">
        <f t="shared" si="29"/>
        <v>0</v>
      </c>
      <c r="M470">
        <f t="shared" si="28"/>
        <v>0</v>
      </c>
    </row>
    <row r="471" spans="11:13" hidden="1" x14ac:dyDescent="0.3">
      <c r="K471" s="7">
        <f t="shared" si="27"/>
        <v>0</v>
      </c>
      <c r="L471" s="5">
        <f t="shared" si="29"/>
        <v>0</v>
      </c>
      <c r="M471">
        <f t="shared" si="28"/>
        <v>0</v>
      </c>
    </row>
    <row r="472" spans="11:13" hidden="1" x14ac:dyDescent="0.3">
      <c r="K472" s="7">
        <f t="shared" si="27"/>
        <v>0</v>
      </c>
      <c r="L472" s="5">
        <f t="shared" si="29"/>
        <v>0</v>
      </c>
      <c r="M472">
        <f t="shared" si="28"/>
        <v>0</v>
      </c>
    </row>
    <row r="473" spans="11:13" hidden="1" x14ac:dyDescent="0.3">
      <c r="K473" s="7">
        <f t="shared" si="27"/>
        <v>0</v>
      </c>
      <c r="L473" s="5">
        <f t="shared" si="29"/>
        <v>0</v>
      </c>
      <c r="M473">
        <f t="shared" si="28"/>
        <v>0</v>
      </c>
    </row>
    <row r="474" spans="11:13" hidden="1" x14ac:dyDescent="0.3">
      <c r="K474" s="7">
        <f t="shared" si="27"/>
        <v>0</v>
      </c>
      <c r="L474" s="5">
        <f t="shared" si="29"/>
        <v>0</v>
      </c>
      <c r="M474">
        <f t="shared" si="28"/>
        <v>0</v>
      </c>
    </row>
    <row r="475" spans="11:13" hidden="1" x14ac:dyDescent="0.3">
      <c r="K475" s="7">
        <f t="shared" si="27"/>
        <v>0</v>
      </c>
      <c r="L475" s="5">
        <f t="shared" si="29"/>
        <v>0</v>
      </c>
      <c r="M475">
        <f t="shared" si="28"/>
        <v>0</v>
      </c>
    </row>
    <row r="476" spans="11:13" hidden="1" x14ac:dyDescent="0.3">
      <c r="K476" s="7">
        <f t="shared" si="27"/>
        <v>0</v>
      </c>
      <c r="L476" s="5">
        <f t="shared" si="29"/>
        <v>0</v>
      </c>
      <c r="M476">
        <f t="shared" si="28"/>
        <v>0</v>
      </c>
    </row>
    <row r="477" spans="11:13" hidden="1" x14ac:dyDescent="0.3">
      <c r="K477" s="7">
        <f t="shared" si="27"/>
        <v>0</v>
      </c>
      <c r="L477" s="5">
        <f t="shared" si="29"/>
        <v>0</v>
      </c>
      <c r="M477">
        <f t="shared" si="28"/>
        <v>0</v>
      </c>
    </row>
    <row r="478" spans="11:13" hidden="1" x14ac:dyDescent="0.3">
      <c r="K478" s="7">
        <f t="shared" si="27"/>
        <v>0</v>
      </c>
      <c r="L478" s="5">
        <f t="shared" si="29"/>
        <v>0</v>
      </c>
      <c r="M478">
        <f t="shared" si="28"/>
        <v>0</v>
      </c>
    </row>
    <row r="479" spans="11:13" hidden="1" x14ac:dyDescent="0.3">
      <c r="K479" s="7">
        <f t="shared" si="27"/>
        <v>0</v>
      </c>
      <c r="L479" s="5">
        <f t="shared" si="29"/>
        <v>0</v>
      </c>
      <c r="M479">
        <f t="shared" si="28"/>
        <v>0</v>
      </c>
    </row>
    <row r="480" spans="11:13" hidden="1" x14ac:dyDescent="0.3">
      <c r="K480" s="7">
        <f t="shared" si="27"/>
        <v>0</v>
      </c>
      <c r="L480" s="5">
        <f t="shared" si="29"/>
        <v>0</v>
      </c>
      <c r="M480">
        <f t="shared" si="28"/>
        <v>0</v>
      </c>
    </row>
    <row r="481" spans="11:13" hidden="1" x14ac:dyDescent="0.3">
      <c r="K481" s="7">
        <f t="shared" si="27"/>
        <v>0</v>
      </c>
      <c r="L481" s="5">
        <f t="shared" si="29"/>
        <v>0</v>
      </c>
      <c r="M481">
        <f t="shared" si="28"/>
        <v>0</v>
      </c>
    </row>
    <row r="482" spans="11:13" hidden="1" x14ac:dyDescent="0.3">
      <c r="K482" s="7">
        <f t="shared" si="27"/>
        <v>0</v>
      </c>
      <c r="L482" s="5">
        <f t="shared" si="29"/>
        <v>0</v>
      </c>
      <c r="M482">
        <f t="shared" si="28"/>
        <v>0</v>
      </c>
    </row>
    <row r="483" spans="11:13" hidden="1" x14ac:dyDescent="0.3">
      <c r="K483" s="7">
        <f t="shared" si="27"/>
        <v>0</v>
      </c>
      <c r="L483" s="5">
        <f t="shared" si="29"/>
        <v>0</v>
      </c>
      <c r="M483">
        <f t="shared" si="28"/>
        <v>0</v>
      </c>
    </row>
    <row r="484" spans="11:13" hidden="1" x14ac:dyDescent="0.3">
      <c r="K484" s="7">
        <f t="shared" si="27"/>
        <v>0</v>
      </c>
      <c r="L484" s="5">
        <f t="shared" si="29"/>
        <v>0</v>
      </c>
      <c r="M484">
        <f t="shared" si="28"/>
        <v>0</v>
      </c>
    </row>
    <row r="485" spans="11:13" hidden="1" x14ac:dyDescent="0.3">
      <c r="K485" s="7">
        <f t="shared" si="27"/>
        <v>0</v>
      </c>
      <c r="L485" s="5">
        <f t="shared" si="29"/>
        <v>0</v>
      </c>
      <c r="M485">
        <f t="shared" si="28"/>
        <v>0</v>
      </c>
    </row>
    <row r="486" spans="11:13" hidden="1" x14ac:dyDescent="0.3">
      <c r="K486" s="7">
        <f t="shared" si="27"/>
        <v>0</v>
      </c>
      <c r="L486" s="5">
        <f t="shared" si="29"/>
        <v>0</v>
      </c>
      <c r="M486">
        <f t="shared" si="28"/>
        <v>0</v>
      </c>
    </row>
    <row r="487" spans="11:13" hidden="1" x14ac:dyDescent="0.3">
      <c r="K487" s="7">
        <f t="shared" si="27"/>
        <v>0</v>
      </c>
      <c r="L487" s="5">
        <f t="shared" si="29"/>
        <v>0</v>
      </c>
      <c r="M487">
        <f t="shared" si="28"/>
        <v>0</v>
      </c>
    </row>
    <row r="488" spans="11:13" hidden="1" x14ac:dyDescent="0.3">
      <c r="K488" s="7">
        <f t="shared" si="27"/>
        <v>0</v>
      </c>
      <c r="L488" s="5">
        <f t="shared" si="29"/>
        <v>0</v>
      </c>
      <c r="M488">
        <f t="shared" si="28"/>
        <v>0</v>
      </c>
    </row>
    <row r="489" spans="11:13" hidden="1" x14ac:dyDescent="0.3">
      <c r="K489" s="7">
        <f t="shared" si="27"/>
        <v>0</v>
      </c>
      <c r="L489" s="5">
        <f t="shared" si="29"/>
        <v>0</v>
      </c>
      <c r="M489">
        <f t="shared" si="28"/>
        <v>0</v>
      </c>
    </row>
    <row r="490" spans="11:13" hidden="1" x14ac:dyDescent="0.3">
      <c r="K490" s="7">
        <f t="shared" si="27"/>
        <v>0</v>
      </c>
      <c r="L490" s="5">
        <f t="shared" si="29"/>
        <v>0</v>
      </c>
      <c r="M490">
        <f t="shared" si="28"/>
        <v>0</v>
      </c>
    </row>
    <row r="491" spans="11:13" hidden="1" x14ac:dyDescent="0.3">
      <c r="K491" s="7">
        <f t="shared" si="27"/>
        <v>0</v>
      </c>
      <c r="L491" s="5">
        <f t="shared" si="29"/>
        <v>0</v>
      </c>
      <c r="M491">
        <f t="shared" si="28"/>
        <v>0</v>
      </c>
    </row>
    <row r="492" spans="11:13" hidden="1" x14ac:dyDescent="0.3">
      <c r="K492" s="7">
        <f t="shared" ref="K492:K495" si="30">SUM(F492:J492)</f>
        <v>0</v>
      </c>
      <c r="L492" s="5">
        <f t="shared" si="29"/>
        <v>0</v>
      </c>
      <c r="M492">
        <f t="shared" ref="M492:M495" si="31">SUM(K492*L492)</f>
        <v>0</v>
      </c>
    </row>
    <row r="493" spans="11:13" hidden="1" x14ac:dyDescent="0.3">
      <c r="K493" s="7">
        <f t="shared" si="30"/>
        <v>0</v>
      </c>
      <c r="L493" s="5">
        <f t="shared" si="29"/>
        <v>0</v>
      </c>
      <c r="M493">
        <f t="shared" si="31"/>
        <v>0</v>
      </c>
    </row>
    <row r="494" spans="11:13" hidden="1" x14ac:dyDescent="0.3">
      <c r="K494" s="7">
        <f t="shared" si="30"/>
        <v>0</v>
      </c>
      <c r="L494" s="5">
        <f t="shared" si="29"/>
        <v>0</v>
      </c>
      <c r="M494">
        <f t="shared" si="31"/>
        <v>0</v>
      </c>
    </row>
    <row r="495" spans="11:13" hidden="1" x14ac:dyDescent="0.3">
      <c r="K495" s="7">
        <f t="shared" si="30"/>
        <v>0</v>
      </c>
      <c r="L495" s="5">
        <f t="shared" si="29"/>
        <v>0</v>
      </c>
      <c r="M495">
        <f t="shared" si="31"/>
        <v>0</v>
      </c>
    </row>
    <row r="496" spans="11:13" hidden="1" x14ac:dyDescent="0.3">
      <c r="K496" s="7">
        <f t="shared" si="27"/>
        <v>0</v>
      </c>
      <c r="L496" s="5">
        <f t="shared" si="29"/>
        <v>0</v>
      </c>
      <c r="M496">
        <f t="shared" si="28"/>
        <v>0</v>
      </c>
    </row>
    <row r="497" spans="3:13" hidden="1" x14ac:dyDescent="0.3">
      <c r="K497" s="7">
        <f t="shared" si="27"/>
        <v>0</v>
      </c>
      <c r="L497" s="5">
        <f t="shared" si="29"/>
        <v>0</v>
      </c>
      <c r="M497">
        <f t="shared" si="28"/>
        <v>0</v>
      </c>
    </row>
    <row r="498" spans="3:13" hidden="1" x14ac:dyDescent="0.3">
      <c r="K498" s="7">
        <f t="shared" si="27"/>
        <v>0</v>
      </c>
      <c r="L498" s="5">
        <f t="shared" si="29"/>
        <v>0</v>
      </c>
      <c r="M498">
        <f t="shared" si="28"/>
        <v>0</v>
      </c>
    </row>
    <row r="499" spans="3:13" hidden="1" x14ac:dyDescent="0.3">
      <c r="K499" s="7">
        <f t="shared" si="27"/>
        <v>0</v>
      </c>
      <c r="L499" s="5">
        <f t="shared" si="29"/>
        <v>0</v>
      </c>
      <c r="M499">
        <f t="shared" si="28"/>
        <v>0</v>
      </c>
    </row>
    <row r="500" spans="3:13" hidden="1" x14ac:dyDescent="0.3">
      <c r="C500" s="149" t="s">
        <v>34</v>
      </c>
      <c r="D500" s="149"/>
      <c r="E500" s="149"/>
      <c r="F500" s="149"/>
      <c r="G500" s="149"/>
      <c r="H500" s="149"/>
      <c r="I500" s="149"/>
      <c r="J500" s="149"/>
      <c r="K500" s="149"/>
      <c r="L500" s="149"/>
      <c r="M500" s="149" t="s">
        <v>33</v>
      </c>
    </row>
    <row r="501" spans="3:13" hidden="1" x14ac:dyDescent="0.3">
      <c r="C501" s="149" t="str">
        <f>IF(F540="","Vrije categorie",F540)</f>
        <v>A</v>
      </c>
      <c r="D501" s="149"/>
      <c r="E501" s="149"/>
      <c r="F501" s="149">
        <f t="shared" ref="F501:F515" si="32">SUMPRODUCT(--($E$4:$E$499=C501),--($D$4:$D$499=""),$F$4:$F$499)</f>
        <v>116</v>
      </c>
      <c r="G501" s="149">
        <f t="shared" ref="G501:G515" si="33">SUMPRODUCT(--($E$4:$E$499=C501),--($D$4:$D$499=""),$G$4:$G$499)</f>
        <v>209.20000000000002</v>
      </c>
      <c r="H501" s="149">
        <f t="shared" ref="H501:H515" si="34">SUMPRODUCT(--($E$4:$E$499=C501),--($D$4:$D$499=""),$H$4:$H$499)</f>
        <v>4.9000000000000004</v>
      </c>
      <c r="I501" s="149">
        <f t="shared" ref="I501:I515" si="35">SUMPRODUCT(--($E$4:$E$499=C501),--($D$4:$D$499=""),$I$4:$I$499)</f>
        <v>0</v>
      </c>
      <c r="J501" s="149">
        <f t="shared" ref="J501:J515" si="36">SUMPRODUCT(--($E$4:$E$499=C501),--($D$4:$D$499=""),$J$4:$J$499)</f>
        <v>23</v>
      </c>
      <c r="K501" s="149">
        <f t="shared" ref="K501:K515" si="37">SUM(F501:J501)</f>
        <v>353.1</v>
      </c>
      <c r="L501" s="149"/>
      <c r="M501" s="149">
        <f t="shared" ref="M501:M515" si="38">SUMPRODUCT(--($E$4:$E$499=C501),--($D$4:$D$499=""),$M$4:$M$499)</f>
        <v>21600</v>
      </c>
    </row>
    <row r="502" spans="3:13" hidden="1" x14ac:dyDescent="0.3">
      <c r="C502" s="149" t="str">
        <f t="shared" ref="C502:C515" si="39">IF(F541="","Vrije categorie",F541)</f>
        <v>A1</v>
      </c>
      <c r="D502" s="149"/>
      <c r="E502" s="149"/>
      <c r="F502" s="149">
        <f t="shared" si="32"/>
        <v>24.5</v>
      </c>
      <c r="G502" s="149">
        <f t="shared" si="33"/>
        <v>0</v>
      </c>
      <c r="H502" s="149">
        <f t="shared" si="34"/>
        <v>0</v>
      </c>
      <c r="I502" s="149">
        <f t="shared" si="35"/>
        <v>0</v>
      </c>
      <c r="J502" s="149">
        <f t="shared" si="36"/>
        <v>0</v>
      </c>
      <c r="K502" s="149">
        <f t="shared" si="37"/>
        <v>24.5</v>
      </c>
      <c r="L502" s="149"/>
      <c r="M502" s="149">
        <f t="shared" si="38"/>
        <v>0</v>
      </c>
    </row>
    <row r="503" spans="3:13" hidden="1" x14ac:dyDescent="0.3">
      <c r="C503" s="149" t="str">
        <f t="shared" si="39"/>
        <v>B</v>
      </c>
      <c r="D503" s="149"/>
      <c r="E503" s="149"/>
      <c r="F503" s="149">
        <f t="shared" si="32"/>
        <v>34.9</v>
      </c>
      <c r="G503" s="149">
        <f t="shared" si="33"/>
        <v>110.1</v>
      </c>
      <c r="H503" s="149">
        <f t="shared" si="34"/>
        <v>0</v>
      </c>
      <c r="I503" s="149">
        <f t="shared" si="35"/>
        <v>0</v>
      </c>
      <c r="J503" s="149">
        <f t="shared" si="36"/>
        <v>13.2</v>
      </c>
      <c r="K503" s="149">
        <f t="shared" si="37"/>
        <v>158.19999999999999</v>
      </c>
      <c r="L503" s="149"/>
      <c r="M503" s="149">
        <f t="shared" si="38"/>
        <v>0</v>
      </c>
    </row>
    <row r="504" spans="3:13" hidden="1" x14ac:dyDescent="0.3">
      <c r="C504" s="149" t="str">
        <f t="shared" si="39"/>
        <v>C</v>
      </c>
      <c r="D504" s="149"/>
      <c r="E504" s="149"/>
      <c r="F504" s="149">
        <f t="shared" si="32"/>
        <v>0</v>
      </c>
      <c r="G504" s="149">
        <f t="shared" si="33"/>
        <v>0</v>
      </c>
      <c r="H504" s="149">
        <f t="shared" si="34"/>
        <v>0</v>
      </c>
      <c r="I504" s="149">
        <f t="shared" si="35"/>
        <v>0</v>
      </c>
      <c r="J504" s="149">
        <f t="shared" si="36"/>
        <v>26.6</v>
      </c>
      <c r="K504" s="149">
        <f t="shared" si="37"/>
        <v>26.6</v>
      </c>
      <c r="L504" s="149"/>
      <c r="M504" s="149">
        <f t="shared" si="38"/>
        <v>0</v>
      </c>
    </row>
    <row r="505" spans="3:13" hidden="1" x14ac:dyDescent="0.3">
      <c r="C505" s="149" t="str">
        <f t="shared" si="39"/>
        <v>D</v>
      </c>
      <c r="D505" s="149"/>
      <c r="E505" s="149"/>
      <c r="F505" s="149">
        <f t="shared" si="32"/>
        <v>0</v>
      </c>
      <c r="G505" s="149">
        <f t="shared" si="33"/>
        <v>86</v>
      </c>
      <c r="H505" s="149">
        <f t="shared" si="34"/>
        <v>0</v>
      </c>
      <c r="I505" s="149">
        <f t="shared" si="35"/>
        <v>0</v>
      </c>
      <c r="J505" s="149">
        <f t="shared" si="36"/>
        <v>0</v>
      </c>
      <c r="K505" s="149">
        <f t="shared" si="37"/>
        <v>86</v>
      </c>
      <c r="L505" s="149"/>
      <c r="M505" s="149">
        <f t="shared" si="38"/>
        <v>0</v>
      </c>
    </row>
    <row r="506" spans="3:13" hidden="1" x14ac:dyDescent="0.3">
      <c r="C506" s="149" t="str">
        <f t="shared" si="39"/>
        <v>Vrije categorie</v>
      </c>
      <c r="D506" s="149"/>
      <c r="E506" s="149"/>
      <c r="F506" s="149">
        <f t="shared" si="32"/>
        <v>0</v>
      </c>
      <c r="G506" s="149">
        <f t="shared" si="33"/>
        <v>0</v>
      </c>
      <c r="H506" s="149">
        <f t="shared" si="34"/>
        <v>0</v>
      </c>
      <c r="I506" s="149">
        <f t="shared" si="35"/>
        <v>0</v>
      </c>
      <c r="J506" s="149">
        <f t="shared" si="36"/>
        <v>0</v>
      </c>
      <c r="K506" s="149">
        <f t="shared" si="37"/>
        <v>0</v>
      </c>
      <c r="L506" s="149"/>
      <c r="M506" s="149">
        <f t="shared" si="38"/>
        <v>0</v>
      </c>
    </row>
    <row r="507" spans="3:13" hidden="1" x14ac:dyDescent="0.3">
      <c r="C507" s="149" t="str">
        <f t="shared" si="39"/>
        <v>Vrije categorie</v>
      </c>
      <c r="D507" s="149"/>
      <c r="E507" s="149"/>
      <c r="F507" s="149">
        <f t="shared" si="32"/>
        <v>0</v>
      </c>
      <c r="G507" s="149">
        <f t="shared" si="33"/>
        <v>0</v>
      </c>
      <c r="H507" s="149">
        <f t="shared" si="34"/>
        <v>0</v>
      </c>
      <c r="I507" s="149">
        <f t="shared" si="35"/>
        <v>0</v>
      </c>
      <c r="J507" s="149">
        <f t="shared" si="36"/>
        <v>0</v>
      </c>
      <c r="K507" s="149">
        <f t="shared" si="37"/>
        <v>0</v>
      </c>
      <c r="L507" s="149"/>
      <c r="M507" s="149">
        <f t="shared" si="38"/>
        <v>0</v>
      </c>
    </row>
    <row r="508" spans="3:13" hidden="1" x14ac:dyDescent="0.3">
      <c r="C508" s="149" t="str">
        <f t="shared" si="39"/>
        <v>Vrije categorie</v>
      </c>
      <c r="D508" s="149"/>
      <c r="E508" s="149"/>
      <c r="F508" s="149">
        <f t="shared" si="32"/>
        <v>0</v>
      </c>
      <c r="G508" s="149">
        <f t="shared" si="33"/>
        <v>0</v>
      </c>
      <c r="H508" s="149">
        <f t="shared" si="34"/>
        <v>0</v>
      </c>
      <c r="I508" s="149">
        <f t="shared" si="35"/>
        <v>0</v>
      </c>
      <c r="J508" s="149">
        <f t="shared" si="36"/>
        <v>0</v>
      </c>
      <c r="K508" s="149">
        <f t="shared" si="37"/>
        <v>0</v>
      </c>
      <c r="L508" s="149"/>
      <c r="M508" s="149">
        <f t="shared" si="38"/>
        <v>0</v>
      </c>
    </row>
    <row r="509" spans="3:13" hidden="1" x14ac:dyDescent="0.3">
      <c r="C509" s="149" t="str">
        <f t="shared" si="39"/>
        <v>Vrije categorie</v>
      </c>
      <c r="D509" s="149"/>
      <c r="E509" s="149"/>
      <c r="F509" s="149">
        <f t="shared" si="32"/>
        <v>0</v>
      </c>
      <c r="G509" s="149">
        <f t="shared" si="33"/>
        <v>0</v>
      </c>
      <c r="H509" s="149">
        <f t="shared" si="34"/>
        <v>0</v>
      </c>
      <c r="I509" s="149">
        <f t="shared" si="35"/>
        <v>0</v>
      </c>
      <c r="J509" s="149">
        <f t="shared" si="36"/>
        <v>0</v>
      </c>
      <c r="K509" s="149">
        <f t="shared" si="37"/>
        <v>0</v>
      </c>
      <c r="L509" s="149"/>
      <c r="M509" s="149">
        <f t="shared" si="38"/>
        <v>0</v>
      </c>
    </row>
    <row r="510" spans="3:13" hidden="1" x14ac:dyDescent="0.3">
      <c r="C510" s="149" t="str">
        <f t="shared" si="39"/>
        <v>Vrije categorie</v>
      </c>
      <c r="D510" s="149"/>
      <c r="E510" s="149"/>
      <c r="F510" s="149">
        <f t="shared" si="32"/>
        <v>0</v>
      </c>
      <c r="G510" s="149">
        <f t="shared" si="33"/>
        <v>0</v>
      </c>
      <c r="H510" s="149">
        <f t="shared" si="34"/>
        <v>0</v>
      </c>
      <c r="I510" s="149">
        <f t="shared" si="35"/>
        <v>0</v>
      </c>
      <c r="J510" s="149">
        <f t="shared" si="36"/>
        <v>0</v>
      </c>
      <c r="K510" s="149">
        <f t="shared" si="37"/>
        <v>0</v>
      </c>
      <c r="L510" s="149"/>
      <c r="M510" s="149">
        <f t="shared" si="38"/>
        <v>0</v>
      </c>
    </row>
    <row r="511" spans="3:13" hidden="1" x14ac:dyDescent="0.3">
      <c r="C511" s="149" t="str">
        <f t="shared" si="39"/>
        <v>Vrije categorie</v>
      </c>
      <c r="D511" s="149"/>
      <c r="E511" s="149"/>
      <c r="F511" s="149">
        <f t="shared" si="32"/>
        <v>0</v>
      </c>
      <c r="G511" s="149">
        <f t="shared" si="33"/>
        <v>0</v>
      </c>
      <c r="H511" s="149">
        <f t="shared" si="34"/>
        <v>0</v>
      </c>
      <c r="I511" s="149">
        <f t="shared" si="35"/>
        <v>0</v>
      </c>
      <c r="J511" s="149">
        <f t="shared" si="36"/>
        <v>0</v>
      </c>
      <c r="K511" s="149">
        <f t="shared" si="37"/>
        <v>0</v>
      </c>
      <c r="L511" s="149"/>
      <c r="M511" s="149">
        <f t="shared" si="38"/>
        <v>0</v>
      </c>
    </row>
    <row r="512" spans="3:13" hidden="1" x14ac:dyDescent="0.3">
      <c r="C512" s="149" t="str">
        <f t="shared" si="39"/>
        <v>Vrije categorie</v>
      </c>
      <c r="D512" s="149"/>
      <c r="E512" s="149"/>
      <c r="F512" s="149">
        <f t="shared" si="32"/>
        <v>0</v>
      </c>
      <c r="G512" s="149">
        <f t="shared" si="33"/>
        <v>0</v>
      </c>
      <c r="H512" s="149">
        <f t="shared" si="34"/>
        <v>0</v>
      </c>
      <c r="I512" s="149">
        <f t="shared" si="35"/>
        <v>0</v>
      </c>
      <c r="J512" s="149">
        <f t="shared" si="36"/>
        <v>0</v>
      </c>
      <c r="K512" s="149">
        <f t="shared" si="37"/>
        <v>0</v>
      </c>
      <c r="L512" s="149"/>
      <c r="M512" s="149">
        <f t="shared" si="38"/>
        <v>0</v>
      </c>
    </row>
    <row r="513" spans="3:13" hidden="1" x14ac:dyDescent="0.3">
      <c r="C513" s="149" t="str">
        <f t="shared" si="39"/>
        <v>Vrije categorie</v>
      </c>
      <c r="D513" s="149"/>
      <c r="E513" s="149"/>
      <c r="F513" s="149">
        <f t="shared" si="32"/>
        <v>0</v>
      </c>
      <c r="G513" s="149">
        <f t="shared" si="33"/>
        <v>0</v>
      </c>
      <c r="H513" s="149">
        <f t="shared" si="34"/>
        <v>0</v>
      </c>
      <c r="I513" s="149">
        <f t="shared" si="35"/>
        <v>0</v>
      </c>
      <c r="J513" s="149">
        <f t="shared" si="36"/>
        <v>0</v>
      </c>
      <c r="K513" s="149">
        <f t="shared" si="37"/>
        <v>0</v>
      </c>
      <c r="L513" s="149"/>
      <c r="M513" s="149">
        <f t="shared" si="38"/>
        <v>0</v>
      </c>
    </row>
    <row r="514" spans="3:13" hidden="1" x14ac:dyDescent="0.3">
      <c r="C514" s="149" t="str">
        <f t="shared" si="39"/>
        <v>Vrije categorie</v>
      </c>
      <c r="D514" s="149"/>
      <c r="E514" s="149"/>
      <c r="F514" s="149">
        <f t="shared" si="32"/>
        <v>0</v>
      </c>
      <c r="G514" s="149">
        <f t="shared" si="33"/>
        <v>0</v>
      </c>
      <c r="H514" s="149">
        <f t="shared" si="34"/>
        <v>0</v>
      </c>
      <c r="I514" s="149">
        <f t="shared" si="35"/>
        <v>0</v>
      </c>
      <c r="J514" s="149">
        <f t="shared" si="36"/>
        <v>0</v>
      </c>
      <c r="K514" s="149">
        <f t="shared" si="37"/>
        <v>0</v>
      </c>
      <c r="L514" s="149"/>
      <c r="M514" s="149">
        <f t="shared" si="38"/>
        <v>0</v>
      </c>
    </row>
    <row r="515" spans="3:13" hidden="1" x14ac:dyDescent="0.3">
      <c r="C515" s="149" t="str">
        <f t="shared" si="39"/>
        <v>Vrije categorie</v>
      </c>
      <c r="D515" s="149"/>
      <c r="E515" s="149"/>
      <c r="F515" s="149">
        <f t="shared" si="32"/>
        <v>0</v>
      </c>
      <c r="G515" s="149">
        <f t="shared" si="33"/>
        <v>0</v>
      </c>
      <c r="H515" s="149">
        <f t="shared" si="34"/>
        <v>0</v>
      </c>
      <c r="I515" s="149">
        <f t="shared" si="35"/>
        <v>0</v>
      </c>
      <c r="J515" s="149">
        <f t="shared" si="36"/>
        <v>0</v>
      </c>
      <c r="K515" s="149">
        <f t="shared" si="37"/>
        <v>0</v>
      </c>
      <c r="L515" s="149"/>
      <c r="M515" s="149">
        <f t="shared" si="38"/>
        <v>0</v>
      </c>
    </row>
    <row r="516" spans="3:13" ht="15" hidden="1" thickBot="1" x14ac:dyDescent="0.35">
      <c r="C516" s="150" t="s">
        <v>37</v>
      </c>
      <c r="D516" s="150"/>
      <c r="E516" s="150"/>
      <c r="F516" s="150">
        <f>SUM(F501:F515)</f>
        <v>175.4</v>
      </c>
      <c r="G516" s="150">
        <f t="shared" ref="G516:K516" si="40">SUM(G501:G515)</f>
        <v>405.3</v>
      </c>
      <c r="H516" s="150">
        <f t="shared" si="40"/>
        <v>4.9000000000000004</v>
      </c>
      <c r="I516" s="150">
        <f t="shared" si="40"/>
        <v>0</v>
      </c>
      <c r="J516" s="150">
        <f t="shared" si="40"/>
        <v>62.800000000000004</v>
      </c>
      <c r="K516" s="150">
        <f t="shared" si="40"/>
        <v>648.4</v>
      </c>
      <c r="L516" s="150"/>
      <c r="M516" s="150">
        <f>SUM(M500:M515)</f>
        <v>21600</v>
      </c>
    </row>
    <row r="517" spans="3:13" ht="15" hidden="1" thickTop="1" x14ac:dyDescent="0.3">
      <c r="C517" s="151"/>
      <c r="D517" s="151"/>
      <c r="E517" s="151"/>
      <c r="F517" s="152"/>
      <c r="G517" s="152"/>
      <c r="H517" s="152"/>
      <c r="I517" s="152"/>
      <c r="J517" s="152"/>
      <c r="K517" s="153"/>
      <c r="L517" s="154"/>
      <c r="M517" s="152"/>
    </row>
    <row r="518" spans="3:13" ht="15" hidden="1" thickBot="1" x14ac:dyDescent="0.35">
      <c r="C518" s="150" t="s">
        <v>38</v>
      </c>
      <c r="D518" s="150"/>
      <c r="E518" s="150"/>
      <c r="F518" s="150">
        <f>SUMPRODUCT(--($E$4:$E$499="H"),$F$4:$F$499)</f>
        <v>0</v>
      </c>
      <c r="G518" s="150">
        <f>SUMPRODUCT(--($E$4:$E$499="H"),G4:G499)</f>
        <v>69.7</v>
      </c>
      <c r="H518" s="150">
        <f>SUMPRODUCT(--($E$4:$E$499="H"),H4:H499)</f>
        <v>0</v>
      </c>
      <c r="I518" s="150">
        <f>SUMPRODUCT(--($E$4:$E$499="H"),I4:I499)</f>
        <v>0</v>
      </c>
      <c r="J518" s="150">
        <f>SUMPRODUCT(--($E$4:$E$499="H"),J4:J499)</f>
        <v>17.2</v>
      </c>
      <c r="K518" s="150">
        <f>SUM(F518:J518)</f>
        <v>86.9</v>
      </c>
      <c r="L518" s="155"/>
      <c r="M518" s="151"/>
    </row>
    <row r="519" spans="3:13" ht="15" hidden="1" thickTop="1" x14ac:dyDescent="0.3"/>
    <row r="520" spans="3:13" hidden="1" x14ac:dyDescent="0.3">
      <c r="C520" s="9" t="s">
        <v>141</v>
      </c>
      <c r="D520" s="9"/>
      <c r="E520" s="9"/>
      <c r="F520" s="9"/>
      <c r="G520" s="9"/>
      <c r="H520" s="9"/>
      <c r="I520" s="9"/>
      <c r="J520" s="9"/>
      <c r="K520" s="9"/>
    </row>
    <row r="521" spans="3:13" hidden="1" x14ac:dyDescent="0.3">
      <c r="C521" s="9" t="str">
        <f t="shared" ref="C521:C535" si="41">C501</f>
        <v>A</v>
      </c>
      <c r="D521" s="9"/>
      <c r="E521" s="9"/>
      <c r="F521" s="9">
        <f t="shared" ref="F521:F535" si="42">SUMPRODUCT(--($E$4:$E$499=C521),--($D$4:$D$499="X"),$F$4:$F$499)</f>
        <v>0</v>
      </c>
      <c r="G521" s="9">
        <f t="shared" ref="G521:G535" si="43">SUMPRODUCT(--($E$4:$E$499=C521),--($D$4:$D$499="X"),$G$4:$G$499)</f>
        <v>0</v>
      </c>
      <c r="H521" s="9">
        <f t="shared" ref="H521:H535" si="44">SUMPRODUCT(--($E$4:$E$499=C521),--($D$4:$D$499="X"),$H$4:$H$499)</f>
        <v>0</v>
      </c>
      <c r="I521" s="9">
        <f t="shared" ref="I521:I535" si="45">SUMPRODUCT(--($E$4:$E$499=C521),--($D$4:$D$499="X"),$I$4:$I$499)</f>
        <v>0</v>
      </c>
      <c r="J521" s="9">
        <f t="shared" ref="J521:J535" si="46">SUMPRODUCT(--($E$4:$E$499=C521),--($D$4:$D$499="X"),$J$4:$J$499)</f>
        <v>0</v>
      </c>
      <c r="K521" s="9">
        <f t="shared" ref="K521:K535" si="47">SUM(F521:J521)</f>
        <v>0</v>
      </c>
    </row>
    <row r="522" spans="3:13" hidden="1" x14ac:dyDescent="0.3">
      <c r="C522" s="9" t="str">
        <f t="shared" si="41"/>
        <v>A1</v>
      </c>
      <c r="D522" s="9"/>
      <c r="E522" s="9"/>
      <c r="F522" s="9">
        <f t="shared" si="42"/>
        <v>0</v>
      </c>
      <c r="G522" s="9">
        <f t="shared" si="43"/>
        <v>0</v>
      </c>
      <c r="H522" s="9">
        <f t="shared" si="44"/>
        <v>0</v>
      </c>
      <c r="I522" s="9">
        <f t="shared" si="45"/>
        <v>0</v>
      </c>
      <c r="J522" s="9">
        <f t="shared" si="46"/>
        <v>0</v>
      </c>
      <c r="K522" s="9">
        <f t="shared" si="47"/>
        <v>0</v>
      </c>
    </row>
    <row r="523" spans="3:13" hidden="1" x14ac:dyDescent="0.3">
      <c r="C523" s="9" t="str">
        <f t="shared" si="41"/>
        <v>B</v>
      </c>
      <c r="D523" s="9"/>
      <c r="E523" s="9"/>
      <c r="F523" s="9">
        <f t="shared" si="42"/>
        <v>0</v>
      </c>
      <c r="G523" s="9">
        <f t="shared" si="43"/>
        <v>0</v>
      </c>
      <c r="H523" s="9">
        <f t="shared" si="44"/>
        <v>0</v>
      </c>
      <c r="I523" s="9">
        <f t="shared" si="45"/>
        <v>0</v>
      </c>
      <c r="J523" s="9">
        <f t="shared" si="46"/>
        <v>0</v>
      </c>
      <c r="K523" s="9">
        <f t="shared" si="47"/>
        <v>0</v>
      </c>
    </row>
    <row r="524" spans="3:13" hidden="1" x14ac:dyDescent="0.3">
      <c r="C524" s="9" t="str">
        <f t="shared" si="41"/>
        <v>C</v>
      </c>
      <c r="D524" s="9"/>
      <c r="E524" s="9"/>
      <c r="F524" s="9">
        <f t="shared" si="42"/>
        <v>0</v>
      </c>
      <c r="G524" s="9">
        <f t="shared" si="43"/>
        <v>0</v>
      </c>
      <c r="H524" s="9">
        <f t="shared" si="44"/>
        <v>0</v>
      </c>
      <c r="I524" s="9">
        <f t="shared" si="45"/>
        <v>0</v>
      </c>
      <c r="J524" s="9">
        <f t="shared" si="46"/>
        <v>0</v>
      </c>
      <c r="K524" s="9">
        <f t="shared" si="47"/>
        <v>0</v>
      </c>
    </row>
    <row r="525" spans="3:13" hidden="1" x14ac:dyDescent="0.3">
      <c r="C525" s="9" t="str">
        <f t="shared" si="41"/>
        <v>D</v>
      </c>
      <c r="D525" s="9"/>
      <c r="E525" s="9"/>
      <c r="F525" s="9">
        <f t="shared" si="42"/>
        <v>0</v>
      </c>
      <c r="G525" s="9">
        <f t="shared" si="43"/>
        <v>0</v>
      </c>
      <c r="H525" s="9">
        <f t="shared" si="44"/>
        <v>0</v>
      </c>
      <c r="I525" s="9">
        <f t="shared" si="45"/>
        <v>0</v>
      </c>
      <c r="J525" s="9">
        <f t="shared" si="46"/>
        <v>0</v>
      </c>
      <c r="K525" s="9">
        <f t="shared" si="47"/>
        <v>0</v>
      </c>
    </row>
    <row r="526" spans="3:13" hidden="1" x14ac:dyDescent="0.3">
      <c r="C526" s="9" t="str">
        <f t="shared" si="41"/>
        <v>Vrije categorie</v>
      </c>
      <c r="D526" s="9"/>
      <c r="E526" s="9"/>
      <c r="F526" s="9">
        <f t="shared" si="42"/>
        <v>0</v>
      </c>
      <c r="G526" s="9">
        <f t="shared" si="43"/>
        <v>0</v>
      </c>
      <c r="H526" s="9">
        <f t="shared" si="44"/>
        <v>0</v>
      </c>
      <c r="I526" s="9">
        <f t="shared" si="45"/>
        <v>0</v>
      </c>
      <c r="J526" s="9">
        <f t="shared" si="46"/>
        <v>0</v>
      </c>
      <c r="K526" s="9">
        <f t="shared" si="47"/>
        <v>0</v>
      </c>
    </row>
    <row r="527" spans="3:13" hidden="1" x14ac:dyDescent="0.3">
      <c r="C527" s="9" t="str">
        <f t="shared" si="41"/>
        <v>Vrije categorie</v>
      </c>
      <c r="D527" s="9"/>
      <c r="E527" s="9"/>
      <c r="F527" s="9">
        <f t="shared" si="42"/>
        <v>0</v>
      </c>
      <c r="G527" s="9">
        <f t="shared" si="43"/>
        <v>0</v>
      </c>
      <c r="H527" s="9">
        <f t="shared" si="44"/>
        <v>0</v>
      </c>
      <c r="I527" s="9">
        <f t="shared" si="45"/>
        <v>0</v>
      </c>
      <c r="J527" s="9">
        <f t="shared" si="46"/>
        <v>0</v>
      </c>
      <c r="K527" s="9">
        <f t="shared" si="47"/>
        <v>0</v>
      </c>
    </row>
    <row r="528" spans="3:13" hidden="1" x14ac:dyDescent="0.3">
      <c r="C528" s="9" t="str">
        <f t="shared" si="41"/>
        <v>Vrije categorie</v>
      </c>
      <c r="D528" s="9"/>
      <c r="E528" s="9"/>
      <c r="F528" s="9">
        <f t="shared" si="42"/>
        <v>0</v>
      </c>
      <c r="G528" s="9">
        <f t="shared" si="43"/>
        <v>0</v>
      </c>
      <c r="H528" s="9">
        <f t="shared" si="44"/>
        <v>0</v>
      </c>
      <c r="I528" s="9">
        <f t="shared" si="45"/>
        <v>0</v>
      </c>
      <c r="J528" s="9">
        <f t="shared" si="46"/>
        <v>0</v>
      </c>
      <c r="K528" s="9">
        <f t="shared" si="47"/>
        <v>0</v>
      </c>
    </row>
    <row r="529" spans="3:12" hidden="1" x14ac:dyDescent="0.3">
      <c r="C529" s="9" t="str">
        <f t="shared" si="41"/>
        <v>Vrije categorie</v>
      </c>
      <c r="D529" s="9"/>
      <c r="E529" s="9"/>
      <c r="F529" s="9">
        <f t="shared" si="42"/>
        <v>0</v>
      </c>
      <c r="G529" s="9">
        <f t="shared" si="43"/>
        <v>0</v>
      </c>
      <c r="H529" s="9">
        <f t="shared" si="44"/>
        <v>0</v>
      </c>
      <c r="I529" s="9">
        <f t="shared" si="45"/>
        <v>0</v>
      </c>
      <c r="J529" s="9">
        <f t="shared" si="46"/>
        <v>0</v>
      </c>
      <c r="K529" s="9">
        <f t="shared" si="47"/>
        <v>0</v>
      </c>
    </row>
    <row r="530" spans="3:12" hidden="1" x14ac:dyDescent="0.3">
      <c r="C530" s="9" t="str">
        <f t="shared" si="41"/>
        <v>Vrije categorie</v>
      </c>
      <c r="D530" s="9"/>
      <c r="E530" s="9"/>
      <c r="F530" s="9">
        <f t="shared" si="42"/>
        <v>0</v>
      </c>
      <c r="G530" s="9">
        <f t="shared" si="43"/>
        <v>0</v>
      </c>
      <c r="H530" s="9">
        <f t="shared" si="44"/>
        <v>0</v>
      </c>
      <c r="I530" s="9">
        <f t="shared" si="45"/>
        <v>0</v>
      </c>
      <c r="J530" s="9">
        <f t="shared" si="46"/>
        <v>0</v>
      </c>
      <c r="K530" s="9">
        <f t="shared" si="47"/>
        <v>0</v>
      </c>
    </row>
    <row r="531" spans="3:12" hidden="1" x14ac:dyDescent="0.3">
      <c r="C531" s="9" t="str">
        <f t="shared" si="41"/>
        <v>Vrije categorie</v>
      </c>
      <c r="D531" s="9"/>
      <c r="E531" s="9"/>
      <c r="F531" s="9">
        <f t="shared" si="42"/>
        <v>0</v>
      </c>
      <c r="G531" s="9">
        <f t="shared" si="43"/>
        <v>0</v>
      </c>
      <c r="H531" s="9">
        <f t="shared" si="44"/>
        <v>0</v>
      </c>
      <c r="I531" s="9">
        <f t="shared" si="45"/>
        <v>0</v>
      </c>
      <c r="J531" s="9">
        <f t="shared" si="46"/>
        <v>0</v>
      </c>
      <c r="K531" s="9">
        <f t="shared" si="47"/>
        <v>0</v>
      </c>
    </row>
    <row r="532" spans="3:12" hidden="1" x14ac:dyDescent="0.3">
      <c r="C532" s="9" t="str">
        <f t="shared" si="41"/>
        <v>Vrije categorie</v>
      </c>
      <c r="D532" s="9"/>
      <c r="E532" s="9"/>
      <c r="F532" s="9">
        <f t="shared" si="42"/>
        <v>0</v>
      </c>
      <c r="G532" s="9">
        <f t="shared" si="43"/>
        <v>0</v>
      </c>
      <c r="H532" s="9">
        <f t="shared" si="44"/>
        <v>0</v>
      </c>
      <c r="I532" s="9">
        <f t="shared" si="45"/>
        <v>0</v>
      </c>
      <c r="J532" s="9">
        <f t="shared" si="46"/>
        <v>0</v>
      </c>
      <c r="K532" s="9">
        <f t="shared" si="47"/>
        <v>0</v>
      </c>
    </row>
    <row r="533" spans="3:12" hidden="1" x14ac:dyDescent="0.3">
      <c r="C533" s="9" t="str">
        <f t="shared" si="41"/>
        <v>Vrije categorie</v>
      </c>
      <c r="D533" s="9"/>
      <c r="E533" s="9"/>
      <c r="F533" s="9">
        <f t="shared" si="42"/>
        <v>0</v>
      </c>
      <c r="G533" s="9">
        <f t="shared" si="43"/>
        <v>0</v>
      </c>
      <c r="H533" s="9">
        <f t="shared" si="44"/>
        <v>0</v>
      </c>
      <c r="I533" s="9">
        <f t="shared" si="45"/>
        <v>0</v>
      </c>
      <c r="J533" s="9">
        <f t="shared" si="46"/>
        <v>0</v>
      </c>
      <c r="K533" s="9">
        <f t="shared" si="47"/>
        <v>0</v>
      </c>
    </row>
    <row r="534" spans="3:12" hidden="1" x14ac:dyDescent="0.3">
      <c r="C534" s="9" t="str">
        <f t="shared" si="41"/>
        <v>Vrije categorie</v>
      </c>
      <c r="D534" s="9"/>
      <c r="E534" s="9"/>
      <c r="F534" s="9">
        <f t="shared" si="42"/>
        <v>0</v>
      </c>
      <c r="G534" s="9">
        <f t="shared" si="43"/>
        <v>0</v>
      </c>
      <c r="H534" s="9">
        <f t="shared" si="44"/>
        <v>0</v>
      </c>
      <c r="I534" s="9">
        <f t="shared" si="45"/>
        <v>0</v>
      </c>
      <c r="J534" s="9">
        <f t="shared" si="46"/>
        <v>0</v>
      </c>
      <c r="K534" s="9">
        <f t="shared" si="47"/>
        <v>0</v>
      </c>
    </row>
    <row r="535" spans="3:12" hidden="1" x14ac:dyDescent="0.3">
      <c r="C535" s="9" t="str">
        <f t="shared" si="41"/>
        <v>Vrije categorie</v>
      </c>
      <c r="D535" s="9"/>
      <c r="E535" s="9"/>
      <c r="F535" s="9">
        <f t="shared" si="42"/>
        <v>0</v>
      </c>
      <c r="G535" s="9">
        <f t="shared" si="43"/>
        <v>0</v>
      </c>
      <c r="H535" s="9">
        <f t="shared" si="44"/>
        <v>0</v>
      </c>
      <c r="I535" s="9">
        <f t="shared" si="45"/>
        <v>0</v>
      </c>
      <c r="J535" s="9">
        <f t="shared" si="46"/>
        <v>0</v>
      </c>
      <c r="K535" s="9">
        <f t="shared" si="47"/>
        <v>0</v>
      </c>
    </row>
    <row r="536" spans="3:12" ht="15" hidden="1" thickBot="1" x14ac:dyDescent="0.35">
      <c r="C536" s="10" t="s">
        <v>140</v>
      </c>
      <c r="D536" s="10"/>
      <c r="E536" s="10"/>
      <c r="F536" s="10">
        <f t="shared" ref="F536:K536" si="48">SUM(F521:F535)</f>
        <v>0</v>
      </c>
      <c r="G536" s="10">
        <f t="shared" si="48"/>
        <v>0</v>
      </c>
      <c r="H536" s="10">
        <f t="shared" si="48"/>
        <v>0</v>
      </c>
      <c r="I536" s="10">
        <f t="shared" si="48"/>
        <v>0</v>
      </c>
      <c r="J536" s="10">
        <f t="shared" si="48"/>
        <v>0</v>
      </c>
      <c r="K536" s="10">
        <f t="shared" si="48"/>
        <v>0</v>
      </c>
    </row>
    <row r="537" spans="3:12" ht="15" hidden="1" thickTop="1" x14ac:dyDescent="0.3">
      <c r="C537" s="29"/>
    </row>
    <row r="538" spans="3:12" hidden="1" x14ac:dyDescent="0.3">
      <c r="C538" s="29"/>
    </row>
    <row r="539" spans="3:12" hidden="1" x14ac:dyDescent="0.3">
      <c r="F539" s="357" t="s">
        <v>35</v>
      </c>
      <c r="G539" s="358" t="s">
        <v>36</v>
      </c>
      <c r="I539" s="536" t="s">
        <v>278</v>
      </c>
      <c r="J539" s="537"/>
      <c r="K539" s="345" t="s">
        <v>235</v>
      </c>
      <c r="L539"/>
    </row>
    <row r="540" spans="3:12" hidden="1" x14ac:dyDescent="0.3">
      <c r="F540" s="359" t="str">
        <f>IF('1a'!F539=0,"",'1a'!F539)</f>
        <v>A</v>
      </c>
      <c r="G540" s="20">
        <f>IF('1a'!G539=0,"",'1a'!G539)</f>
        <v>200</v>
      </c>
      <c r="I540" s="538" t="s">
        <v>279</v>
      </c>
      <c r="J540" s="539"/>
      <c r="K540" s="348"/>
      <c r="L540"/>
    </row>
    <row r="541" spans="3:12" hidden="1" x14ac:dyDescent="0.3">
      <c r="F541" s="359" t="str">
        <f>IF('1a'!F540=0,"",'1a'!F540)</f>
        <v>A1</v>
      </c>
      <c r="G541" s="20">
        <f>IF('1a'!G540=0,"",'1a'!G540)</f>
        <v>120</v>
      </c>
      <c r="I541" s="538" t="s">
        <v>280</v>
      </c>
      <c r="J541" s="539"/>
      <c r="K541" s="348"/>
      <c r="L541"/>
    </row>
    <row r="542" spans="3:12" hidden="1" x14ac:dyDescent="0.3">
      <c r="F542" s="359" t="str">
        <f>IF('1a'!F541=0,"",'1a'!F541)</f>
        <v>B</v>
      </c>
      <c r="G542" s="20">
        <f>IF('1a'!G541=0,"",'1a'!G541)</f>
        <v>200</v>
      </c>
      <c r="I542" s="538" t="s">
        <v>281</v>
      </c>
      <c r="J542" s="539"/>
      <c r="K542" s="348"/>
      <c r="L542"/>
    </row>
    <row r="543" spans="3:12" hidden="1" x14ac:dyDescent="0.3">
      <c r="F543" s="359" t="str">
        <f>IF('1a'!F542=0,"",'1a'!F542)</f>
        <v>C</v>
      </c>
      <c r="G543" s="20">
        <f>IF('1a'!G542=0,"",'1a'!G542)</f>
        <v>200</v>
      </c>
      <c r="I543" s="538" t="s">
        <v>282</v>
      </c>
      <c r="J543" s="539"/>
      <c r="K543" s="348"/>
      <c r="L543"/>
    </row>
    <row r="544" spans="3:12" hidden="1" x14ac:dyDescent="0.3">
      <c r="F544" s="359" t="str">
        <f>IF('1a'!F543=0,"",'1a'!F543)</f>
        <v>D</v>
      </c>
      <c r="G544" s="20">
        <f>IF('1a'!G543=0,"",'1a'!G543)</f>
        <v>200</v>
      </c>
      <c r="I544" s="538" t="s">
        <v>195</v>
      </c>
      <c r="J544" s="539"/>
      <c r="K544" s="348"/>
      <c r="L544"/>
    </row>
    <row r="545" spans="6:12" hidden="1" x14ac:dyDescent="0.3">
      <c r="F545" s="359" t="str">
        <f>IF('1a'!F544=0,"",'1a'!F544)</f>
        <v>Vrije categorie</v>
      </c>
      <c r="G545" s="20" t="str">
        <f>IF('1a'!G544=0,"",'1a'!G544)</f>
        <v/>
      </c>
      <c r="I545" s="534" t="s">
        <v>196</v>
      </c>
      <c r="J545" s="535"/>
      <c r="K545" s="349"/>
      <c r="L545"/>
    </row>
    <row r="546" spans="6:12" hidden="1" x14ac:dyDescent="0.3">
      <c r="F546" s="359" t="str">
        <f>IF('1a'!F545=0,"",'1a'!F545)</f>
        <v>Vrije categorie</v>
      </c>
      <c r="G546" s="20" t="str">
        <f>IF('1a'!G545=0,"",'1a'!G545)</f>
        <v/>
      </c>
    </row>
    <row r="547" spans="6:12" hidden="1" x14ac:dyDescent="0.3">
      <c r="F547" s="359" t="str">
        <f>IF('1a'!F546=0,"",'1a'!F546)</f>
        <v>Vrije categorie</v>
      </c>
      <c r="G547" s="20" t="str">
        <f>IF('1a'!G546=0,"",'1a'!G546)</f>
        <v/>
      </c>
    </row>
    <row r="548" spans="6:12" hidden="1" x14ac:dyDescent="0.3">
      <c r="F548" s="359" t="str">
        <f>IF('1a'!F547=0,"",'1a'!F547)</f>
        <v>Vrije categorie</v>
      </c>
      <c r="G548" s="20" t="str">
        <f>IF('1a'!G547=0,"",'1a'!G547)</f>
        <v/>
      </c>
    </row>
    <row r="549" spans="6:12" hidden="1" x14ac:dyDescent="0.3">
      <c r="F549" s="359" t="str">
        <f>IF('1a'!F548=0,"",'1a'!F548)</f>
        <v>Vrije categorie</v>
      </c>
      <c r="G549" s="20" t="str">
        <f>IF('1a'!G548=0,"",'1a'!G548)</f>
        <v/>
      </c>
    </row>
    <row r="550" spans="6:12" hidden="1" x14ac:dyDescent="0.3">
      <c r="F550" s="359" t="str">
        <f>IF('1a'!F549=0,"",'1a'!F549)</f>
        <v>Vrije categorie</v>
      </c>
      <c r="G550" s="20" t="str">
        <f>IF('1a'!G549=0,"",'1a'!G549)</f>
        <v/>
      </c>
    </row>
    <row r="551" spans="6:12" hidden="1" x14ac:dyDescent="0.3">
      <c r="F551" s="360" t="str">
        <f>IF('1a'!F550=0,"",'1a'!F550)</f>
        <v>Vrije categorie</v>
      </c>
      <c r="G551" s="20" t="str">
        <f>IF('1a'!G550=0,"",'1a'!G550)</f>
        <v/>
      </c>
    </row>
    <row r="552" spans="6:12" hidden="1" x14ac:dyDescent="0.3">
      <c r="F552" s="256" t="str">
        <f>IF('1a'!F551=0,"",'1a'!F551)</f>
        <v>Vrije categorie</v>
      </c>
      <c r="G552" s="147" t="str">
        <f>IF('1a'!G551=0,"",'1a'!G551)</f>
        <v/>
      </c>
    </row>
    <row r="553" spans="6:12" hidden="1" x14ac:dyDescent="0.3">
      <c r="F553" s="256" t="str">
        <f>IF('1a'!F552=0,"",'1a'!F552)</f>
        <v>Vrije categorie</v>
      </c>
      <c r="G553" s="147" t="str">
        <f>IF('1a'!G552=0,"",'1a'!G552)</f>
        <v/>
      </c>
    </row>
    <row r="554" spans="6:12" hidden="1" x14ac:dyDescent="0.3">
      <c r="F554" s="255" t="str">
        <f>IF('1a'!F553=0,"",'1a'!F553)</f>
        <v>Vrije categorie</v>
      </c>
      <c r="G554" s="148" t="str">
        <f>IF('1a'!G553=0,"",'1a'!G553)</f>
        <v/>
      </c>
    </row>
    <row r="555" spans="6:12" hidden="1" x14ac:dyDescent="0.3"/>
    <row r="556" spans="6:12" ht="15" hidden="1" thickTop="1" x14ac:dyDescent="0.3"/>
    <row r="557" spans="6:12" hidden="1" x14ac:dyDescent="0.3"/>
    <row r="558" spans="6:12" hidden="1" x14ac:dyDescent="0.3"/>
    <row r="559" spans="6:12" hidden="1" x14ac:dyDescent="0.3"/>
    <row r="560" spans="6:12" hidden="1" x14ac:dyDescent="0.3"/>
    <row r="561" hidden="1" x14ac:dyDescent="0.3"/>
    <row r="562" hidden="1" x14ac:dyDescent="0.3"/>
    <row r="563" hidden="1" x14ac:dyDescent="0.3"/>
    <row r="564" ht="15" thickTop="1" x14ac:dyDescent="0.3"/>
  </sheetData>
  <mergeCells count="8">
    <mergeCell ref="B14:B16"/>
    <mergeCell ref="I544:J544"/>
    <mergeCell ref="I545:J545"/>
    <mergeCell ref="I539:J539"/>
    <mergeCell ref="I540:J540"/>
    <mergeCell ref="I541:J541"/>
    <mergeCell ref="I542:J542"/>
    <mergeCell ref="I543:J543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Blad42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20,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IKC Marum (nieuw)</v>
      </c>
      <c r="C4" s="530"/>
      <c r="D4" s="530"/>
      <c r="E4" s="530"/>
      <c r="F4" s="548" t="s">
        <v>10</v>
      </c>
      <c r="G4" s="548"/>
      <c r="H4" s="306">
        <v>20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20a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580280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2915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2915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2915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30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2915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2915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2915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2915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347600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41280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149800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21800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19800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580280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62" priority="4" operator="equal">
      <formula>"Geen 100%"</formula>
    </cfRule>
  </conditionalFormatting>
  <conditionalFormatting sqref="G12">
    <cfRule type="containsText" dxfId="61" priority="2" operator="containsText" text="te laag">
      <formula>NOT(ISERROR(SEARCH("te laag",G12)))</formula>
    </cfRule>
  </conditionalFormatting>
  <conditionalFormatting sqref="G13">
    <cfRule type="containsText" dxfId="60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8178352-365E-4705-A5F6-29EDB13368BC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Blad43">
    <tabColor rgb="FF173583"/>
  </sheetPr>
  <dimension ref="A1:M564"/>
  <sheetViews>
    <sheetView zoomScaleNormal="100" workbookViewId="0">
      <selection activeCell="I89" sqref="I89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'20'!H4</f>
        <v>20</v>
      </c>
      <c r="B1" s="38" t="s">
        <v>6</v>
      </c>
      <c r="C1" s="39"/>
      <c r="D1" s="51" t="str">
        <f>IF(VLOOKUP(A1,[3]Verzamelblad!A5:E54,3)=0,"",VLOOKUP(A1,[3]Verzamelblad!A5:E54,3))</f>
        <v>De Parasol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IF(CONCATENATE(VLOOKUP(A1,[3]Verzamelblad!A5:E54,4)," te ",VLOOKUP(A1,[3]Verzamelblad!A5:E54,5))=" te ","",CONCATENATE(VLOOKUP(A1,[3]Verzamelblad!A5:E54,4)," te ",VLOOKUP(A1,[3]Verzamelblad!A5:E54,5)))</f>
        <v>Richard Hollaan 2 te Maassluis</v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28"/>
      <c r="B4" s="405"/>
      <c r="C4" s="329" t="s">
        <v>371</v>
      </c>
      <c r="F4" s="7"/>
      <c r="G4" s="7"/>
      <c r="H4" s="7"/>
      <c r="I4" s="7"/>
      <c r="J4" s="7"/>
      <c r="L4" s="5">
        <f>IF(D4="X",0,IF(E4="",0,IF(E4="H",0,VLOOKUP(E4,$F$539:$G$553,2))))</f>
        <v>0</v>
      </c>
      <c r="M4">
        <f>SUM(K4*L4)</f>
        <v>0</v>
      </c>
    </row>
    <row r="5" spans="1:13" x14ac:dyDescent="0.3">
      <c r="A5" s="367" t="s">
        <v>783</v>
      </c>
      <c r="B5" s="406" t="s">
        <v>723</v>
      </c>
      <c r="C5" s="159" t="s">
        <v>784</v>
      </c>
      <c r="D5" s="159"/>
      <c r="E5" s="159" t="s">
        <v>287</v>
      </c>
      <c r="F5" s="365">
        <v>14</v>
      </c>
      <c r="G5" s="365"/>
      <c r="H5" s="365"/>
      <c r="I5" s="365"/>
      <c r="J5" s="365"/>
      <c r="K5" s="7">
        <f>SUM(F5:J5)</f>
        <v>14</v>
      </c>
      <c r="L5" s="5">
        <f>IF(D5="X",0,IF(E5="",0,IF(E5="H",0,VLOOKUP(E5,$F$539:$G$553,2))))</f>
        <v>200</v>
      </c>
      <c r="M5">
        <f t="shared" ref="M5:M40" si="0">SUM(K5*L5)</f>
        <v>2800</v>
      </c>
    </row>
    <row r="6" spans="1:13" x14ac:dyDescent="0.3">
      <c r="A6" s="367" t="s">
        <v>783</v>
      </c>
      <c r="B6" s="406" t="s">
        <v>722</v>
      </c>
      <c r="C6" s="159" t="s">
        <v>785</v>
      </c>
      <c r="D6" s="159"/>
      <c r="E6" s="159" t="s">
        <v>287</v>
      </c>
      <c r="F6" s="365">
        <v>8</v>
      </c>
      <c r="G6" s="365"/>
      <c r="H6" s="365"/>
      <c r="I6" s="365"/>
      <c r="J6" s="365"/>
      <c r="K6" s="7">
        <f>SUM(F6:J6)</f>
        <v>8</v>
      </c>
      <c r="L6" s="5">
        <f t="shared" ref="L6:L40" si="1">IF(D6="X",0,IF(E6="",0,IF(E6="H",0,VLOOKUP(E6,$F$539:$G$553,2))))</f>
        <v>200</v>
      </c>
      <c r="M6">
        <f t="shared" si="0"/>
        <v>1600</v>
      </c>
    </row>
    <row r="7" spans="1:13" x14ac:dyDescent="0.3">
      <c r="A7" s="367" t="s">
        <v>783</v>
      </c>
      <c r="B7" s="406" t="s">
        <v>724</v>
      </c>
      <c r="C7" s="159" t="s">
        <v>786</v>
      </c>
      <c r="D7" s="159"/>
      <c r="E7" s="159" t="s">
        <v>288</v>
      </c>
      <c r="F7" s="365"/>
      <c r="G7" s="365">
        <v>185</v>
      </c>
      <c r="H7" s="365"/>
      <c r="I7" s="365"/>
      <c r="J7" s="365"/>
      <c r="K7" s="7">
        <f>SUM(F7:J7)</f>
        <v>185</v>
      </c>
      <c r="L7" s="5">
        <f t="shared" si="1"/>
        <v>200</v>
      </c>
      <c r="M7">
        <f t="shared" si="0"/>
        <v>37000</v>
      </c>
    </row>
    <row r="8" spans="1:13" x14ac:dyDescent="0.3">
      <c r="A8" s="367" t="s">
        <v>787</v>
      </c>
      <c r="B8" s="406" t="s">
        <v>788</v>
      </c>
      <c r="C8" s="159" t="s">
        <v>789</v>
      </c>
      <c r="D8" s="159"/>
      <c r="E8" s="159" t="s">
        <v>287</v>
      </c>
      <c r="F8" s="365"/>
      <c r="G8" s="365">
        <v>145</v>
      </c>
      <c r="H8" s="365"/>
      <c r="I8" s="365"/>
      <c r="J8" s="365"/>
      <c r="K8" s="7">
        <f>SUM(F8:J8)</f>
        <v>145</v>
      </c>
      <c r="L8" s="5">
        <f t="shared" si="1"/>
        <v>200</v>
      </c>
      <c r="M8">
        <f t="shared" si="0"/>
        <v>29000</v>
      </c>
    </row>
    <row r="9" spans="1:13" x14ac:dyDescent="0.3">
      <c r="A9" s="367" t="s">
        <v>787</v>
      </c>
      <c r="B9" s="406" t="s">
        <v>790</v>
      </c>
      <c r="C9" s="159" t="s">
        <v>791</v>
      </c>
      <c r="D9" s="159"/>
      <c r="E9" s="159" t="s">
        <v>288</v>
      </c>
      <c r="F9" s="365"/>
      <c r="G9" s="365">
        <v>64</v>
      </c>
      <c r="H9" s="365"/>
      <c r="I9" s="365"/>
      <c r="J9" s="365"/>
      <c r="K9" s="7">
        <f t="shared" ref="K9:K44" si="2">SUM(F9:J9)</f>
        <v>64</v>
      </c>
      <c r="L9" s="5">
        <f t="shared" si="1"/>
        <v>200</v>
      </c>
      <c r="M9">
        <f t="shared" si="0"/>
        <v>12800</v>
      </c>
    </row>
    <row r="10" spans="1:13" x14ac:dyDescent="0.3">
      <c r="A10" s="367" t="s">
        <v>787</v>
      </c>
      <c r="B10" s="406" t="s">
        <v>792</v>
      </c>
      <c r="C10" s="159" t="s">
        <v>791</v>
      </c>
      <c r="D10" s="159"/>
      <c r="E10" s="159" t="s">
        <v>288</v>
      </c>
      <c r="F10" s="365"/>
      <c r="G10" s="365">
        <v>60</v>
      </c>
      <c r="H10" s="365"/>
      <c r="I10" s="365"/>
      <c r="J10" s="365"/>
      <c r="K10" s="7">
        <f t="shared" si="2"/>
        <v>60</v>
      </c>
      <c r="L10" s="5">
        <f t="shared" si="1"/>
        <v>200</v>
      </c>
      <c r="M10">
        <f t="shared" si="0"/>
        <v>12000</v>
      </c>
    </row>
    <row r="11" spans="1:13" x14ac:dyDescent="0.3">
      <c r="A11" s="367" t="s">
        <v>787</v>
      </c>
      <c r="B11" s="406" t="s">
        <v>793</v>
      </c>
      <c r="C11" s="159" t="s">
        <v>791</v>
      </c>
      <c r="D11" s="159"/>
      <c r="E11" s="159" t="s">
        <v>288</v>
      </c>
      <c r="F11" s="365"/>
      <c r="G11" s="365">
        <v>60</v>
      </c>
      <c r="H11" s="365"/>
      <c r="I11" s="365"/>
      <c r="J11" s="365"/>
      <c r="K11" s="7">
        <f t="shared" si="2"/>
        <v>60</v>
      </c>
      <c r="L11" s="5">
        <f t="shared" si="1"/>
        <v>200</v>
      </c>
      <c r="M11">
        <f t="shared" si="0"/>
        <v>12000</v>
      </c>
    </row>
    <row r="12" spans="1:13" x14ac:dyDescent="0.3">
      <c r="A12" s="367" t="s">
        <v>783</v>
      </c>
      <c r="B12" s="406" t="s">
        <v>722</v>
      </c>
      <c r="C12" s="159" t="s">
        <v>794</v>
      </c>
      <c r="D12" s="159"/>
      <c r="E12" s="159" t="s">
        <v>287</v>
      </c>
      <c r="F12" s="365">
        <v>8</v>
      </c>
      <c r="G12" s="365"/>
      <c r="H12" s="365"/>
      <c r="I12" s="365"/>
      <c r="J12" s="365"/>
      <c r="K12" s="7">
        <f t="shared" si="2"/>
        <v>8</v>
      </c>
      <c r="L12" s="5">
        <f t="shared" si="1"/>
        <v>200</v>
      </c>
      <c r="M12">
        <f t="shared" si="0"/>
        <v>1600</v>
      </c>
    </row>
    <row r="13" spans="1:13" x14ac:dyDescent="0.3">
      <c r="A13" s="367" t="s">
        <v>787</v>
      </c>
      <c r="B13" s="406" t="s">
        <v>795</v>
      </c>
      <c r="C13" s="159" t="s">
        <v>791</v>
      </c>
      <c r="D13" s="159"/>
      <c r="E13" s="159" t="s">
        <v>288</v>
      </c>
      <c r="F13" s="365"/>
      <c r="G13" s="365">
        <v>66</v>
      </c>
      <c r="H13" s="365"/>
      <c r="I13" s="365"/>
      <c r="J13" s="365"/>
      <c r="K13" s="7">
        <f t="shared" si="2"/>
        <v>66</v>
      </c>
      <c r="L13" s="5">
        <f t="shared" si="1"/>
        <v>200</v>
      </c>
      <c r="M13">
        <f t="shared" si="0"/>
        <v>13200</v>
      </c>
    </row>
    <row r="14" spans="1:13" x14ac:dyDescent="0.3">
      <c r="A14" s="367" t="s">
        <v>787</v>
      </c>
      <c r="B14" s="405" t="s">
        <v>796</v>
      </c>
      <c r="C14" s="3" t="s">
        <v>791</v>
      </c>
      <c r="E14" s="3" t="s">
        <v>288</v>
      </c>
      <c r="F14" s="407"/>
      <c r="G14" s="365">
        <v>66</v>
      </c>
      <c r="H14" s="407"/>
      <c r="I14" s="407"/>
      <c r="J14" s="407"/>
      <c r="K14" s="7">
        <f t="shared" si="2"/>
        <v>66</v>
      </c>
      <c r="L14" s="5">
        <f t="shared" si="1"/>
        <v>200</v>
      </c>
      <c r="M14">
        <f t="shared" si="0"/>
        <v>13200</v>
      </c>
    </row>
    <row r="15" spans="1:13" x14ac:dyDescent="0.3">
      <c r="A15" s="367" t="s">
        <v>787</v>
      </c>
      <c r="B15" s="405" t="s">
        <v>797</v>
      </c>
      <c r="C15" s="3" t="s">
        <v>791</v>
      </c>
      <c r="E15" s="3" t="s">
        <v>288</v>
      </c>
      <c r="F15" s="407"/>
      <c r="G15" s="407">
        <v>60</v>
      </c>
      <c r="H15" s="407"/>
      <c r="I15" s="407"/>
      <c r="J15" s="407"/>
      <c r="K15" s="7">
        <f t="shared" si="2"/>
        <v>60</v>
      </c>
      <c r="L15" s="5">
        <f t="shared" si="1"/>
        <v>200</v>
      </c>
      <c r="M15">
        <f t="shared" si="0"/>
        <v>12000</v>
      </c>
    </row>
    <row r="16" spans="1:13" x14ac:dyDescent="0.3">
      <c r="A16" s="367" t="s">
        <v>798</v>
      </c>
      <c r="B16" s="405" t="s">
        <v>799</v>
      </c>
      <c r="C16" s="3" t="s">
        <v>800</v>
      </c>
      <c r="E16" s="3" t="s">
        <v>287</v>
      </c>
      <c r="F16" s="407"/>
      <c r="G16" s="407">
        <v>70</v>
      </c>
      <c r="H16" s="407"/>
      <c r="I16" s="407"/>
      <c r="J16" s="407"/>
      <c r="K16" s="7">
        <f t="shared" si="2"/>
        <v>70</v>
      </c>
      <c r="L16" s="5">
        <f t="shared" si="1"/>
        <v>200</v>
      </c>
      <c r="M16">
        <f t="shared" si="0"/>
        <v>14000</v>
      </c>
    </row>
    <row r="17" spans="1:13" x14ac:dyDescent="0.3">
      <c r="A17" s="367" t="s">
        <v>798</v>
      </c>
      <c r="B17" s="406" t="s">
        <v>801</v>
      </c>
      <c r="C17" s="159" t="s">
        <v>802</v>
      </c>
      <c r="D17" s="159"/>
      <c r="E17" s="159" t="s">
        <v>288</v>
      </c>
      <c r="F17" s="365"/>
      <c r="G17" s="365">
        <v>60</v>
      </c>
      <c r="H17" s="365"/>
      <c r="I17" s="365"/>
      <c r="J17" s="365"/>
      <c r="K17" s="7">
        <f t="shared" si="2"/>
        <v>60</v>
      </c>
      <c r="L17" s="5">
        <f t="shared" si="1"/>
        <v>200</v>
      </c>
      <c r="M17">
        <f t="shared" si="0"/>
        <v>12000</v>
      </c>
    </row>
    <row r="18" spans="1:13" x14ac:dyDescent="0.3">
      <c r="A18" s="367" t="s">
        <v>798</v>
      </c>
      <c r="B18" s="406" t="s">
        <v>803</v>
      </c>
      <c r="C18" s="159" t="s">
        <v>804</v>
      </c>
      <c r="D18" s="159"/>
      <c r="E18" s="159" t="s">
        <v>276</v>
      </c>
      <c r="F18" s="365"/>
      <c r="G18" s="365"/>
      <c r="H18" s="365"/>
      <c r="I18" s="365"/>
      <c r="J18" s="365">
        <v>8</v>
      </c>
      <c r="K18" s="7">
        <f t="shared" si="2"/>
        <v>8</v>
      </c>
      <c r="L18" s="5">
        <f t="shared" si="1"/>
        <v>200</v>
      </c>
      <c r="M18">
        <f t="shared" si="0"/>
        <v>1600</v>
      </c>
    </row>
    <row r="19" spans="1:13" x14ac:dyDescent="0.3">
      <c r="A19" s="367" t="s">
        <v>798</v>
      </c>
      <c r="B19" s="406" t="s">
        <v>805</v>
      </c>
      <c r="C19" s="159" t="s">
        <v>806</v>
      </c>
      <c r="D19" s="159"/>
      <c r="E19" s="159" t="s">
        <v>288</v>
      </c>
      <c r="F19" s="365"/>
      <c r="G19" s="365">
        <v>58</v>
      </c>
      <c r="H19" s="365"/>
      <c r="I19" s="365"/>
      <c r="J19" s="365"/>
      <c r="K19" s="7">
        <f t="shared" si="2"/>
        <v>58</v>
      </c>
      <c r="L19" s="5">
        <f t="shared" si="1"/>
        <v>200</v>
      </c>
      <c r="M19">
        <f t="shared" si="0"/>
        <v>11600</v>
      </c>
    </row>
    <row r="20" spans="1:13" x14ac:dyDescent="0.3">
      <c r="A20" s="367" t="s">
        <v>798</v>
      </c>
      <c r="B20" s="406" t="s">
        <v>807</v>
      </c>
      <c r="C20" s="159" t="s">
        <v>808</v>
      </c>
      <c r="D20" s="159"/>
      <c r="E20" s="159" t="s">
        <v>288</v>
      </c>
      <c r="F20" s="365"/>
      <c r="G20" s="365">
        <v>8</v>
      </c>
      <c r="H20" s="365"/>
      <c r="I20" s="365"/>
      <c r="J20" s="365"/>
      <c r="K20" s="7">
        <f t="shared" si="2"/>
        <v>8</v>
      </c>
      <c r="L20" s="5">
        <f t="shared" si="1"/>
        <v>200</v>
      </c>
      <c r="M20">
        <f t="shared" si="0"/>
        <v>1600</v>
      </c>
    </row>
    <row r="21" spans="1:13" x14ac:dyDescent="0.3">
      <c r="A21" s="367" t="s">
        <v>798</v>
      </c>
      <c r="B21" s="406" t="s">
        <v>807</v>
      </c>
      <c r="C21" s="159" t="s">
        <v>808</v>
      </c>
      <c r="D21" s="159"/>
      <c r="E21" s="159" t="s">
        <v>288</v>
      </c>
      <c r="F21" s="365"/>
      <c r="G21" s="365">
        <v>8</v>
      </c>
      <c r="H21" s="365"/>
      <c r="I21" s="365"/>
      <c r="J21" s="365"/>
      <c r="K21" s="7">
        <f t="shared" si="2"/>
        <v>8</v>
      </c>
      <c r="L21" s="5">
        <f t="shared" si="1"/>
        <v>200</v>
      </c>
      <c r="M21">
        <f t="shared" si="0"/>
        <v>1600</v>
      </c>
    </row>
    <row r="22" spans="1:13" x14ac:dyDescent="0.3">
      <c r="A22" s="367" t="s">
        <v>798</v>
      </c>
      <c r="B22" s="406" t="s">
        <v>809</v>
      </c>
      <c r="C22" s="159" t="s">
        <v>810</v>
      </c>
      <c r="D22" s="159"/>
      <c r="E22" s="159" t="s">
        <v>288</v>
      </c>
      <c r="F22" s="365"/>
      <c r="G22" s="365">
        <v>58</v>
      </c>
      <c r="H22" s="365"/>
      <c r="I22" s="365"/>
      <c r="J22" s="365"/>
      <c r="K22" s="7">
        <f t="shared" si="2"/>
        <v>58</v>
      </c>
      <c r="L22" s="5">
        <f t="shared" si="1"/>
        <v>200</v>
      </c>
      <c r="M22">
        <f t="shared" si="0"/>
        <v>11600</v>
      </c>
    </row>
    <row r="23" spans="1:13" x14ac:dyDescent="0.3">
      <c r="A23" s="367" t="s">
        <v>798</v>
      </c>
      <c r="B23" s="406" t="s">
        <v>811</v>
      </c>
      <c r="C23" s="159" t="s">
        <v>808</v>
      </c>
      <c r="D23" s="159"/>
      <c r="E23" s="159" t="s">
        <v>288</v>
      </c>
      <c r="F23" s="365"/>
      <c r="G23" s="365">
        <v>8</v>
      </c>
      <c r="H23" s="365"/>
      <c r="I23" s="365"/>
      <c r="J23" s="365"/>
      <c r="K23" s="7">
        <f t="shared" si="2"/>
        <v>8</v>
      </c>
      <c r="L23" s="5">
        <f t="shared" si="1"/>
        <v>200</v>
      </c>
      <c r="M23">
        <f t="shared" si="0"/>
        <v>1600</v>
      </c>
    </row>
    <row r="24" spans="1:13" x14ac:dyDescent="0.3">
      <c r="A24" s="367" t="s">
        <v>798</v>
      </c>
      <c r="B24" s="406" t="s">
        <v>811</v>
      </c>
      <c r="C24" s="159" t="s">
        <v>808</v>
      </c>
      <c r="D24" s="159"/>
      <c r="E24" s="159" t="s">
        <v>288</v>
      </c>
      <c r="F24" s="365"/>
      <c r="G24" s="365">
        <v>8</v>
      </c>
      <c r="H24" s="365"/>
      <c r="I24" s="365"/>
      <c r="J24" s="365"/>
      <c r="K24" s="7">
        <f t="shared" si="2"/>
        <v>8</v>
      </c>
      <c r="L24" s="5">
        <f t="shared" si="1"/>
        <v>200</v>
      </c>
      <c r="M24">
        <f t="shared" si="0"/>
        <v>1600</v>
      </c>
    </row>
    <row r="25" spans="1:13" x14ac:dyDescent="0.3">
      <c r="A25" s="367" t="s">
        <v>798</v>
      </c>
      <c r="B25" s="406" t="s">
        <v>812</v>
      </c>
      <c r="C25" s="159" t="s">
        <v>813</v>
      </c>
      <c r="D25" s="159"/>
      <c r="E25" s="159" t="s">
        <v>288</v>
      </c>
      <c r="F25" s="365"/>
      <c r="G25" s="365">
        <v>58</v>
      </c>
      <c r="H25" s="365"/>
      <c r="I25" s="365"/>
      <c r="J25" s="365"/>
      <c r="K25" s="7">
        <f t="shared" si="2"/>
        <v>58</v>
      </c>
      <c r="L25" s="5">
        <f t="shared" si="1"/>
        <v>200</v>
      </c>
      <c r="M25">
        <f t="shared" si="0"/>
        <v>11600</v>
      </c>
    </row>
    <row r="26" spans="1:13" x14ac:dyDescent="0.3">
      <c r="A26" s="367" t="s">
        <v>798</v>
      </c>
      <c r="B26" s="406" t="s">
        <v>814</v>
      </c>
      <c r="C26" s="159" t="s">
        <v>808</v>
      </c>
      <c r="D26" s="159"/>
      <c r="E26" s="159" t="s">
        <v>288</v>
      </c>
      <c r="F26" s="365"/>
      <c r="G26" s="365">
        <v>8</v>
      </c>
      <c r="H26" s="365"/>
      <c r="I26" s="365"/>
      <c r="J26" s="365"/>
      <c r="K26" s="7">
        <f t="shared" si="2"/>
        <v>8</v>
      </c>
      <c r="L26" s="5">
        <f t="shared" si="1"/>
        <v>200</v>
      </c>
      <c r="M26">
        <f t="shared" si="0"/>
        <v>1600</v>
      </c>
    </row>
    <row r="27" spans="1:13" x14ac:dyDescent="0.3">
      <c r="A27" s="367" t="s">
        <v>798</v>
      </c>
      <c r="B27" s="406" t="s">
        <v>814</v>
      </c>
      <c r="C27" s="159" t="s">
        <v>808</v>
      </c>
      <c r="D27" s="159"/>
      <c r="E27" s="159" t="s">
        <v>288</v>
      </c>
      <c r="F27" s="365"/>
      <c r="G27" s="365">
        <v>8</v>
      </c>
      <c r="H27" s="365"/>
      <c r="I27" s="365"/>
      <c r="J27" s="365"/>
      <c r="K27" s="7">
        <f t="shared" si="2"/>
        <v>8</v>
      </c>
      <c r="L27" s="5">
        <f t="shared" si="1"/>
        <v>200</v>
      </c>
      <c r="M27">
        <f t="shared" si="0"/>
        <v>1600</v>
      </c>
    </row>
    <row r="28" spans="1:13" x14ac:dyDescent="0.3">
      <c r="A28" s="367" t="s">
        <v>798</v>
      </c>
      <c r="B28" s="406" t="s">
        <v>803</v>
      </c>
      <c r="C28" s="159" t="s">
        <v>804</v>
      </c>
      <c r="D28" s="159"/>
      <c r="E28" s="159" t="s">
        <v>276</v>
      </c>
      <c r="F28" s="365"/>
      <c r="G28" s="365"/>
      <c r="H28" s="365"/>
      <c r="I28" s="365"/>
      <c r="J28" s="365">
        <v>8</v>
      </c>
      <c r="K28" s="7">
        <f t="shared" si="2"/>
        <v>8</v>
      </c>
      <c r="L28" s="5">
        <f t="shared" si="1"/>
        <v>200</v>
      </c>
      <c r="M28">
        <f t="shared" si="0"/>
        <v>1600</v>
      </c>
    </row>
    <row r="29" spans="1:13" x14ac:dyDescent="0.3">
      <c r="A29" s="367" t="s">
        <v>783</v>
      </c>
      <c r="B29" s="406" t="s">
        <v>486</v>
      </c>
      <c r="C29" s="159" t="s">
        <v>815</v>
      </c>
      <c r="D29" s="159"/>
      <c r="E29" s="159" t="s">
        <v>276</v>
      </c>
      <c r="F29" s="407"/>
      <c r="G29" s="407"/>
      <c r="H29" s="407"/>
      <c r="I29" s="407"/>
      <c r="J29" s="407">
        <v>8</v>
      </c>
      <c r="K29" s="7">
        <f t="shared" si="2"/>
        <v>8</v>
      </c>
      <c r="L29" s="5">
        <f t="shared" si="1"/>
        <v>200</v>
      </c>
      <c r="M29">
        <f t="shared" si="0"/>
        <v>1600</v>
      </c>
    </row>
    <row r="30" spans="1:13" x14ac:dyDescent="0.3">
      <c r="A30" s="328" t="s">
        <v>798</v>
      </c>
      <c r="B30" s="405" t="s">
        <v>816</v>
      </c>
      <c r="C30" s="3" t="s">
        <v>817</v>
      </c>
      <c r="E30" s="3" t="s">
        <v>343</v>
      </c>
      <c r="F30" s="407"/>
      <c r="G30" s="365">
        <v>6</v>
      </c>
      <c r="H30" s="407"/>
      <c r="I30" s="407"/>
      <c r="J30" s="407"/>
      <c r="K30" s="7">
        <f t="shared" si="2"/>
        <v>6</v>
      </c>
      <c r="L30" s="5">
        <f t="shared" si="1"/>
        <v>0</v>
      </c>
      <c r="M30">
        <f t="shared" si="0"/>
        <v>0</v>
      </c>
    </row>
    <row r="31" spans="1:13" x14ac:dyDescent="0.3">
      <c r="A31" s="328" t="s">
        <v>798</v>
      </c>
      <c r="B31" s="405" t="s">
        <v>818</v>
      </c>
      <c r="C31" s="3" t="s">
        <v>819</v>
      </c>
      <c r="E31" s="3" t="s">
        <v>276</v>
      </c>
      <c r="F31" s="407"/>
      <c r="G31" s="365"/>
      <c r="H31" s="407"/>
      <c r="I31" s="407"/>
      <c r="J31" s="407">
        <v>2</v>
      </c>
      <c r="K31" s="7">
        <f t="shared" si="2"/>
        <v>2</v>
      </c>
      <c r="L31" s="5">
        <f t="shared" si="1"/>
        <v>200</v>
      </c>
      <c r="M31">
        <f t="shared" si="0"/>
        <v>400</v>
      </c>
    </row>
    <row r="32" spans="1:13" x14ac:dyDescent="0.3">
      <c r="A32" s="328" t="s">
        <v>787</v>
      </c>
      <c r="B32" s="405" t="s">
        <v>820</v>
      </c>
      <c r="C32" s="3" t="s">
        <v>817</v>
      </c>
      <c r="E32" s="3" t="s">
        <v>343</v>
      </c>
      <c r="F32" s="407"/>
      <c r="G32" s="407">
        <v>4</v>
      </c>
      <c r="H32" s="407"/>
      <c r="I32" s="407"/>
      <c r="J32" s="407"/>
      <c r="K32" s="7">
        <f t="shared" si="2"/>
        <v>4</v>
      </c>
      <c r="L32" s="5">
        <f t="shared" si="1"/>
        <v>0</v>
      </c>
      <c r="M32">
        <f t="shared" si="0"/>
        <v>0</v>
      </c>
    </row>
    <row r="33" spans="1:13" x14ac:dyDescent="0.3">
      <c r="A33" s="328" t="s">
        <v>787</v>
      </c>
      <c r="B33" s="405" t="s">
        <v>821</v>
      </c>
      <c r="C33" s="3" t="s">
        <v>822</v>
      </c>
      <c r="E33" s="3" t="s">
        <v>276</v>
      </c>
      <c r="F33" s="407"/>
      <c r="G33" s="407"/>
      <c r="H33" s="407"/>
      <c r="I33" s="407"/>
      <c r="J33" s="407">
        <v>8</v>
      </c>
      <c r="K33" s="7">
        <f t="shared" si="2"/>
        <v>8</v>
      </c>
      <c r="L33" s="5">
        <f t="shared" si="1"/>
        <v>200</v>
      </c>
      <c r="M33">
        <f t="shared" si="0"/>
        <v>1600</v>
      </c>
    </row>
    <row r="34" spans="1:13" x14ac:dyDescent="0.3">
      <c r="A34" s="328" t="s">
        <v>787</v>
      </c>
      <c r="B34" s="405" t="s">
        <v>821</v>
      </c>
      <c r="C34" s="3" t="s">
        <v>823</v>
      </c>
      <c r="E34" s="3" t="s">
        <v>276</v>
      </c>
      <c r="F34" s="407"/>
      <c r="G34" s="407"/>
      <c r="H34" s="407"/>
      <c r="I34" s="407"/>
      <c r="J34" s="407">
        <v>8</v>
      </c>
      <c r="K34" s="7">
        <f t="shared" ref="K34:K36" si="3">SUM(F34:J34)</f>
        <v>8</v>
      </c>
      <c r="L34" s="5">
        <f t="shared" si="1"/>
        <v>200</v>
      </c>
      <c r="M34">
        <f t="shared" si="0"/>
        <v>1600</v>
      </c>
    </row>
    <row r="35" spans="1:13" hidden="1" x14ac:dyDescent="0.3">
      <c r="A35" s="328" t="s">
        <v>787</v>
      </c>
      <c r="B35" s="405" t="s">
        <v>820</v>
      </c>
      <c r="C35" s="3" t="s">
        <v>817</v>
      </c>
      <c r="E35" s="3" t="s">
        <v>343</v>
      </c>
      <c r="F35" s="407"/>
      <c r="G35" s="407">
        <v>8</v>
      </c>
      <c r="H35" s="407"/>
      <c r="I35" s="407"/>
      <c r="J35" s="407"/>
      <c r="K35" s="7">
        <f t="shared" si="3"/>
        <v>8</v>
      </c>
      <c r="L35" s="5">
        <f t="shared" si="1"/>
        <v>0</v>
      </c>
      <c r="M35">
        <f t="shared" si="0"/>
        <v>0</v>
      </c>
    </row>
    <row r="36" spans="1:13" hidden="1" x14ac:dyDescent="0.3">
      <c r="A36" s="328" t="s">
        <v>787</v>
      </c>
      <c r="B36" s="405" t="s">
        <v>821</v>
      </c>
      <c r="C36" s="3" t="s">
        <v>822</v>
      </c>
      <c r="E36" s="3" t="s">
        <v>276</v>
      </c>
      <c r="F36" s="407"/>
      <c r="G36" s="407"/>
      <c r="H36" s="407"/>
      <c r="I36" s="407"/>
      <c r="J36" s="407">
        <v>8</v>
      </c>
      <c r="K36" s="7">
        <f t="shared" si="3"/>
        <v>8</v>
      </c>
      <c r="L36" s="5">
        <f t="shared" si="1"/>
        <v>200</v>
      </c>
      <c r="M36">
        <f t="shared" si="0"/>
        <v>1600</v>
      </c>
    </row>
    <row r="37" spans="1:13" hidden="1" x14ac:dyDescent="0.3">
      <c r="A37" s="328" t="s">
        <v>787</v>
      </c>
      <c r="B37" s="405" t="s">
        <v>824</v>
      </c>
      <c r="C37" s="3" t="s">
        <v>825</v>
      </c>
      <c r="E37" s="3" t="s">
        <v>288</v>
      </c>
      <c r="F37" s="407"/>
      <c r="G37" s="407">
        <v>6</v>
      </c>
      <c r="H37" s="407"/>
      <c r="I37" s="407"/>
      <c r="J37" s="407"/>
      <c r="K37" s="7">
        <f t="shared" si="2"/>
        <v>6</v>
      </c>
      <c r="L37" s="5">
        <f t="shared" si="1"/>
        <v>200</v>
      </c>
      <c r="M37">
        <f t="shared" si="0"/>
        <v>1200</v>
      </c>
    </row>
    <row r="38" spans="1:13" hidden="1" x14ac:dyDescent="0.3">
      <c r="A38" s="328" t="s">
        <v>783</v>
      </c>
      <c r="B38" s="405" t="s">
        <v>484</v>
      </c>
      <c r="C38" s="3" t="s">
        <v>826</v>
      </c>
      <c r="E38" s="3" t="s">
        <v>343</v>
      </c>
      <c r="F38" s="407"/>
      <c r="G38" s="407">
        <v>3</v>
      </c>
      <c r="H38" s="407"/>
      <c r="I38" s="407"/>
      <c r="J38" s="407"/>
      <c r="K38" s="7">
        <f t="shared" si="2"/>
        <v>3</v>
      </c>
      <c r="L38" s="5">
        <f t="shared" si="1"/>
        <v>0</v>
      </c>
      <c r="M38">
        <f t="shared" si="0"/>
        <v>0</v>
      </c>
    </row>
    <row r="39" spans="1:13" hidden="1" x14ac:dyDescent="0.3">
      <c r="A39" s="328" t="s">
        <v>787</v>
      </c>
      <c r="B39" s="405" t="s">
        <v>820</v>
      </c>
      <c r="C39" s="3" t="s">
        <v>817</v>
      </c>
      <c r="E39" s="3" t="s">
        <v>343</v>
      </c>
      <c r="F39" s="407"/>
      <c r="G39" s="407">
        <v>8</v>
      </c>
      <c r="H39" s="407"/>
      <c r="I39" s="407"/>
      <c r="J39" s="407"/>
      <c r="K39" s="7">
        <f t="shared" si="2"/>
        <v>8</v>
      </c>
      <c r="L39" s="5">
        <f t="shared" si="1"/>
        <v>0</v>
      </c>
      <c r="M39">
        <f t="shared" si="0"/>
        <v>0</v>
      </c>
    </row>
    <row r="40" spans="1:13" hidden="1" x14ac:dyDescent="0.3">
      <c r="A40" s="328" t="s">
        <v>783</v>
      </c>
      <c r="B40" s="405" t="s">
        <v>827</v>
      </c>
      <c r="C40" s="3" t="s">
        <v>828</v>
      </c>
      <c r="E40" s="3" t="s">
        <v>287</v>
      </c>
      <c r="F40" s="407"/>
      <c r="G40" s="407">
        <v>6</v>
      </c>
      <c r="H40" s="407"/>
      <c r="I40" s="407"/>
      <c r="J40" s="407"/>
      <c r="K40" s="7">
        <f t="shared" si="2"/>
        <v>6</v>
      </c>
      <c r="L40" s="5">
        <f t="shared" si="1"/>
        <v>200</v>
      </c>
      <c r="M40">
        <f t="shared" si="0"/>
        <v>1200</v>
      </c>
    </row>
    <row r="41" spans="1:13" ht="15" thickBot="1" x14ac:dyDescent="0.35">
      <c r="A41" s="328" t="s">
        <v>783</v>
      </c>
      <c r="B41" s="405" t="s">
        <v>722</v>
      </c>
      <c r="C41" s="3" t="s">
        <v>785</v>
      </c>
      <c r="E41" s="3" t="s">
        <v>287</v>
      </c>
      <c r="F41" s="407"/>
      <c r="G41" s="407">
        <v>15</v>
      </c>
      <c r="H41" s="407"/>
      <c r="I41" s="407"/>
      <c r="J41" s="407"/>
      <c r="K41" s="7">
        <f t="shared" si="2"/>
        <v>15</v>
      </c>
      <c r="L41" s="258"/>
      <c r="M41" s="260"/>
    </row>
    <row r="42" spans="1:13" ht="15" hidden="1" thickTop="1" x14ac:dyDescent="0.3">
      <c r="A42" s="328" t="s">
        <v>829</v>
      </c>
      <c r="B42" s="405" t="s">
        <v>830</v>
      </c>
      <c r="C42" s="3" t="s">
        <v>831</v>
      </c>
      <c r="E42" s="3" t="s">
        <v>289</v>
      </c>
      <c r="F42" s="407"/>
      <c r="G42" s="407">
        <v>21</v>
      </c>
      <c r="H42" s="407"/>
      <c r="I42" s="407"/>
      <c r="J42" s="407"/>
      <c r="K42" s="7">
        <f t="shared" si="2"/>
        <v>21</v>
      </c>
      <c r="L42" s="5">
        <f t="shared" ref="L42:L69" si="4">IF(D42="X",0,IF(E42="",0,IF(E42="H",0,VLOOKUP(E42,$F$539:$G$553,2))))</f>
        <v>120</v>
      </c>
      <c r="M42">
        <f t="shared" ref="M42:M68" si="5">SUM(K42*L42)</f>
        <v>2520</v>
      </c>
    </row>
    <row r="43" spans="1:13" ht="15" hidden="1" thickTop="1" x14ac:dyDescent="0.3">
      <c r="A43" s="328" t="s">
        <v>829</v>
      </c>
      <c r="B43" s="405" t="s">
        <v>832</v>
      </c>
      <c r="C43" s="3" t="s">
        <v>833</v>
      </c>
      <c r="E43" s="3" t="s">
        <v>289</v>
      </c>
      <c r="F43" s="407"/>
      <c r="G43" s="407">
        <v>49</v>
      </c>
      <c r="H43" s="407"/>
      <c r="I43" s="407"/>
      <c r="J43" s="407"/>
      <c r="K43" s="7">
        <f t="shared" si="2"/>
        <v>49</v>
      </c>
      <c r="L43" s="5">
        <f t="shared" si="4"/>
        <v>120</v>
      </c>
      <c r="M43">
        <f t="shared" si="5"/>
        <v>5880</v>
      </c>
    </row>
    <row r="44" spans="1:13" ht="15" hidden="1" thickTop="1" x14ac:dyDescent="0.3">
      <c r="A44" s="328" t="s">
        <v>829</v>
      </c>
      <c r="B44" s="405" t="s">
        <v>834</v>
      </c>
      <c r="C44" s="3" t="s">
        <v>835</v>
      </c>
      <c r="E44" s="3" t="s">
        <v>289</v>
      </c>
      <c r="F44" s="407"/>
      <c r="G44" s="407">
        <v>22</v>
      </c>
      <c r="H44" s="407"/>
      <c r="I44" s="407"/>
      <c r="J44" s="407"/>
      <c r="K44" s="7">
        <f t="shared" si="2"/>
        <v>22</v>
      </c>
      <c r="L44" s="5">
        <f t="shared" si="4"/>
        <v>120</v>
      </c>
      <c r="M44">
        <f t="shared" si="5"/>
        <v>2640</v>
      </c>
    </row>
    <row r="45" spans="1:13" ht="15" hidden="1" thickTop="1" x14ac:dyDescent="0.3">
      <c r="A45" s="367" t="s">
        <v>783</v>
      </c>
      <c r="B45" s="406" t="s">
        <v>836</v>
      </c>
      <c r="C45" s="159" t="s">
        <v>819</v>
      </c>
      <c r="D45" s="159"/>
      <c r="E45" s="159" t="s">
        <v>276</v>
      </c>
      <c r="F45" s="365"/>
      <c r="G45" s="365"/>
      <c r="H45" s="365"/>
      <c r="I45" s="365"/>
      <c r="J45" s="365">
        <v>4</v>
      </c>
      <c r="K45" s="7">
        <f t="shared" ref="K45:K60" si="6">SUM(F45:J45)</f>
        <v>4</v>
      </c>
      <c r="L45" s="5">
        <f t="shared" si="4"/>
        <v>200</v>
      </c>
      <c r="M45">
        <f t="shared" si="5"/>
        <v>800</v>
      </c>
    </row>
    <row r="46" spans="1:13" ht="15" hidden="1" thickTop="1" x14ac:dyDescent="0.3">
      <c r="A46" s="367" t="s">
        <v>783</v>
      </c>
      <c r="B46" s="406" t="s">
        <v>837</v>
      </c>
      <c r="C46" s="159" t="s">
        <v>819</v>
      </c>
      <c r="D46" s="159"/>
      <c r="E46" s="159" t="s">
        <v>276</v>
      </c>
      <c r="F46" s="365"/>
      <c r="G46" s="365"/>
      <c r="H46" s="365"/>
      <c r="I46" s="365"/>
      <c r="J46" s="365">
        <v>6</v>
      </c>
      <c r="K46" s="7">
        <f t="shared" si="6"/>
        <v>6</v>
      </c>
      <c r="L46" s="5">
        <f t="shared" si="4"/>
        <v>200</v>
      </c>
      <c r="M46">
        <f t="shared" si="5"/>
        <v>1200</v>
      </c>
    </row>
    <row r="47" spans="1:13" ht="15" hidden="1" thickTop="1" x14ac:dyDescent="0.3">
      <c r="A47" s="367" t="s">
        <v>783</v>
      </c>
      <c r="B47" s="406" t="s">
        <v>838</v>
      </c>
      <c r="C47" s="159" t="s">
        <v>839</v>
      </c>
      <c r="D47" s="159"/>
      <c r="E47" s="159" t="s">
        <v>276</v>
      </c>
      <c r="F47" s="365"/>
      <c r="G47" s="365"/>
      <c r="H47" s="365"/>
      <c r="I47" s="365"/>
      <c r="J47" s="365">
        <v>3</v>
      </c>
      <c r="K47" s="7">
        <f t="shared" si="6"/>
        <v>3</v>
      </c>
      <c r="L47" s="5">
        <f t="shared" si="4"/>
        <v>200</v>
      </c>
      <c r="M47">
        <f t="shared" si="5"/>
        <v>600</v>
      </c>
    </row>
    <row r="48" spans="1:13" ht="15" hidden="1" thickTop="1" x14ac:dyDescent="0.3">
      <c r="A48" s="367" t="s">
        <v>783</v>
      </c>
      <c r="B48" s="406" t="s">
        <v>477</v>
      </c>
      <c r="C48" s="159" t="s">
        <v>840</v>
      </c>
      <c r="D48" s="159"/>
      <c r="E48" s="159" t="s">
        <v>287</v>
      </c>
      <c r="F48" s="365"/>
      <c r="G48" s="365">
        <v>45</v>
      </c>
      <c r="H48" s="365"/>
      <c r="I48" s="365"/>
      <c r="J48" s="365"/>
      <c r="K48" s="7">
        <f t="shared" si="6"/>
        <v>45</v>
      </c>
      <c r="L48" s="5">
        <f t="shared" si="4"/>
        <v>200</v>
      </c>
      <c r="M48">
        <f t="shared" si="5"/>
        <v>9000</v>
      </c>
    </row>
    <row r="49" spans="1:13" ht="15" hidden="1" thickTop="1" x14ac:dyDescent="0.3">
      <c r="A49" s="328" t="s">
        <v>783</v>
      </c>
      <c r="B49" s="405" t="s">
        <v>841</v>
      </c>
      <c r="C49" s="3" t="s">
        <v>842</v>
      </c>
      <c r="E49" s="3" t="s">
        <v>289</v>
      </c>
      <c r="F49" s="407"/>
      <c r="G49" s="407">
        <v>8</v>
      </c>
      <c r="H49" s="407"/>
      <c r="I49" s="407"/>
      <c r="J49" s="407"/>
      <c r="K49" s="7">
        <f t="shared" si="6"/>
        <v>8</v>
      </c>
      <c r="L49" s="5">
        <f t="shared" si="4"/>
        <v>120</v>
      </c>
      <c r="M49">
        <f t="shared" si="5"/>
        <v>960</v>
      </c>
    </row>
    <row r="50" spans="1:13" ht="15" hidden="1" thickTop="1" x14ac:dyDescent="0.3">
      <c r="A50" s="328" t="s">
        <v>783</v>
      </c>
      <c r="B50" s="405" t="s">
        <v>487</v>
      </c>
      <c r="C50" s="3" t="s">
        <v>843</v>
      </c>
      <c r="E50" s="3" t="s">
        <v>289</v>
      </c>
      <c r="F50" s="407"/>
      <c r="G50" s="407">
        <v>5</v>
      </c>
      <c r="H50" s="407"/>
      <c r="I50" s="407"/>
      <c r="J50" s="407"/>
      <c r="K50" s="7">
        <f t="shared" si="6"/>
        <v>5</v>
      </c>
      <c r="L50" s="5">
        <f t="shared" si="4"/>
        <v>120</v>
      </c>
      <c r="M50">
        <f t="shared" si="5"/>
        <v>600</v>
      </c>
    </row>
    <row r="51" spans="1:13" ht="15" hidden="1" thickTop="1" x14ac:dyDescent="0.3">
      <c r="A51" s="328" t="s">
        <v>829</v>
      </c>
      <c r="B51" s="405" t="s">
        <v>844</v>
      </c>
      <c r="C51" s="3" t="s">
        <v>845</v>
      </c>
      <c r="E51" s="3" t="s">
        <v>289</v>
      </c>
      <c r="F51" s="407"/>
      <c r="G51" s="407">
        <v>20</v>
      </c>
      <c r="H51" s="407"/>
      <c r="I51" s="407"/>
      <c r="J51" s="407"/>
      <c r="K51" s="7">
        <f t="shared" si="6"/>
        <v>20</v>
      </c>
      <c r="L51" s="5">
        <f t="shared" si="4"/>
        <v>120</v>
      </c>
      <c r="M51">
        <f t="shared" si="5"/>
        <v>2400</v>
      </c>
    </row>
    <row r="52" spans="1:13" ht="15" hidden="1" thickTop="1" x14ac:dyDescent="0.3">
      <c r="A52" s="328" t="s">
        <v>783</v>
      </c>
      <c r="B52" s="405" t="s">
        <v>478</v>
      </c>
      <c r="C52" s="3" t="s">
        <v>846</v>
      </c>
      <c r="E52" s="3" t="s">
        <v>289</v>
      </c>
      <c r="F52" s="407"/>
      <c r="G52" s="407">
        <v>14</v>
      </c>
      <c r="H52" s="407"/>
      <c r="I52" s="407"/>
      <c r="J52" s="407"/>
      <c r="K52" s="7">
        <f t="shared" si="6"/>
        <v>14</v>
      </c>
      <c r="L52" s="5">
        <f t="shared" si="4"/>
        <v>120</v>
      </c>
      <c r="M52">
        <f t="shared" si="5"/>
        <v>1680</v>
      </c>
    </row>
    <row r="53" spans="1:13" ht="15" hidden="1" thickTop="1" x14ac:dyDescent="0.3">
      <c r="A53" s="328" t="s">
        <v>783</v>
      </c>
      <c r="B53" s="405" t="s">
        <v>478</v>
      </c>
      <c r="C53" s="3" t="s">
        <v>846</v>
      </c>
      <c r="E53" s="3" t="s">
        <v>289</v>
      </c>
      <c r="F53" s="407"/>
      <c r="G53" s="407">
        <v>14</v>
      </c>
      <c r="H53" s="407"/>
      <c r="I53" s="407"/>
      <c r="J53" s="407"/>
      <c r="K53" s="7">
        <f t="shared" si="6"/>
        <v>14</v>
      </c>
      <c r="L53" s="5">
        <f t="shared" si="4"/>
        <v>120</v>
      </c>
      <c r="M53">
        <f t="shared" si="5"/>
        <v>1680</v>
      </c>
    </row>
    <row r="54" spans="1:13" ht="15" hidden="1" thickTop="1" x14ac:dyDescent="0.3">
      <c r="A54" s="328" t="s">
        <v>783</v>
      </c>
      <c r="B54" s="405" t="s">
        <v>471</v>
      </c>
      <c r="C54" s="3" t="s">
        <v>847</v>
      </c>
      <c r="E54" s="3" t="s">
        <v>289</v>
      </c>
      <c r="F54" s="407"/>
      <c r="G54" s="407">
        <v>19</v>
      </c>
      <c r="H54" s="407"/>
      <c r="I54" s="407"/>
      <c r="J54" s="407"/>
      <c r="K54" s="7">
        <f t="shared" si="6"/>
        <v>19</v>
      </c>
      <c r="L54" s="5">
        <f t="shared" si="4"/>
        <v>120</v>
      </c>
      <c r="M54">
        <f t="shared" si="5"/>
        <v>2280</v>
      </c>
    </row>
    <row r="55" spans="1:13" ht="15" hidden="1" thickTop="1" x14ac:dyDescent="0.3">
      <c r="A55" s="328" t="s">
        <v>783</v>
      </c>
      <c r="B55" s="405" t="s">
        <v>475</v>
      </c>
      <c r="C55" s="3" t="s">
        <v>848</v>
      </c>
      <c r="E55" s="3" t="s">
        <v>289</v>
      </c>
      <c r="F55" s="407"/>
      <c r="G55" s="407">
        <v>9</v>
      </c>
      <c r="H55" s="407"/>
      <c r="I55" s="407"/>
      <c r="J55" s="407"/>
      <c r="K55" s="7">
        <f t="shared" si="6"/>
        <v>9</v>
      </c>
      <c r="L55" s="5">
        <f t="shared" si="4"/>
        <v>120</v>
      </c>
      <c r="M55">
        <f t="shared" si="5"/>
        <v>1080</v>
      </c>
    </row>
    <row r="56" spans="1:13" ht="15" hidden="1" thickTop="1" x14ac:dyDescent="0.3">
      <c r="A56" s="328" t="s">
        <v>783</v>
      </c>
      <c r="B56" s="405" t="s">
        <v>475</v>
      </c>
      <c r="C56" s="3" t="s">
        <v>848</v>
      </c>
      <c r="E56" s="3" t="s">
        <v>289</v>
      </c>
      <c r="F56" s="407"/>
      <c r="G56" s="407">
        <v>9</v>
      </c>
      <c r="H56" s="407"/>
      <c r="I56" s="407"/>
      <c r="J56" s="407"/>
      <c r="K56" s="7">
        <f t="shared" si="6"/>
        <v>9</v>
      </c>
      <c r="L56" s="5">
        <f t="shared" si="4"/>
        <v>120</v>
      </c>
      <c r="M56">
        <f t="shared" si="5"/>
        <v>1080</v>
      </c>
    </row>
    <row r="57" spans="1:13" ht="15" hidden="1" thickTop="1" x14ac:dyDescent="0.3">
      <c r="A57" s="328" t="s">
        <v>783</v>
      </c>
      <c r="B57" s="405" t="s">
        <v>849</v>
      </c>
      <c r="C57" s="3" t="s">
        <v>850</v>
      </c>
      <c r="E57" s="3" t="s">
        <v>289</v>
      </c>
      <c r="F57" s="407"/>
      <c r="G57" s="407">
        <v>8</v>
      </c>
      <c r="H57" s="407"/>
      <c r="I57" s="407"/>
      <c r="J57" s="407"/>
      <c r="K57" s="7">
        <f t="shared" si="6"/>
        <v>8</v>
      </c>
      <c r="L57" s="5">
        <f t="shared" si="4"/>
        <v>120</v>
      </c>
      <c r="M57">
        <f t="shared" si="5"/>
        <v>960</v>
      </c>
    </row>
    <row r="58" spans="1:13" ht="15" hidden="1" thickTop="1" x14ac:dyDescent="0.3">
      <c r="A58" s="328" t="s">
        <v>783</v>
      </c>
      <c r="B58" s="405" t="s">
        <v>851</v>
      </c>
      <c r="C58" s="3" t="s">
        <v>852</v>
      </c>
      <c r="E58" s="3" t="s">
        <v>287</v>
      </c>
      <c r="F58" s="407"/>
      <c r="G58" s="407">
        <v>1</v>
      </c>
      <c r="H58" s="407"/>
      <c r="I58" s="407"/>
      <c r="J58" s="407"/>
      <c r="K58" s="7">
        <f t="shared" si="6"/>
        <v>1</v>
      </c>
      <c r="L58" s="5">
        <f t="shared" si="4"/>
        <v>200</v>
      </c>
      <c r="M58">
        <f t="shared" si="5"/>
        <v>200</v>
      </c>
    </row>
    <row r="59" spans="1:13" ht="15" hidden="1" thickTop="1" x14ac:dyDescent="0.3">
      <c r="A59" s="328" t="s">
        <v>783</v>
      </c>
      <c r="B59" s="405" t="s">
        <v>463</v>
      </c>
      <c r="C59" s="3" t="s">
        <v>853</v>
      </c>
      <c r="E59" s="3" t="s">
        <v>290</v>
      </c>
      <c r="F59" s="407"/>
      <c r="G59" s="407">
        <v>15</v>
      </c>
      <c r="H59" s="407"/>
      <c r="I59" s="407"/>
      <c r="J59" s="407"/>
      <c r="K59" s="7">
        <f t="shared" si="6"/>
        <v>15</v>
      </c>
      <c r="L59" s="5">
        <f t="shared" si="4"/>
        <v>200</v>
      </c>
      <c r="M59">
        <f t="shared" si="5"/>
        <v>3000</v>
      </c>
    </row>
    <row r="60" spans="1:13" ht="15" hidden="1" thickTop="1" x14ac:dyDescent="0.3">
      <c r="A60" s="328" t="s">
        <v>783</v>
      </c>
      <c r="B60" s="405" t="s">
        <v>467</v>
      </c>
      <c r="C60" s="3" t="s">
        <v>854</v>
      </c>
      <c r="E60" s="3" t="s">
        <v>290</v>
      </c>
      <c r="F60" s="407"/>
      <c r="G60" s="407">
        <v>84</v>
      </c>
      <c r="H60" s="407"/>
      <c r="I60" s="407"/>
      <c r="J60" s="407"/>
      <c r="K60" s="7">
        <f t="shared" si="6"/>
        <v>84</v>
      </c>
      <c r="L60" s="5">
        <f t="shared" si="4"/>
        <v>200</v>
      </c>
      <c r="M60">
        <f t="shared" si="5"/>
        <v>16800</v>
      </c>
    </row>
    <row r="61" spans="1:13" ht="15" hidden="1" thickTop="1" x14ac:dyDescent="0.3">
      <c r="A61" s="328" t="s">
        <v>787</v>
      </c>
      <c r="B61" s="405" t="s">
        <v>855</v>
      </c>
      <c r="C61" s="3" t="s">
        <v>856</v>
      </c>
      <c r="E61" s="3" t="s">
        <v>288</v>
      </c>
      <c r="F61" s="407"/>
      <c r="G61" s="407">
        <v>20</v>
      </c>
      <c r="H61" s="407"/>
      <c r="I61" s="407"/>
      <c r="J61" s="407"/>
      <c r="K61" s="7">
        <f>SUM(F61:J61)</f>
        <v>20</v>
      </c>
      <c r="L61" s="5">
        <f t="shared" si="4"/>
        <v>200</v>
      </c>
      <c r="M61">
        <f t="shared" si="5"/>
        <v>4000</v>
      </c>
    </row>
    <row r="62" spans="1:13" ht="15" hidden="1" thickTop="1" x14ac:dyDescent="0.3">
      <c r="A62" s="328" t="s">
        <v>783</v>
      </c>
      <c r="B62" s="405" t="s">
        <v>479</v>
      </c>
      <c r="C62" s="3" t="s">
        <v>857</v>
      </c>
      <c r="E62" s="3" t="s">
        <v>287</v>
      </c>
      <c r="F62" s="407"/>
      <c r="G62" s="407">
        <v>3</v>
      </c>
      <c r="H62" s="407"/>
      <c r="I62" s="407"/>
      <c r="J62" s="407"/>
      <c r="K62" s="7">
        <f t="shared" ref="K62:K112" si="7">SUM(F62:J62)</f>
        <v>3</v>
      </c>
      <c r="L62" s="5">
        <f t="shared" si="4"/>
        <v>200</v>
      </c>
      <c r="M62">
        <f t="shared" si="5"/>
        <v>600</v>
      </c>
    </row>
    <row r="63" spans="1:13" ht="15" hidden="1" thickTop="1" x14ac:dyDescent="0.3">
      <c r="A63" s="328" t="s">
        <v>783</v>
      </c>
      <c r="B63" s="405"/>
      <c r="C63" s="3" t="s">
        <v>858</v>
      </c>
      <c r="E63" s="3" t="s">
        <v>343</v>
      </c>
      <c r="F63" s="407"/>
      <c r="G63" s="407">
        <v>9</v>
      </c>
      <c r="H63" s="407"/>
      <c r="I63" s="407"/>
      <c r="J63" s="407"/>
      <c r="K63" s="7">
        <f t="shared" si="7"/>
        <v>9</v>
      </c>
      <c r="L63" s="5">
        <f t="shared" si="4"/>
        <v>0</v>
      </c>
      <c r="M63">
        <f t="shared" si="5"/>
        <v>0</v>
      </c>
    </row>
    <row r="64" spans="1:13" ht="15.6" hidden="1" thickTop="1" thickBot="1" x14ac:dyDescent="0.35">
      <c r="A64" s="328"/>
      <c r="B64" s="405"/>
      <c r="C64" s="259" t="s">
        <v>285</v>
      </c>
      <c r="D64" s="259"/>
      <c r="E64" s="259"/>
      <c r="F64" s="370">
        <f>SUM(F5:F62)</f>
        <v>30</v>
      </c>
      <c r="G64" s="370">
        <f>SUM(G5:G63)</f>
        <v>1489</v>
      </c>
      <c r="H64" s="370">
        <f>SUM(H5:H62)</f>
        <v>0</v>
      </c>
      <c r="I64" s="370">
        <f>SUM(I5:I62)</f>
        <v>0</v>
      </c>
      <c r="J64" s="370">
        <f>SUM(J5:J62)</f>
        <v>63</v>
      </c>
      <c r="K64" s="370">
        <f t="shared" si="7"/>
        <v>1582</v>
      </c>
      <c r="L64" s="5">
        <f t="shared" si="4"/>
        <v>0</v>
      </c>
      <c r="M64">
        <f t="shared" si="5"/>
        <v>0</v>
      </c>
    </row>
    <row r="65" spans="1:13" ht="15" hidden="1" thickTop="1" x14ac:dyDescent="0.3">
      <c r="A65" s="328"/>
      <c r="B65" s="405"/>
      <c r="L65" s="5">
        <f t="shared" si="4"/>
        <v>0</v>
      </c>
      <c r="M65">
        <f t="shared" si="5"/>
        <v>0</v>
      </c>
    </row>
    <row r="66" spans="1:13" ht="15" hidden="1" thickTop="1" x14ac:dyDescent="0.3">
      <c r="A66" s="328"/>
      <c r="B66" s="405"/>
      <c r="C66" s="408" t="s">
        <v>372</v>
      </c>
      <c r="L66" s="5">
        <f t="shared" si="4"/>
        <v>0</v>
      </c>
      <c r="M66">
        <f t="shared" si="5"/>
        <v>0</v>
      </c>
    </row>
    <row r="67" spans="1:13" ht="15" hidden="1" thickTop="1" x14ac:dyDescent="0.3">
      <c r="A67" s="328" t="s">
        <v>783</v>
      </c>
      <c r="B67" s="405" t="s">
        <v>722</v>
      </c>
      <c r="C67" s="3" t="s">
        <v>785</v>
      </c>
      <c r="E67" s="3" t="s">
        <v>287</v>
      </c>
      <c r="F67" s="407"/>
      <c r="G67" s="407">
        <v>14</v>
      </c>
      <c r="H67" s="407"/>
      <c r="I67" s="407"/>
      <c r="J67" s="407"/>
      <c r="K67" s="7">
        <f t="shared" si="7"/>
        <v>14</v>
      </c>
      <c r="L67" s="5">
        <f t="shared" si="4"/>
        <v>200</v>
      </c>
      <c r="M67">
        <f t="shared" si="5"/>
        <v>2800</v>
      </c>
    </row>
    <row r="68" spans="1:13" ht="15" hidden="1" thickTop="1" x14ac:dyDescent="0.3">
      <c r="A68" s="328" t="s">
        <v>787</v>
      </c>
      <c r="B68" s="405" t="s">
        <v>859</v>
      </c>
      <c r="C68" s="3" t="s">
        <v>860</v>
      </c>
      <c r="E68" s="3" t="s">
        <v>287</v>
      </c>
      <c r="F68" s="407"/>
      <c r="G68" s="407">
        <v>145</v>
      </c>
      <c r="H68" s="407"/>
      <c r="I68" s="407"/>
      <c r="J68" s="407"/>
      <c r="K68" s="7">
        <f t="shared" si="7"/>
        <v>145</v>
      </c>
      <c r="L68" s="5">
        <f t="shared" si="4"/>
        <v>200</v>
      </c>
      <c r="M68">
        <f t="shared" si="5"/>
        <v>29000</v>
      </c>
    </row>
    <row r="69" spans="1:13" ht="15" hidden="1" thickTop="1" x14ac:dyDescent="0.3">
      <c r="A69" s="328" t="s">
        <v>787</v>
      </c>
      <c r="B69" s="405" t="s">
        <v>861</v>
      </c>
      <c r="C69" s="3" t="s">
        <v>862</v>
      </c>
      <c r="E69" s="3" t="s">
        <v>276</v>
      </c>
      <c r="F69" s="407"/>
      <c r="G69" s="407"/>
      <c r="H69" s="407"/>
      <c r="I69" s="407"/>
      <c r="J69" s="407">
        <v>10</v>
      </c>
      <c r="K69" s="7">
        <f t="shared" si="7"/>
        <v>10</v>
      </c>
      <c r="L69" s="5">
        <f t="shared" si="4"/>
        <v>200</v>
      </c>
      <c r="M69">
        <f t="shared" ref="M69:M132" si="8">SUM(K69*L69)</f>
        <v>2000</v>
      </c>
    </row>
    <row r="70" spans="1:13" ht="15" hidden="1" thickTop="1" x14ac:dyDescent="0.3">
      <c r="A70" s="328" t="s">
        <v>787</v>
      </c>
      <c r="B70" s="405" t="s">
        <v>863</v>
      </c>
      <c r="C70" s="3" t="s">
        <v>864</v>
      </c>
      <c r="E70" s="3" t="s">
        <v>288</v>
      </c>
      <c r="F70" s="407"/>
      <c r="G70" s="407">
        <v>55</v>
      </c>
      <c r="H70" s="407"/>
      <c r="I70" s="407"/>
      <c r="J70" s="407"/>
      <c r="K70" s="7">
        <f t="shared" si="7"/>
        <v>55</v>
      </c>
      <c r="L70" s="5">
        <f t="shared" ref="L70:L133" si="9">IF(D70="X",0,IF(E70="",0,IF(E70="H",0,VLOOKUP(E70,$F$539:$G$553,2))))</f>
        <v>200</v>
      </c>
      <c r="M70">
        <f t="shared" si="8"/>
        <v>11000</v>
      </c>
    </row>
    <row r="71" spans="1:13" ht="15" hidden="1" thickTop="1" x14ac:dyDescent="0.3">
      <c r="A71" s="328" t="s">
        <v>787</v>
      </c>
      <c r="B71" s="405" t="s">
        <v>863</v>
      </c>
      <c r="C71" s="3" t="s">
        <v>864</v>
      </c>
      <c r="E71" s="3" t="s">
        <v>288</v>
      </c>
      <c r="F71" s="407"/>
      <c r="G71" s="407">
        <v>55</v>
      </c>
      <c r="H71" s="407"/>
      <c r="I71" s="407"/>
      <c r="J71" s="407"/>
      <c r="K71" s="7">
        <f t="shared" si="7"/>
        <v>55</v>
      </c>
      <c r="L71" s="5">
        <f t="shared" si="9"/>
        <v>200</v>
      </c>
      <c r="M71">
        <f t="shared" si="8"/>
        <v>11000</v>
      </c>
    </row>
    <row r="72" spans="1:13" ht="15" hidden="1" thickTop="1" x14ac:dyDescent="0.3">
      <c r="A72" s="328" t="s">
        <v>787</v>
      </c>
      <c r="B72" s="405" t="s">
        <v>863</v>
      </c>
      <c r="C72" s="3" t="s">
        <v>864</v>
      </c>
      <c r="E72" s="3" t="s">
        <v>288</v>
      </c>
      <c r="F72" s="407"/>
      <c r="G72" s="407">
        <v>52</v>
      </c>
      <c r="H72" s="407"/>
      <c r="I72" s="407"/>
      <c r="J72" s="407"/>
      <c r="K72" s="7">
        <f t="shared" si="7"/>
        <v>52</v>
      </c>
      <c r="L72" s="5">
        <f t="shared" si="9"/>
        <v>200</v>
      </c>
      <c r="M72">
        <f t="shared" si="8"/>
        <v>10400</v>
      </c>
    </row>
    <row r="73" spans="1:13" ht="15" hidden="1" thickTop="1" x14ac:dyDescent="0.3">
      <c r="A73" s="328" t="s">
        <v>787</v>
      </c>
      <c r="B73" s="405" t="s">
        <v>863</v>
      </c>
      <c r="C73" s="3" t="s">
        <v>864</v>
      </c>
      <c r="E73" s="3" t="s">
        <v>288</v>
      </c>
      <c r="F73" s="407"/>
      <c r="G73" s="407">
        <v>60</v>
      </c>
      <c r="H73" s="407"/>
      <c r="I73" s="407"/>
      <c r="J73" s="407"/>
      <c r="K73" s="7">
        <f t="shared" si="7"/>
        <v>60</v>
      </c>
      <c r="L73" s="5">
        <f t="shared" si="9"/>
        <v>200</v>
      </c>
      <c r="M73">
        <f t="shared" si="8"/>
        <v>12000</v>
      </c>
    </row>
    <row r="74" spans="1:13" ht="15" hidden="1" thickTop="1" x14ac:dyDescent="0.3">
      <c r="A74" s="328" t="s">
        <v>787</v>
      </c>
      <c r="B74" s="405" t="s">
        <v>861</v>
      </c>
      <c r="C74" s="3" t="s">
        <v>862</v>
      </c>
      <c r="E74" s="3" t="s">
        <v>276</v>
      </c>
      <c r="F74" s="407"/>
      <c r="G74" s="407"/>
      <c r="H74" s="407"/>
      <c r="I74" s="407"/>
      <c r="J74" s="407">
        <v>8</v>
      </c>
      <c r="K74" s="7">
        <f t="shared" si="7"/>
        <v>8</v>
      </c>
      <c r="L74" s="5">
        <f t="shared" si="9"/>
        <v>200</v>
      </c>
      <c r="M74">
        <f t="shared" si="8"/>
        <v>1600</v>
      </c>
    </row>
    <row r="75" spans="1:13" ht="15" hidden="1" thickTop="1" x14ac:dyDescent="0.3">
      <c r="A75" s="328" t="s">
        <v>787</v>
      </c>
      <c r="B75" s="405" t="s">
        <v>863</v>
      </c>
      <c r="C75" s="3" t="s">
        <v>864</v>
      </c>
      <c r="E75" s="3" t="s">
        <v>288</v>
      </c>
      <c r="F75" s="407"/>
      <c r="G75" s="407">
        <v>52</v>
      </c>
      <c r="H75" s="407"/>
      <c r="I75" s="407"/>
      <c r="J75" s="407"/>
      <c r="K75" s="7">
        <f t="shared" si="7"/>
        <v>52</v>
      </c>
      <c r="L75" s="5">
        <f t="shared" si="9"/>
        <v>200</v>
      </c>
      <c r="M75">
        <f t="shared" si="8"/>
        <v>10400</v>
      </c>
    </row>
    <row r="76" spans="1:13" ht="15" hidden="1" thickTop="1" x14ac:dyDescent="0.3">
      <c r="A76" s="328" t="s">
        <v>787</v>
      </c>
      <c r="B76" s="405" t="s">
        <v>865</v>
      </c>
      <c r="C76" s="3" t="s">
        <v>817</v>
      </c>
      <c r="E76" s="3" t="s">
        <v>343</v>
      </c>
      <c r="F76" s="407"/>
      <c r="G76" s="407">
        <v>6</v>
      </c>
      <c r="H76" s="407"/>
      <c r="I76" s="407"/>
      <c r="J76" s="407"/>
      <c r="K76" s="7">
        <f t="shared" si="7"/>
        <v>6</v>
      </c>
      <c r="L76" s="5">
        <f t="shared" si="9"/>
        <v>0</v>
      </c>
      <c r="M76">
        <f t="shared" si="8"/>
        <v>0</v>
      </c>
    </row>
    <row r="77" spans="1:13" ht="15" hidden="1" thickTop="1" x14ac:dyDescent="0.3">
      <c r="A77" s="328" t="s">
        <v>787</v>
      </c>
      <c r="B77" s="405" t="s">
        <v>863</v>
      </c>
      <c r="C77" s="3" t="s">
        <v>864</v>
      </c>
      <c r="E77" s="3" t="s">
        <v>288</v>
      </c>
      <c r="F77" s="407"/>
      <c r="G77" s="407">
        <v>60</v>
      </c>
      <c r="H77" s="407"/>
      <c r="I77" s="407"/>
      <c r="J77" s="407"/>
      <c r="K77" s="7">
        <f t="shared" si="7"/>
        <v>60</v>
      </c>
      <c r="L77" s="5">
        <f t="shared" si="9"/>
        <v>200</v>
      </c>
      <c r="M77">
        <f t="shared" si="8"/>
        <v>12000</v>
      </c>
    </row>
    <row r="78" spans="1:13" ht="15" hidden="1" thickTop="1" x14ac:dyDescent="0.3">
      <c r="A78" s="328" t="s">
        <v>787</v>
      </c>
      <c r="B78" s="405" t="s">
        <v>863</v>
      </c>
      <c r="C78" s="3" t="s">
        <v>864</v>
      </c>
      <c r="E78" s="3" t="s">
        <v>288</v>
      </c>
      <c r="F78" s="407"/>
      <c r="G78" s="407">
        <v>52</v>
      </c>
      <c r="H78" s="407"/>
      <c r="I78" s="407"/>
      <c r="J78" s="407"/>
      <c r="K78" s="7">
        <f t="shared" si="7"/>
        <v>52</v>
      </c>
      <c r="L78" s="5">
        <f t="shared" si="9"/>
        <v>200</v>
      </c>
      <c r="M78">
        <f t="shared" si="8"/>
        <v>10400</v>
      </c>
    </row>
    <row r="79" spans="1:13" ht="15" hidden="1" thickTop="1" x14ac:dyDescent="0.3">
      <c r="A79" s="328" t="s">
        <v>783</v>
      </c>
      <c r="B79" s="405" t="s">
        <v>479</v>
      </c>
      <c r="C79" s="3" t="s">
        <v>857</v>
      </c>
      <c r="E79" s="3" t="s">
        <v>287</v>
      </c>
      <c r="F79" s="407"/>
      <c r="G79" s="407">
        <v>3</v>
      </c>
      <c r="H79" s="407"/>
      <c r="I79" s="407"/>
      <c r="J79" s="407"/>
      <c r="K79" s="7">
        <f t="shared" si="7"/>
        <v>3</v>
      </c>
      <c r="L79" s="5">
        <f t="shared" si="9"/>
        <v>200</v>
      </c>
      <c r="M79">
        <f t="shared" si="8"/>
        <v>600</v>
      </c>
    </row>
    <row r="80" spans="1:13" ht="15" hidden="1" thickTop="1" x14ac:dyDescent="0.3">
      <c r="A80" s="328" t="s">
        <v>783</v>
      </c>
      <c r="B80" s="405" t="s">
        <v>726</v>
      </c>
      <c r="C80" s="3" t="s">
        <v>786</v>
      </c>
      <c r="E80" s="3" t="s">
        <v>287</v>
      </c>
      <c r="F80" s="407"/>
      <c r="G80" s="409">
        <v>45</v>
      </c>
      <c r="H80" s="407"/>
      <c r="I80" s="407"/>
      <c r="J80" s="407"/>
      <c r="K80" s="7">
        <f t="shared" si="7"/>
        <v>45</v>
      </c>
      <c r="L80" s="5">
        <f t="shared" si="9"/>
        <v>200</v>
      </c>
      <c r="M80">
        <f t="shared" si="8"/>
        <v>9000</v>
      </c>
    </row>
    <row r="81" spans="1:13" ht="15" hidden="1" thickTop="1" x14ac:dyDescent="0.3">
      <c r="A81" s="328" t="s">
        <v>783</v>
      </c>
      <c r="B81" s="405" t="s">
        <v>477</v>
      </c>
      <c r="C81" s="3" t="s">
        <v>840</v>
      </c>
      <c r="E81" s="3" t="s">
        <v>289</v>
      </c>
      <c r="F81" s="407"/>
      <c r="G81" s="410">
        <v>35</v>
      </c>
      <c r="H81" s="407"/>
      <c r="I81" s="407"/>
      <c r="J81" s="407"/>
      <c r="K81" s="7">
        <f t="shared" si="7"/>
        <v>35</v>
      </c>
      <c r="L81" s="5">
        <f t="shared" si="9"/>
        <v>120</v>
      </c>
      <c r="M81">
        <f t="shared" si="8"/>
        <v>4200</v>
      </c>
    </row>
    <row r="82" spans="1:13" ht="15" hidden="1" thickTop="1" x14ac:dyDescent="0.3">
      <c r="A82" s="328" t="s">
        <v>783</v>
      </c>
      <c r="B82" s="405" t="s">
        <v>476</v>
      </c>
      <c r="C82" s="3" t="s">
        <v>866</v>
      </c>
      <c r="E82" s="3" t="s">
        <v>289</v>
      </c>
      <c r="F82" s="407"/>
      <c r="G82" s="407">
        <v>9</v>
      </c>
      <c r="H82" s="407"/>
      <c r="I82" s="407"/>
      <c r="J82" s="407"/>
      <c r="K82" s="7">
        <f t="shared" si="7"/>
        <v>9</v>
      </c>
      <c r="L82" s="5">
        <f t="shared" si="9"/>
        <v>120</v>
      </c>
      <c r="M82">
        <f t="shared" si="8"/>
        <v>1080</v>
      </c>
    </row>
    <row r="83" spans="1:13" ht="15" hidden="1" thickTop="1" x14ac:dyDescent="0.3">
      <c r="A83" s="328" t="s">
        <v>783</v>
      </c>
      <c r="B83" s="405" t="s">
        <v>476</v>
      </c>
      <c r="C83" s="3" t="s">
        <v>866</v>
      </c>
      <c r="E83" s="3" t="s">
        <v>289</v>
      </c>
      <c r="F83" s="407"/>
      <c r="G83" s="407">
        <v>9</v>
      </c>
      <c r="H83" s="407"/>
      <c r="I83" s="407"/>
      <c r="J83" s="407"/>
      <c r="K83" s="7">
        <f t="shared" si="7"/>
        <v>9</v>
      </c>
      <c r="L83" s="5">
        <f t="shared" si="9"/>
        <v>120</v>
      </c>
      <c r="M83">
        <f t="shared" si="8"/>
        <v>1080</v>
      </c>
    </row>
    <row r="84" spans="1:13" ht="15" hidden="1" thickTop="1" x14ac:dyDescent="0.3">
      <c r="A84" s="328" t="s">
        <v>783</v>
      </c>
      <c r="B84" s="405" t="s">
        <v>722</v>
      </c>
      <c r="C84" s="3" t="s">
        <v>867</v>
      </c>
      <c r="E84" s="3" t="s">
        <v>287</v>
      </c>
      <c r="F84" s="407"/>
      <c r="G84" s="407">
        <v>37</v>
      </c>
      <c r="H84" s="407"/>
      <c r="I84" s="407"/>
      <c r="J84" s="407"/>
      <c r="K84" s="7">
        <f t="shared" si="7"/>
        <v>37</v>
      </c>
      <c r="L84" s="5">
        <f t="shared" si="9"/>
        <v>200</v>
      </c>
      <c r="M84">
        <f t="shared" si="8"/>
        <v>7400</v>
      </c>
    </row>
    <row r="85" spans="1:13" ht="15" hidden="1" thickTop="1" x14ac:dyDescent="0.3">
      <c r="A85" s="328" t="s">
        <v>783</v>
      </c>
      <c r="B85" s="405" t="s">
        <v>469</v>
      </c>
      <c r="C85" s="3" t="s">
        <v>868</v>
      </c>
      <c r="E85" s="3" t="s">
        <v>289</v>
      </c>
      <c r="F85" s="407"/>
      <c r="G85" s="407">
        <v>40</v>
      </c>
      <c r="H85" s="407"/>
      <c r="I85" s="407"/>
      <c r="J85" s="407"/>
      <c r="K85" s="7">
        <f t="shared" si="7"/>
        <v>40</v>
      </c>
      <c r="L85" s="5">
        <f t="shared" si="9"/>
        <v>120</v>
      </c>
      <c r="M85">
        <f t="shared" si="8"/>
        <v>4800</v>
      </c>
    </row>
    <row r="86" spans="1:13" ht="15" hidden="1" thickTop="1" x14ac:dyDescent="0.3">
      <c r="A86" s="328" t="s">
        <v>783</v>
      </c>
      <c r="B86" s="405" t="s">
        <v>474</v>
      </c>
      <c r="C86" s="3" t="s">
        <v>848</v>
      </c>
      <c r="E86" s="3" t="s">
        <v>289</v>
      </c>
      <c r="F86" s="407"/>
      <c r="G86" s="407">
        <v>20</v>
      </c>
      <c r="H86" s="407"/>
      <c r="I86" s="407"/>
      <c r="J86" s="407"/>
      <c r="K86" s="7">
        <f t="shared" si="7"/>
        <v>20</v>
      </c>
      <c r="L86" s="5">
        <f t="shared" si="9"/>
        <v>120</v>
      </c>
      <c r="M86">
        <f t="shared" si="8"/>
        <v>2400</v>
      </c>
    </row>
    <row r="87" spans="1:13" ht="15" hidden="1" thickTop="1" x14ac:dyDescent="0.3">
      <c r="A87" s="328" t="s">
        <v>783</v>
      </c>
      <c r="B87" s="405" t="s">
        <v>480</v>
      </c>
      <c r="C87" s="3" t="s">
        <v>869</v>
      </c>
      <c r="E87" s="3" t="s">
        <v>276</v>
      </c>
      <c r="F87" s="407"/>
      <c r="G87" s="407"/>
      <c r="H87" s="407"/>
      <c r="I87" s="407"/>
      <c r="J87" s="407">
        <v>6</v>
      </c>
      <c r="K87" s="7">
        <f t="shared" si="7"/>
        <v>6</v>
      </c>
      <c r="L87" s="5">
        <f t="shared" si="9"/>
        <v>200</v>
      </c>
      <c r="M87">
        <f t="shared" si="8"/>
        <v>1200</v>
      </c>
    </row>
    <row r="88" spans="1:13" ht="15" hidden="1" thickTop="1" x14ac:dyDescent="0.3">
      <c r="A88" s="328" t="s">
        <v>783</v>
      </c>
      <c r="B88" s="405" t="s">
        <v>480</v>
      </c>
      <c r="C88" s="3" t="s">
        <v>869</v>
      </c>
      <c r="E88" s="3" t="s">
        <v>276</v>
      </c>
      <c r="F88" s="407"/>
      <c r="G88" s="407"/>
      <c r="H88" s="407"/>
      <c r="I88" s="407"/>
      <c r="J88" s="407">
        <v>4</v>
      </c>
      <c r="K88" s="7">
        <f t="shared" si="7"/>
        <v>4</v>
      </c>
      <c r="L88" s="5">
        <f t="shared" si="9"/>
        <v>200</v>
      </c>
      <c r="M88">
        <f t="shared" si="8"/>
        <v>800</v>
      </c>
    </row>
    <row r="89" spans="1:13" ht="15" hidden="1" thickTop="1" x14ac:dyDescent="0.3">
      <c r="A89" s="328" t="s">
        <v>783</v>
      </c>
      <c r="B89" s="405" t="s">
        <v>488</v>
      </c>
      <c r="C89" s="3" t="s">
        <v>843</v>
      </c>
      <c r="E89" s="3" t="s">
        <v>343</v>
      </c>
      <c r="F89" s="407"/>
      <c r="G89" s="407">
        <v>4</v>
      </c>
      <c r="H89" s="407"/>
      <c r="I89" s="407"/>
      <c r="J89" s="407"/>
      <c r="K89" s="7">
        <f t="shared" si="7"/>
        <v>4</v>
      </c>
      <c r="L89" s="5">
        <f t="shared" si="9"/>
        <v>0</v>
      </c>
      <c r="M89">
        <f t="shared" si="8"/>
        <v>0</v>
      </c>
    </row>
    <row r="90" spans="1:13" ht="15" hidden="1" thickTop="1" x14ac:dyDescent="0.3">
      <c r="A90" s="328" t="s">
        <v>787</v>
      </c>
      <c r="B90" s="405" t="s">
        <v>859</v>
      </c>
      <c r="C90" s="3" t="s">
        <v>860</v>
      </c>
      <c r="E90" s="3" t="s">
        <v>287</v>
      </c>
      <c r="F90" s="407"/>
      <c r="G90" s="407">
        <v>205</v>
      </c>
      <c r="H90" s="407"/>
      <c r="I90" s="407"/>
      <c r="J90" s="407"/>
      <c r="K90" s="7">
        <f t="shared" si="7"/>
        <v>205</v>
      </c>
      <c r="L90" s="5">
        <f t="shared" si="9"/>
        <v>200</v>
      </c>
      <c r="M90">
        <f t="shared" si="8"/>
        <v>41000</v>
      </c>
    </row>
    <row r="91" spans="1:13" ht="15" hidden="1" thickTop="1" x14ac:dyDescent="0.3">
      <c r="A91" s="328" t="s">
        <v>787</v>
      </c>
      <c r="B91" s="405" t="s">
        <v>870</v>
      </c>
      <c r="C91" s="3" t="s">
        <v>871</v>
      </c>
      <c r="E91" s="3" t="s">
        <v>289</v>
      </c>
      <c r="F91" s="407"/>
      <c r="G91" s="407">
        <v>24</v>
      </c>
      <c r="H91" s="407"/>
      <c r="I91" s="407"/>
      <c r="J91" s="407"/>
      <c r="K91" s="7">
        <f t="shared" si="7"/>
        <v>24</v>
      </c>
      <c r="L91" s="5">
        <f t="shared" si="9"/>
        <v>120</v>
      </c>
      <c r="M91">
        <f t="shared" si="8"/>
        <v>2880</v>
      </c>
    </row>
    <row r="92" spans="1:13" ht="15" hidden="1" thickTop="1" x14ac:dyDescent="0.3">
      <c r="A92" s="328" t="s">
        <v>787</v>
      </c>
      <c r="B92" s="405" t="s">
        <v>872</v>
      </c>
      <c r="C92" s="3" t="s">
        <v>864</v>
      </c>
      <c r="E92" s="3" t="s">
        <v>288</v>
      </c>
      <c r="F92" s="407"/>
      <c r="G92" s="407">
        <v>52</v>
      </c>
      <c r="H92" s="407"/>
      <c r="I92" s="407"/>
      <c r="J92" s="407"/>
      <c r="K92" s="7">
        <f t="shared" si="7"/>
        <v>52</v>
      </c>
      <c r="L92" s="5">
        <f t="shared" si="9"/>
        <v>200</v>
      </c>
      <c r="M92">
        <f t="shared" si="8"/>
        <v>10400</v>
      </c>
    </row>
    <row r="93" spans="1:13" ht="15" hidden="1" thickTop="1" x14ac:dyDescent="0.3">
      <c r="A93" s="328" t="s">
        <v>787</v>
      </c>
      <c r="B93" s="405" t="s">
        <v>873</v>
      </c>
      <c r="C93" s="3" t="s">
        <v>864</v>
      </c>
      <c r="E93" s="3" t="s">
        <v>288</v>
      </c>
      <c r="F93" s="407"/>
      <c r="G93" s="407">
        <v>60</v>
      </c>
      <c r="H93" s="407"/>
      <c r="I93" s="407"/>
      <c r="J93" s="407"/>
      <c r="K93" s="7">
        <f t="shared" si="7"/>
        <v>60</v>
      </c>
      <c r="L93" s="5">
        <f t="shared" si="9"/>
        <v>200</v>
      </c>
      <c r="M93">
        <f t="shared" si="8"/>
        <v>12000</v>
      </c>
    </row>
    <row r="94" spans="1:13" ht="15" hidden="1" thickTop="1" x14ac:dyDescent="0.3">
      <c r="A94" s="328" t="s">
        <v>787</v>
      </c>
      <c r="B94" s="405" t="s">
        <v>874</v>
      </c>
      <c r="C94" s="3" t="s">
        <v>864</v>
      </c>
      <c r="E94" s="3" t="s">
        <v>288</v>
      </c>
      <c r="F94" s="407"/>
      <c r="G94" s="407">
        <v>60</v>
      </c>
      <c r="H94" s="407"/>
      <c r="I94" s="407"/>
      <c r="J94" s="407"/>
      <c r="K94" s="7">
        <f t="shared" si="7"/>
        <v>60</v>
      </c>
      <c r="L94" s="5">
        <f t="shared" si="9"/>
        <v>200</v>
      </c>
      <c r="M94">
        <f t="shared" si="8"/>
        <v>12000</v>
      </c>
    </row>
    <row r="95" spans="1:13" ht="15" hidden="1" thickTop="1" x14ac:dyDescent="0.3">
      <c r="A95" s="328" t="s">
        <v>787</v>
      </c>
      <c r="B95" s="405" t="s">
        <v>875</v>
      </c>
      <c r="C95" s="3" t="s">
        <v>864</v>
      </c>
      <c r="E95" s="3" t="s">
        <v>288</v>
      </c>
      <c r="F95" s="407"/>
      <c r="G95" s="407">
        <v>60</v>
      </c>
      <c r="H95" s="407"/>
      <c r="I95" s="407"/>
      <c r="J95" s="407"/>
      <c r="K95" s="7">
        <f t="shared" si="7"/>
        <v>60</v>
      </c>
      <c r="L95" s="5">
        <f t="shared" si="9"/>
        <v>200</v>
      </c>
      <c r="M95">
        <f t="shared" si="8"/>
        <v>12000</v>
      </c>
    </row>
    <row r="96" spans="1:13" ht="15" hidden="1" thickTop="1" x14ac:dyDescent="0.3">
      <c r="A96" s="328" t="s">
        <v>787</v>
      </c>
      <c r="B96" s="405" t="s">
        <v>861</v>
      </c>
      <c r="C96" s="3" t="s">
        <v>862</v>
      </c>
      <c r="E96" s="3" t="s">
        <v>276</v>
      </c>
      <c r="F96" s="407"/>
      <c r="G96" s="407"/>
      <c r="H96" s="407"/>
      <c r="I96" s="407"/>
      <c r="J96" s="407">
        <v>10</v>
      </c>
      <c r="K96" s="7">
        <f t="shared" si="7"/>
        <v>10</v>
      </c>
      <c r="L96" s="5">
        <f t="shared" si="9"/>
        <v>200</v>
      </c>
      <c r="M96">
        <f t="shared" si="8"/>
        <v>2000</v>
      </c>
    </row>
    <row r="97" spans="1:13" ht="15" hidden="1" thickTop="1" x14ac:dyDescent="0.3">
      <c r="A97" s="328" t="s">
        <v>787</v>
      </c>
      <c r="B97" s="405" t="s">
        <v>865</v>
      </c>
      <c r="C97" s="3" t="s">
        <v>876</v>
      </c>
      <c r="E97" s="3" t="s">
        <v>343</v>
      </c>
      <c r="F97" s="407"/>
      <c r="G97" s="407">
        <v>6</v>
      </c>
      <c r="H97" s="407"/>
      <c r="I97" s="407"/>
      <c r="J97" s="407"/>
      <c r="K97" s="7">
        <f t="shared" si="7"/>
        <v>6</v>
      </c>
      <c r="L97" s="5">
        <f t="shared" si="9"/>
        <v>0</v>
      </c>
      <c r="M97">
        <f t="shared" si="8"/>
        <v>0</v>
      </c>
    </row>
    <row r="98" spans="1:13" ht="15" hidden="1" thickTop="1" x14ac:dyDescent="0.3">
      <c r="A98" s="328" t="s">
        <v>787</v>
      </c>
      <c r="B98" s="405" t="s">
        <v>877</v>
      </c>
      <c r="C98" s="3" t="s">
        <v>864</v>
      </c>
      <c r="E98" s="3" t="s">
        <v>288</v>
      </c>
      <c r="F98" s="407"/>
      <c r="G98" s="407">
        <v>56</v>
      </c>
      <c r="H98" s="407"/>
      <c r="I98" s="407"/>
      <c r="J98" s="407"/>
      <c r="K98" s="7">
        <f t="shared" si="7"/>
        <v>56</v>
      </c>
      <c r="L98" s="5">
        <f t="shared" si="9"/>
        <v>200</v>
      </c>
      <c r="M98">
        <f t="shared" si="8"/>
        <v>11200</v>
      </c>
    </row>
    <row r="99" spans="1:13" ht="15" hidden="1" thickTop="1" x14ac:dyDescent="0.3">
      <c r="A99" s="328" t="s">
        <v>787</v>
      </c>
      <c r="B99" s="405" t="s">
        <v>878</v>
      </c>
      <c r="C99" s="3" t="s">
        <v>864</v>
      </c>
      <c r="E99" s="3" t="s">
        <v>288</v>
      </c>
      <c r="F99" s="407"/>
      <c r="G99" s="407">
        <v>56</v>
      </c>
      <c r="H99" s="407"/>
      <c r="I99" s="407"/>
      <c r="J99" s="407"/>
      <c r="K99" s="7">
        <f t="shared" si="7"/>
        <v>56</v>
      </c>
      <c r="L99" s="5">
        <f t="shared" si="9"/>
        <v>200</v>
      </c>
      <c r="M99">
        <f t="shared" si="8"/>
        <v>11200</v>
      </c>
    </row>
    <row r="100" spans="1:13" ht="15" hidden="1" thickTop="1" x14ac:dyDescent="0.3">
      <c r="A100" s="328" t="s">
        <v>787</v>
      </c>
      <c r="B100" s="405" t="s">
        <v>879</v>
      </c>
      <c r="C100" s="3" t="s">
        <v>864</v>
      </c>
      <c r="E100" s="3" t="s">
        <v>288</v>
      </c>
      <c r="F100" s="407"/>
      <c r="G100" s="407">
        <v>56</v>
      </c>
      <c r="H100" s="407"/>
      <c r="I100" s="407"/>
      <c r="J100" s="407"/>
      <c r="K100" s="7">
        <f t="shared" si="7"/>
        <v>56</v>
      </c>
      <c r="L100" s="5">
        <f t="shared" si="9"/>
        <v>200</v>
      </c>
      <c r="M100">
        <f t="shared" si="8"/>
        <v>11200</v>
      </c>
    </row>
    <row r="101" spans="1:13" ht="15" hidden="1" thickTop="1" x14ac:dyDescent="0.3">
      <c r="A101" s="328" t="s">
        <v>783</v>
      </c>
      <c r="B101" s="405" t="s">
        <v>584</v>
      </c>
      <c r="C101" s="3" t="s">
        <v>880</v>
      </c>
      <c r="E101" s="3" t="s">
        <v>288</v>
      </c>
      <c r="F101" s="407"/>
      <c r="G101" s="407">
        <v>58</v>
      </c>
      <c r="H101" s="407"/>
      <c r="I101" s="407"/>
      <c r="J101" s="407"/>
      <c r="K101" s="7">
        <f t="shared" si="7"/>
        <v>58</v>
      </c>
      <c r="L101" s="5">
        <f t="shared" si="9"/>
        <v>200</v>
      </c>
      <c r="M101">
        <f t="shared" si="8"/>
        <v>11600</v>
      </c>
    </row>
    <row r="102" spans="1:13" ht="15" hidden="1" thickTop="1" x14ac:dyDescent="0.3">
      <c r="A102" s="328" t="s">
        <v>783</v>
      </c>
      <c r="B102" s="405" t="s">
        <v>459</v>
      </c>
      <c r="C102" s="3" t="s">
        <v>881</v>
      </c>
      <c r="E102" s="3" t="s">
        <v>343</v>
      </c>
      <c r="F102" s="407"/>
      <c r="G102" s="407">
        <v>4</v>
      </c>
      <c r="H102" s="407"/>
      <c r="I102" s="407"/>
      <c r="J102" s="407"/>
      <c r="K102" s="7">
        <f t="shared" si="7"/>
        <v>4</v>
      </c>
      <c r="L102" s="5">
        <f t="shared" si="9"/>
        <v>0</v>
      </c>
      <c r="M102">
        <f t="shared" si="8"/>
        <v>0</v>
      </c>
    </row>
    <row r="103" spans="1:13" ht="15" hidden="1" thickTop="1" x14ac:dyDescent="0.3">
      <c r="A103" s="328" t="s">
        <v>783</v>
      </c>
      <c r="B103" s="405" t="s">
        <v>882</v>
      </c>
      <c r="C103" s="3" t="s">
        <v>883</v>
      </c>
      <c r="E103" s="3" t="s">
        <v>343</v>
      </c>
      <c r="F103" s="407"/>
      <c r="G103" s="407">
        <v>6</v>
      </c>
      <c r="H103" s="407"/>
      <c r="I103" s="407"/>
      <c r="J103" s="407"/>
      <c r="K103" s="7">
        <f t="shared" si="7"/>
        <v>6</v>
      </c>
      <c r="L103" s="5">
        <f t="shared" si="9"/>
        <v>0</v>
      </c>
      <c r="M103">
        <f t="shared" si="8"/>
        <v>0</v>
      </c>
    </row>
    <row r="104" spans="1:13" ht="15" hidden="1" thickTop="1" x14ac:dyDescent="0.3">
      <c r="A104" s="328" t="s">
        <v>798</v>
      </c>
      <c r="B104" s="405" t="s">
        <v>884</v>
      </c>
      <c r="C104" s="3" t="s">
        <v>885</v>
      </c>
      <c r="E104" s="3" t="s">
        <v>343</v>
      </c>
      <c r="F104" s="407"/>
      <c r="G104" s="407">
        <v>12</v>
      </c>
      <c r="H104" s="407"/>
      <c r="I104" s="407"/>
      <c r="J104" s="407"/>
      <c r="K104" s="7">
        <f t="shared" si="7"/>
        <v>12</v>
      </c>
      <c r="L104" s="5">
        <f t="shared" si="9"/>
        <v>0</v>
      </c>
      <c r="M104">
        <f t="shared" si="8"/>
        <v>0</v>
      </c>
    </row>
    <row r="105" spans="1:13" ht="15" hidden="1" thickTop="1" x14ac:dyDescent="0.3">
      <c r="A105" s="328" t="s">
        <v>787</v>
      </c>
      <c r="B105" s="405" t="s">
        <v>865</v>
      </c>
      <c r="C105" s="3" t="s">
        <v>817</v>
      </c>
      <c r="E105" s="3" t="s">
        <v>343</v>
      </c>
      <c r="F105" s="407"/>
      <c r="G105" s="407">
        <v>12</v>
      </c>
      <c r="H105" s="407"/>
      <c r="I105" s="407"/>
      <c r="J105" s="407"/>
      <c r="K105" s="7">
        <f t="shared" si="7"/>
        <v>12</v>
      </c>
      <c r="L105" s="5">
        <f t="shared" si="9"/>
        <v>0</v>
      </c>
      <c r="M105">
        <f t="shared" si="8"/>
        <v>0</v>
      </c>
    </row>
    <row r="106" spans="1:13" ht="15" hidden="1" thickTop="1" x14ac:dyDescent="0.3">
      <c r="A106" s="328" t="s">
        <v>787</v>
      </c>
      <c r="B106" s="405" t="s">
        <v>861</v>
      </c>
      <c r="C106" s="3" t="s">
        <v>862</v>
      </c>
      <c r="E106" s="3" t="s">
        <v>276</v>
      </c>
      <c r="F106" s="407"/>
      <c r="G106" s="407"/>
      <c r="H106" s="407"/>
      <c r="I106" s="407"/>
      <c r="J106" s="407">
        <v>8</v>
      </c>
      <c r="K106" s="7">
        <f t="shared" si="7"/>
        <v>8</v>
      </c>
      <c r="L106" s="5">
        <f t="shared" si="9"/>
        <v>200</v>
      </c>
      <c r="M106">
        <f t="shared" si="8"/>
        <v>1600</v>
      </c>
    </row>
    <row r="107" spans="1:13" ht="15" hidden="1" thickTop="1" x14ac:dyDescent="0.3">
      <c r="A107" s="328" t="s">
        <v>783</v>
      </c>
      <c r="B107" s="405" t="s">
        <v>484</v>
      </c>
      <c r="C107" s="3" t="s">
        <v>826</v>
      </c>
      <c r="E107" s="3" t="s">
        <v>343</v>
      </c>
      <c r="F107" s="407"/>
      <c r="G107" s="407">
        <v>3</v>
      </c>
      <c r="H107" s="407"/>
      <c r="I107" s="407"/>
      <c r="J107" s="407"/>
      <c r="K107" s="7">
        <f t="shared" si="7"/>
        <v>3</v>
      </c>
      <c r="L107" s="5">
        <f t="shared" si="9"/>
        <v>0</v>
      </c>
      <c r="M107">
        <f t="shared" si="8"/>
        <v>0</v>
      </c>
    </row>
    <row r="108" spans="1:13" ht="15" hidden="1" thickTop="1" x14ac:dyDescent="0.3">
      <c r="A108" s="328" t="s">
        <v>783</v>
      </c>
      <c r="B108" s="405" t="s">
        <v>475</v>
      </c>
      <c r="C108" s="3" t="s">
        <v>848</v>
      </c>
      <c r="E108" s="3" t="s">
        <v>289</v>
      </c>
      <c r="F108" s="407"/>
      <c r="G108" s="407">
        <v>9</v>
      </c>
      <c r="H108" s="407"/>
      <c r="I108" s="407"/>
      <c r="J108" s="407"/>
      <c r="K108" s="7">
        <f t="shared" si="7"/>
        <v>9</v>
      </c>
      <c r="L108" s="5">
        <f t="shared" si="9"/>
        <v>120</v>
      </c>
      <c r="M108">
        <f t="shared" si="8"/>
        <v>1080</v>
      </c>
    </row>
    <row r="109" spans="1:13" ht="15" hidden="1" thickTop="1" x14ac:dyDescent="0.3">
      <c r="A109" s="328" t="s">
        <v>783</v>
      </c>
      <c r="B109" s="405" t="s">
        <v>451</v>
      </c>
      <c r="C109" s="3" t="s">
        <v>886</v>
      </c>
      <c r="E109" s="3" t="s">
        <v>343</v>
      </c>
      <c r="F109" s="407"/>
      <c r="G109" s="407">
        <v>6</v>
      </c>
      <c r="H109" s="407"/>
      <c r="I109" s="407"/>
      <c r="J109" s="407"/>
      <c r="K109" s="7">
        <f t="shared" si="7"/>
        <v>6</v>
      </c>
      <c r="L109" s="5">
        <f t="shared" si="9"/>
        <v>0</v>
      </c>
      <c r="M109">
        <f t="shared" si="8"/>
        <v>0</v>
      </c>
    </row>
    <row r="110" spans="1:13" ht="15" hidden="1" thickTop="1" x14ac:dyDescent="0.3">
      <c r="A110" s="328" t="s">
        <v>783</v>
      </c>
      <c r="B110" s="405" t="s">
        <v>457</v>
      </c>
      <c r="C110" s="3" t="s">
        <v>887</v>
      </c>
      <c r="E110" s="3" t="s">
        <v>288</v>
      </c>
      <c r="F110" s="407"/>
      <c r="G110" s="407">
        <v>25</v>
      </c>
      <c r="H110" s="407"/>
      <c r="I110" s="407"/>
      <c r="J110" s="407"/>
      <c r="K110" s="7">
        <f t="shared" si="7"/>
        <v>25</v>
      </c>
      <c r="L110" s="5">
        <f t="shared" si="9"/>
        <v>200</v>
      </c>
      <c r="M110">
        <f t="shared" si="8"/>
        <v>5000</v>
      </c>
    </row>
    <row r="111" spans="1:13" ht="15" hidden="1" thickTop="1" x14ac:dyDescent="0.3">
      <c r="A111" s="328" t="s">
        <v>783</v>
      </c>
      <c r="B111" s="405" t="s">
        <v>888</v>
      </c>
      <c r="C111" s="3" t="s">
        <v>889</v>
      </c>
      <c r="E111" s="3" t="s">
        <v>343</v>
      </c>
      <c r="F111" s="407"/>
      <c r="G111" s="407">
        <v>174</v>
      </c>
      <c r="H111" s="407"/>
      <c r="I111" s="407"/>
      <c r="J111" s="407"/>
      <c r="K111" s="7">
        <f t="shared" si="7"/>
        <v>174</v>
      </c>
      <c r="L111" s="5">
        <f t="shared" si="9"/>
        <v>0</v>
      </c>
      <c r="M111">
        <f t="shared" si="8"/>
        <v>0</v>
      </c>
    </row>
    <row r="112" spans="1:13" ht="15" hidden="1" thickTop="1" x14ac:dyDescent="0.3">
      <c r="A112" s="328" t="s">
        <v>783</v>
      </c>
      <c r="B112" s="405" t="s">
        <v>890</v>
      </c>
      <c r="C112" s="3" t="s">
        <v>889</v>
      </c>
      <c r="E112" s="3" t="s">
        <v>343</v>
      </c>
      <c r="F112" s="407"/>
      <c r="G112" s="407">
        <v>7</v>
      </c>
      <c r="H112" s="407"/>
      <c r="I112" s="407"/>
      <c r="J112" s="407"/>
      <c r="K112" s="7">
        <f t="shared" si="7"/>
        <v>7</v>
      </c>
      <c r="L112" s="5">
        <f t="shared" si="9"/>
        <v>0</v>
      </c>
      <c r="M112">
        <f t="shared" si="8"/>
        <v>0</v>
      </c>
    </row>
    <row r="113" spans="1:13" ht="15.6" hidden="1" thickTop="1" thickBot="1" x14ac:dyDescent="0.35">
      <c r="A113" s="328"/>
      <c r="B113" s="405"/>
      <c r="C113" s="259" t="s">
        <v>377</v>
      </c>
      <c r="D113" s="259"/>
      <c r="E113" s="259"/>
      <c r="F113" s="335">
        <f>SUM(F67:F110)</f>
        <v>0</v>
      </c>
      <c r="G113" s="335">
        <f>SUM(G67:G112)</f>
        <v>1704</v>
      </c>
      <c r="H113" s="335">
        <f>SUM(H67:H110)</f>
        <v>0</v>
      </c>
      <c r="I113" s="335">
        <f>SUM(I67:I110)</f>
        <v>0</v>
      </c>
      <c r="J113" s="335">
        <f>SUM(J67:J110)</f>
        <v>46</v>
      </c>
      <c r="K113" s="335">
        <f>SUM(K67:K112)</f>
        <v>1750</v>
      </c>
      <c r="L113" s="5">
        <f t="shared" si="9"/>
        <v>0</v>
      </c>
      <c r="M113">
        <f t="shared" si="8"/>
        <v>0</v>
      </c>
    </row>
    <row r="114" spans="1:13" ht="15" hidden="1" thickTop="1" x14ac:dyDescent="0.3">
      <c r="A114" s="328"/>
      <c r="B114" s="405"/>
      <c r="L114" s="5">
        <f t="shared" si="9"/>
        <v>0</v>
      </c>
      <c r="M114">
        <f t="shared" si="8"/>
        <v>0</v>
      </c>
    </row>
    <row r="115" spans="1:13" ht="15" hidden="1" thickTop="1" x14ac:dyDescent="0.3">
      <c r="A115" s="328"/>
      <c r="B115" s="405"/>
      <c r="C115" s="372" t="s">
        <v>218</v>
      </c>
      <c r="D115" s="372"/>
      <c r="E115" s="372"/>
      <c r="F115" s="179"/>
      <c r="G115" s="179"/>
      <c r="H115" s="179"/>
      <c r="I115" s="179"/>
      <c r="J115" s="179"/>
      <c r="K115" s="338"/>
      <c r="L115" s="5">
        <f t="shared" si="9"/>
        <v>0</v>
      </c>
      <c r="M115">
        <f t="shared" si="8"/>
        <v>0</v>
      </c>
    </row>
    <row r="116" spans="1:13" ht="15" hidden="1" thickTop="1" x14ac:dyDescent="0.3">
      <c r="A116" s="328"/>
      <c r="B116" s="405"/>
      <c r="C116" s="372" t="str">
        <f>C64</f>
        <v>Totaal begane grond</v>
      </c>
      <c r="D116" s="372"/>
      <c r="E116" s="372"/>
      <c r="F116" s="373">
        <f t="shared" ref="F116:K116" si="10">F64</f>
        <v>30</v>
      </c>
      <c r="G116" s="373">
        <f t="shared" si="10"/>
        <v>1489</v>
      </c>
      <c r="H116" s="373">
        <f t="shared" si="10"/>
        <v>0</v>
      </c>
      <c r="I116" s="373">
        <f t="shared" si="10"/>
        <v>0</v>
      </c>
      <c r="J116" s="373">
        <f t="shared" si="10"/>
        <v>63</v>
      </c>
      <c r="K116" s="373">
        <f t="shared" si="10"/>
        <v>1582</v>
      </c>
      <c r="L116" s="5">
        <f t="shared" si="9"/>
        <v>0</v>
      </c>
      <c r="M116">
        <f t="shared" si="8"/>
        <v>0</v>
      </c>
    </row>
    <row r="117" spans="1:13" ht="15" hidden="1" thickTop="1" x14ac:dyDescent="0.3">
      <c r="A117" s="328"/>
      <c r="B117" s="405"/>
      <c r="C117" s="372" t="str">
        <f>C113</f>
        <v>Totaal 1e etage</v>
      </c>
      <c r="D117" s="372"/>
      <c r="E117" s="372"/>
      <c r="F117" s="373">
        <f>F113</f>
        <v>0</v>
      </c>
      <c r="G117" s="373">
        <f t="shared" ref="G117:K117" si="11">G113</f>
        <v>1704</v>
      </c>
      <c r="H117" s="373">
        <f t="shared" si="11"/>
        <v>0</v>
      </c>
      <c r="I117" s="373">
        <f t="shared" si="11"/>
        <v>0</v>
      </c>
      <c r="J117" s="373">
        <f t="shared" si="11"/>
        <v>46</v>
      </c>
      <c r="K117" s="373">
        <f t="shared" si="11"/>
        <v>1750</v>
      </c>
      <c r="L117" s="5">
        <f t="shared" si="9"/>
        <v>0</v>
      </c>
      <c r="M117">
        <f t="shared" si="8"/>
        <v>0</v>
      </c>
    </row>
    <row r="118" spans="1:13" ht="15.6" hidden="1" thickTop="1" thickBot="1" x14ac:dyDescent="0.35">
      <c r="A118" s="328"/>
      <c r="B118" s="405"/>
      <c r="C118" s="259" t="s">
        <v>86</v>
      </c>
      <c r="D118" s="259"/>
      <c r="E118" s="259"/>
      <c r="F118" s="370">
        <f>SUM(F116:F117)</f>
        <v>30</v>
      </c>
      <c r="G118" s="370">
        <f t="shared" ref="G118:K118" si="12">SUM(G116:G117)</f>
        <v>3193</v>
      </c>
      <c r="H118" s="370">
        <f t="shared" si="12"/>
        <v>0</v>
      </c>
      <c r="I118" s="370">
        <f t="shared" si="12"/>
        <v>0</v>
      </c>
      <c r="J118" s="370">
        <f t="shared" si="12"/>
        <v>109</v>
      </c>
      <c r="K118" s="411">
        <f t="shared" si="12"/>
        <v>3332</v>
      </c>
      <c r="L118" s="5">
        <f t="shared" si="9"/>
        <v>0</v>
      </c>
      <c r="M118">
        <f t="shared" si="8"/>
        <v>0</v>
      </c>
    </row>
    <row r="119" spans="1:13" hidden="1" x14ac:dyDescent="0.3">
      <c r="K119" s="7">
        <f t="shared" ref="K119:K132" si="13">SUM(F119:J119)</f>
        <v>0</v>
      </c>
      <c r="L119" s="5">
        <f t="shared" si="9"/>
        <v>0</v>
      </c>
      <c r="M119">
        <f t="shared" si="8"/>
        <v>0</v>
      </c>
    </row>
    <row r="120" spans="1:13" hidden="1" x14ac:dyDescent="0.3">
      <c r="K120" s="7">
        <f t="shared" si="13"/>
        <v>0</v>
      </c>
      <c r="L120" s="5">
        <f t="shared" si="9"/>
        <v>0</v>
      </c>
      <c r="M120">
        <f t="shared" si="8"/>
        <v>0</v>
      </c>
    </row>
    <row r="121" spans="1:13" hidden="1" x14ac:dyDescent="0.3">
      <c r="K121" s="7">
        <f t="shared" si="13"/>
        <v>0</v>
      </c>
      <c r="L121" s="5">
        <f t="shared" si="9"/>
        <v>0</v>
      </c>
      <c r="M121">
        <f t="shared" si="8"/>
        <v>0</v>
      </c>
    </row>
    <row r="122" spans="1:13" hidden="1" x14ac:dyDescent="0.3">
      <c r="K122" s="7">
        <f t="shared" si="13"/>
        <v>0</v>
      </c>
      <c r="L122" s="5">
        <f t="shared" si="9"/>
        <v>0</v>
      </c>
      <c r="M122">
        <f t="shared" si="8"/>
        <v>0</v>
      </c>
    </row>
    <row r="123" spans="1:13" hidden="1" x14ac:dyDescent="0.3">
      <c r="K123" s="7">
        <f t="shared" si="13"/>
        <v>0</v>
      </c>
      <c r="L123" s="5">
        <f t="shared" si="9"/>
        <v>0</v>
      </c>
      <c r="M123">
        <f t="shared" si="8"/>
        <v>0</v>
      </c>
    </row>
    <row r="124" spans="1:13" hidden="1" x14ac:dyDescent="0.3">
      <c r="K124" s="7">
        <f t="shared" si="13"/>
        <v>0</v>
      </c>
      <c r="L124" s="5">
        <f t="shared" si="9"/>
        <v>0</v>
      </c>
      <c r="M124">
        <f t="shared" si="8"/>
        <v>0</v>
      </c>
    </row>
    <row r="125" spans="1:13" hidden="1" x14ac:dyDescent="0.3">
      <c r="K125" s="7">
        <f t="shared" si="13"/>
        <v>0</v>
      </c>
      <c r="L125" s="5">
        <f t="shared" si="9"/>
        <v>0</v>
      </c>
      <c r="M125">
        <f t="shared" si="8"/>
        <v>0</v>
      </c>
    </row>
    <row r="126" spans="1:13" hidden="1" x14ac:dyDescent="0.3">
      <c r="K126" s="7">
        <f t="shared" si="13"/>
        <v>0</v>
      </c>
      <c r="L126" s="5">
        <f t="shared" si="9"/>
        <v>0</v>
      </c>
      <c r="M126">
        <f t="shared" si="8"/>
        <v>0</v>
      </c>
    </row>
    <row r="127" spans="1:13" hidden="1" x14ac:dyDescent="0.3">
      <c r="K127" s="7">
        <f t="shared" si="13"/>
        <v>0</v>
      </c>
      <c r="L127" s="5">
        <f t="shared" si="9"/>
        <v>0</v>
      </c>
      <c r="M127">
        <f t="shared" si="8"/>
        <v>0</v>
      </c>
    </row>
    <row r="128" spans="1:13" hidden="1" x14ac:dyDescent="0.3">
      <c r="K128" s="7">
        <f t="shared" si="13"/>
        <v>0</v>
      </c>
      <c r="L128" s="5">
        <f t="shared" si="9"/>
        <v>0</v>
      </c>
      <c r="M128">
        <f t="shared" si="8"/>
        <v>0</v>
      </c>
    </row>
    <row r="129" spans="11:13" hidden="1" x14ac:dyDescent="0.3">
      <c r="K129" s="7">
        <f t="shared" si="13"/>
        <v>0</v>
      </c>
      <c r="L129" s="5">
        <f t="shared" si="9"/>
        <v>0</v>
      </c>
      <c r="M129">
        <f t="shared" si="8"/>
        <v>0</v>
      </c>
    </row>
    <row r="130" spans="11:13" hidden="1" x14ac:dyDescent="0.3">
      <c r="K130" s="7">
        <f t="shared" si="13"/>
        <v>0</v>
      </c>
      <c r="L130" s="5">
        <f t="shared" si="9"/>
        <v>0</v>
      </c>
      <c r="M130">
        <f t="shared" si="8"/>
        <v>0</v>
      </c>
    </row>
    <row r="131" spans="11:13" hidden="1" x14ac:dyDescent="0.3">
      <c r="K131" s="7">
        <f t="shared" si="13"/>
        <v>0</v>
      </c>
      <c r="L131" s="5">
        <f t="shared" si="9"/>
        <v>0</v>
      </c>
      <c r="M131">
        <f t="shared" si="8"/>
        <v>0</v>
      </c>
    </row>
    <row r="132" spans="11:13" hidden="1" x14ac:dyDescent="0.3">
      <c r="K132" s="7">
        <f t="shared" si="13"/>
        <v>0</v>
      </c>
      <c r="L132" s="5">
        <f t="shared" si="9"/>
        <v>0</v>
      </c>
      <c r="M132">
        <f t="shared" si="8"/>
        <v>0</v>
      </c>
    </row>
    <row r="133" spans="11:13" hidden="1" x14ac:dyDescent="0.3">
      <c r="K133" s="7">
        <f t="shared" ref="K133:K196" si="14">SUM(F133:J133)</f>
        <v>0</v>
      </c>
      <c r="L133" s="5">
        <f t="shared" si="9"/>
        <v>0</v>
      </c>
      <c r="M133">
        <f t="shared" ref="M133:M196" si="15">SUM(K133*L133)</f>
        <v>0</v>
      </c>
    </row>
    <row r="134" spans="11:13" hidden="1" x14ac:dyDescent="0.3">
      <c r="K134" s="7">
        <f t="shared" si="14"/>
        <v>0</v>
      </c>
      <c r="L134" s="5">
        <f t="shared" ref="L134:L197" si="16">IF(D134="X",0,IF(E134="",0,IF(E134="H",0,VLOOKUP(E134,$F$539:$G$553,2))))</f>
        <v>0</v>
      </c>
      <c r="M134">
        <f t="shared" si="15"/>
        <v>0</v>
      </c>
    </row>
    <row r="135" spans="11:13" hidden="1" x14ac:dyDescent="0.3">
      <c r="K135" s="7">
        <f t="shared" si="14"/>
        <v>0</v>
      </c>
      <c r="L135" s="5">
        <f t="shared" si="16"/>
        <v>0</v>
      </c>
      <c r="M135">
        <f t="shared" si="15"/>
        <v>0</v>
      </c>
    </row>
    <row r="136" spans="11:13" hidden="1" x14ac:dyDescent="0.3">
      <c r="K136" s="7">
        <f t="shared" si="14"/>
        <v>0</v>
      </c>
      <c r="L136" s="5">
        <f t="shared" si="16"/>
        <v>0</v>
      </c>
      <c r="M136">
        <f t="shared" si="15"/>
        <v>0</v>
      </c>
    </row>
    <row r="137" spans="11:13" hidden="1" x14ac:dyDescent="0.3">
      <c r="K137" s="7">
        <f t="shared" si="14"/>
        <v>0</v>
      </c>
      <c r="L137" s="5">
        <f t="shared" si="16"/>
        <v>0</v>
      </c>
      <c r="M137">
        <f t="shared" si="15"/>
        <v>0</v>
      </c>
    </row>
    <row r="138" spans="11:13" hidden="1" x14ac:dyDescent="0.3">
      <c r="K138" s="7">
        <f t="shared" si="14"/>
        <v>0</v>
      </c>
      <c r="L138" s="5">
        <f t="shared" si="16"/>
        <v>0</v>
      </c>
      <c r="M138">
        <f t="shared" si="15"/>
        <v>0</v>
      </c>
    </row>
    <row r="139" spans="11:13" hidden="1" x14ac:dyDescent="0.3">
      <c r="K139" s="7">
        <f t="shared" si="14"/>
        <v>0</v>
      </c>
      <c r="L139" s="5">
        <f t="shared" si="16"/>
        <v>0</v>
      </c>
      <c r="M139">
        <f t="shared" si="15"/>
        <v>0</v>
      </c>
    </row>
    <row r="140" spans="11:13" hidden="1" x14ac:dyDescent="0.3">
      <c r="K140" s="7">
        <f t="shared" si="14"/>
        <v>0</v>
      </c>
      <c r="L140" s="5">
        <f t="shared" si="16"/>
        <v>0</v>
      </c>
      <c r="M140">
        <f t="shared" si="15"/>
        <v>0</v>
      </c>
    </row>
    <row r="141" spans="11:13" hidden="1" x14ac:dyDescent="0.3">
      <c r="K141" s="7">
        <f t="shared" si="14"/>
        <v>0</v>
      </c>
      <c r="L141" s="5">
        <f t="shared" si="16"/>
        <v>0</v>
      </c>
      <c r="M141">
        <f t="shared" si="15"/>
        <v>0</v>
      </c>
    </row>
    <row r="142" spans="11:13" hidden="1" x14ac:dyDescent="0.3">
      <c r="K142" s="7">
        <f t="shared" si="14"/>
        <v>0</v>
      </c>
      <c r="L142" s="5">
        <f t="shared" si="16"/>
        <v>0</v>
      </c>
      <c r="M142">
        <f t="shared" si="15"/>
        <v>0</v>
      </c>
    </row>
    <row r="143" spans="11:13" hidden="1" x14ac:dyDescent="0.3">
      <c r="K143" s="7">
        <f t="shared" si="14"/>
        <v>0</v>
      </c>
      <c r="L143" s="5">
        <f t="shared" si="16"/>
        <v>0</v>
      </c>
      <c r="M143">
        <f t="shared" si="15"/>
        <v>0</v>
      </c>
    </row>
    <row r="144" spans="11:13" hidden="1" x14ac:dyDescent="0.3">
      <c r="K144" s="7">
        <f t="shared" si="14"/>
        <v>0</v>
      </c>
      <c r="L144" s="5">
        <f t="shared" si="16"/>
        <v>0</v>
      </c>
      <c r="M144">
        <f t="shared" si="15"/>
        <v>0</v>
      </c>
    </row>
    <row r="145" spans="11:13" hidden="1" x14ac:dyDescent="0.3">
      <c r="K145" s="7">
        <f t="shared" si="14"/>
        <v>0</v>
      </c>
      <c r="L145" s="5">
        <f t="shared" si="16"/>
        <v>0</v>
      </c>
      <c r="M145">
        <f t="shared" si="15"/>
        <v>0</v>
      </c>
    </row>
    <row r="146" spans="11:13" hidden="1" x14ac:dyDescent="0.3">
      <c r="K146" s="7">
        <f t="shared" si="14"/>
        <v>0</v>
      </c>
      <c r="L146" s="5">
        <f t="shared" si="16"/>
        <v>0</v>
      </c>
      <c r="M146">
        <f t="shared" si="15"/>
        <v>0</v>
      </c>
    </row>
    <row r="147" spans="11:13" hidden="1" x14ac:dyDescent="0.3">
      <c r="K147" s="7">
        <f t="shared" si="14"/>
        <v>0</v>
      </c>
      <c r="L147" s="5">
        <f t="shared" si="16"/>
        <v>0</v>
      </c>
      <c r="M147">
        <f t="shared" si="15"/>
        <v>0</v>
      </c>
    </row>
    <row r="148" spans="11:13" hidden="1" x14ac:dyDescent="0.3">
      <c r="K148" s="7">
        <f t="shared" si="14"/>
        <v>0</v>
      </c>
      <c r="L148" s="5">
        <f t="shared" si="16"/>
        <v>0</v>
      </c>
      <c r="M148">
        <f t="shared" si="15"/>
        <v>0</v>
      </c>
    </row>
    <row r="149" spans="11:13" hidden="1" x14ac:dyDescent="0.3">
      <c r="K149" s="7">
        <f t="shared" si="14"/>
        <v>0</v>
      </c>
      <c r="L149" s="5">
        <f t="shared" si="16"/>
        <v>0</v>
      </c>
      <c r="M149">
        <f t="shared" si="15"/>
        <v>0</v>
      </c>
    </row>
    <row r="150" spans="11:13" hidden="1" x14ac:dyDescent="0.3">
      <c r="K150" s="7">
        <f t="shared" si="14"/>
        <v>0</v>
      </c>
      <c r="L150" s="5">
        <f t="shared" si="16"/>
        <v>0</v>
      </c>
      <c r="M150">
        <f t="shared" si="15"/>
        <v>0</v>
      </c>
    </row>
    <row r="151" spans="11:13" hidden="1" x14ac:dyDescent="0.3">
      <c r="K151" s="7">
        <f t="shared" si="14"/>
        <v>0</v>
      </c>
      <c r="L151" s="5">
        <f t="shared" si="16"/>
        <v>0</v>
      </c>
      <c r="M151">
        <f t="shared" si="15"/>
        <v>0</v>
      </c>
    </row>
    <row r="152" spans="11:13" hidden="1" x14ac:dyDescent="0.3">
      <c r="K152" s="7">
        <f t="shared" si="14"/>
        <v>0</v>
      </c>
      <c r="L152" s="5">
        <f t="shared" si="16"/>
        <v>0</v>
      </c>
      <c r="M152">
        <f t="shared" si="15"/>
        <v>0</v>
      </c>
    </row>
    <row r="153" spans="11:13" hidden="1" x14ac:dyDescent="0.3">
      <c r="K153" s="7">
        <f t="shared" si="14"/>
        <v>0</v>
      </c>
      <c r="L153" s="5">
        <f t="shared" si="16"/>
        <v>0</v>
      </c>
      <c r="M153">
        <f t="shared" si="15"/>
        <v>0</v>
      </c>
    </row>
    <row r="154" spans="11:13" hidden="1" x14ac:dyDescent="0.3">
      <c r="K154" s="7">
        <f t="shared" si="14"/>
        <v>0</v>
      </c>
      <c r="L154" s="5">
        <f t="shared" si="16"/>
        <v>0</v>
      </c>
      <c r="M154">
        <f t="shared" si="15"/>
        <v>0</v>
      </c>
    </row>
    <row r="155" spans="11:13" hidden="1" x14ac:dyDescent="0.3">
      <c r="K155" s="7">
        <f t="shared" si="14"/>
        <v>0</v>
      </c>
      <c r="L155" s="5">
        <f t="shared" si="16"/>
        <v>0</v>
      </c>
      <c r="M155">
        <f t="shared" si="15"/>
        <v>0</v>
      </c>
    </row>
    <row r="156" spans="11:13" hidden="1" x14ac:dyDescent="0.3">
      <c r="K156" s="7">
        <f t="shared" si="14"/>
        <v>0</v>
      </c>
      <c r="L156" s="5">
        <f t="shared" si="16"/>
        <v>0</v>
      </c>
      <c r="M156">
        <f t="shared" si="15"/>
        <v>0</v>
      </c>
    </row>
    <row r="157" spans="11:13" hidden="1" x14ac:dyDescent="0.3">
      <c r="K157" s="7">
        <f t="shared" si="14"/>
        <v>0</v>
      </c>
      <c r="L157" s="5">
        <f t="shared" si="16"/>
        <v>0</v>
      </c>
      <c r="M157">
        <f t="shared" si="15"/>
        <v>0</v>
      </c>
    </row>
    <row r="158" spans="11:13" hidden="1" x14ac:dyDescent="0.3">
      <c r="K158" s="7">
        <f t="shared" si="14"/>
        <v>0</v>
      </c>
      <c r="L158" s="5">
        <f t="shared" si="16"/>
        <v>0</v>
      </c>
      <c r="M158">
        <f t="shared" si="15"/>
        <v>0</v>
      </c>
    </row>
    <row r="159" spans="11:13" hidden="1" x14ac:dyDescent="0.3">
      <c r="K159" s="7">
        <f t="shared" si="14"/>
        <v>0</v>
      </c>
      <c r="L159" s="5">
        <f t="shared" si="16"/>
        <v>0</v>
      </c>
      <c r="M159">
        <f t="shared" si="15"/>
        <v>0</v>
      </c>
    </row>
    <row r="160" spans="11:13" hidden="1" x14ac:dyDescent="0.3">
      <c r="K160" s="7">
        <f t="shared" si="14"/>
        <v>0</v>
      </c>
      <c r="L160" s="5">
        <f t="shared" si="16"/>
        <v>0</v>
      </c>
      <c r="M160">
        <f t="shared" si="15"/>
        <v>0</v>
      </c>
    </row>
    <row r="161" spans="11:13" hidden="1" x14ac:dyDescent="0.3">
      <c r="K161" s="7">
        <f t="shared" si="14"/>
        <v>0</v>
      </c>
      <c r="L161" s="5">
        <f t="shared" si="16"/>
        <v>0</v>
      </c>
      <c r="M161">
        <f t="shared" si="15"/>
        <v>0</v>
      </c>
    </row>
    <row r="162" spans="11:13" hidden="1" x14ac:dyDescent="0.3">
      <c r="K162" s="7">
        <f t="shared" si="14"/>
        <v>0</v>
      </c>
      <c r="L162" s="5">
        <f t="shared" si="16"/>
        <v>0</v>
      </c>
      <c r="M162">
        <f t="shared" si="15"/>
        <v>0</v>
      </c>
    </row>
    <row r="163" spans="11:13" hidden="1" x14ac:dyDescent="0.3">
      <c r="K163" s="7">
        <f t="shared" si="14"/>
        <v>0</v>
      </c>
      <c r="L163" s="5">
        <f t="shared" si="16"/>
        <v>0</v>
      </c>
      <c r="M163">
        <f t="shared" si="15"/>
        <v>0</v>
      </c>
    </row>
    <row r="164" spans="11:13" hidden="1" x14ac:dyDescent="0.3">
      <c r="K164" s="7">
        <f t="shared" si="14"/>
        <v>0</v>
      </c>
      <c r="L164" s="5">
        <f t="shared" si="16"/>
        <v>0</v>
      </c>
      <c r="M164">
        <f t="shared" si="15"/>
        <v>0</v>
      </c>
    </row>
    <row r="165" spans="11:13" hidden="1" x14ac:dyDescent="0.3">
      <c r="K165" s="7">
        <f t="shared" si="14"/>
        <v>0</v>
      </c>
      <c r="L165" s="5">
        <f t="shared" si="16"/>
        <v>0</v>
      </c>
      <c r="M165">
        <f t="shared" si="15"/>
        <v>0</v>
      </c>
    </row>
    <row r="166" spans="11:13" hidden="1" x14ac:dyDescent="0.3">
      <c r="K166" s="7">
        <f t="shared" si="14"/>
        <v>0</v>
      </c>
      <c r="L166" s="5">
        <f t="shared" si="16"/>
        <v>0</v>
      </c>
      <c r="M166">
        <f t="shared" si="15"/>
        <v>0</v>
      </c>
    </row>
    <row r="167" spans="11:13" hidden="1" x14ac:dyDescent="0.3">
      <c r="K167" s="7">
        <f t="shared" si="14"/>
        <v>0</v>
      </c>
      <c r="L167" s="5">
        <f t="shared" si="16"/>
        <v>0</v>
      </c>
      <c r="M167">
        <f t="shared" si="15"/>
        <v>0</v>
      </c>
    </row>
    <row r="168" spans="11:13" hidden="1" x14ac:dyDescent="0.3">
      <c r="K168" s="7">
        <f t="shared" si="14"/>
        <v>0</v>
      </c>
      <c r="L168" s="5">
        <f t="shared" si="16"/>
        <v>0</v>
      </c>
      <c r="M168">
        <f t="shared" si="15"/>
        <v>0</v>
      </c>
    </row>
    <row r="169" spans="11:13" hidden="1" x14ac:dyDescent="0.3">
      <c r="K169" s="7">
        <f t="shared" si="14"/>
        <v>0</v>
      </c>
      <c r="L169" s="5">
        <f t="shared" si="16"/>
        <v>0</v>
      </c>
      <c r="M169">
        <f t="shared" si="15"/>
        <v>0</v>
      </c>
    </row>
    <row r="170" spans="11:13" hidden="1" x14ac:dyDescent="0.3">
      <c r="K170" s="7">
        <f t="shared" si="14"/>
        <v>0</v>
      </c>
      <c r="L170" s="5">
        <f t="shared" si="16"/>
        <v>0</v>
      </c>
      <c r="M170">
        <f t="shared" si="15"/>
        <v>0</v>
      </c>
    </row>
    <row r="171" spans="11:13" hidden="1" x14ac:dyDescent="0.3">
      <c r="K171" s="7">
        <f t="shared" si="14"/>
        <v>0</v>
      </c>
      <c r="L171" s="5">
        <f t="shared" si="16"/>
        <v>0</v>
      </c>
      <c r="M171">
        <f t="shared" si="15"/>
        <v>0</v>
      </c>
    </row>
    <row r="172" spans="11:13" hidden="1" x14ac:dyDescent="0.3">
      <c r="K172" s="7">
        <f t="shared" si="14"/>
        <v>0</v>
      </c>
      <c r="L172" s="5">
        <f t="shared" si="16"/>
        <v>0</v>
      </c>
      <c r="M172">
        <f t="shared" si="15"/>
        <v>0</v>
      </c>
    </row>
    <row r="173" spans="11:13" hidden="1" x14ac:dyDescent="0.3">
      <c r="K173" s="7">
        <f t="shared" si="14"/>
        <v>0</v>
      </c>
      <c r="L173" s="5">
        <f t="shared" si="16"/>
        <v>0</v>
      </c>
      <c r="M173">
        <f t="shared" si="15"/>
        <v>0</v>
      </c>
    </row>
    <row r="174" spans="11:13" hidden="1" x14ac:dyDescent="0.3">
      <c r="K174" s="7">
        <f t="shared" si="14"/>
        <v>0</v>
      </c>
      <c r="L174" s="5">
        <f t="shared" si="16"/>
        <v>0</v>
      </c>
      <c r="M174">
        <f t="shared" si="15"/>
        <v>0</v>
      </c>
    </row>
    <row r="175" spans="11:13" hidden="1" x14ac:dyDescent="0.3">
      <c r="K175" s="7">
        <f t="shared" si="14"/>
        <v>0</v>
      </c>
      <c r="L175" s="5">
        <f t="shared" si="16"/>
        <v>0</v>
      </c>
      <c r="M175">
        <f t="shared" si="15"/>
        <v>0</v>
      </c>
    </row>
    <row r="176" spans="11:13" hidden="1" x14ac:dyDescent="0.3">
      <c r="K176" s="7">
        <f t="shared" si="14"/>
        <v>0</v>
      </c>
      <c r="L176" s="5">
        <f t="shared" si="16"/>
        <v>0</v>
      </c>
      <c r="M176">
        <f t="shared" si="15"/>
        <v>0</v>
      </c>
    </row>
    <row r="177" spans="11:13" hidden="1" x14ac:dyDescent="0.3">
      <c r="K177" s="7">
        <f t="shared" si="14"/>
        <v>0</v>
      </c>
      <c r="L177" s="5">
        <f t="shared" si="16"/>
        <v>0</v>
      </c>
      <c r="M177">
        <f t="shared" si="15"/>
        <v>0</v>
      </c>
    </row>
    <row r="178" spans="11:13" hidden="1" x14ac:dyDescent="0.3">
      <c r="K178" s="7">
        <f t="shared" si="14"/>
        <v>0</v>
      </c>
      <c r="L178" s="5">
        <f t="shared" si="16"/>
        <v>0</v>
      </c>
      <c r="M178">
        <f t="shared" si="15"/>
        <v>0</v>
      </c>
    </row>
    <row r="179" spans="11:13" hidden="1" x14ac:dyDescent="0.3">
      <c r="K179" s="7">
        <f t="shared" si="14"/>
        <v>0</v>
      </c>
      <c r="L179" s="5">
        <f t="shared" si="16"/>
        <v>0</v>
      </c>
      <c r="M179">
        <f t="shared" si="15"/>
        <v>0</v>
      </c>
    </row>
    <row r="180" spans="11:13" hidden="1" x14ac:dyDescent="0.3">
      <c r="K180" s="7">
        <f t="shared" si="14"/>
        <v>0</v>
      </c>
      <c r="L180" s="5">
        <f t="shared" si="16"/>
        <v>0</v>
      </c>
      <c r="M180">
        <f t="shared" si="15"/>
        <v>0</v>
      </c>
    </row>
    <row r="181" spans="11:13" hidden="1" x14ac:dyDescent="0.3">
      <c r="K181" s="7">
        <f t="shared" si="14"/>
        <v>0</v>
      </c>
      <c r="L181" s="5">
        <f t="shared" si="16"/>
        <v>0</v>
      </c>
      <c r="M181">
        <f t="shared" si="15"/>
        <v>0</v>
      </c>
    </row>
    <row r="182" spans="11:13" hidden="1" x14ac:dyDescent="0.3">
      <c r="K182" s="7">
        <f t="shared" si="14"/>
        <v>0</v>
      </c>
      <c r="L182" s="5">
        <f t="shared" si="16"/>
        <v>0</v>
      </c>
      <c r="M182">
        <f t="shared" si="15"/>
        <v>0</v>
      </c>
    </row>
    <row r="183" spans="11:13" hidden="1" x14ac:dyDescent="0.3">
      <c r="K183" s="7">
        <f t="shared" si="14"/>
        <v>0</v>
      </c>
      <c r="L183" s="5">
        <f t="shared" si="16"/>
        <v>0</v>
      </c>
      <c r="M183">
        <f t="shared" si="15"/>
        <v>0</v>
      </c>
    </row>
    <row r="184" spans="11:13" hidden="1" x14ac:dyDescent="0.3">
      <c r="K184" s="7">
        <f t="shared" si="14"/>
        <v>0</v>
      </c>
      <c r="L184" s="5">
        <f t="shared" si="16"/>
        <v>0</v>
      </c>
      <c r="M184">
        <f t="shared" si="15"/>
        <v>0</v>
      </c>
    </row>
    <row r="185" spans="11:13" hidden="1" x14ac:dyDescent="0.3">
      <c r="K185" s="7">
        <f t="shared" si="14"/>
        <v>0</v>
      </c>
      <c r="L185" s="5">
        <f t="shared" si="16"/>
        <v>0</v>
      </c>
      <c r="M185">
        <f t="shared" si="15"/>
        <v>0</v>
      </c>
    </row>
    <row r="186" spans="11:13" hidden="1" x14ac:dyDescent="0.3">
      <c r="K186" s="7">
        <f t="shared" si="14"/>
        <v>0</v>
      </c>
      <c r="L186" s="5">
        <f t="shared" si="16"/>
        <v>0</v>
      </c>
      <c r="M186">
        <f t="shared" si="15"/>
        <v>0</v>
      </c>
    </row>
    <row r="187" spans="11:13" hidden="1" x14ac:dyDescent="0.3">
      <c r="K187" s="7">
        <f t="shared" si="14"/>
        <v>0</v>
      </c>
      <c r="L187" s="5">
        <f t="shared" si="16"/>
        <v>0</v>
      </c>
      <c r="M187">
        <f t="shared" si="15"/>
        <v>0</v>
      </c>
    </row>
    <row r="188" spans="11:13" hidden="1" x14ac:dyDescent="0.3">
      <c r="K188" s="7">
        <f t="shared" si="14"/>
        <v>0</v>
      </c>
      <c r="L188" s="5">
        <f t="shared" si="16"/>
        <v>0</v>
      </c>
      <c r="M188">
        <f t="shared" si="15"/>
        <v>0</v>
      </c>
    </row>
    <row r="189" spans="11:13" hidden="1" x14ac:dyDescent="0.3">
      <c r="K189" s="7">
        <f t="shared" si="14"/>
        <v>0</v>
      </c>
      <c r="L189" s="5">
        <f t="shared" si="16"/>
        <v>0</v>
      </c>
      <c r="M189">
        <f t="shared" si="15"/>
        <v>0</v>
      </c>
    </row>
    <row r="190" spans="11:13" hidden="1" x14ac:dyDescent="0.3">
      <c r="K190" s="7">
        <f t="shared" si="14"/>
        <v>0</v>
      </c>
      <c r="L190" s="5">
        <f t="shared" si="16"/>
        <v>0</v>
      </c>
      <c r="M190">
        <f t="shared" si="15"/>
        <v>0</v>
      </c>
    </row>
    <row r="191" spans="11:13" hidden="1" x14ac:dyDescent="0.3">
      <c r="K191" s="7">
        <f t="shared" si="14"/>
        <v>0</v>
      </c>
      <c r="L191" s="5">
        <f t="shared" si="16"/>
        <v>0</v>
      </c>
      <c r="M191">
        <f t="shared" si="15"/>
        <v>0</v>
      </c>
    </row>
    <row r="192" spans="11:13" hidden="1" x14ac:dyDescent="0.3">
      <c r="K192" s="7">
        <f t="shared" si="14"/>
        <v>0</v>
      </c>
      <c r="L192" s="5">
        <f t="shared" si="16"/>
        <v>0</v>
      </c>
      <c r="M192">
        <f t="shared" si="15"/>
        <v>0</v>
      </c>
    </row>
    <row r="193" spans="11:13" hidden="1" x14ac:dyDescent="0.3">
      <c r="K193" s="7">
        <f t="shared" si="14"/>
        <v>0</v>
      </c>
      <c r="L193" s="5">
        <f t="shared" si="16"/>
        <v>0</v>
      </c>
      <c r="M193">
        <f t="shared" si="15"/>
        <v>0</v>
      </c>
    </row>
    <row r="194" spans="11:13" hidden="1" x14ac:dyDescent="0.3">
      <c r="K194" s="7">
        <f t="shared" si="14"/>
        <v>0</v>
      </c>
      <c r="L194" s="5">
        <f t="shared" si="16"/>
        <v>0</v>
      </c>
      <c r="M194">
        <f t="shared" si="15"/>
        <v>0</v>
      </c>
    </row>
    <row r="195" spans="11:13" hidden="1" x14ac:dyDescent="0.3">
      <c r="K195" s="7">
        <f t="shared" si="14"/>
        <v>0</v>
      </c>
      <c r="L195" s="5">
        <f t="shared" si="16"/>
        <v>0</v>
      </c>
      <c r="M195">
        <f t="shared" si="15"/>
        <v>0</v>
      </c>
    </row>
    <row r="196" spans="11:13" hidden="1" x14ac:dyDescent="0.3">
      <c r="K196" s="7">
        <f t="shared" si="14"/>
        <v>0</v>
      </c>
      <c r="L196" s="5">
        <f t="shared" si="16"/>
        <v>0</v>
      </c>
      <c r="M196">
        <f t="shared" si="15"/>
        <v>0</v>
      </c>
    </row>
    <row r="197" spans="11:13" hidden="1" x14ac:dyDescent="0.3">
      <c r="K197" s="7">
        <f t="shared" ref="K197:K260" si="17">SUM(F197:J197)</f>
        <v>0</v>
      </c>
      <c r="L197" s="5">
        <f t="shared" si="16"/>
        <v>0</v>
      </c>
      <c r="M197">
        <f t="shared" ref="M197:M260" si="18">SUM(K197*L197)</f>
        <v>0</v>
      </c>
    </row>
    <row r="198" spans="11:13" hidden="1" x14ac:dyDescent="0.3">
      <c r="K198" s="7">
        <f t="shared" si="17"/>
        <v>0</v>
      </c>
      <c r="L198" s="5">
        <f t="shared" ref="L198:L261" si="19">IF(D198="X",0,IF(E198="",0,IF(E198="H",0,VLOOKUP(E198,$F$539:$G$553,2))))</f>
        <v>0</v>
      </c>
      <c r="M198">
        <f t="shared" si="18"/>
        <v>0</v>
      </c>
    </row>
    <row r="199" spans="11:13" hidden="1" x14ac:dyDescent="0.3">
      <c r="K199" s="7">
        <f t="shared" si="17"/>
        <v>0</v>
      </c>
      <c r="L199" s="5">
        <f t="shared" si="19"/>
        <v>0</v>
      </c>
      <c r="M199">
        <f t="shared" si="18"/>
        <v>0</v>
      </c>
    </row>
    <row r="200" spans="11:13" hidden="1" x14ac:dyDescent="0.3">
      <c r="K200" s="7">
        <f t="shared" si="17"/>
        <v>0</v>
      </c>
      <c r="L200" s="5">
        <f t="shared" si="19"/>
        <v>0</v>
      </c>
      <c r="M200">
        <f t="shared" si="18"/>
        <v>0</v>
      </c>
    </row>
    <row r="201" spans="11:13" hidden="1" x14ac:dyDescent="0.3">
      <c r="K201" s="7">
        <f t="shared" si="17"/>
        <v>0</v>
      </c>
      <c r="L201" s="5">
        <f t="shared" si="19"/>
        <v>0</v>
      </c>
      <c r="M201">
        <f t="shared" si="18"/>
        <v>0</v>
      </c>
    </row>
    <row r="202" spans="11:13" hidden="1" x14ac:dyDescent="0.3">
      <c r="K202" s="7">
        <f t="shared" si="17"/>
        <v>0</v>
      </c>
      <c r="L202" s="5">
        <f t="shared" si="19"/>
        <v>0</v>
      </c>
      <c r="M202">
        <f t="shared" si="18"/>
        <v>0</v>
      </c>
    </row>
    <row r="203" spans="11:13" hidden="1" x14ac:dyDescent="0.3">
      <c r="K203" s="7">
        <f t="shared" si="17"/>
        <v>0</v>
      </c>
      <c r="L203" s="5">
        <f t="shared" si="19"/>
        <v>0</v>
      </c>
      <c r="M203">
        <f t="shared" si="18"/>
        <v>0</v>
      </c>
    </row>
    <row r="204" spans="11:13" hidden="1" x14ac:dyDescent="0.3">
      <c r="K204" s="7">
        <f t="shared" si="17"/>
        <v>0</v>
      </c>
      <c r="L204" s="5">
        <f t="shared" si="19"/>
        <v>0</v>
      </c>
      <c r="M204">
        <f t="shared" si="18"/>
        <v>0</v>
      </c>
    </row>
    <row r="205" spans="11:13" hidden="1" x14ac:dyDescent="0.3">
      <c r="K205" s="7">
        <f t="shared" si="17"/>
        <v>0</v>
      </c>
      <c r="L205" s="5">
        <f t="shared" si="19"/>
        <v>0</v>
      </c>
      <c r="M205">
        <f t="shared" si="18"/>
        <v>0</v>
      </c>
    </row>
    <row r="206" spans="11:13" hidden="1" x14ac:dyDescent="0.3">
      <c r="K206" s="7">
        <f t="shared" si="17"/>
        <v>0</v>
      </c>
      <c r="L206" s="5">
        <f t="shared" si="19"/>
        <v>0</v>
      </c>
      <c r="M206">
        <f t="shared" si="18"/>
        <v>0</v>
      </c>
    </row>
    <row r="207" spans="11:13" hidden="1" x14ac:dyDescent="0.3">
      <c r="K207" s="7">
        <f t="shared" si="17"/>
        <v>0</v>
      </c>
      <c r="L207" s="5">
        <f t="shared" si="19"/>
        <v>0</v>
      </c>
      <c r="M207">
        <f t="shared" si="18"/>
        <v>0</v>
      </c>
    </row>
    <row r="208" spans="11:13" hidden="1" x14ac:dyDescent="0.3">
      <c r="K208" s="7">
        <f t="shared" si="17"/>
        <v>0</v>
      </c>
      <c r="L208" s="5">
        <f t="shared" si="19"/>
        <v>0</v>
      </c>
      <c r="M208">
        <f t="shared" si="18"/>
        <v>0</v>
      </c>
    </row>
    <row r="209" spans="11:13" hidden="1" x14ac:dyDescent="0.3">
      <c r="K209" s="7">
        <f t="shared" si="17"/>
        <v>0</v>
      </c>
      <c r="L209" s="5">
        <f t="shared" si="19"/>
        <v>0</v>
      </c>
      <c r="M209">
        <f t="shared" si="18"/>
        <v>0</v>
      </c>
    </row>
    <row r="210" spans="11:13" hidden="1" x14ac:dyDescent="0.3">
      <c r="K210" s="7">
        <f t="shared" si="17"/>
        <v>0</v>
      </c>
      <c r="L210" s="5">
        <f t="shared" si="19"/>
        <v>0</v>
      </c>
      <c r="M210">
        <f t="shared" si="18"/>
        <v>0</v>
      </c>
    </row>
    <row r="211" spans="11:13" hidden="1" x14ac:dyDescent="0.3">
      <c r="K211" s="7">
        <f t="shared" si="17"/>
        <v>0</v>
      </c>
      <c r="L211" s="5">
        <f t="shared" si="19"/>
        <v>0</v>
      </c>
      <c r="M211">
        <f t="shared" si="18"/>
        <v>0</v>
      </c>
    </row>
    <row r="212" spans="11:13" hidden="1" x14ac:dyDescent="0.3">
      <c r="K212" s="7">
        <f t="shared" si="17"/>
        <v>0</v>
      </c>
      <c r="L212" s="5">
        <f t="shared" si="19"/>
        <v>0</v>
      </c>
      <c r="M212">
        <f t="shared" si="18"/>
        <v>0</v>
      </c>
    </row>
    <row r="213" spans="11:13" hidden="1" x14ac:dyDescent="0.3">
      <c r="K213" s="7">
        <f t="shared" si="17"/>
        <v>0</v>
      </c>
      <c r="L213" s="5">
        <f t="shared" si="19"/>
        <v>0</v>
      </c>
      <c r="M213">
        <f t="shared" si="18"/>
        <v>0</v>
      </c>
    </row>
    <row r="214" spans="11:13" hidden="1" x14ac:dyDescent="0.3">
      <c r="K214" s="7">
        <f t="shared" si="17"/>
        <v>0</v>
      </c>
      <c r="L214" s="5">
        <f t="shared" si="19"/>
        <v>0</v>
      </c>
      <c r="M214">
        <f t="shared" si="18"/>
        <v>0</v>
      </c>
    </row>
    <row r="215" spans="11:13" hidden="1" x14ac:dyDescent="0.3">
      <c r="K215" s="7">
        <f t="shared" si="17"/>
        <v>0</v>
      </c>
      <c r="L215" s="5">
        <f t="shared" si="19"/>
        <v>0</v>
      </c>
      <c r="M215">
        <f t="shared" si="18"/>
        <v>0</v>
      </c>
    </row>
    <row r="216" spans="11:13" hidden="1" x14ac:dyDescent="0.3">
      <c r="K216" s="7">
        <f t="shared" si="17"/>
        <v>0</v>
      </c>
      <c r="L216" s="5">
        <f t="shared" si="19"/>
        <v>0</v>
      </c>
      <c r="M216">
        <f t="shared" si="18"/>
        <v>0</v>
      </c>
    </row>
    <row r="217" spans="11:13" hidden="1" x14ac:dyDescent="0.3">
      <c r="K217" s="7">
        <f t="shared" si="17"/>
        <v>0</v>
      </c>
      <c r="L217" s="5">
        <f t="shared" si="19"/>
        <v>0</v>
      </c>
      <c r="M217">
        <f t="shared" si="18"/>
        <v>0</v>
      </c>
    </row>
    <row r="218" spans="11:13" hidden="1" x14ac:dyDescent="0.3">
      <c r="K218" s="7">
        <f t="shared" si="17"/>
        <v>0</v>
      </c>
      <c r="L218" s="5">
        <f t="shared" si="19"/>
        <v>0</v>
      </c>
      <c r="M218">
        <f t="shared" si="18"/>
        <v>0</v>
      </c>
    </row>
    <row r="219" spans="11:13" hidden="1" x14ac:dyDescent="0.3">
      <c r="K219" s="7">
        <f t="shared" si="17"/>
        <v>0</v>
      </c>
      <c r="L219" s="5">
        <f t="shared" si="19"/>
        <v>0</v>
      </c>
      <c r="M219">
        <f t="shared" si="18"/>
        <v>0</v>
      </c>
    </row>
    <row r="220" spans="11:13" hidden="1" x14ac:dyDescent="0.3">
      <c r="K220" s="7">
        <f t="shared" si="17"/>
        <v>0</v>
      </c>
      <c r="L220" s="5">
        <f t="shared" si="19"/>
        <v>0</v>
      </c>
      <c r="M220">
        <f t="shared" si="18"/>
        <v>0</v>
      </c>
    </row>
    <row r="221" spans="11:13" hidden="1" x14ac:dyDescent="0.3">
      <c r="K221" s="7">
        <f t="shared" si="17"/>
        <v>0</v>
      </c>
      <c r="L221" s="5">
        <f t="shared" si="19"/>
        <v>0</v>
      </c>
      <c r="M221">
        <f t="shared" si="18"/>
        <v>0</v>
      </c>
    </row>
    <row r="222" spans="11:13" hidden="1" x14ac:dyDescent="0.3">
      <c r="K222" s="7">
        <f t="shared" si="17"/>
        <v>0</v>
      </c>
      <c r="L222" s="5">
        <f t="shared" si="19"/>
        <v>0</v>
      </c>
      <c r="M222">
        <f t="shared" si="18"/>
        <v>0</v>
      </c>
    </row>
    <row r="223" spans="11:13" hidden="1" x14ac:dyDescent="0.3">
      <c r="K223" s="7">
        <f t="shared" si="17"/>
        <v>0</v>
      </c>
      <c r="L223" s="5">
        <f t="shared" si="19"/>
        <v>0</v>
      </c>
      <c r="M223">
        <f t="shared" si="18"/>
        <v>0</v>
      </c>
    </row>
    <row r="224" spans="11:13" hidden="1" x14ac:dyDescent="0.3">
      <c r="K224" s="7">
        <f t="shared" si="17"/>
        <v>0</v>
      </c>
      <c r="L224" s="5">
        <f t="shared" si="19"/>
        <v>0</v>
      </c>
      <c r="M224">
        <f t="shared" si="18"/>
        <v>0</v>
      </c>
    </row>
    <row r="225" spans="11:13" hidden="1" x14ac:dyDescent="0.3">
      <c r="K225" s="7">
        <f t="shared" si="17"/>
        <v>0</v>
      </c>
      <c r="L225" s="5">
        <f t="shared" si="19"/>
        <v>0</v>
      </c>
      <c r="M225">
        <f t="shared" si="18"/>
        <v>0</v>
      </c>
    </row>
    <row r="226" spans="11:13" hidden="1" x14ac:dyDescent="0.3">
      <c r="K226" s="7">
        <f t="shared" si="17"/>
        <v>0</v>
      </c>
      <c r="L226" s="5">
        <f t="shared" si="19"/>
        <v>0</v>
      </c>
      <c r="M226">
        <f t="shared" si="18"/>
        <v>0</v>
      </c>
    </row>
    <row r="227" spans="11:13" hidden="1" x14ac:dyDescent="0.3">
      <c r="K227" s="7">
        <f t="shared" si="17"/>
        <v>0</v>
      </c>
      <c r="L227" s="5">
        <f t="shared" si="19"/>
        <v>0</v>
      </c>
      <c r="M227">
        <f t="shared" si="18"/>
        <v>0</v>
      </c>
    </row>
    <row r="228" spans="11:13" hidden="1" x14ac:dyDescent="0.3">
      <c r="K228" s="7">
        <f t="shared" si="17"/>
        <v>0</v>
      </c>
      <c r="L228" s="5">
        <f t="shared" si="19"/>
        <v>0</v>
      </c>
      <c r="M228">
        <f t="shared" si="18"/>
        <v>0</v>
      </c>
    </row>
    <row r="229" spans="11:13" hidden="1" x14ac:dyDescent="0.3">
      <c r="K229" s="7">
        <f t="shared" si="17"/>
        <v>0</v>
      </c>
      <c r="L229" s="5">
        <f t="shared" si="19"/>
        <v>0</v>
      </c>
      <c r="M229">
        <f t="shared" si="18"/>
        <v>0</v>
      </c>
    </row>
    <row r="230" spans="11:13" hidden="1" x14ac:dyDescent="0.3">
      <c r="K230" s="7">
        <f t="shared" si="17"/>
        <v>0</v>
      </c>
      <c r="L230" s="5">
        <f t="shared" si="19"/>
        <v>0</v>
      </c>
      <c r="M230">
        <f t="shared" si="18"/>
        <v>0</v>
      </c>
    </row>
    <row r="231" spans="11:13" hidden="1" x14ac:dyDescent="0.3">
      <c r="K231" s="7">
        <f t="shared" si="17"/>
        <v>0</v>
      </c>
      <c r="L231" s="5">
        <f t="shared" si="19"/>
        <v>0</v>
      </c>
      <c r="M231">
        <f t="shared" si="18"/>
        <v>0</v>
      </c>
    </row>
    <row r="232" spans="11:13" hidden="1" x14ac:dyDescent="0.3">
      <c r="K232" s="7">
        <f t="shared" si="17"/>
        <v>0</v>
      </c>
      <c r="L232" s="5">
        <f t="shared" si="19"/>
        <v>0</v>
      </c>
      <c r="M232">
        <f t="shared" si="18"/>
        <v>0</v>
      </c>
    </row>
    <row r="233" spans="11:13" hidden="1" x14ac:dyDescent="0.3">
      <c r="K233" s="7">
        <f t="shared" si="17"/>
        <v>0</v>
      </c>
      <c r="L233" s="5">
        <f t="shared" si="19"/>
        <v>0</v>
      </c>
      <c r="M233">
        <f t="shared" si="18"/>
        <v>0</v>
      </c>
    </row>
    <row r="234" spans="11:13" hidden="1" x14ac:dyDescent="0.3">
      <c r="K234" s="7">
        <f t="shared" si="17"/>
        <v>0</v>
      </c>
      <c r="L234" s="5">
        <f t="shared" si="19"/>
        <v>0</v>
      </c>
      <c r="M234">
        <f t="shared" si="18"/>
        <v>0</v>
      </c>
    </row>
    <row r="235" spans="11:13" hidden="1" x14ac:dyDescent="0.3">
      <c r="K235" s="7">
        <f t="shared" si="17"/>
        <v>0</v>
      </c>
      <c r="L235" s="5">
        <f t="shared" si="19"/>
        <v>0</v>
      </c>
      <c r="M235">
        <f t="shared" si="18"/>
        <v>0</v>
      </c>
    </row>
    <row r="236" spans="11:13" hidden="1" x14ac:dyDescent="0.3">
      <c r="K236" s="7">
        <f t="shared" si="17"/>
        <v>0</v>
      </c>
      <c r="L236" s="5">
        <f t="shared" si="19"/>
        <v>0</v>
      </c>
      <c r="M236">
        <f t="shared" si="18"/>
        <v>0</v>
      </c>
    </row>
    <row r="237" spans="11:13" hidden="1" x14ac:dyDescent="0.3">
      <c r="K237" s="7">
        <f t="shared" si="17"/>
        <v>0</v>
      </c>
      <c r="L237" s="5">
        <f t="shared" si="19"/>
        <v>0</v>
      </c>
      <c r="M237">
        <f t="shared" si="18"/>
        <v>0</v>
      </c>
    </row>
    <row r="238" spans="11:13" hidden="1" x14ac:dyDescent="0.3">
      <c r="K238" s="7">
        <f t="shared" si="17"/>
        <v>0</v>
      </c>
      <c r="L238" s="5">
        <f t="shared" si="19"/>
        <v>0</v>
      </c>
      <c r="M238">
        <f t="shared" si="18"/>
        <v>0</v>
      </c>
    </row>
    <row r="239" spans="11:13" hidden="1" x14ac:dyDescent="0.3">
      <c r="K239" s="7">
        <f t="shared" si="17"/>
        <v>0</v>
      </c>
      <c r="L239" s="5">
        <f t="shared" si="19"/>
        <v>0</v>
      </c>
      <c r="M239">
        <f t="shared" si="18"/>
        <v>0</v>
      </c>
    </row>
    <row r="240" spans="11:13" hidden="1" x14ac:dyDescent="0.3">
      <c r="K240" s="7">
        <f t="shared" si="17"/>
        <v>0</v>
      </c>
      <c r="L240" s="5">
        <f t="shared" si="19"/>
        <v>0</v>
      </c>
      <c r="M240">
        <f t="shared" si="18"/>
        <v>0</v>
      </c>
    </row>
    <row r="241" spans="11:13" hidden="1" x14ac:dyDescent="0.3">
      <c r="K241" s="7">
        <f t="shared" si="17"/>
        <v>0</v>
      </c>
      <c r="L241" s="5">
        <f t="shared" si="19"/>
        <v>0</v>
      </c>
      <c r="M241">
        <f t="shared" si="18"/>
        <v>0</v>
      </c>
    </row>
    <row r="242" spans="11:13" hidden="1" x14ac:dyDescent="0.3">
      <c r="K242" s="7">
        <f t="shared" si="17"/>
        <v>0</v>
      </c>
      <c r="L242" s="5">
        <f t="shared" si="19"/>
        <v>0</v>
      </c>
      <c r="M242">
        <f t="shared" si="18"/>
        <v>0</v>
      </c>
    </row>
    <row r="243" spans="11:13" hidden="1" x14ac:dyDescent="0.3">
      <c r="K243" s="7">
        <f t="shared" si="17"/>
        <v>0</v>
      </c>
      <c r="L243" s="5">
        <f t="shared" si="19"/>
        <v>0</v>
      </c>
      <c r="M243">
        <f t="shared" si="18"/>
        <v>0</v>
      </c>
    </row>
    <row r="244" spans="11:13" hidden="1" x14ac:dyDescent="0.3">
      <c r="K244" s="7">
        <f t="shared" si="17"/>
        <v>0</v>
      </c>
      <c r="L244" s="5">
        <f t="shared" si="19"/>
        <v>0</v>
      </c>
      <c r="M244">
        <f t="shared" si="18"/>
        <v>0</v>
      </c>
    </row>
    <row r="245" spans="11:13" hidden="1" x14ac:dyDescent="0.3">
      <c r="K245" s="7">
        <f t="shared" si="17"/>
        <v>0</v>
      </c>
      <c r="L245" s="5">
        <f t="shared" si="19"/>
        <v>0</v>
      </c>
      <c r="M245">
        <f t="shared" si="18"/>
        <v>0</v>
      </c>
    </row>
    <row r="246" spans="11:13" hidden="1" x14ac:dyDescent="0.3">
      <c r="K246" s="7">
        <f t="shared" si="17"/>
        <v>0</v>
      </c>
      <c r="L246" s="5">
        <f t="shared" si="19"/>
        <v>0</v>
      </c>
      <c r="M246">
        <f t="shared" si="18"/>
        <v>0</v>
      </c>
    </row>
    <row r="247" spans="11:13" hidden="1" x14ac:dyDescent="0.3">
      <c r="K247" s="7">
        <f t="shared" si="17"/>
        <v>0</v>
      </c>
      <c r="L247" s="5">
        <f t="shared" si="19"/>
        <v>0</v>
      </c>
      <c r="M247">
        <f t="shared" si="18"/>
        <v>0</v>
      </c>
    </row>
    <row r="248" spans="11:13" hidden="1" x14ac:dyDescent="0.3">
      <c r="K248" s="7">
        <f t="shared" si="17"/>
        <v>0</v>
      </c>
      <c r="L248" s="5">
        <f t="shared" si="19"/>
        <v>0</v>
      </c>
      <c r="M248">
        <f t="shared" si="18"/>
        <v>0</v>
      </c>
    </row>
    <row r="249" spans="11:13" hidden="1" x14ac:dyDescent="0.3">
      <c r="K249" s="7">
        <f t="shared" si="17"/>
        <v>0</v>
      </c>
      <c r="L249" s="5">
        <f t="shared" si="19"/>
        <v>0</v>
      </c>
      <c r="M249">
        <f t="shared" si="18"/>
        <v>0</v>
      </c>
    </row>
    <row r="250" spans="11:13" hidden="1" x14ac:dyDescent="0.3">
      <c r="K250" s="7">
        <f t="shared" si="17"/>
        <v>0</v>
      </c>
      <c r="L250" s="5">
        <f t="shared" si="19"/>
        <v>0</v>
      </c>
      <c r="M250">
        <f t="shared" si="18"/>
        <v>0</v>
      </c>
    </row>
    <row r="251" spans="11:13" hidden="1" x14ac:dyDescent="0.3">
      <c r="K251" s="7">
        <f t="shared" si="17"/>
        <v>0</v>
      </c>
      <c r="L251" s="5">
        <f t="shared" si="19"/>
        <v>0</v>
      </c>
      <c r="M251">
        <f t="shared" si="18"/>
        <v>0</v>
      </c>
    </row>
    <row r="252" spans="11:13" hidden="1" x14ac:dyDescent="0.3">
      <c r="K252" s="7">
        <f t="shared" si="17"/>
        <v>0</v>
      </c>
      <c r="L252" s="5">
        <f t="shared" si="19"/>
        <v>0</v>
      </c>
      <c r="M252">
        <f t="shared" si="18"/>
        <v>0</v>
      </c>
    </row>
    <row r="253" spans="11:13" hidden="1" x14ac:dyDescent="0.3">
      <c r="K253" s="7">
        <f t="shared" si="17"/>
        <v>0</v>
      </c>
      <c r="L253" s="5">
        <f t="shared" si="19"/>
        <v>0</v>
      </c>
      <c r="M253">
        <f t="shared" si="18"/>
        <v>0</v>
      </c>
    </row>
    <row r="254" spans="11:13" hidden="1" x14ac:dyDescent="0.3">
      <c r="K254" s="7">
        <f t="shared" si="17"/>
        <v>0</v>
      </c>
      <c r="L254" s="5">
        <f t="shared" si="19"/>
        <v>0</v>
      </c>
      <c r="M254">
        <f t="shared" si="18"/>
        <v>0</v>
      </c>
    </row>
    <row r="255" spans="11:13" hidden="1" x14ac:dyDescent="0.3">
      <c r="K255" s="7">
        <f t="shared" si="17"/>
        <v>0</v>
      </c>
      <c r="L255" s="5">
        <f t="shared" si="19"/>
        <v>0</v>
      </c>
      <c r="M255">
        <f t="shared" si="18"/>
        <v>0</v>
      </c>
    </row>
    <row r="256" spans="11:13" hidden="1" x14ac:dyDescent="0.3">
      <c r="K256" s="7">
        <f t="shared" si="17"/>
        <v>0</v>
      </c>
      <c r="L256" s="5">
        <f t="shared" si="19"/>
        <v>0</v>
      </c>
      <c r="M256">
        <f t="shared" si="18"/>
        <v>0</v>
      </c>
    </row>
    <row r="257" spans="11:13" hidden="1" x14ac:dyDescent="0.3">
      <c r="K257" s="7">
        <f t="shared" si="17"/>
        <v>0</v>
      </c>
      <c r="L257" s="5">
        <f t="shared" si="19"/>
        <v>0</v>
      </c>
      <c r="M257">
        <f t="shared" si="18"/>
        <v>0</v>
      </c>
    </row>
    <row r="258" spans="11:13" hidden="1" x14ac:dyDescent="0.3">
      <c r="K258" s="7">
        <f t="shared" si="17"/>
        <v>0</v>
      </c>
      <c r="L258" s="5">
        <f t="shared" si="19"/>
        <v>0</v>
      </c>
      <c r="M258">
        <f t="shared" si="18"/>
        <v>0</v>
      </c>
    </row>
    <row r="259" spans="11:13" hidden="1" x14ac:dyDescent="0.3">
      <c r="K259" s="7">
        <f t="shared" si="17"/>
        <v>0</v>
      </c>
      <c r="L259" s="5">
        <f t="shared" si="19"/>
        <v>0</v>
      </c>
      <c r="M259">
        <f t="shared" si="18"/>
        <v>0</v>
      </c>
    </row>
    <row r="260" spans="11:13" hidden="1" x14ac:dyDescent="0.3">
      <c r="K260" s="7">
        <f t="shared" si="17"/>
        <v>0</v>
      </c>
      <c r="L260" s="5">
        <f t="shared" si="19"/>
        <v>0</v>
      </c>
      <c r="M260">
        <f t="shared" si="18"/>
        <v>0</v>
      </c>
    </row>
    <row r="261" spans="11:13" hidden="1" x14ac:dyDescent="0.3">
      <c r="K261" s="7">
        <f t="shared" ref="K261:K324" si="20">SUM(F261:J261)</f>
        <v>0</v>
      </c>
      <c r="L261" s="5">
        <f t="shared" si="19"/>
        <v>0</v>
      </c>
      <c r="M261">
        <f t="shared" ref="M261:M324" si="21">SUM(K261*L261)</f>
        <v>0</v>
      </c>
    </row>
    <row r="262" spans="11:13" hidden="1" x14ac:dyDescent="0.3">
      <c r="K262" s="7">
        <f t="shared" si="20"/>
        <v>0</v>
      </c>
      <c r="L262" s="5">
        <f t="shared" ref="L262:L325" si="22">IF(D262="X",0,IF(E262="",0,IF(E262="H",0,VLOOKUP(E262,$F$539:$G$553,2))))</f>
        <v>0</v>
      </c>
      <c r="M262">
        <f t="shared" si="21"/>
        <v>0</v>
      </c>
    </row>
    <row r="263" spans="11:13" hidden="1" x14ac:dyDescent="0.3">
      <c r="K263" s="7">
        <f t="shared" si="20"/>
        <v>0</v>
      </c>
      <c r="L263" s="5">
        <f t="shared" si="22"/>
        <v>0</v>
      </c>
      <c r="M263">
        <f t="shared" si="21"/>
        <v>0</v>
      </c>
    </row>
    <row r="264" spans="11:13" hidden="1" x14ac:dyDescent="0.3">
      <c r="K264" s="7">
        <f t="shared" si="20"/>
        <v>0</v>
      </c>
      <c r="L264" s="5">
        <f t="shared" si="22"/>
        <v>0</v>
      </c>
      <c r="M264">
        <f t="shared" si="21"/>
        <v>0</v>
      </c>
    </row>
    <row r="265" spans="11:13" hidden="1" x14ac:dyDescent="0.3">
      <c r="K265" s="7">
        <f t="shared" si="20"/>
        <v>0</v>
      </c>
      <c r="L265" s="5">
        <f t="shared" si="22"/>
        <v>0</v>
      </c>
      <c r="M265">
        <f t="shared" si="21"/>
        <v>0</v>
      </c>
    </row>
    <row r="266" spans="11:13" hidden="1" x14ac:dyDescent="0.3">
      <c r="K266" s="7">
        <f t="shared" si="20"/>
        <v>0</v>
      </c>
      <c r="L266" s="5">
        <f t="shared" si="22"/>
        <v>0</v>
      </c>
      <c r="M266">
        <f t="shared" si="21"/>
        <v>0</v>
      </c>
    </row>
    <row r="267" spans="11:13" hidden="1" x14ac:dyDescent="0.3">
      <c r="K267" s="7">
        <f t="shared" si="20"/>
        <v>0</v>
      </c>
      <c r="L267" s="5">
        <f t="shared" si="22"/>
        <v>0</v>
      </c>
      <c r="M267">
        <f t="shared" si="21"/>
        <v>0</v>
      </c>
    </row>
    <row r="268" spans="11:13" hidden="1" x14ac:dyDescent="0.3">
      <c r="K268" s="7">
        <f t="shared" si="20"/>
        <v>0</v>
      </c>
      <c r="L268" s="5">
        <f t="shared" si="22"/>
        <v>0</v>
      </c>
      <c r="M268">
        <f t="shared" si="21"/>
        <v>0</v>
      </c>
    </row>
    <row r="269" spans="11:13" hidden="1" x14ac:dyDescent="0.3">
      <c r="K269" s="7">
        <f t="shared" si="20"/>
        <v>0</v>
      </c>
      <c r="L269" s="5">
        <f t="shared" si="22"/>
        <v>0</v>
      </c>
      <c r="M269">
        <f t="shared" si="21"/>
        <v>0</v>
      </c>
    </row>
    <row r="270" spans="11:13" hidden="1" x14ac:dyDescent="0.3">
      <c r="K270" s="7">
        <f t="shared" si="20"/>
        <v>0</v>
      </c>
      <c r="L270" s="5">
        <f t="shared" si="22"/>
        <v>0</v>
      </c>
      <c r="M270">
        <f t="shared" si="21"/>
        <v>0</v>
      </c>
    </row>
    <row r="271" spans="11:13" hidden="1" x14ac:dyDescent="0.3">
      <c r="K271" s="7">
        <f t="shared" si="20"/>
        <v>0</v>
      </c>
      <c r="L271" s="5">
        <f t="shared" si="22"/>
        <v>0</v>
      </c>
      <c r="M271">
        <f t="shared" si="21"/>
        <v>0</v>
      </c>
    </row>
    <row r="272" spans="11:13" hidden="1" x14ac:dyDescent="0.3">
      <c r="K272" s="7">
        <f t="shared" si="20"/>
        <v>0</v>
      </c>
      <c r="L272" s="5">
        <f t="shared" si="22"/>
        <v>0</v>
      </c>
      <c r="M272">
        <f t="shared" si="21"/>
        <v>0</v>
      </c>
    </row>
    <row r="273" spans="11:13" hidden="1" x14ac:dyDescent="0.3">
      <c r="K273" s="7">
        <f t="shared" si="20"/>
        <v>0</v>
      </c>
      <c r="L273" s="5">
        <f t="shared" si="22"/>
        <v>0</v>
      </c>
      <c r="M273">
        <f t="shared" si="21"/>
        <v>0</v>
      </c>
    </row>
    <row r="274" spans="11:13" hidden="1" x14ac:dyDescent="0.3">
      <c r="K274" s="7">
        <f t="shared" si="20"/>
        <v>0</v>
      </c>
      <c r="L274" s="5">
        <f t="shared" si="22"/>
        <v>0</v>
      </c>
      <c r="M274">
        <f t="shared" si="21"/>
        <v>0</v>
      </c>
    </row>
    <row r="275" spans="11:13" hidden="1" x14ac:dyDescent="0.3">
      <c r="K275" s="7">
        <f t="shared" si="20"/>
        <v>0</v>
      </c>
      <c r="L275" s="5">
        <f t="shared" si="22"/>
        <v>0</v>
      </c>
      <c r="M275">
        <f t="shared" si="21"/>
        <v>0</v>
      </c>
    </row>
    <row r="276" spans="11:13" hidden="1" x14ac:dyDescent="0.3">
      <c r="K276" s="7">
        <f t="shared" si="20"/>
        <v>0</v>
      </c>
      <c r="L276" s="5">
        <f t="shared" si="22"/>
        <v>0</v>
      </c>
      <c r="M276">
        <f t="shared" si="21"/>
        <v>0</v>
      </c>
    </row>
    <row r="277" spans="11:13" hidden="1" x14ac:dyDescent="0.3">
      <c r="K277" s="7">
        <f t="shared" si="20"/>
        <v>0</v>
      </c>
      <c r="L277" s="5">
        <f t="shared" si="22"/>
        <v>0</v>
      </c>
      <c r="M277">
        <f t="shared" si="21"/>
        <v>0</v>
      </c>
    </row>
    <row r="278" spans="11:13" hidden="1" x14ac:dyDescent="0.3">
      <c r="K278" s="7">
        <f t="shared" si="20"/>
        <v>0</v>
      </c>
      <c r="L278" s="5">
        <f t="shared" si="22"/>
        <v>0</v>
      </c>
      <c r="M278">
        <f t="shared" si="21"/>
        <v>0</v>
      </c>
    </row>
    <row r="279" spans="11:13" hidden="1" x14ac:dyDescent="0.3">
      <c r="K279" s="7">
        <f t="shared" si="20"/>
        <v>0</v>
      </c>
      <c r="L279" s="5">
        <f t="shared" si="22"/>
        <v>0</v>
      </c>
      <c r="M279">
        <f t="shared" si="21"/>
        <v>0</v>
      </c>
    </row>
    <row r="280" spans="11:13" hidden="1" x14ac:dyDescent="0.3">
      <c r="K280" s="7">
        <f t="shared" si="20"/>
        <v>0</v>
      </c>
      <c r="L280" s="5">
        <f t="shared" si="22"/>
        <v>0</v>
      </c>
      <c r="M280">
        <f t="shared" si="21"/>
        <v>0</v>
      </c>
    </row>
    <row r="281" spans="11:13" hidden="1" x14ac:dyDescent="0.3">
      <c r="K281" s="7">
        <f t="shared" si="20"/>
        <v>0</v>
      </c>
      <c r="L281" s="5">
        <f t="shared" si="22"/>
        <v>0</v>
      </c>
      <c r="M281">
        <f t="shared" si="21"/>
        <v>0</v>
      </c>
    </row>
    <row r="282" spans="11:13" hidden="1" x14ac:dyDescent="0.3">
      <c r="K282" s="7">
        <f t="shared" si="20"/>
        <v>0</v>
      </c>
      <c r="L282" s="5">
        <f t="shared" si="22"/>
        <v>0</v>
      </c>
      <c r="M282">
        <f t="shared" si="21"/>
        <v>0</v>
      </c>
    </row>
    <row r="283" spans="11:13" hidden="1" x14ac:dyDescent="0.3">
      <c r="K283" s="7">
        <f t="shared" si="20"/>
        <v>0</v>
      </c>
      <c r="L283" s="5">
        <f t="shared" si="22"/>
        <v>0</v>
      </c>
      <c r="M283">
        <f t="shared" si="21"/>
        <v>0</v>
      </c>
    </row>
    <row r="284" spans="11:13" hidden="1" x14ac:dyDescent="0.3">
      <c r="K284" s="7">
        <f t="shared" si="20"/>
        <v>0</v>
      </c>
      <c r="L284" s="5">
        <f t="shared" si="22"/>
        <v>0</v>
      </c>
      <c r="M284">
        <f t="shared" si="21"/>
        <v>0</v>
      </c>
    </row>
    <row r="285" spans="11:13" hidden="1" x14ac:dyDescent="0.3">
      <c r="K285" s="7">
        <f t="shared" si="20"/>
        <v>0</v>
      </c>
      <c r="L285" s="5">
        <f t="shared" si="22"/>
        <v>0</v>
      </c>
      <c r="M285">
        <f t="shared" si="21"/>
        <v>0</v>
      </c>
    </row>
    <row r="286" spans="11:13" hidden="1" x14ac:dyDescent="0.3">
      <c r="K286" s="7">
        <f t="shared" si="20"/>
        <v>0</v>
      </c>
      <c r="L286" s="5">
        <f t="shared" si="22"/>
        <v>0</v>
      </c>
      <c r="M286">
        <f t="shared" si="21"/>
        <v>0</v>
      </c>
    </row>
    <row r="287" spans="11:13" hidden="1" x14ac:dyDescent="0.3">
      <c r="K287" s="7">
        <f t="shared" si="20"/>
        <v>0</v>
      </c>
      <c r="L287" s="5">
        <f t="shared" si="22"/>
        <v>0</v>
      </c>
      <c r="M287">
        <f t="shared" si="21"/>
        <v>0</v>
      </c>
    </row>
    <row r="288" spans="11:13" hidden="1" x14ac:dyDescent="0.3">
      <c r="K288" s="7">
        <f t="shared" si="20"/>
        <v>0</v>
      </c>
      <c r="L288" s="5">
        <f t="shared" si="22"/>
        <v>0</v>
      </c>
      <c r="M288">
        <f t="shared" si="21"/>
        <v>0</v>
      </c>
    </row>
    <row r="289" spans="11:13" hidden="1" x14ac:dyDescent="0.3">
      <c r="K289" s="7">
        <f t="shared" si="20"/>
        <v>0</v>
      </c>
      <c r="L289" s="5">
        <f t="shared" si="22"/>
        <v>0</v>
      </c>
      <c r="M289">
        <f t="shared" si="21"/>
        <v>0</v>
      </c>
    </row>
    <row r="290" spans="11:13" hidden="1" x14ac:dyDescent="0.3">
      <c r="K290" s="7">
        <f t="shared" si="20"/>
        <v>0</v>
      </c>
      <c r="L290" s="5">
        <f t="shared" si="22"/>
        <v>0</v>
      </c>
      <c r="M290">
        <f t="shared" si="21"/>
        <v>0</v>
      </c>
    </row>
    <row r="291" spans="11:13" hidden="1" x14ac:dyDescent="0.3">
      <c r="K291" s="7">
        <f t="shared" si="20"/>
        <v>0</v>
      </c>
      <c r="L291" s="5">
        <f t="shared" si="22"/>
        <v>0</v>
      </c>
      <c r="M291">
        <f t="shared" si="21"/>
        <v>0</v>
      </c>
    </row>
    <row r="292" spans="11:13" hidden="1" x14ac:dyDescent="0.3">
      <c r="K292" s="7">
        <f t="shared" si="20"/>
        <v>0</v>
      </c>
      <c r="L292" s="5">
        <f t="shared" si="22"/>
        <v>0</v>
      </c>
      <c r="M292">
        <f t="shared" si="21"/>
        <v>0</v>
      </c>
    </row>
    <row r="293" spans="11:13" hidden="1" x14ac:dyDescent="0.3">
      <c r="K293" s="7">
        <f t="shared" si="20"/>
        <v>0</v>
      </c>
      <c r="L293" s="5">
        <f t="shared" si="22"/>
        <v>0</v>
      </c>
      <c r="M293">
        <f t="shared" si="21"/>
        <v>0</v>
      </c>
    </row>
    <row r="294" spans="11:13" hidden="1" x14ac:dyDescent="0.3">
      <c r="K294" s="7">
        <f t="shared" si="20"/>
        <v>0</v>
      </c>
      <c r="L294" s="5">
        <f t="shared" si="22"/>
        <v>0</v>
      </c>
      <c r="M294">
        <f t="shared" si="21"/>
        <v>0</v>
      </c>
    </row>
    <row r="295" spans="11:13" hidden="1" x14ac:dyDescent="0.3">
      <c r="K295" s="7">
        <f t="shared" si="20"/>
        <v>0</v>
      </c>
      <c r="L295" s="5">
        <f t="shared" si="22"/>
        <v>0</v>
      </c>
      <c r="M295">
        <f t="shared" si="21"/>
        <v>0</v>
      </c>
    </row>
    <row r="296" spans="11:13" hidden="1" x14ac:dyDescent="0.3">
      <c r="K296" s="7">
        <f t="shared" si="20"/>
        <v>0</v>
      </c>
      <c r="L296" s="5">
        <f t="shared" si="22"/>
        <v>0</v>
      </c>
      <c r="M296">
        <f t="shared" si="21"/>
        <v>0</v>
      </c>
    </row>
    <row r="297" spans="11:13" hidden="1" x14ac:dyDescent="0.3">
      <c r="K297" s="7">
        <f t="shared" si="20"/>
        <v>0</v>
      </c>
      <c r="L297" s="5">
        <f t="shared" si="22"/>
        <v>0</v>
      </c>
      <c r="M297">
        <f t="shared" si="21"/>
        <v>0</v>
      </c>
    </row>
    <row r="298" spans="11:13" hidden="1" x14ac:dyDescent="0.3">
      <c r="K298" s="7">
        <f t="shared" si="20"/>
        <v>0</v>
      </c>
      <c r="L298" s="5">
        <f t="shared" si="22"/>
        <v>0</v>
      </c>
      <c r="M298">
        <f t="shared" si="21"/>
        <v>0</v>
      </c>
    </row>
    <row r="299" spans="11:13" hidden="1" x14ac:dyDescent="0.3">
      <c r="K299" s="7">
        <f t="shared" si="20"/>
        <v>0</v>
      </c>
      <c r="L299" s="5">
        <f t="shared" si="22"/>
        <v>0</v>
      </c>
      <c r="M299">
        <f t="shared" si="21"/>
        <v>0</v>
      </c>
    </row>
    <row r="300" spans="11:13" hidden="1" x14ac:dyDescent="0.3">
      <c r="K300" s="7">
        <f t="shared" si="20"/>
        <v>0</v>
      </c>
      <c r="L300" s="5">
        <f t="shared" si="22"/>
        <v>0</v>
      </c>
      <c r="M300">
        <f t="shared" si="21"/>
        <v>0</v>
      </c>
    </row>
    <row r="301" spans="11:13" hidden="1" x14ac:dyDescent="0.3">
      <c r="K301" s="7">
        <f t="shared" si="20"/>
        <v>0</v>
      </c>
      <c r="L301" s="5">
        <f t="shared" si="22"/>
        <v>0</v>
      </c>
      <c r="M301">
        <f t="shared" si="21"/>
        <v>0</v>
      </c>
    </row>
    <row r="302" spans="11:13" hidden="1" x14ac:dyDescent="0.3">
      <c r="K302" s="7">
        <f t="shared" si="20"/>
        <v>0</v>
      </c>
      <c r="L302" s="5">
        <f t="shared" si="22"/>
        <v>0</v>
      </c>
      <c r="M302">
        <f t="shared" si="21"/>
        <v>0</v>
      </c>
    </row>
    <row r="303" spans="11:13" hidden="1" x14ac:dyDescent="0.3">
      <c r="K303" s="7">
        <f t="shared" si="20"/>
        <v>0</v>
      </c>
      <c r="L303" s="5">
        <f t="shared" si="22"/>
        <v>0</v>
      </c>
      <c r="M303">
        <f t="shared" si="21"/>
        <v>0</v>
      </c>
    </row>
    <row r="304" spans="11:13" hidden="1" x14ac:dyDescent="0.3">
      <c r="K304" s="7">
        <f t="shared" si="20"/>
        <v>0</v>
      </c>
      <c r="L304" s="5">
        <f t="shared" si="22"/>
        <v>0</v>
      </c>
      <c r="M304">
        <f t="shared" si="21"/>
        <v>0</v>
      </c>
    </row>
    <row r="305" spans="11:13" hidden="1" x14ac:dyDescent="0.3">
      <c r="K305" s="7">
        <f t="shared" si="20"/>
        <v>0</v>
      </c>
      <c r="L305" s="5">
        <f t="shared" si="22"/>
        <v>0</v>
      </c>
      <c r="M305">
        <f t="shared" si="21"/>
        <v>0</v>
      </c>
    </row>
    <row r="306" spans="11:13" hidden="1" x14ac:dyDescent="0.3">
      <c r="K306" s="7">
        <f t="shared" si="20"/>
        <v>0</v>
      </c>
      <c r="L306" s="5">
        <f t="shared" si="22"/>
        <v>0</v>
      </c>
      <c r="M306">
        <f t="shared" si="21"/>
        <v>0</v>
      </c>
    </row>
    <row r="307" spans="11:13" hidden="1" x14ac:dyDescent="0.3">
      <c r="K307" s="7">
        <f t="shared" si="20"/>
        <v>0</v>
      </c>
      <c r="L307" s="5">
        <f t="shared" si="22"/>
        <v>0</v>
      </c>
      <c r="M307">
        <f t="shared" si="21"/>
        <v>0</v>
      </c>
    </row>
    <row r="308" spans="11:13" hidden="1" x14ac:dyDescent="0.3">
      <c r="K308" s="7">
        <f t="shared" si="20"/>
        <v>0</v>
      </c>
      <c r="L308" s="5">
        <f t="shared" si="22"/>
        <v>0</v>
      </c>
      <c r="M308">
        <f t="shared" si="21"/>
        <v>0</v>
      </c>
    </row>
    <row r="309" spans="11:13" hidden="1" x14ac:dyDescent="0.3">
      <c r="K309" s="7">
        <f t="shared" si="20"/>
        <v>0</v>
      </c>
      <c r="L309" s="5">
        <f t="shared" si="22"/>
        <v>0</v>
      </c>
      <c r="M309">
        <f t="shared" si="21"/>
        <v>0</v>
      </c>
    </row>
    <row r="310" spans="11:13" hidden="1" x14ac:dyDescent="0.3">
      <c r="K310" s="7">
        <f t="shared" si="20"/>
        <v>0</v>
      </c>
      <c r="L310" s="5">
        <f t="shared" si="22"/>
        <v>0</v>
      </c>
      <c r="M310">
        <f t="shared" si="21"/>
        <v>0</v>
      </c>
    </row>
    <row r="311" spans="11:13" hidden="1" x14ac:dyDescent="0.3">
      <c r="K311" s="7">
        <f t="shared" si="20"/>
        <v>0</v>
      </c>
      <c r="L311" s="5">
        <f t="shared" si="22"/>
        <v>0</v>
      </c>
      <c r="M311">
        <f t="shared" si="21"/>
        <v>0</v>
      </c>
    </row>
    <row r="312" spans="11:13" hidden="1" x14ac:dyDescent="0.3">
      <c r="K312" s="7">
        <f t="shared" si="20"/>
        <v>0</v>
      </c>
      <c r="L312" s="5">
        <f t="shared" si="22"/>
        <v>0</v>
      </c>
      <c r="M312">
        <f t="shared" si="21"/>
        <v>0</v>
      </c>
    </row>
    <row r="313" spans="11:13" hidden="1" x14ac:dyDescent="0.3">
      <c r="K313" s="7">
        <f t="shared" si="20"/>
        <v>0</v>
      </c>
      <c r="L313" s="5">
        <f t="shared" si="22"/>
        <v>0</v>
      </c>
      <c r="M313">
        <f t="shared" si="21"/>
        <v>0</v>
      </c>
    </row>
    <row r="314" spans="11:13" hidden="1" x14ac:dyDescent="0.3">
      <c r="K314" s="7">
        <f t="shared" si="20"/>
        <v>0</v>
      </c>
      <c r="L314" s="5">
        <f t="shared" si="22"/>
        <v>0</v>
      </c>
      <c r="M314">
        <f t="shared" si="21"/>
        <v>0</v>
      </c>
    </row>
    <row r="315" spans="11:13" hidden="1" x14ac:dyDescent="0.3">
      <c r="K315" s="7">
        <f t="shared" si="20"/>
        <v>0</v>
      </c>
      <c r="L315" s="5">
        <f t="shared" si="22"/>
        <v>0</v>
      </c>
      <c r="M315">
        <f t="shared" si="21"/>
        <v>0</v>
      </c>
    </row>
    <row r="316" spans="11:13" hidden="1" x14ac:dyDescent="0.3">
      <c r="K316" s="7">
        <f t="shared" si="20"/>
        <v>0</v>
      </c>
      <c r="L316" s="5">
        <f t="shared" si="22"/>
        <v>0</v>
      </c>
      <c r="M316">
        <f t="shared" si="21"/>
        <v>0</v>
      </c>
    </row>
    <row r="317" spans="11:13" hidden="1" x14ac:dyDescent="0.3">
      <c r="K317" s="7">
        <f t="shared" si="20"/>
        <v>0</v>
      </c>
      <c r="L317" s="5">
        <f t="shared" si="22"/>
        <v>0</v>
      </c>
      <c r="M317">
        <f t="shared" si="21"/>
        <v>0</v>
      </c>
    </row>
    <row r="318" spans="11:13" hidden="1" x14ac:dyDescent="0.3">
      <c r="K318" s="7">
        <f t="shared" si="20"/>
        <v>0</v>
      </c>
      <c r="L318" s="5">
        <f t="shared" si="22"/>
        <v>0</v>
      </c>
      <c r="M318">
        <f t="shared" si="21"/>
        <v>0</v>
      </c>
    </row>
    <row r="319" spans="11:13" hidden="1" x14ac:dyDescent="0.3">
      <c r="K319" s="7">
        <f t="shared" si="20"/>
        <v>0</v>
      </c>
      <c r="L319" s="5">
        <f t="shared" si="22"/>
        <v>0</v>
      </c>
      <c r="M319">
        <f t="shared" si="21"/>
        <v>0</v>
      </c>
    </row>
    <row r="320" spans="11:13" hidden="1" x14ac:dyDescent="0.3">
      <c r="K320" s="7">
        <f t="shared" si="20"/>
        <v>0</v>
      </c>
      <c r="L320" s="5">
        <f t="shared" si="22"/>
        <v>0</v>
      </c>
      <c r="M320">
        <f t="shared" si="21"/>
        <v>0</v>
      </c>
    </row>
    <row r="321" spans="11:13" hidden="1" x14ac:dyDescent="0.3">
      <c r="K321" s="7">
        <f t="shared" si="20"/>
        <v>0</v>
      </c>
      <c r="L321" s="5">
        <f t="shared" si="22"/>
        <v>0</v>
      </c>
      <c r="M321">
        <f t="shared" si="21"/>
        <v>0</v>
      </c>
    </row>
    <row r="322" spans="11:13" hidden="1" x14ac:dyDescent="0.3">
      <c r="K322" s="7">
        <f t="shared" si="20"/>
        <v>0</v>
      </c>
      <c r="L322" s="5">
        <f t="shared" si="22"/>
        <v>0</v>
      </c>
      <c r="M322">
        <f t="shared" si="21"/>
        <v>0</v>
      </c>
    </row>
    <row r="323" spans="11:13" hidden="1" x14ac:dyDescent="0.3">
      <c r="K323" s="7">
        <f t="shared" si="20"/>
        <v>0</v>
      </c>
      <c r="L323" s="5">
        <f t="shared" si="22"/>
        <v>0</v>
      </c>
      <c r="M323">
        <f t="shared" si="21"/>
        <v>0</v>
      </c>
    </row>
    <row r="324" spans="11:13" hidden="1" x14ac:dyDescent="0.3">
      <c r="K324" s="7">
        <f t="shared" si="20"/>
        <v>0</v>
      </c>
      <c r="L324" s="5">
        <f t="shared" si="22"/>
        <v>0</v>
      </c>
      <c r="M324">
        <f t="shared" si="21"/>
        <v>0</v>
      </c>
    </row>
    <row r="325" spans="11:13" hidden="1" x14ac:dyDescent="0.3">
      <c r="K325" s="7">
        <f t="shared" ref="K325:K388" si="23">SUM(F325:J325)</f>
        <v>0</v>
      </c>
      <c r="L325" s="5">
        <f t="shared" si="22"/>
        <v>0</v>
      </c>
      <c r="M325">
        <f t="shared" ref="M325:M388" si="24">SUM(K325*L325)</f>
        <v>0</v>
      </c>
    </row>
    <row r="326" spans="11:13" hidden="1" x14ac:dyDescent="0.3">
      <c r="K326" s="7">
        <f t="shared" si="23"/>
        <v>0</v>
      </c>
      <c r="L326" s="5">
        <f t="shared" ref="L326:L389" si="25">IF(D326="X",0,IF(E326="",0,IF(E326="H",0,VLOOKUP(E326,$F$539:$G$553,2))))</f>
        <v>0</v>
      </c>
      <c r="M326">
        <f t="shared" si="24"/>
        <v>0</v>
      </c>
    </row>
    <row r="327" spans="11:13" hidden="1" x14ac:dyDescent="0.3">
      <c r="K327" s="7">
        <f t="shared" si="23"/>
        <v>0</v>
      </c>
      <c r="L327" s="5">
        <f t="shared" si="25"/>
        <v>0</v>
      </c>
      <c r="M327">
        <f t="shared" si="24"/>
        <v>0</v>
      </c>
    </row>
    <row r="328" spans="11:13" hidden="1" x14ac:dyDescent="0.3">
      <c r="K328" s="7">
        <f t="shared" si="23"/>
        <v>0</v>
      </c>
      <c r="L328" s="5">
        <f t="shared" si="25"/>
        <v>0</v>
      </c>
      <c r="M328">
        <f t="shared" si="24"/>
        <v>0</v>
      </c>
    </row>
    <row r="329" spans="11:13" hidden="1" x14ac:dyDescent="0.3">
      <c r="K329" s="7">
        <f t="shared" si="23"/>
        <v>0</v>
      </c>
      <c r="L329" s="5">
        <f t="shared" si="25"/>
        <v>0</v>
      </c>
      <c r="M329">
        <f t="shared" si="24"/>
        <v>0</v>
      </c>
    </row>
    <row r="330" spans="11:13" hidden="1" x14ac:dyDescent="0.3">
      <c r="K330" s="7">
        <f t="shared" si="23"/>
        <v>0</v>
      </c>
      <c r="L330" s="5">
        <f t="shared" si="25"/>
        <v>0</v>
      </c>
      <c r="M330">
        <f t="shared" si="24"/>
        <v>0</v>
      </c>
    </row>
    <row r="331" spans="11:13" hidden="1" x14ac:dyDescent="0.3">
      <c r="K331" s="7">
        <f t="shared" si="23"/>
        <v>0</v>
      </c>
      <c r="L331" s="5">
        <f t="shared" si="25"/>
        <v>0</v>
      </c>
      <c r="M331">
        <f t="shared" si="24"/>
        <v>0</v>
      </c>
    </row>
    <row r="332" spans="11:13" hidden="1" x14ac:dyDescent="0.3">
      <c r="K332" s="7">
        <f t="shared" si="23"/>
        <v>0</v>
      </c>
      <c r="L332" s="5">
        <f t="shared" si="25"/>
        <v>0</v>
      </c>
      <c r="M332">
        <f t="shared" si="24"/>
        <v>0</v>
      </c>
    </row>
    <row r="333" spans="11:13" hidden="1" x14ac:dyDescent="0.3">
      <c r="K333" s="7">
        <f t="shared" si="23"/>
        <v>0</v>
      </c>
      <c r="L333" s="5">
        <f t="shared" si="25"/>
        <v>0</v>
      </c>
      <c r="M333">
        <f t="shared" si="24"/>
        <v>0</v>
      </c>
    </row>
    <row r="334" spans="11:13" hidden="1" x14ac:dyDescent="0.3">
      <c r="K334" s="7">
        <f t="shared" si="23"/>
        <v>0</v>
      </c>
      <c r="L334" s="5">
        <f t="shared" si="25"/>
        <v>0</v>
      </c>
      <c r="M334">
        <f t="shared" si="24"/>
        <v>0</v>
      </c>
    </row>
    <row r="335" spans="11:13" hidden="1" x14ac:dyDescent="0.3">
      <c r="K335" s="7">
        <f t="shared" si="23"/>
        <v>0</v>
      </c>
      <c r="L335" s="5">
        <f t="shared" si="25"/>
        <v>0</v>
      </c>
      <c r="M335">
        <f t="shared" si="24"/>
        <v>0</v>
      </c>
    </row>
    <row r="336" spans="11:13" hidden="1" x14ac:dyDescent="0.3">
      <c r="K336" s="7">
        <f t="shared" si="23"/>
        <v>0</v>
      </c>
      <c r="L336" s="5">
        <f t="shared" si="25"/>
        <v>0</v>
      </c>
      <c r="M336">
        <f t="shared" si="24"/>
        <v>0</v>
      </c>
    </row>
    <row r="337" spans="11:13" hidden="1" x14ac:dyDescent="0.3">
      <c r="K337" s="7">
        <f t="shared" si="23"/>
        <v>0</v>
      </c>
      <c r="L337" s="5">
        <f t="shared" si="25"/>
        <v>0</v>
      </c>
      <c r="M337">
        <f t="shared" si="24"/>
        <v>0</v>
      </c>
    </row>
    <row r="338" spans="11:13" hidden="1" x14ac:dyDescent="0.3">
      <c r="K338" s="7">
        <f t="shared" si="23"/>
        <v>0</v>
      </c>
      <c r="L338" s="5">
        <f t="shared" si="25"/>
        <v>0</v>
      </c>
      <c r="M338">
        <f t="shared" si="24"/>
        <v>0</v>
      </c>
    </row>
    <row r="339" spans="11:13" hidden="1" x14ac:dyDescent="0.3">
      <c r="K339" s="7">
        <f t="shared" si="23"/>
        <v>0</v>
      </c>
      <c r="L339" s="5">
        <f t="shared" si="25"/>
        <v>0</v>
      </c>
      <c r="M339">
        <f t="shared" si="24"/>
        <v>0</v>
      </c>
    </row>
    <row r="340" spans="11:13" hidden="1" x14ac:dyDescent="0.3">
      <c r="K340" s="7">
        <f t="shared" si="23"/>
        <v>0</v>
      </c>
      <c r="L340" s="5">
        <f t="shared" si="25"/>
        <v>0</v>
      </c>
      <c r="M340">
        <f t="shared" si="24"/>
        <v>0</v>
      </c>
    </row>
    <row r="341" spans="11:13" hidden="1" x14ac:dyDescent="0.3">
      <c r="K341" s="7">
        <f t="shared" si="23"/>
        <v>0</v>
      </c>
      <c r="L341" s="5">
        <f t="shared" si="25"/>
        <v>0</v>
      </c>
      <c r="M341">
        <f t="shared" si="24"/>
        <v>0</v>
      </c>
    </row>
    <row r="342" spans="11:13" hidden="1" x14ac:dyDescent="0.3">
      <c r="K342" s="7">
        <f t="shared" si="23"/>
        <v>0</v>
      </c>
      <c r="L342" s="5">
        <f t="shared" si="25"/>
        <v>0</v>
      </c>
      <c r="M342">
        <f t="shared" si="24"/>
        <v>0</v>
      </c>
    </row>
    <row r="343" spans="11:13" hidden="1" x14ac:dyDescent="0.3">
      <c r="K343" s="7">
        <f t="shared" si="23"/>
        <v>0</v>
      </c>
      <c r="L343" s="5">
        <f t="shared" si="25"/>
        <v>0</v>
      </c>
      <c r="M343">
        <f t="shared" si="24"/>
        <v>0</v>
      </c>
    </row>
    <row r="344" spans="11:13" hidden="1" x14ac:dyDescent="0.3">
      <c r="K344" s="7">
        <f t="shared" si="23"/>
        <v>0</v>
      </c>
      <c r="L344" s="5">
        <f t="shared" si="25"/>
        <v>0</v>
      </c>
      <c r="M344">
        <f t="shared" si="24"/>
        <v>0</v>
      </c>
    </row>
    <row r="345" spans="11:13" hidden="1" x14ac:dyDescent="0.3">
      <c r="K345" s="7">
        <f t="shared" si="23"/>
        <v>0</v>
      </c>
      <c r="L345" s="5">
        <f t="shared" si="25"/>
        <v>0</v>
      </c>
      <c r="M345">
        <f t="shared" si="24"/>
        <v>0</v>
      </c>
    </row>
    <row r="346" spans="11:13" hidden="1" x14ac:dyDescent="0.3">
      <c r="K346" s="7">
        <f t="shared" si="23"/>
        <v>0</v>
      </c>
      <c r="L346" s="5">
        <f t="shared" si="25"/>
        <v>0</v>
      </c>
      <c r="M346">
        <f t="shared" si="24"/>
        <v>0</v>
      </c>
    </row>
    <row r="347" spans="11:13" hidden="1" x14ac:dyDescent="0.3">
      <c r="K347" s="7">
        <f t="shared" si="23"/>
        <v>0</v>
      </c>
      <c r="L347" s="5">
        <f t="shared" si="25"/>
        <v>0</v>
      </c>
      <c r="M347">
        <f t="shared" si="24"/>
        <v>0</v>
      </c>
    </row>
    <row r="348" spans="11:13" hidden="1" x14ac:dyDescent="0.3">
      <c r="K348" s="7">
        <f t="shared" si="23"/>
        <v>0</v>
      </c>
      <c r="L348" s="5">
        <f t="shared" si="25"/>
        <v>0</v>
      </c>
      <c r="M348">
        <f t="shared" si="24"/>
        <v>0</v>
      </c>
    </row>
    <row r="349" spans="11:13" hidden="1" x14ac:dyDescent="0.3">
      <c r="K349" s="7">
        <f t="shared" si="23"/>
        <v>0</v>
      </c>
      <c r="L349" s="5">
        <f t="shared" si="25"/>
        <v>0</v>
      </c>
      <c r="M349">
        <f t="shared" si="24"/>
        <v>0</v>
      </c>
    </row>
    <row r="350" spans="11:13" hidden="1" x14ac:dyDescent="0.3">
      <c r="K350" s="7">
        <f t="shared" si="23"/>
        <v>0</v>
      </c>
      <c r="L350" s="5">
        <f t="shared" si="25"/>
        <v>0</v>
      </c>
      <c r="M350">
        <f t="shared" si="24"/>
        <v>0</v>
      </c>
    </row>
    <row r="351" spans="11:13" hidden="1" x14ac:dyDescent="0.3">
      <c r="K351" s="7">
        <f t="shared" si="23"/>
        <v>0</v>
      </c>
      <c r="L351" s="5">
        <f t="shared" si="25"/>
        <v>0</v>
      </c>
      <c r="M351">
        <f t="shared" si="24"/>
        <v>0</v>
      </c>
    </row>
    <row r="352" spans="11:13" hidden="1" x14ac:dyDescent="0.3">
      <c r="K352" s="7">
        <f t="shared" si="23"/>
        <v>0</v>
      </c>
      <c r="L352" s="5">
        <f t="shared" si="25"/>
        <v>0</v>
      </c>
      <c r="M352">
        <f t="shared" si="24"/>
        <v>0</v>
      </c>
    </row>
    <row r="353" spans="11:13" hidden="1" x14ac:dyDescent="0.3">
      <c r="K353" s="7">
        <f t="shared" si="23"/>
        <v>0</v>
      </c>
      <c r="L353" s="5">
        <f t="shared" si="25"/>
        <v>0</v>
      </c>
      <c r="M353">
        <f t="shared" si="24"/>
        <v>0</v>
      </c>
    </row>
    <row r="354" spans="11:13" hidden="1" x14ac:dyDescent="0.3">
      <c r="K354" s="7">
        <f t="shared" si="23"/>
        <v>0</v>
      </c>
      <c r="L354" s="5">
        <f t="shared" si="25"/>
        <v>0</v>
      </c>
      <c r="M354">
        <f t="shared" si="24"/>
        <v>0</v>
      </c>
    </row>
    <row r="355" spans="11:13" hidden="1" x14ac:dyDescent="0.3">
      <c r="K355" s="7">
        <f t="shared" si="23"/>
        <v>0</v>
      </c>
      <c r="L355" s="5">
        <f t="shared" si="25"/>
        <v>0</v>
      </c>
      <c r="M355">
        <f t="shared" si="24"/>
        <v>0</v>
      </c>
    </row>
    <row r="356" spans="11:13" hidden="1" x14ac:dyDescent="0.3">
      <c r="K356" s="7">
        <f t="shared" si="23"/>
        <v>0</v>
      </c>
      <c r="L356" s="5">
        <f t="shared" si="25"/>
        <v>0</v>
      </c>
      <c r="M356">
        <f t="shared" si="24"/>
        <v>0</v>
      </c>
    </row>
    <row r="357" spans="11:13" hidden="1" x14ac:dyDescent="0.3">
      <c r="K357" s="7">
        <f t="shared" si="23"/>
        <v>0</v>
      </c>
      <c r="L357" s="5">
        <f t="shared" si="25"/>
        <v>0</v>
      </c>
      <c r="M357">
        <f t="shared" si="24"/>
        <v>0</v>
      </c>
    </row>
    <row r="358" spans="11:13" hidden="1" x14ac:dyDescent="0.3">
      <c r="K358" s="7">
        <f t="shared" si="23"/>
        <v>0</v>
      </c>
      <c r="L358" s="5">
        <f t="shared" si="25"/>
        <v>0</v>
      </c>
      <c r="M358">
        <f t="shared" si="24"/>
        <v>0</v>
      </c>
    </row>
    <row r="359" spans="11:13" hidden="1" x14ac:dyDescent="0.3">
      <c r="K359" s="7">
        <f t="shared" si="23"/>
        <v>0</v>
      </c>
      <c r="L359" s="5">
        <f t="shared" si="25"/>
        <v>0</v>
      </c>
      <c r="M359">
        <f t="shared" si="24"/>
        <v>0</v>
      </c>
    </row>
    <row r="360" spans="11:13" hidden="1" x14ac:dyDescent="0.3">
      <c r="K360" s="7">
        <f t="shared" si="23"/>
        <v>0</v>
      </c>
      <c r="L360" s="5">
        <f t="shared" si="25"/>
        <v>0</v>
      </c>
      <c r="M360">
        <f t="shared" si="24"/>
        <v>0</v>
      </c>
    </row>
    <row r="361" spans="11:13" hidden="1" x14ac:dyDescent="0.3">
      <c r="K361" s="7">
        <f t="shared" si="23"/>
        <v>0</v>
      </c>
      <c r="L361" s="5">
        <f t="shared" si="25"/>
        <v>0</v>
      </c>
      <c r="M361">
        <f t="shared" si="24"/>
        <v>0</v>
      </c>
    </row>
    <row r="362" spans="11:13" hidden="1" x14ac:dyDescent="0.3">
      <c r="K362" s="7">
        <f t="shared" si="23"/>
        <v>0</v>
      </c>
      <c r="L362" s="5">
        <f t="shared" si="25"/>
        <v>0</v>
      </c>
      <c r="M362">
        <f t="shared" si="24"/>
        <v>0</v>
      </c>
    </row>
    <row r="363" spans="11:13" hidden="1" x14ac:dyDescent="0.3">
      <c r="K363" s="7">
        <f t="shared" si="23"/>
        <v>0</v>
      </c>
      <c r="L363" s="5">
        <f t="shared" si="25"/>
        <v>0</v>
      </c>
      <c r="M363">
        <f t="shared" si="24"/>
        <v>0</v>
      </c>
    </row>
    <row r="364" spans="11:13" hidden="1" x14ac:dyDescent="0.3">
      <c r="K364" s="7">
        <f t="shared" si="23"/>
        <v>0</v>
      </c>
      <c r="L364" s="5">
        <f t="shared" si="25"/>
        <v>0</v>
      </c>
      <c r="M364">
        <f t="shared" si="24"/>
        <v>0</v>
      </c>
    </row>
    <row r="365" spans="11:13" hidden="1" x14ac:dyDescent="0.3">
      <c r="K365" s="7">
        <f t="shared" si="23"/>
        <v>0</v>
      </c>
      <c r="L365" s="5">
        <f t="shared" si="25"/>
        <v>0</v>
      </c>
      <c r="M365">
        <f t="shared" si="24"/>
        <v>0</v>
      </c>
    </row>
    <row r="366" spans="11:13" hidden="1" x14ac:dyDescent="0.3">
      <c r="K366" s="7">
        <f t="shared" si="23"/>
        <v>0</v>
      </c>
      <c r="L366" s="5">
        <f t="shared" si="25"/>
        <v>0</v>
      </c>
      <c r="M366">
        <f t="shared" si="24"/>
        <v>0</v>
      </c>
    </row>
    <row r="367" spans="11:13" hidden="1" x14ac:dyDescent="0.3">
      <c r="K367" s="7">
        <f t="shared" si="23"/>
        <v>0</v>
      </c>
      <c r="L367" s="5">
        <f t="shared" si="25"/>
        <v>0</v>
      </c>
      <c r="M367">
        <f t="shared" si="24"/>
        <v>0</v>
      </c>
    </row>
    <row r="368" spans="11:13" hidden="1" x14ac:dyDescent="0.3">
      <c r="K368" s="7">
        <f t="shared" si="23"/>
        <v>0</v>
      </c>
      <c r="L368" s="5">
        <f t="shared" si="25"/>
        <v>0</v>
      </c>
      <c r="M368">
        <f t="shared" si="24"/>
        <v>0</v>
      </c>
    </row>
    <row r="369" spans="11:13" hidden="1" x14ac:dyDescent="0.3">
      <c r="K369" s="7">
        <f t="shared" si="23"/>
        <v>0</v>
      </c>
      <c r="L369" s="5">
        <f t="shared" si="25"/>
        <v>0</v>
      </c>
      <c r="M369">
        <f t="shared" si="24"/>
        <v>0</v>
      </c>
    </row>
    <row r="370" spans="11:13" hidden="1" x14ac:dyDescent="0.3">
      <c r="K370" s="7">
        <f t="shared" si="23"/>
        <v>0</v>
      </c>
      <c r="L370" s="5">
        <f t="shared" si="25"/>
        <v>0</v>
      </c>
      <c r="M370">
        <f t="shared" si="24"/>
        <v>0</v>
      </c>
    </row>
    <row r="371" spans="11:13" hidden="1" x14ac:dyDescent="0.3">
      <c r="K371" s="7">
        <f t="shared" si="23"/>
        <v>0</v>
      </c>
      <c r="L371" s="5">
        <f t="shared" si="25"/>
        <v>0</v>
      </c>
      <c r="M371">
        <f t="shared" si="24"/>
        <v>0</v>
      </c>
    </row>
    <row r="372" spans="11:13" hidden="1" x14ac:dyDescent="0.3">
      <c r="K372" s="7">
        <f t="shared" si="23"/>
        <v>0</v>
      </c>
      <c r="L372" s="5">
        <f t="shared" si="25"/>
        <v>0</v>
      </c>
      <c r="M372">
        <f t="shared" si="24"/>
        <v>0</v>
      </c>
    </row>
    <row r="373" spans="11:13" hidden="1" x14ac:dyDescent="0.3">
      <c r="K373" s="7">
        <f t="shared" si="23"/>
        <v>0</v>
      </c>
      <c r="L373" s="5">
        <f t="shared" si="25"/>
        <v>0</v>
      </c>
      <c r="M373">
        <f t="shared" si="24"/>
        <v>0</v>
      </c>
    </row>
    <row r="374" spans="11:13" hidden="1" x14ac:dyDescent="0.3">
      <c r="K374" s="7">
        <f t="shared" si="23"/>
        <v>0</v>
      </c>
      <c r="L374" s="5">
        <f t="shared" si="25"/>
        <v>0</v>
      </c>
      <c r="M374">
        <f t="shared" si="24"/>
        <v>0</v>
      </c>
    </row>
    <row r="375" spans="11:13" hidden="1" x14ac:dyDescent="0.3">
      <c r="K375" s="7">
        <f t="shared" si="23"/>
        <v>0</v>
      </c>
      <c r="L375" s="5">
        <f t="shared" si="25"/>
        <v>0</v>
      </c>
      <c r="M375">
        <f t="shared" si="24"/>
        <v>0</v>
      </c>
    </row>
    <row r="376" spans="11:13" hidden="1" x14ac:dyDescent="0.3">
      <c r="K376" s="7">
        <f t="shared" si="23"/>
        <v>0</v>
      </c>
      <c r="L376" s="5">
        <f t="shared" si="25"/>
        <v>0</v>
      </c>
      <c r="M376">
        <f t="shared" si="24"/>
        <v>0</v>
      </c>
    </row>
    <row r="377" spans="11:13" hidden="1" x14ac:dyDescent="0.3">
      <c r="K377" s="7">
        <f t="shared" si="23"/>
        <v>0</v>
      </c>
      <c r="L377" s="5">
        <f t="shared" si="25"/>
        <v>0</v>
      </c>
      <c r="M377">
        <f t="shared" si="24"/>
        <v>0</v>
      </c>
    </row>
    <row r="378" spans="11:13" hidden="1" x14ac:dyDescent="0.3">
      <c r="K378" s="7">
        <f t="shared" si="23"/>
        <v>0</v>
      </c>
      <c r="L378" s="5">
        <f t="shared" si="25"/>
        <v>0</v>
      </c>
      <c r="M378">
        <f t="shared" si="24"/>
        <v>0</v>
      </c>
    </row>
    <row r="379" spans="11:13" hidden="1" x14ac:dyDescent="0.3">
      <c r="K379" s="7">
        <f t="shared" si="23"/>
        <v>0</v>
      </c>
      <c r="L379" s="5">
        <f t="shared" si="25"/>
        <v>0</v>
      </c>
      <c r="M379">
        <f t="shared" si="24"/>
        <v>0</v>
      </c>
    </row>
    <row r="380" spans="11:13" hidden="1" x14ac:dyDescent="0.3">
      <c r="K380" s="7">
        <f t="shared" si="23"/>
        <v>0</v>
      </c>
      <c r="L380" s="5">
        <f t="shared" si="25"/>
        <v>0</v>
      </c>
      <c r="M380">
        <f t="shared" si="24"/>
        <v>0</v>
      </c>
    </row>
    <row r="381" spans="11:13" hidden="1" x14ac:dyDescent="0.3">
      <c r="K381" s="7">
        <f t="shared" si="23"/>
        <v>0</v>
      </c>
      <c r="L381" s="5">
        <f t="shared" si="25"/>
        <v>0</v>
      </c>
      <c r="M381">
        <f t="shared" si="24"/>
        <v>0</v>
      </c>
    </row>
    <row r="382" spans="11:13" hidden="1" x14ac:dyDescent="0.3">
      <c r="K382" s="7">
        <f t="shared" si="23"/>
        <v>0</v>
      </c>
      <c r="L382" s="5">
        <f t="shared" si="25"/>
        <v>0</v>
      </c>
      <c r="M382">
        <f t="shared" si="24"/>
        <v>0</v>
      </c>
    </row>
    <row r="383" spans="11:13" hidden="1" x14ac:dyDescent="0.3">
      <c r="K383" s="7">
        <f t="shared" si="23"/>
        <v>0</v>
      </c>
      <c r="L383" s="5">
        <f t="shared" si="25"/>
        <v>0</v>
      </c>
      <c r="M383">
        <f t="shared" si="24"/>
        <v>0</v>
      </c>
    </row>
    <row r="384" spans="11:13" hidden="1" x14ac:dyDescent="0.3">
      <c r="K384" s="7">
        <f t="shared" si="23"/>
        <v>0</v>
      </c>
      <c r="L384" s="5">
        <f t="shared" si="25"/>
        <v>0</v>
      </c>
      <c r="M384">
        <f t="shared" si="24"/>
        <v>0</v>
      </c>
    </row>
    <row r="385" spans="11:13" hidden="1" x14ac:dyDescent="0.3">
      <c r="K385" s="7">
        <f t="shared" si="23"/>
        <v>0</v>
      </c>
      <c r="L385" s="5">
        <f t="shared" si="25"/>
        <v>0</v>
      </c>
      <c r="M385">
        <f t="shared" si="24"/>
        <v>0</v>
      </c>
    </row>
    <row r="386" spans="11:13" hidden="1" x14ac:dyDescent="0.3">
      <c r="K386" s="7">
        <f t="shared" si="23"/>
        <v>0</v>
      </c>
      <c r="L386" s="5">
        <f t="shared" si="25"/>
        <v>0</v>
      </c>
      <c r="M386">
        <f t="shared" si="24"/>
        <v>0</v>
      </c>
    </row>
    <row r="387" spans="11:13" hidden="1" x14ac:dyDescent="0.3">
      <c r="K387" s="7">
        <f t="shared" si="23"/>
        <v>0</v>
      </c>
      <c r="L387" s="5">
        <f t="shared" si="25"/>
        <v>0</v>
      </c>
      <c r="M387">
        <f t="shared" si="24"/>
        <v>0</v>
      </c>
    </row>
    <row r="388" spans="11:13" hidden="1" x14ac:dyDescent="0.3">
      <c r="K388" s="7">
        <f t="shared" si="23"/>
        <v>0</v>
      </c>
      <c r="L388" s="5">
        <f t="shared" si="25"/>
        <v>0</v>
      </c>
      <c r="M388">
        <f t="shared" si="24"/>
        <v>0</v>
      </c>
    </row>
    <row r="389" spans="11:13" hidden="1" x14ac:dyDescent="0.3">
      <c r="K389" s="7">
        <f t="shared" ref="K389:K452" si="26">SUM(F389:J389)</f>
        <v>0</v>
      </c>
      <c r="L389" s="5">
        <f t="shared" si="25"/>
        <v>0</v>
      </c>
      <c r="M389">
        <f t="shared" ref="M389:M452" si="27">SUM(K389*L389)</f>
        <v>0</v>
      </c>
    </row>
    <row r="390" spans="11:13" hidden="1" x14ac:dyDescent="0.3">
      <c r="K390" s="7">
        <f t="shared" si="26"/>
        <v>0</v>
      </c>
      <c r="L390" s="5">
        <f t="shared" ref="L390:L453" si="28">IF(D390="X",0,IF(E390="",0,IF(E390="H",0,VLOOKUP(E390,$F$539:$G$553,2))))</f>
        <v>0</v>
      </c>
      <c r="M390">
        <f t="shared" si="27"/>
        <v>0</v>
      </c>
    </row>
    <row r="391" spans="11:13" hidden="1" x14ac:dyDescent="0.3">
      <c r="K391" s="7">
        <f t="shared" si="26"/>
        <v>0</v>
      </c>
      <c r="L391" s="5">
        <f t="shared" si="28"/>
        <v>0</v>
      </c>
      <c r="M391">
        <f t="shared" si="27"/>
        <v>0</v>
      </c>
    </row>
    <row r="392" spans="11:13" hidden="1" x14ac:dyDescent="0.3">
      <c r="K392" s="7">
        <f t="shared" si="26"/>
        <v>0</v>
      </c>
      <c r="L392" s="5">
        <f t="shared" si="28"/>
        <v>0</v>
      </c>
      <c r="M392">
        <f t="shared" si="27"/>
        <v>0</v>
      </c>
    </row>
    <row r="393" spans="11:13" hidden="1" x14ac:dyDescent="0.3">
      <c r="K393" s="7">
        <f t="shared" si="26"/>
        <v>0</v>
      </c>
      <c r="L393" s="5">
        <f t="shared" si="28"/>
        <v>0</v>
      </c>
      <c r="M393">
        <f t="shared" si="27"/>
        <v>0</v>
      </c>
    </row>
    <row r="394" spans="11:13" hidden="1" x14ac:dyDescent="0.3">
      <c r="K394" s="7">
        <f t="shared" si="26"/>
        <v>0</v>
      </c>
      <c r="L394" s="5">
        <f t="shared" si="28"/>
        <v>0</v>
      </c>
      <c r="M394">
        <f t="shared" si="27"/>
        <v>0</v>
      </c>
    </row>
    <row r="395" spans="11:13" hidden="1" x14ac:dyDescent="0.3">
      <c r="K395" s="7">
        <f t="shared" si="26"/>
        <v>0</v>
      </c>
      <c r="L395" s="5">
        <f t="shared" si="28"/>
        <v>0</v>
      </c>
      <c r="M395">
        <f t="shared" si="27"/>
        <v>0</v>
      </c>
    </row>
    <row r="396" spans="11:13" hidden="1" x14ac:dyDescent="0.3">
      <c r="K396" s="7">
        <f t="shared" si="26"/>
        <v>0</v>
      </c>
      <c r="L396" s="5">
        <f t="shared" si="28"/>
        <v>0</v>
      </c>
      <c r="M396">
        <f t="shared" si="27"/>
        <v>0</v>
      </c>
    </row>
    <row r="397" spans="11:13" hidden="1" x14ac:dyDescent="0.3">
      <c r="K397" s="7">
        <f t="shared" si="26"/>
        <v>0</v>
      </c>
      <c r="L397" s="5">
        <f t="shared" si="28"/>
        <v>0</v>
      </c>
      <c r="M397">
        <f t="shared" si="27"/>
        <v>0</v>
      </c>
    </row>
    <row r="398" spans="11:13" hidden="1" x14ac:dyDescent="0.3">
      <c r="K398" s="7">
        <f t="shared" si="26"/>
        <v>0</v>
      </c>
      <c r="L398" s="5">
        <f t="shared" si="28"/>
        <v>0</v>
      </c>
      <c r="M398">
        <f t="shared" si="27"/>
        <v>0</v>
      </c>
    </row>
    <row r="399" spans="11:13" hidden="1" x14ac:dyDescent="0.3">
      <c r="K399" s="7">
        <f t="shared" si="26"/>
        <v>0</v>
      </c>
      <c r="L399" s="5">
        <f t="shared" si="28"/>
        <v>0</v>
      </c>
      <c r="M399">
        <f t="shared" si="27"/>
        <v>0</v>
      </c>
    </row>
    <row r="400" spans="11:13" hidden="1" x14ac:dyDescent="0.3">
      <c r="K400" s="7">
        <f t="shared" si="26"/>
        <v>0</v>
      </c>
      <c r="L400" s="5">
        <f t="shared" si="28"/>
        <v>0</v>
      </c>
      <c r="M400">
        <f t="shared" si="27"/>
        <v>0</v>
      </c>
    </row>
    <row r="401" spans="11:13" hidden="1" x14ac:dyDescent="0.3">
      <c r="K401" s="7">
        <f t="shared" si="26"/>
        <v>0</v>
      </c>
      <c r="L401" s="5">
        <f t="shared" si="28"/>
        <v>0</v>
      </c>
      <c r="M401">
        <f t="shared" si="27"/>
        <v>0</v>
      </c>
    </row>
    <row r="402" spans="11:13" hidden="1" x14ac:dyDescent="0.3">
      <c r="K402" s="7">
        <f t="shared" si="26"/>
        <v>0</v>
      </c>
      <c r="L402" s="5">
        <f t="shared" si="28"/>
        <v>0</v>
      </c>
      <c r="M402">
        <f t="shared" si="27"/>
        <v>0</v>
      </c>
    </row>
    <row r="403" spans="11:13" hidden="1" x14ac:dyDescent="0.3">
      <c r="K403" s="7">
        <f t="shared" si="26"/>
        <v>0</v>
      </c>
      <c r="L403" s="5">
        <f t="shared" si="28"/>
        <v>0</v>
      </c>
      <c r="M403">
        <f t="shared" si="27"/>
        <v>0</v>
      </c>
    </row>
    <row r="404" spans="11:13" hidden="1" x14ac:dyDescent="0.3">
      <c r="K404" s="7">
        <f t="shared" si="26"/>
        <v>0</v>
      </c>
      <c r="L404" s="5">
        <f t="shared" si="28"/>
        <v>0</v>
      </c>
      <c r="M404">
        <f t="shared" si="27"/>
        <v>0</v>
      </c>
    </row>
    <row r="405" spans="11:13" hidden="1" x14ac:dyDescent="0.3">
      <c r="K405" s="7">
        <f t="shared" si="26"/>
        <v>0</v>
      </c>
      <c r="L405" s="5">
        <f t="shared" si="28"/>
        <v>0</v>
      </c>
      <c r="M405">
        <f t="shared" si="27"/>
        <v>0</v>
      </c>
    </row>
    <row r="406" spans="11:13" hidden="1" x14ac:dyDescent="0.3">
      <c r="K406" s="7">
        <f t="shared" si="26"/>
        <v>0</v>
      </c>
      <c r="L406" s="5">
        <f t="shared" si="28"/>
        <v>0</v>
      </c>
      <c r="M406">
        <f t="shared" si="27"/>
        <v>0</v>
      </c>
    </row>
    <row r="407" spans="11:13" hidden="1" x14ac:dyDescent="0.3">
      <c r="K407" s="7">
        <f t="shared" si="26"/>
        <v>0</v>
      </c>
      <c r="L407" s="5">
        <f t="shared" si="28"/>
        <v>0</v>
      </c>
      <c r="M407">
        <f t="shared" si="27"/>
        <v>0</v>
      </c>
    </row>
    <row r="408" spans="11:13" hidden="1" x14ac:dyDescent="0.3">
      <c r="K408" s="7">
        <f t="shared" si="26"/>
        <v>0</v>
      </c>
      <c r="L408" s="5">
        <f t="shared" si="28"/>
        <v>0</v>
      </c>
      <c r="M408">
        <f t="shared" si="27"/>
        <v>0</v>
      </c>
    </row>
    <row r="409" spans="11:13" hidden="1" x14ac:dyDescent="0.3">
      <c r="K409" s="7">
        <f t="shared" si="26"/>
        <v>0</v>
      </c>
      <c r="L409" s="5">
        <f t="shared" si="28"/>
        <v>0</v>
      </c>
      <c r="M409">
        <f t="shared" si="27"/>
        <v>0</v>
      </c>
    </row>
    <row r="410" spans="11:13" hidden="1" x14ac:dyDescent="0.3">
      <c r="K410" s="7">
        <f t="shared" si="26"/>
        <v>0</v>
      </c>
      <c r="L410" s="5">
        <f t="shared" si="28"/>
        <v>0</v>
      </c>
      <c r="M410">
        <f t="shared" si="27"/>
        <v>0</v>
      </c>
    </row>
    <row r="411" spans="11:13" hidden="1" x14ac:dyDescent="0.3">
      <c r="K411" s="7">
        <f t="shared" si="26"/>
        <v>0</v>
      </c>
      <c r="L411" s="5">
        <f t="shared" si="28"/>
        <v>0</v>
      </c>
      <c r="M411">
        <f t="shared" si="27"/>
        <v>0</v>
      </c>
    </row>
    <row r="412" spans="11:13" hidden="1" x14ac:dyDescent="0.3">
      <c r="K412" s="7">
        <f t="shared" si="26"/>
        <v>0</v>
      </c>
      <c r="L412" s="5">
        <f t="shared" si="28"/>
        <v>0</v>
      </c>
      <c r="M412">
        <f t="shared" si="27"/>
        <v>0</v>
      </c>
    </row>
    <row r="413" spans="11:13" hidden="1" x14ac:dyDescent="0.3">
      <c r="K413" s="7">
        <f t="shared" si="26"/>
        <v>0</v>
      </c>
      <c r="L413" s="5">
        <f t="shared" si="28"/>
        <v>0</v>
      </c>
      <c r="M413">
        <f t="shared" si="27"/>
        <v>0</v>
      </c>
    </row>
    <row r="414" spans="11:13" hidden="1" x14ac:dyDescent="0.3">
      <c r="K414" s="7">
        <f t="shared" si="26"/>
        <v>0</v>
      </c>
      <c r="L414" s="5">
        <f t="shared" si="28"/>
        <v>0</v>
      </c>
      <c r="M414">
        <f t="shared" si="27"/>
        <v>0</v>
      </c>
    </row>
    <row r="415" spans="11:13" hidden="1" x14ac:dyDescent="0.3">
      <c r="K415" s="7">
        <f t="shared" si="26"/>
        <v>0</v>
      </c>
      <c r="L415" s="5">
        <f t="shared" si="28"/>
        <v>0</v>
      </c>
      <c r="M415">
        <f t="shared" si="27"/>
        <v>0</v>
      </c>
    </row>
    <row r="416" spans="11:13" hidden="1" x14ac:dyDescent="0.3">
      <c r="K416" s="7">
        <f t="shared" si="26"/>
        <v>0</v>
      </c>
      <c r="L416" s="5">
        <f t="shared" si="28"/>
        <v>0</v>
      </c>
      <c r="M416">
        <f t="shared" si="27"/>
        <v>0</v>
      </c>
    </row>
    <row r="417" spans="11:13" hidden="1" x14ac:dyDescent="0.3">
      <c r="K417" s="7">
        <f t="shared" si="26"/>
        <v>0</v>
      </c>
      <c r="L417" s="5">
        <f t="shared" si="28"/>
        <v>0</v>
      </c>
      <c r="M417">
        <f t="shared" si="27"/>
        <v>0</v>
      </c>
    </row>
    <row r="418" spans="11:13" hidden="1" x14ac:dyDescent="0.3">
      <c r="K418" s="7">
        <f t="shared" si="26"/>
        <v>0</v>
      </c>
      <c r="L418" s="5">
        <f t="shared" si="28"/>
        <v>0</v>
      </c>
      <c r="M418">
        <f t="shared" si="27"/>
        <v>0</v>
      </c>
    </row>
    <row r="419" spans="11:13" hidden="1" x14ac:dyDescent="0.3">
      <c r="K419" s="7">
        <f t="shared" si="26"/>
        <v>0</v>
      </c>
      <c r="L419" s="5">
        <f t="shared" si="28"/>
        <v>0</v>
      </c>
      <c r="M419">
        <f t="shared" si="27"/>
        <v>0</v>
      </c>
    </row>
    <row r="420" spans="11:13" hidden="1" x14ac:dyDescent="0.3">
      <c r="K420" s="7">
        <f t="shared" si="26"/>
        <v>0</v>
      </c>
      <c r="L420" s="5">
        <f t="shared" si="28"/>
        <v>0</v>
      </c>
      <c r="M420">
        <f t="shared" si="27"/>
        <v>0</v>
      </c>
    </row>
    <row r="421" spans="11:13" hidden="1" x14ac:dyDescent="0.3">
      <c r="K421" s="7">
        <f t="shared" si="26"/>
        <v>0</v>
      </c>
      <c r="L421" s="5">
        <f t="shared" si="28"/>
        <v>0</v>
      </c>
      <c r="M421">
        <f t="shared" si="27"/>
        <v>0</v>
      </c>
    </row>
    <row r="422" spans="11:13" hidden="1" x14ac:dyDescent="0.3">
      <c r="K422" s="7">
        <f t="shared" si="26"/>
        <v>0</v>
      </c>
      <c r="L422" s="5">
        <f t="shared" si="28"/>
        <v>0</v>
      </c>
      <c r="M422">
        <f t="shared" si="27"/>
        <v>0</v>
      </c>
    </row>
    <row r="423" spans="11:13" hidden="1" x14ac:dyDescent="0.3">
      <c r="K423" s="7">
        <f t="shared" si="26"/>
        <v>0</v>
      </c>
      <c r="L423" s="5">
        <f t="shared" si="28"/>
        <v>0</v>
      </c>
      <c r="M423">
        <f t="shared" si="27"/>
        <v>0</v>
      </c>
    </row>
    <row r="424" spans="11:13" hidden="1" x14ac:dyDescent="0.3">
      <c r="K424" s="7">
        <f t="shared" si="26"/>
        <v>0</v>
      </c>
      <c r="L424" s="5">
        <f t="shared" si="28"/>
        <v>0</v>
      </c>
      <c r="M424">
        <f t="shared" si="27"/>
        <v>0</v>
      </c>
    </row>
    <row r="425" spans="11:13" hidden="1" x14ac:dyDescent="0.3">
      <c r="K425" s="7">
        <f t="shared" si="26"/>
        <v>0</v>
      </c>
      <c r="L425" s="5">
        <f t="shared" si="28"/>
        <v>0</v>
      </c>
      <c r="M425">
        <f t="shared" si="27"/>
        <v>0</v>
      </c>
    </row>
    <row r="426" spans="11:13" hidden="1" x14ac:dyDescent="0.3">
      <c r="K426" s="7">
        <f t="shared" si="26"/>
        <v>0</v>
      </c>
      <c r="L426" s="5">
        <f t="shared" si="28"/>
        <v>0</v>
      </c>
      <c r="M426">
        <f t="shared" si="27"/>
        <v>0</v>
      </c>
    </row>
    <row r="427" spans="11:13" hidden="1" x14ac:dyDescent="0.3">
      <c r="K427" s="7">
        <f t="shared" si="26"/>
        <v>0</v>
      </c>
      <c r="L427" s="5">
        <f t="shared" si="28"/>
        <v>0</v>
      </c>
      <c r="M427">
        <f t="shared" si="27"/>
        <v>0</v>
      </c>
    </row>
    <row r="428" spans="11:13" hidden="1" x14ac:dyDescent="0.3">
      <c r="K428" s="7">
        <f t="shared" si="26"/>
        <v>0</v>
      </c>
      <c r="L428" s="5">
        <f t="shared" si="28"/>
        <v>0</v>
      </c>
      <c r="M428">
        <f t="shared" si="27"/>
        <v>0</v>
      </c>
    </row>
    <row r="429" spans="11:13" hidden="1" x14ac:dyDescent="0.3">
      <c r="K429" s="7">
        <f t="shared" si="26"/>
        <v>0</v>
      </c>
      <c r="L429" s="5">
        <f t="shared" si="28"/>
        <v>0</v>
      </c>
      <c r="M429">
        <f t="shared" si="27"/>
        <v>0</v>
      </c>
    </row>
    <row r="430" spans="11:13" hidden="1" x14ac:dyDescent="0.3">
      <c r="K430" s="7">
        <f t="shared" si="26"/>
        <v>0</v>
      </c>
      <c r="L430" s="5">
        <f t="shared" si="28"/>
        <v>0</v>
      </c>
      <c r="M430">
        <f t="shared" si="27"/>
        <v>0</v>
      </c>
    </row>
    <row r="431" spans="11:13" hidden="1" x14ac:dyDescent="0.3">
      <c r="K431" s="7">
        <f t="shared" si="26"/>
        <v>0</v>
      </c>
      <c r="L431" s="5">
        <f t="shared" si="28"/>
        <v>0</v>
      </c>
      <c r="M431">
        <f t="shared" si="27"/>
        <v>0</v>
      </c>
    </row>
    <row r="432" spans="11:13" hidden="1" x14ac:dyDescent="0.3">
      <c r="K432" s="7">
        <f t="shared" si="26"/>
        <v>0</v>
      </c>
      <c r="L432" s="5">
        <f t="shared" si="28"/>
        <v>0</v>
      </c>
      <c r="M432">
        <f t="shared" si="27"/>
        <v>0</v>
      </c>
    </row>
    <row r="433" spans="11:13" hidden="1" x14ac:dyDescent="0.3">
      <c r="K433" s="7">
        <f t="shared" si="26"/>
        <v>0</v>
      </c>
      <c r="L433" s="5">
        <f t="shared" si="28"/>
        <v>0</v>
      </c>
      <c r="M433">
        <f t="shared" si="27"/>
        <v>0</v>
      </c>
    </row>
    <row r="434" spans="11:13" hidden="1" x14ac:dyDescent="0.3">
      <c r="K434" s="7">
        <f t="shared" si="26"/>
        <v>0</v>
      </c>
      <c r="L434" s="5">
        <f t="shared" si="28"/>
        <v>0</v>
      </c>
      <c r="M434">
        <f t="shared" si="27"/>
        <v>0</v>
      </c>
    </row>
    <row r="435" spans="11:13" hidden="1" x14ac:dyDescent="0.3">
      <c r="K435" s="7">
        <f t="shared" si="26"/>
        <v>0</v>
      </c>
      <c r="L435" s="5">
        <f t="shared" si="28"/>
        <v>0</v>
      </c>
      <c r="M435">
        <f t="shared" si="27"/>
        <v>0</v>
      </c>
    </row>
    <row r="436" spans="11:13" hidden="1" x14ac:dyDescent="0.3">
      <c r="K436" s="7">
        <f t="shared" si="26"/>
        <v>0</v>
      </c>
      <c r="L436" s="5">
        <f t="shared" si="28"/>
        <v>0</v>
      </c>
      <c r="M436">
        <f t="shared" si="27"/>
        <v>0</v>
      </c>
    </row>
    <row r="437" spans="11:13" hidden="1" x14ac:dyDescent="0.3">
      <c r="K437" s="7">
        <f t="shared" si="26"/>
        <v>0</v>
      </c>
      <c r="L437" s="5">
        <f t="shared" si="28"/>
        <v>0</v>
      </c>
      <c r="M437">
        <f t="shared" si="27"/>
        <v>0</v>
      </c>
    </row>
    <row r="438" spans="11:13" hidden="1" x14ac:dyDescent="0.3">
      <c r="K438" s="7">
        <f t="shared" si="26"/>
        <v>0</v>
      </c>
      <c r="L438" s="5">
        <f t="shared" si="28"/>
        <v>0</v>
      </c>
      <c r="M438">
        <f t="shared" si="27"/>
        <v>0</v>
      </c>
    </row>
    <row r="439" spans="11:13" hidden="1" x14ac:dyDescent="0.3">
      <c r="K439" s="7">
        <f t="shared" si="26"/>
        <v>0</v>
      </c>
      <c r="L439" s="5">
        <f t="shared" si="28"/>
        <v>0</v>
      </c>
      <c r="M439">
        <f t="shared" si="27"/>
        <v>0</v>
      </c>
    </row>
    <row r="440" spans="11:13" hidden="1" x14ac:dyDescent="0.3">
      <c r="K440" s="7">
        <f t="shared" si="26"/>
        <v>0</v>
      </c>
      <c r="L440" s="5">
        <f t="shared" si="28"/>
        <v>0</v>
      </c>
      <c r="M440">
        <f t="shared" si="27"/>
        <v>0</v>
      </c>
    </row>
    <row r="441" spans="11:13" hidden="1" x14ac:dyDescent="0.3">
      <c r="K441" s="7">
        <f t="shared" si="26"/>
        <v>0</v>
      </c>
      <c r="L441" s="5">
        <f t="shared" si="28"/>
        <v>0</v>
      </c>
      <c r="M441">
        <f t="shared" si="27"/>
        <v>0</v>
      </c>
    </row>
    <row r="442" spans="11:13" hidden="1" x14ac:dyDescent="0.3">
      <c r="K442" s="7">
        <f t="shared" si="26"/>
        <v>0</v>
      </c>
      <c r="L442" s="5">
        <f t="shared" si="28"/>
        <v>0</v>
      </c>
      <c r="M442">
        <f t="shared" si="27"/>
        <v>0</v>
      </c>
    </row>
    <row r="443" spans="11:13" hidden="1" x14ac:dyDescent="0.3">
      <c r="K443" s="7">
        <f t="shared" si="26"/>
        <v>0</v>
      </c>
      <c r="L443" s="5">
        <f t="shared" si="28"/>
        <v>0</v>
      </c>
      <c r="M443">
        <f t="shared" si="27"/>
        <v>0</v>
      </c>
    </row>
    <row r="444" spans="11:13" hidden="1" x14ac:dyDescent="0.3">
      <c r="K444" s="7">
        <f t="shared" si="26"/>
        <v>0</v>
      </c>
      <c r="L444" s="5">
        <f t="shared" si="28"/>
        <v>0</v>
      </c>
      <c r="M444">
        <f t="shared" si="27"/>
        <v>0</v>
      </c>
    </row>
    <row r="445" spans="11:13" hidden="1" x14ac:dyDescent="0.3">
      <c r="K445" s="7">
        <f t="shared" si="26"/>
        <v>0</v>
      </c>
      <c r="L445" s="5">
        <f t="shared" si="28"/>
        <v>0</v>
      </c>
      <c r="M445">
        <f t="shared" si="27"/>
        <v>0</v>
      </c>
    </row>
    <row r="446" spans="11:13" hidden="1" x14ac:dyDescent="0.3">
      <c r="K446" s="7">
        <f t="shared" si="26"/>
        <v>0</v>
      </c>
      <c r="L446" s="5">
        <f t="shared" si="28"/>
        <v>0</v>
      </c>
      <c r="M446">
        <f t="shared" si="27"/>
        <v>0</v>
      </c>
    </row>
    <row r="447" spans="11:13" hidden="1" x14ac:dyDescent="0.3">
      <c r="K447" s="7">
        <f t="shared" si="26"/>
        <v>0</v>
      </c>
      <c r="L447" s="5">
        <f t="shared" si="28"/>
        <v>0</v>
      </c>
      <c r="M447">
        <f t="shared" si="27"/>
        <v>0</v>
      </c>
    </row>
    <row r="448" spans="11:13" hidden="1" x14ac:dyDescent="0.3">
      <c r="K448" s="7">
        <f t="shared" si="26"/>
        <v>0</v>
      </c>
      <c r="L448" s="5">
        <f t="shared" si="28"/>
        <v>0</v>
      </c>
      <c r="M448">
        <f t="shared" si="27"/>
        <v>0</v>
      </c>
    </row>
    <row r="449" spans="11:13" hidden="1" x14ac:dyDescent="0.3">
      <c r="K449" s="7">
        <f t="shared" si="26"/>
        <v>0</v>
      </c>
      <c r="L449" s="5">
        <f t="shared" si="28"/>
        <v>0</v>
      </c>
      <c r="M449">
        <f t="shared" si="27"/>
        <v>0</v>
      </c>
    </row>
    <row r="450" spans="11:13" hidden="1" x14ac:dyDescent="0.3">
      <c r="K450" s="7">
        <f t="shared" si="26"/>
        <v>0</v>
      </c>
      <c r="L450" s="5">
        <f t="shared" si="28"/>
        <v>0</v>
      </c>
      <c r="M450">
        <f t="shared" si="27"/>
        <v>0</v>
      </c>
    </row>
    <row r="451" spans="11:13" hidden="1" x14ac:dyDescent="0.3">
      <c r="K451" s="7">
        <f t="shared" si="26"/>
        <v>0</v>
      </c>
      <c r="L451" s="5">
        <f t="shared" si="28"/>
        <v>0</v>
      </c>
      <c r="M451">
        <f t="shared" si="27"/>
        <v>0</v>
      </c>
    </row>
    <row r="452" spans="11:13" hidden="1" x14ac:dyDescent="0.3">
      <c r="K452" s="7">
        <f t="shared" si="26"/>
        <v>0</v>
      </c>
      <c r="L452" s="5">
        <f t="shared" si="28"/>
        <v>0</v>
      </c>
      <c r="M452">
        <f t="shared" si="27"/>
        <v>0</v>
      </c>
    </row>
    <row r="453" spans="11:13" hidden="1" x14ac:dyDescent="0.3">
      <c r="K453" s="7">
        <f t="shared" ref="K453:K498" si="29">SUM(F453:J453)</f>
        <v>0</v>
      </c>
      <c r="L453" s="5">
        <f t="shared" si="28"/>
        <v>0</v>
      </c>
      <c r="M453">
        <f t="shared" ref="M453:M498" si="30">SUM(K453*L453)</f>
        <v>0</v>
      </c>
    </row>
    <row r="454" spans="11:13" hidden="1" x14ac:dyDescent="0.3">
      <c r="K454" s="7">
        <f t="shared" si="29"/>
        <v>0</v>
      </c>
      <c r="L454" s="5">
        <f t="shared" ref="L454:L498" si="31">IF(D454="X",0,IF(E454="",0,IF(E454="H",0,VLOOKUP(E454,$F$539:$G$553,2))))</f>
        <v>0</v>
      </c>
      <c r="M454">
        <f t="shared" si="30"/>
        <v>0</v>
      </c>
    </row>
    <row r="455" spans="11:13" hidden="1" x14ac:dyDescent="0.3">
      <c r="K455" s="7">
        <f t="shared" si="29"/>
        <v>0</v>
      </c>
      <c r="L455" s="5">
        <f t="shared" si="31"/>
        <v>0</v>
      </c>
      <c r="M455">
        <f t="shared" si="30"/>
        <v>0</v>
      </c>
    </row>
    <row r="456" spans="11:13" hidden="1" x14ac:dyDescent="0.3">
      <c r="K456" s="7">
        <f t="shared" si="29"/>
        <v>0</v>
      </c>
      <c r="L456" s="5">
        <f t="shared" si="31"/>
        <v>0</v>
      </c>
      <c r="M456">
        <f t="shared" si="30"/>
        <v>0</v>
      </c>
    </row>
    <row r="457" spans="11:13" hidden="1" x14ac:dyDescent="0.3">
      <c r="K457" s="7">
        <f t="shared" si="29"/>
        <v>0</v>
      </c>
      <c r="L457" s="5">
        <f t="shared" si="31"/>
        <v>0</v>
      </c>
      <c r="M457">
        <f t="shared" si="30"/>
        <v>0</v>
      </c>
    </row>
    <row r="458" spans="11:13" hidden="1" x14ac:dyDescent="0.3">
      <c r="K458" s="7">
        <f t="shared" si="29"/>
        <v>0</v>
      </c>
      <c r="L458" s="5">
        <f t="shared" si="31"/>
        <v>0</v>
      </c>
      <c r="M458">
        <f t="shared" si="30"/>
        <v>0</v>
      </c>
    </row>
    <row r="459" spans="11:13" hidden="1" x14ac:dyDescent="0.3">
      <c r="K459" s="7">
        <f t="shared" si="29"/>
        <v>0</v>
      </c>
      <c r="L459" s="5">
        <f t="shared" si="31"/>
        <v>0</v>
      </c>
      <c r="M459">
        <f t="shared" si="30"/>
        <v>0</v>
      </c>
    </row>
    <row r="460" spans="11:13" hidden="1" x14ac:dyDescent="0.3">
      <c r="K460" s="7">
        <f t="shared" si="29"/>
        <v>0</v>
      </c>
      <c r="L460" s="5">
        <f t="shared" si="31"/>
        <v>0</v>
      </c>
      <c r="M460">
        <f t="shared" si="30"/>
        <v>0</v>
      </c>
    </row>
    <row r="461" spans="11:13" hidden="1" x14ac:dyDescent="0.3">
      <c r="K461" s="7">
        <f t="shared" si="29"/>
        <v>0</v>
      </c>
      <c r="L461" s="5">
        <f t="shared" si="31"/>
        <v>0</v>
      </c>
      <c r="M461">
        <f t="shared" si="30"/>
        <v>0</v>
      </c>
    </row>
    <row r="462" spans="11:13" hidden="1" x14ac:dyDescent="0.3">
      <c r="K462" s="7">
        <f t="shared" si="29"/>
        <v>0</v>
      </c>
      <c r="L462" s="5">
        <f t="shared" si="31"/>
        <v>0</v>
      </c>
      <c r="M462">
        <f t="shared" si="30"/>
        <v>0</v>
      </c>
    </row>
    <row r="463" spans="11:13" hidden="1" x14ac:dyDescent="0.3">
      <c r="K463" s="7">
        <f t="shared" si="29"/>
        <v>0</v>
      </c>
      <c r="L463" s="5">
        <f t="shared" si="31"/>
        <v>0</v>
      </c>
      <c r="M463">
        <f t="shared" si="30"/>
        <v>0</v>
      </c>
    </row>
    <row r="464" spans="11:13" hidden="1" x14ac:dyDescent="0.3">
      <c r="K464" s="7">
        <f t="shared" si="29"/>
        <v>0</v>
      </c>
      <c r="L464" s="5">
        <f t="shared" si="31"/>
        <v>0</v>
      </c>
      <c r="M464">
        <f t="shared" si="30"/>
        <v>0</v>
      </c>
    </row>
    <row r="465" spans="11:13" hidden="1" x14ac:dyDescent="0.3">
      <c r="K465" s="7">
        <f t="shared" si="29"/>
        <v>0</v>
      </c>
      <c r="L465" s="5">
        <f t="shared" si="31"/>
        <v>0</v>
      </c>
      <c r="M465">
        <f t="shared" si="30"/>
        <v>0</v>
      </c>
    </row>
    <row r="466" spans="11:13" hidden="1" x14ac:dyDescent="0.3">
      <c r="K466" s="7">
        <f t="shared" si="29"/>
        <v>0</v>
      </c>
      <c r="L466" s="5">
        <f t="shared" si="31"/>
        <v>0</v>
      </c>
      <c r="M466">
        <f t="shared" si="30"/>
        <v>0</v>
      </c>
    </row>
    <row r="467" spans="11:13" hidden="1" x14ac:dyDescent="0.3">
      <c r="K467" s="7">
        <f t="shared" si="29"/>
        <v>0</v>
      </c>
      <c r="L467" s="5">
        <f t="shared" si="31"/>
        <v>0</v>
      </c>
      <c r="M467">
        <f t="shared" si="30"/>
        <v>0</v>
      </c>
    </row>
    <row r="468" spans="11:13" hidden="1" x14ac:dyDescent="0.3">
      <c r="K468" s="7">
        <f t="shared" si="29"/>
        <v>0</v>
      </c>
      <c r="L468" s="5">
        <f t="shared" si="31"/>
        <v>0</v>
      </c>
      <c r="M468">
        <f t="shared" si="30"/>
        <v>0</v>
      </c>
    </row>
    <row r="469" spans="11:13" hidden="1" x14ac:dyDescent="0.3">
      <c r="K469" s="7">
        <f t="shared" si="29"/>
        <v>0</v>
      </c>
      <c r="L469" s="5">
        <f t="shared" si="31"/>
        <v>0</v>
      </c>
      <c r="M469">
        <f t="shared" si="30"/>
        <v>0</v>
      </c>
    </row>
    <row r="470" spans="11:13" hidden="1" x14ac:dyDescent="0.3">
      <c r="K470" s="7">
        <f t="shared" si="29"/>
        <v>0</v>
      </c>
      <c r="L470" s="5">
        <f t="shared" si="31"/>
        <v>0</v>
      </c>
      <c r="M470">
        <f t="shared" si="30"/>
        <v>0</v>
      </c>
    </row>
    <row r="471" spans="11:13" hidden="1" x14ac:dyDescent="0.3">
      <c r="K471" s="7">
        <f t="shared" si="29"/>
        <v>0</v>
      </c>
      <c r="L471" s="5">
        <f t="shared" si="31"/>
        <v>0</v>
      </c>
      <c r="M471">
        <f t="shared" si="30"/>
        <v>0</v>
      </c>
    </row>
    <row r="472" spans="11:13" hidden="1" x14ac:dyDescent="0.3">
      <c r="K472" s="7">
        <f t="shared" si="29"/>
        <v>0</v>
      </c>
      <c r="L472" s="5">
        <f t="shared" si="31"/>
        <v>0</v>
      </c>
      <c r="M472">
        <f t="shared" si="30"/>
        <v>0</v>
      </c>
    </row>
    <row r="473" spans="11:13" hidden="1" x14ac:dyDescent="0.3">
      <c r="K473" s="7">
        <f t="shared" si="29"/>
        <v>0</v>
      </c>
      <c r="L473" s="5">
        <f t="shared" si="31"/>
        <v>0</v>
      </c>
      <c r="M473">
        <f t="shared" si="30"/>
        <v>0</v>
      </c>
    </row>
    <row r="474" spans="11:13" hidden="1" x14ac:dyDescent="0.3">
      <c r="K474" s="7">
        <f t="shared" si="29"/>
        <v>0</v>
      </c>
      <c r="L474" s="5">
        <f t="shared" si="31"/>
        <v>0</v>
      </c>
      <c r="M474">
        <f t="shared" si="30"/>
        <v>0</v>
      </c>
    </row>
    <row r="475" spans="11:13" hidden="1" x14ac:dyDescent="0.3">
      <c r="K475" s="7">
        <f t="shared" si="29"/>
        <v>0</v>
      </c>
      <c r="L475" s="5">
        <f t="shared" si="31"/>
        <v>0</v>
      </c>
      <c r="M475">
        <f t="shared" si="30"/>
        <v>0</v>
      </c>
    </row>
    <row r="476" spans="11:13" hidden="1" x14ac:dyDescent="0.3">
      <c r="K476" s="7">
        <f t="shared" si="29"/>
        <v>0</v>
      </c>
      <c r="L476" s="5">
        <f t="shared" si="31"/>
        <v>0</v>
      </c>
      <c r="M476">
        <f t="shared" si="30"/>
        <v>0</v>
      </c>
    </row>
    <row r="477" spans="11:13" hidden="1" x14ac:dyDescent="0.3">
      <c r="K477" s="7">
        <f t="shared" si="29"/>
        <v>0</v>
      </c>
      <c r="L477" s="5">
        <f t="shared" si="31"/>
        <v>0</v>
      </c>
      <c r="M477">
        <f t="shared" si="30"/>
        <v>0</v>
      </c>
    </row>
    <row r="478" spans="11:13" hidden="1" x14ac:dyDescent="0.3">
      <c r="K478" s="7">
        <f t="shared" si="29"/>
        <v>0</v>
      </c>
      <c r="L478" s="5">
        <f t="shared" si="31"/>
        <v>0</v>
      </c>
      <c r="M478">
        <f t="shared" si="30"/>
        <v>0</v>
      </c>
    </row>
    <row r="479" spans="11:13" hidden="1" x14ac:dyDescent="0.3">
      <c r="K479" s="7">
        <f t="shared" si="29"/>
        <v>0</v>
      </c>
      <c r="L479" s="5">
        <f t="shared" si="31"/>
        <v>0</v>
      </c>
      <c r="M479">
        <f t="shared" si="30"/>
        <v>0</v>
      </c>
    </row>
    <row r="480" spans="11:13" hidden="1" x14ac:dyDescent="0.3">
      <c r="K480" s="7">
        <f t="shared" si="29"/>
        <v>0</v>
      </c>
      <c r="L480" s="5">
        <f t="shared" si="31"/>
        <v>0</v>
      </c>
      <c r="M480">
        <f t="shared" si="30"/>
        <v>0</v>
      </c>
    </row>
    <row r="481" spans="11:13" hidden="1" x14ac:dyDescent="0.3">
      <c r="K481" s="7">
        <f t="shared" si="29"/>
        <v>0</v>
      </c>
      <c r="L481" s="5">
        <f t="shared" si="31"/>
        <v>0</v>
      </c>
      <c r="M481">
        <f t="shared" si="30"/>
        <v>0</v>
      </c>
    </row>
    <row r="482" spans="11:13" hidden="1" x14ac:dyDescent="0.3">
      <c r="K482" s="7">
        <f t="shared" si="29"/>
        <v>0</v>
      </c>
      <c r="L482" s="5">
        <f t="shared" si="31"/>
        <v>0</v>
      </c>
      <c r="M482">
        <f t="shared" si="30"/>
        <v>0</v>
      </c>
    </row>
    <row r="483" spans="11:13" hidden="1" x14ac:dyDescent="0.3">
      <c r="K483" s="7">
        <f t="shared" si="29"/>
        <v>0</v>
      </c>
      <c r="L483" s="5">
        <f t="shared" si="31"/>
        <v>0</v>
      </c>
      <c r="M483">
        <f t="shared" si="30"/>
        <v>0</v>
      </c>
    </row>
    <row r="484" spans="11:13" hidden="1" x14ac:dyDescent="0.3">
      <c r="K484" s="7">
        <f t="shared" si="29"/>
        <v>0</v>
      </c>
      <c r="L484" s="5">
        <f t="shared" si="31"/>
        <v>0</v>
      </c>
      <c r="M484">
        <f t="shared" si="30"/>
        <v>0</v>
      </c>
    </row>
    <row r="485" spans="11:13" hidden="1" x14ac:dyDescent="0.3">
      <c r="K485" s="7">
        <f t="shared" si="29"/>
        <v>0</v>
      </c>
      <c r="L485" s="5">
        <f t="shared" si="31"/>
        <v>0</v>
      </c>
      <c r="M485">
        <f t="shared" si="30"/>
        <v>0</v>
      </c>
    </row>
    <row r="486" spans="11:13" hidden="1" x14ac:dyDescent="0.3">
      <c r="K486" s="7">
        <f t="shared" si="29"/>
        <v>0</v>
      </c>
      <c r="L486" s="5">
        <f t="shared" si="31"/>
        <v>0</v>
      </c>
      <c r="M486">
        <f t="shared" si="30"/>
        <v>0</v>
      </c>
    </row>
    <row r="487" spans="11:13" hidden="1" x14ac:dyDescent="0.3">
      <c r="K487" s="7">
        <f t="shared" si="29"/>
        <v>0</v>
      </c>
      <c r="L487" s="5">
        <f t="shared" si="31"/>
        <v>0</v>
      </c>
      <c r="M487">
        <f t="shared" si="30"/>
        <v>0</v>
      </c>
    </row>
    <row r="488" spans="11:13" hidden="1" x14ac:dyDescent="0.3">
      <c r="K488" s="7">
        <f t="shared" si="29"/>
        <v>0</v>
      </c>
      <c r="L488" s="5">
        <f t="shared" si="31"/>
        <v>0</v>
      </c>
      <c r="M488">
        <f t="shared" si="30"/>
        <v>0</v>
      </c>
    </row>
    <row r="489" spans="11:13" hidden="1" x14ac:dyDescent="0.3">
      <c r="K489" s="7">
        <f t="shared" si="29"/>
        <v>0</v>
      </c>
      <c r="L489" s="5">
        <f t="shared" si="31"/>
        <v>0</v>
      </c>
      <c r="M489">
        <f t="shared" si="30"/>
        <v>0</v>
      </c>
    </row>
    <row r="490" spans="11:13" hidden="1" x14ac:dyDescent="0.3">
      <c r="K490" s="7">
        <f t="shared" si="29"/>
        <v>0</v>
      </c>
      <c r="L490" s="5">
        <f t="shared" si="31"/>
        <v>0</v>
      </c>
      <c r="M490">
        <f t="shared" si="30"/>
        <v>0</v>
      </c>
    </row>
    <row r="491" spans="11:13" hidden="1" x14ac:dyDescent="0.3">
      <c r="K491" s="7">
        <f t="shared" ref="K491:K494" si="32">SUM(F491:J491)</f>
        <v>0</v>
      </c>
      <c r="L491" s="5">
        <f t="shared" si="31"/>
        <v>0</v>
      </c>
      <c r="M491">
        <f t="shared" ref="M491:M494" si="33">SUM(K491*L491)</f>
        <v>0</v>
      </c>
    </row>
    <row r="492" spans="11:13" hidden="1" x14ac:dyDescent="0.3">
      <c r="K492" s="7">
        <f t="shared" si="32"/>
        <v>0</v>
      </c>
      <c r="L492" s="5">
        <f t="shared" si="31"/>
        <v>0</v>
      </c>
      <c r="M492">
        <f t="shared" si="33"/>
        <v>0</v>
      </c>
    </row>
    <row r="493" spans="11:13" hidden="1" x14ac:dyDescent="0.3">
      <c r="K493" s="7">
        <f t="shared" si="32"/>
        <v>0</v>
      </c>
      <c r="L493" s="5">
        <f t="shared" si="31"/>
        <v>0</v>
      </c>
      <c r="M493">
        <f t="shared" si="33"/>
        <v>0</v>
      </c>
    </row>
    <row r="494" spans="11:13" hidden="1" x14ac:dyDescent="0.3">
      <c r="K494" s="7">
        <f t="shared" si="32"/>
        <v>0</v>
      </c>
      <c r="L494" s="5">
        <f t="shared" si="31"/>
        <v>0</v>
      </c>
      <c r="M494">
        <f t="shared" si="33"/>
        <v>0</v>
      </c>
    </row>
    <row r="495" spans="11:13" hidden="1" x14ac:dyDescent="0.3">
      <c r="K495" s="7">
        <f t="shared" si="29"/>
        <v>0</v>
      </c>
      <c r="L495" s="5">
        <f t="shared" si="31"/>
        <v>0</v>
      </c>
      <c r="M495">
        <f t="shared" si="30"/>
        <v>0</v>
      </c>
    </row>
    <row r="496" spans="11:13" hidden="1" x14ac:dyDescent="0.3">
      <c r="K496" s="7">
        <f t="shared" si="29"/>
        <v>0</v>
      </c>
      <c r="L496" s="5">
        <f t="shared" si="31"/>
        <v>0</v>
      </c>
      <c r="M496">
        <f t="shared" si="30"/>
        <v>0</v>
      </c>
    </row>
    <row r="497" spans="3:13" hidden="1" x14ac:dyDescent="0.3">
      <c r="K497" s="7">
        <f t="shared" si="29"/>
        <v>0</v>
      </c>
      <c r="L497" s="5">
        <f t="shared" si="31"/>
        <v>0</v>
      </c>
      <c r="M497">
        <f t="shared" si="30"/>
        <v>0</v>
      </c>
    </row>
    <row r="498" spans="3:13" hidden="1" x14ac:dyDescent="0.3">
      <c r="K498" s="7">
        <f t="shared" si="29"/>
        <v>0</v>
      </c>
      <c r="L498" s="5">
        <f t="shared" si="31"/>
        <v>0</v>
      </c>
      <c r="M498">
        <f t="shared" si="30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34">SUMPRODUCT(--($E$4:$E$498=C500),--($D$4:$D$498=""),$F$4:$F$498)</f>
        <v>0</v>
      </c>
      <c r="G500" s="149">
        <f t="shared" ref="G500:G514" si="35">SUMPRODUCT(--($E$4:$E$498=C500),--($D$4:$D$498=""),$G$4:$G$498)</f>
        <v>1738</v>
      </c>
      <c r="H500" s="149">
        <f t="shared" ref="H500:H514" si="36">SUMPRODUCT(--($E$4:$E$498=C500),--($D$4:$D$498=""),$H$4:$H$498)</f>
        <v>0</v>
      </c>
      <c r="I500" s="149">
        <f t="shared" ref="I500:I514" si="37">SUMPRODUCT(--($E$4:$E$498=C500),--($D$4:$D$498=""),$I$4:$I$498)</f>
        <v>0</v>
      </c>
      <c r="J500" s="149">
        <f t="shared" ref="J500:J514" si="38">SUMPRODUCT(--($E$4:$E$498=C500),--($D$4:$D$498=""),$J$4:$J$498)</f>
        <v>0</v>
      </c>
      <c r="K500" s="149">
        <f t="shared" ref="K500:K514" si="39">SUM(F500:J500)</f>
        <v>1738</v>
      </c>
      <c r="L500" s="149"/>
      <c r="M500" s="149">
        <f t="shared" ref="M500:M507" si="40">SUMPRODUCT(--($E$4:$E$498=C500),--($D$4:$D$498=""),$M$4:$M$498)</f>
        <v>347600</v>
      </c>
    </row>
    <row r="501" spans="3:13" hidden="1" x14ac:dyDescent="0.3">
      <c r="C501" s="149" t="str">
        <f t="shared" ref="C501:C514" si="41">IF(F540="","Vrije categorie",F540)</f>
        <v>A1</v>
      </c>
      <c r="D501" s="149"/>
      <c r="E501" s="149"/>
      <c r="F501" s="149">
        <f t="shared" si="34"/>
        <v>0</v>
      </c>
      <c r="G501" s="149">
        <f t="shared" si="35"/>
        <v>344</v>
      </c>
      <c r="H501" s="149">
        <f t="shared" si="36"/>
        <v>0</v>
      </c>
      <c r="I501" s="149">
        <f t="shared" si="37"/>
        <v>0</v>
      </c>
      <c r="J501" s="149">
        <f t="shared" si="38"/>
        <v>0</v>
      </c>
      <c r="K501" s="149">
        <f t="shared" si="39"/>
        <v>344</v>
      </c>
      <c r="L501" s="149"/>
      <c r="M501" s="149">
        <f t="shared" si="40"/>
        <v>41280</v>
      </c>
    </row>
    <row r="502" spans="3:13" hidden="1" x14ac:dyDescent="0.3">
      <c r="C502" s="149" t="str">
        <f t="shared" si="41"/>
        <v>B</v>
      </c>
      <c r="D502" s="149"/>
      <c r="E502" s="149"/>
      <c r="F502" s="149">
        <f t="shared" si="34"/>
        <v>30</v>
      </c>
      <c r="G502" s="149">
        <f t="shared" si="35"/>
        <v>734</v>
      </c>
      <c r="H502" s="149">
        <f t="shared" si="36"/>
        <v>0</v>
      </c>
      <c r="I502" s="149">
        <f t="shared" si="37"/>
        <v>0</v>
      </c>
      <c r="J502" s="149">
        <f t="shared" si="38"/>
        <v>0</v>
      </c>
      <c r="K502" s="149">
        <f t="shared" si="39"/>
        <v>764</v>
      </c>
      <c r="L502" s="149"/>
      <c r="M502" s="149">
        <f t="shared" si="40"/>
        <v>149800</v>
      </c>
    </row>
    <row r="503" spans="3:13" hidden="1" x14ac:dyDescent="0.3">
      <c r="C503" s="149" t="str">
        <f t="shared" si="41"/>
        <v>C</v>
      </c>
      <c r="D503" s="149"/>
      <c r="E503" s="149"/>
      <c r="F503" s="149">
        <f t="shared" si="34"/>
        <v>0</v>
      </c>
      <c r="G503" s="149">
        <f t="shared" si="35"/>
        <v>0</v>
      </c>
      <c r="H503" s="149">
        <f t="shared" si="36"/>
        <v>0</v>
      </c>
      <c r="I503" s="149">
        <f t="shared" si="37"/>
        <v>0</v>
      </c>
      <c r="J503" s="149">
        <f t="shared" si="38"/>
        <v>109</v>
      </c>
      <c r="K503" s="149">
        <f t="shared" si="39"/>
        <v>109</v>
      </c>
      <c r="L503" s="149"/>
      <c r="M503" s="149">
        <f t="shared" si="40"/>
        <v>21800</v>
      </c>
    </row>
    <row r="504" spans="3:13" hidden="1" x14ac:dyDescent="0.3">
      <c r="C504" s="149" t="str">
        <f t="shared" si="41"/>
        <v>D</v>
      </c>
      <c r="D504" s="149"/>
      <c r="E504" s="149"/>
      <c r="F504" s="149">
        <f t="shared" si="34"/>
        <v>0</v>
      </c>
      <c r="G504" s="149">
        <f t="shared" si="35"/>
        <v>99</v>
      </c>
      <c r="H504" s="149">
        <f t="shared" si="36"/>
        <v>0</v>
      </c>
      <c r="I504" s="149">
        <f t="shared" si="37"/>
        <v>0</v>
      </c>
      <c r="J504" s="149">
        <f t="shared" si="38"/>
        <v>0</v>
      </c>
      <c r="K504" s="149">
        <f t="shared" si="39"/>
        <v>99</v>
      </c>
      <c r="L504" s="149"/>
      <c r="M504" s="149">
        <f t="shared" si="40"/>
        <v>19800</v>
      </c>
    </row>
    <row r="505" spans="3:13" hidden="1" x14ac:dyDescent="0.3">
      <c r="C505" s="149" t="str">
        <f t="shared" si="41"/>
        <v>Vrije categorie</v>
      </c>
      <c r="D505" s="149"/>
      <c r="E505" s="149"/>
      <c r="F505" s="149">
        <f t="shared" si="34"/>
        <v>0</v>
      </c>
      <c r="G505" s="149">
        <f t="shared" si="35"/>
        <v>0</v>
      </c>
      <c r="H505" s="149">
        <f t="shared" si="36"/>
        <v>0</v>
      </c>
      <c r="I505" s="149">
        <f t="shared" si="37"/>
        <v>0</v>
      </c>
      <c r="J505" s="149">
        <f t="shared" si="38"/>
        <v>0</v>
      </c>
      <c r="K505" s="149">
        <f t="shared" si="39"/>
        <v>0</v>
      </c>
      <c r="L505" s="149"/>
      <c r="M505" s="149">
        <f t="shared" si="40"/>
        <v>0</v>
      </c>
    </row>
    <row r="506" spans="3:13" hidden="1" x14ac:dyDescent="0.3">
      <c r="C506" s="149" t="str">
        <f t="shared" si="41"/>
        <v>Vrije categorie</v>
      </c>
      <c r="D506" s="149"/>
      <c r="E506" s="149"/>
      <c r="F506" s="149">
        <f t="shared" si="34"/>
        <v>0</v>
      </c>
      <c r="G506" s="149">
        <f t="shared" si="35"/>
        <v>0</v>
      </c>
      <c r="H506" s="149">
        <f t="shared" si="36"/>
        <v>0</v>
      </c>
      <c r="I506" s="149">
        <f t="shared" si="37"/>
        <v>0</v>
      </c>
      <c r="J506" s="149">
        <f t="shared" si="38"/>
        <v>0</v>
      </c>
      <c r="K506" s="149">
        <f t="shared" si="39"/>
        <v>0</v>
      </c>
      <c r="L506" s="149"/>
      <c r="M506" s="149">
        <f t="shared" si="40"/>
        <v>0</v>
      </c>
    </row>
    <row r="507" spans="3:13" hidden="1" x14ac:dyDescent="0.3">
      <c r="C507" s="149" t="str">
        <f t="shared" si="41"/>
        <v>Vrije categorie</v>
      </c>
      <c r="D507" s="149"/>
      <c r="E507" s="149"/>
      <c r="F507" s="149">
        <f t="shared" si="34"/>
        <v>0</v>
      </c>
      <c r="G507" s="149">
        <f t="shared" si="35"/>
        <v>0</v>
      </c>
      <c r="H507" s="149">
        <f t="shared" si="36"/>
        <v>0</v>
      </c>
      <c r="I507" s="149">
        <f t="shared" si="37"/>
        <v>0</v>
      </c>
      <c r="J507" s="149">
        <f t="shared" si="38"/>
        <v>0</v>
      </c>
      <c r="K507" s="149">
        <f t="shared" si="39"/>
        <v>0</v>
      </c>
      <c r="L507" s="149"/>
      <c r="M507" s="149">
        <f t="shared" si="40"/>
        <v>0</v>
      </c>
    </row>
    <row r="508" spans="3:13" hidden="1" x14ac:dyDescent="0.3">
      <c r="C508" s="149" t="str">
        <f t="shared" si="41"/>
        <v>Vrije categorie</v>
      </c>
      <c r="D508" s="149"/>
      <c r="E508" s="149"/>
      <c r="F508" s="149">
        <f t="shared" si="34"/>
        <v>0</v>
      </c>
      <c r="G508" s="149">
        <f t="shared" si="35"/>
        <v>0</v>
      </c>
      <c r="H508" s="149">
        <f t="shared" si="36"/>
        <v>0</v>
      </c>
      <c r="I508" s="149">
        <f t="shared" si="37"/>
        <v>0</v>
      </c>
      <c r="J508" s="149">
        <f t="shared" si="38"/>
        <v>0</v>
      </c>
      <c r="K508" s="149">
        <f t="shared" si="39"/>
        <v>0</v>
      </c>
      <c r="L508" s="149"/>
      <c r="M508" s="149">
        <f t="shared" ref="M508:M513" si="42">SUMPRODUCT(--($E$4:$E$498=C508),--($D$4:$D$498=""),$M$4:$M$498)</f>
        <v>0</v>
      </c>
    </row>
    <row r="509" spans="3:13" hidden="1" x14ac:dyDescent="0.3">
      <c r="C509" s="149" t="str">
        <f t="shared" si="41"/>
        <v>Vrije categorie</v>
      </c>
      <c r="D509" s="149"/>
      <c r="E509" s="149"/>
      <c r="F509" s="149">
        <f t="shared" si="34"/>
        <v>0</v>
      </c>
      <c r="G509" s="149">
        <f t="shared" si="35"/>
        <v>0</v>
      </c>
      <c r="H509" s="149">
        <f t="shared" si="36"/>
        <v>0</v>
      </c>
      <c r="I509" s="149">
        <f t="shared" si="37"/>
        <v>0</v>
      </c>
      <c r="J509" s="149">
        <f t="shared" si="38"/>
        <v>0</v>
      </c>
      <c r="K509" s="149">
        <f t="shared" si="39"/>
        <v>0</v>
      </c>
      <c r="L509" s="149"/>
      <c r="M509" s="149">
        <f t="shared" si="42"/>
        <v>0</v>
      </c>
    </row>
    <row r="510" spans="3:13" hidden="1" x14ac:dyDescent="0.3">
      <c r="C510" s="149" t="str">
        <f t="shared" si="41"/>
        <v>Vrije categorie</v>
      </c>
      <c r="D510" s="149"/>
      <c r="E510" s="149"/>
      <c r="F510" s="149">
        <f t="shared" si="34"/>
        <v>0</v>
      </c>
      <c r="G510" s="149">
        <f t="shared" si="35"/>
        <v>0</v>
      </c>
      <c r="H510" s="149">
        <f t="shared" si="36"/>
        <v>0</v>
      </c>
      <c r="I510" s="149">
        <f t="shared" si="37"/>
        <v>0</v>
      </c>
      <c r="J510" s="149">
        <f t="shared" si="38"/>
        <v>0</v>
      </c>
      <c r="K510" s="149">
        <f t="shared" si="39"/>
        <v>0</v>
      </c>
      <c r="L510" s="149"/>
      <c r="M510" s="149">
        <f t="shared" si="42"/>
        <v>0</v>
      </c>
    </row>
    <row r="511" spans="3:13" hidden="1" x14ac:dyDescent="0.3">
      <c r="C511" s="149" t="str">
        <f t="shared" si="41"/>
        <v>Vrije categorie</v>
      </c>
      <c r="D511" s="149"/>
      <c r="E511" s="149"/>
      <c r="F511" s="149">
        <f t="shared" si="34"/>
        <v>0</v>
      </c>
      <c r="G511" s="149">
        <f t="shared" si="35"/>
        <v>0</v>
      </c>
      <c r="H511" s="149">
        <f t="shared" si="36"/>
        <v>0</v>
      </c>
      <c r="I511" s="149">
        <f t="shared" si="37"/>
        <v>0</v>
      </c>
      <c r="J511" s="149">
        <f t="shared" si="38"/>
        <v>0</v>
      </c>
      <c r="K511" s="149">
        <f t="shared" si="39"/>
        <v>0</v>
      </c>
      <c r="L511" s="149"/>
      <c r="M511" s="149">
        <f t="shared" si="42"/>
        <v>0</v>
      </c>
    </row>
    <row r="512" spans="3:13" hidden="1" x14ac:dyDescent="0.3">
      <c r="C512" s="149" t="str">
        <f t="shared" si="41"/>
        <v>Vrije categorie</v>
      </c>
      <c r="D512" s="149"/>
      <c r="E512" s="149"/>
      <c r="F512" s="149">
        <f t="shared" si="34"/>
        <v>0</v>
      </c>
      <c r="G512" s="149">
        <f t="shared" si="35"/>
        <v>0</v>
      </c>
      <c r="H512" s="149">
        <f t="shared" si="36"/>
        <v>0</v>
      </c>
      <c r="I512" s="149">
        <f t="shared" si="37"/>
        <v>0</v>
      </c>
      <c r="J512" s="149">
        <f t="shared" si="38"/>
        <v>0</v>
      </c>
      <c r="K512" s="149">
        <f t="shared" si="39"/>
        <v>0</v>
      </c>
      <c r="L512" s="149"/>
      <c r="M512" s="149">
        <f t="shared" si="42"/>
        <v>0</v>
      </c>
    </row>
    <row r="513" spans="3:13" hidden="1" x14ac:dyDescent="0.3">
      <c r="C513" s="149" t="str">
        <f t="shared" si="41"/>
        <v>Vrije categorie</v>
      </c>
      <c r="D513" s="149"/>
      <c r="E513" s="149"/>
      <c r="F513" s="149">
        <f t="shared" si="34"/>
        <v>0</v>
      </c>
      <c r="G513" s="149">
        <f t="shared" si="35"/>
        <v>0</v>
      </c>
      <c r="H513" s="149">
        <f t="shared" si="36"/>
        <v>0</v>
      </c>
      <c r="I513" s="149">
        <f t="shared" si="37"/>
        <v>0</v>
      </c>
      <c r="J513" s="149">
        <f t="shared" si="38"/>
        <v>0</v>
      </c>
      <c r="K513" s="149">
        <f t="shared" si="39"/>
        <v>0</v>
      </c>
      <c r="L513" s="149"/>
      <c r="M513" s="149">
        <f t="shared" si="42"/>
        <v>0</v>
      </c>
    </row>
    <row r="514" spans="3:13" hidden="1" x14ac:dyDescent="0.3">
      <c r="C514" s="149" t="str">
        <f t="shared" si="41"/>
        <v>Vrije categorie</v>
      </c>
      <c r="D514" s="149"/>
      <c r="E514" s="149"/>
      <c r="F514" s="149">
        <f t="shared" si="34"/>
        <v>0</v>
      </c>
      <c r="G514" s="149">
        <f t="shared" si="35"/>
        <v>0</v>
      </c>
      <c r="H514" s="149">
        <f t="shared" si="36"/>
        <v>0</v>
      </c>
      <c r="I514" s="149">
        <f t="shared" si="37"/>
        <v>0</v>
      </c>
      <c r="J514" s="149">
        <f t="shared" si="38"/>
        <v>0</v>
      </c>
      <c r="K514" s="149">
        <f t="shared" si="39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30</v>
      </c>
      <c r="G515" s="150">
        <f t="shared" ref="G515:K515" si="43">SUM(G500:G514)</f>
        <v>2915</v>
      </c>
      <c r="H515" s="150">
        <f t="shared" si="43"/>
        <v>0</v>
      </c>
      <c r="I515" s="150">
        <f t="shared" si="43"/>
        <v>0</v>
      </c>
      <c r="J515" s="150">
        <f t="shared" si="43"/>
        <v>109</v>
      </c>
      <c r="K515" s="150">
        <f t="shared" si="43"/>
        <v>3054</v>
      </c>
      <c r="L515" s="150"/>
      <c r="M515" s="150">
        <f>SUM(M499:M514)</f>
        <v>580280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278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0</v>
      </c>
      <c r="K517" s="150">
        <f>SUM(F517:J517)</f>
        <v>278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44">C500</f>
        <v>A</v>
      </c>
      <c r="D520" s="9"/>
      <c r="E520" s="9"/>
      <c r="F520" s="9">
        <f t="shared" ref="F520:F534" si="45">SUMPRODUCT(--($E$4:$E$498=C520),--($D$4:$D$498="X"),$F$4:$F$498)</f>
        <v>0</v>
      </c>
      <c r="G520" s="9">
        <f t="shared" ref="G520:G534" si="46">SUMPRODUCT(--($E$4:$E$498=C520),--($D$4:$D$498="X"),$G$4:$G$498)</f>
        <v>0</v>
      </c>
      <c r="H520" s="9">
        <f t="shared" ref="H520:H534" si="47">SUMPRODUCT(--($E$4:$E$498=C520),--($D$4:$D$498="X"),$H$4:$H$498)</f>
        <v>0</v>
      </c>
      <c r="I520" s="9">
        <f t="shared" ref="I520:I534" si="48">SUMPRODUCT(--($E$4:$E$498=C520),--($D$4:$D$498="X"),$I$4:$I$498)</f>
        <v>0</v>
      </c>
      <c r="J520" s="9">
        <f t="shared" ref="J520:J534" si="49">SUMPRODUCT(--($E$4:$E$498=C520),--($D$4:$D$498="X"),$J$4:$J$498)</f>
        <v>0</v>
      </c>
      <c r="K520" s="9">
        <f t="shared" ref="K520:K534" si="50">SUM(F520:J520)</f>
        <v>0</v>
      </c>
    </row>
    <row r="521" spans="3:13" hidden="1" x14ac:dyDescent="0.3">
      <c r="C521" s="9" t="str">
        <f t="shared" si="44"/>
        <v>A1</v>
      </c>
      <c r="D521" s="9"/>
      <c r="E521" s="9"/>
      <c r="F521" s="9">
        <f t="shared" si="45"/>
        <v>0</v>
      </c>
      <c r="G521" s="9">
        <f t="shared" si="46"/>
        <v>0</v>
      </c>
      <c r="H521" s="9">
        <f t="shared" si="47"/>
        <v>0</v>
      </c>
      <c r="I521" s="9">
        <f t="shared" si="48"/>
        <v>0</v>
      </c>
      <c r="J521" s="9">
        <f t="shared" si="49"/>
        <v>0</v>
      </c>
      <c r="K521" s="9">
        <f t="shared" si="50"/>
        <v>0</v>
      </c>
    </row>
    <row r="522" spans="3:13" hidden="1" x14ac:dyDescent="0.3">
      <c r="C522" s="9" t="str">
        <f t="shared" si="44"/>
        <v>B</v>
      </c>
      <c r="D522" s="9"/>
      <c r="E522" s="9"/>
      <c r="F522" s="9">
        <f t="shared" si="45"/>
        <v>0</v>
      </c>
      <c r="G522" s="9">
        <f t="shared" si="46"/>
        <v>0</v>
      </c>
      <c r="H522" s="9">
        <f t="shared" si="47"/>
        <v>0</v>
      </c>
      <c r="I522" s="9">
        <f t="shared" si="48"/>
        <v>0</v>
      </c>
      <c r="J522" s="9">
        <f t="shared" si="49"/>
        <v>0</v>
      </c>
      <c r="K522" s="9">
        <f t="shared" si="50"/>
        <v>0</v>
      </c>
    </row>
    <row r="523" spans="3:13" hidden="1" x14ac:dyDescent="0.3">
      <c r="C523" s="9" t="str">
        <f t="shared" si="44"/>
        <v>C</v>
      </c>
      <c r="D523" s="9"/>
      <c r="E523" s="9"/>
      <c r="F523" s="9">
        <f t="shared" si="45"/>
        <v>0</v>
      </c>
      <c r="G523" s="9">
        <f t="shared" si="46"/>
        <v>0</v>
      </c>
      <c r="H523" s="9">
        <f t="shared" si="47"/>
        <v>0</v>
      </c>
      <c r="I523" s="9">
        <f t="shared" si="48"/>
        <v>0</v>
      </c>
      <c r="J523" s="9">
        <f t="shared" si="49"/>
        <v>0</v>
      </c>
      <c r="K523" s="9">
        <f t="shared" si="50"/>
        <v>0</v>
      </c>
    </row>
    <row r="524" spans="3:13" hidden="1" x14ac:dyDescent="0.3">
      <c r="C524" s="9" t="str">
        <f t="shared" si="44"/>
        <v>D</v>
      </c>
      <c r="D524" s="9"/>
      <c r="E524" s="9"/>
      <c r="F524" s="9">
        <f t="shared" si="45"/>
        <v>0</v>
      </c>
      <c r="G524" s="9">
        <f t="shared" si="46"/>
        <v>0</v>
      </c>
      <c r="H524" s="9">
        <f t="shared" si="47"/>
        <v>0</v>
      </c>
      <c r="I524" s="9">
        <f t="shared" si="48"/>
        <v>0</v>
      </c>
      <c r="J524" s="9">
        <f t="shared" si="49"/>
        <v>0</v>
      </c>
      <c r="K524" s="9">
        <f t="shared" si="50"/>
        <v>0</v>
      </c>
    </row>
    <row r="525" spans="3:13" hidden="1" x14ac:dyDescent="0.3">
      <c r="C525" s="9" t="str">
        <f t="shared" si="44"/>
        <v>Vrije categorie</v>
      </c>
      <c r="D525" s="9"/>
      <c r="E525" s="9"/>
      <c r="F525" s="9">
        <f t="shared" si="45"/>
        <v>0</v>
      </c>
      <c r="G525" s="9">
        <f t="shared" si="46"/>
        <v>0</v>
      </c>
      <c r="H525" s="9">
        <f t="shared" si="47"/>
        <v>0</v>
      </c>
      <c r="I525" s="9">
        <f t="shared" si="48"/>
        <v>0</v>
      </c>
      <c r="J525" s="9">
        <f t="shared" si="49"/>
        <v>0</v>
      </c>
      <c r="K525" s="9">
        <f t="shared" si="50"/>
        <v>0</v>
      </c>
    </row>
    <row r="526" spans="3:13" hidden="1" x14ac:dyDescent="0.3">
      <c r="C526" s="9" t="str">
        <f t="shared" si="44"/>
        <v>Vrije categorie</v>
      </c>
      <c r="D526" s="9"/>
      <c r="E526" s="9"/>
      <c r="F526" s="9">
        <f t="shared" si="45"/>
        <v>0</v>
      </c>
      <c r="G526" s="9">
        <f t="shared" si="46"/>
        <v>0</v>
      </c>
      <c r="H526" s="9">
        <f t="shared" si="47"/>
        <v>0</v>
      </c>
      <c r="I526" s="9">
        <f t="shared" si="48"/>
        <v>0</v>
      </c>
      <c r="J526" s="9">
        <f t="shared" si="49"/>
        <v>0</v>
      </c>
      <c r="K526" s="9">
        <f t="shared" si="50"/>
        <v>0</v>
      </c>
    </row>
    <row r="527" spans="3:13" hidden="1" x14ac:dyDescent="0.3">
      <c r="C527" s="9" t="str">
        <f t="shared" si="44"/>
        <v>Vrije categorie</v>
      </c>
      <c r="D527" s="9"/>
      <c r="E527" s="9"/>
      <c r="F527" s="9">
        <f t="shared" si="45"/>
        <v>0</v>
      </c>
      <c r="G527" s="9">
        <f t="shared" si="46"/>
        <v>0</v>
      </c>
      <c r="H527" s="9">
        <f t="shared" si="47"/>
        <v>0</v>
      </c>
      <c r="I527" s="9">
        <f t="shared" si="48"/>
        <v>0</v>
      </c>
      <c r="J527" s="9">
        <f t="shared" si="49"/>
        <v>0</v>
      </c>
      <c r="K527" s="9">
        <f t="shared" si="50"/>
        <v>0</v>
      </c>
    </row>
    <row r="528" spans="3:13" hidden="1" x14ac:dyDescent="0.3">
      <c r="C528" s="9" t="str">
        <f t="shared" si="44"/>
        <v>Vrije categorie</v>
      </c>
      <c r="D528" s="9"/>
      <c r="E528" s="9"/>
      <c r="F528" s="9">
        <f t="shared" si="45"/>
        <v>0</v>
      </c>
      <c r="G528" s="9">
        <f t="shared" si="46"/>
        <v>0</v>
      </c>
      <c r="H528" s="9">
        <f t="shared" si="47"/>
        <v>0</v>
      </c>
      <c r="I528" s="9">
        <f t="shared" si="48"/>
        <v>0</v>
      </c>
      <c r="J528" s="9">
        <f t="shared" si="49"/>
        <v>0</v>
      </c>
      <c r="K528" s="9">
        <f t="shared" si="50"/>
        <v>0</v>
      </c>
    </row>
    <row r="529" spans="3:12" hidden="1" x14ac:dyDescent="0.3">
      <c r="C529" s="9" t="str">
        <f t="shared" si="44"/>
        <v>Vrije categorie</v>
      </c>
      <c r="D529" s="9"/>
      <c r="E529" s="9"/>
      <c r="F529" s="9">
        <f t="shared" si="45"/>
        <v>0</v>
      </c>
      <c r="G529" s="9">
        <f t="shared" si="46"/>
        <v>0</v>
      </c>
      <c r="H529" s="9">
        <f t="shared" si="47"/>
        <v>0</v>
      </c>
      <c r="I529" s="9">
        <f t="shared" si="48"/>
        <v>0</v>
      </c>
      <c r="J529" s="9">
        <f t="shared" si="49"/>
        <v>0</v>
      </c>
      <c r="K529" s="9">
        <f t="shared" si="50"/>
        <v>0</v>
      </c>
    </row>
    <row r="530" spans="3:12" hidden="1" x14ac:dyDescent="0.3">
      <c r="C530" s="9" t="str">
        <f t="shared" si="44"/>
        <v>Vrije categorie</v>
      </c>
      <c r="D530" s="9"/>
      <c r="E530" s="9"/>
      <c r="F530" s="9">
        <f t="shared" si="45"/>
        <v>0</v>
      </c>
      <c r="G530" s="9">
        <f t="shared" si="46"/>
        <v>0</v>
      </c>
      <c r="H530" s="9">
        <f t="shared" si="47"/>
        <v>0</v>
      </c>
      <c r="I530" s="9">
        <f t="shared" si="48"/>
        <v>0</v>
      </c>
      <c r="J530" s="9">
        <f t="shared" si="49"/>
        <v>0</v>
      </c>
      <c r="K530" s="9">
        <f t="shared" si="50"/>
        <v>0</v>
      </c>
    </row>
    <row r="531" spans="3:12" hidden="1" x14ac:dyDescent="0.3">
      <c r="C531" s="9" t="str">
        <f t="shared" si="44"/>
        <v>Vrije categorie</v>
      </c>
      <c r="D531" s="9"/>
      <c r="E531" s="9"/>
      <c r="F531" s="9">
        <f t="shared" si="45"/>
        <v>0</v>
      </c>
      <c r="G531" s="9">
        <f t="shared" si="46"/>
        <v>0</v>
      </c>
      <c r="H531" s="9">
        <f t="shared" si="47"/>
        <v>0</v>
      </c>
      <c r="I531" s="9">
        <f t="shared" si="48"/>
        <v>0</v>
      </c>
      <c r="J531" s="9">
        <f t="shared" si="49"/>
        <v>0</v>
      </c>
      <c r="K531" s="9">
        <f t="shared" si="50"/>
        <v>0</v>
      </c>
    </row>
    <row r="532" spans="3:12" hidden="1" x14ac:dyDescent="0.3">
      <c r="C532" s="9" t="str">
        <f t="shared" si="44"/>
        <v>Vrije categorie</v>
      </c>
      <c r="D532" s="9"/>
      <c r="E532" s="9"/>
      <c r="F532" s="9">
        <f t="shared" si="45"/>
        <v>0</v>
      </c>
      <c r="G532" s="9">
        <f t="shared" si="46"/>
        <v>0</v>
      </c>
      <c r="H532" s="9">
        <f t="shared" si="47"/>
        <v>0</v>
      </c>
      <c r="I532" s="9">
        <f t="shared" si="48"/>
        <v>0</v>
      </c>
      <c r="J532" s="9">
        <f t="shared" si="49"/>
        <v>0</v>
      </c>
      <c r="K532" s="9">
        <f t="shared" si="50"/>
        <v>0</v>
      </c>
    </row>
    <row r="533" spans="3:12" hidden="1" x14ac:dyDescent="0.3">
      <c r="C533" s="9" t="str">
        <f t="shared" si="44"/>
        <v>Vrije categorie</v>
      </c>
      <c r="D533" s="9"/>
      <c r="E533" s="9"/>
      <c r="F533" s="9">
        <f t="shared" si="45"/>
        <v>0</v>
      </c>
      <c r="G533" s="9">
        <f t="shared" si="46"/>
        <v>0</v>
      </c>
      <c r="H533" s="9">
        <f t="shared" si="47"/>
        <v>0</v>
      </c>
      <c r="I533" s="9">
        <f t="shared" si="48"/>
        <v>0</v>
      </c>
      <c r="J533" s="9">
        <f t="shared" si="49"/>
        <v>0</v>
      </c>
      <c r="K533" s="9">
        <f t="shared" si="50"/>
        <v>0</v>
      </c>
    </row>
    <row r="534" spans="3:12" hidden="1" x14ac:dyDescent="0.3">
      <c r="C534" s="9" t="str">
        <f t="shared" si="44"/>
        <v>Vrije categorie</v>
      </c>
      <c r="D534" s="9"/>
      <c r="E534" s="9"/>
      <c r="F534" s="9">
        <f t="shared" si="45"/>
        <v>0</v>
      </c>
      <c r="G534" s="9">
        <f t="shared" si="46"/>
        <v>0</v>
      </c>
      <c r="H534" s="9">
        <f t="shared" si="47"/>
        <v>0</v>
      </c>
      <c r="I534" s="9">
        <f t="shared" si="48"/>
        <v>0</v>
      </c>
      <c r="J534" s="9">
        <f t="shared" si="49"/>
        <v>0</v>
      </c>
      <c r="K534" s="9">
        <f t="shared" si="50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51">SUM(F520:F534)</f>
        <v>0</v>
      </c>
      <c r="G535" s="10">
        <f t="shared" si="51"/>
        <v>0</v>
      </c>
      <c r="H535" s="10">
        <f t="shared" si="51"/>
        <v>0</v>
      </c>
      <c r="I535" s="10">
        <f t="shared" si="51"/>
        <v>0</v>
      </c>
      <c r="J535" s="10">
        <f t="shared" si="51"/>
        <v>0</v>
      </c>
      <c r="K535" s="10">
        <f t="shared" si="51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t="15" hidden="1" thickTop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  <row r="564" ht="15" thickTop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Blad46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22,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OBS De Molenberg</v>
      </c>
      <c r="C4" s="530"/>
      <c r="D4" s="530"/>
      <c r="E4" s="530"/>
      <c r="F4" s="548" t="s">
        <v>10</v>
      </c>
      <c r="G4" s="548"/>
      <c r="H4" s="306">
        <v>22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22a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140472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169.8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169.8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169.8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515.79999999999995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169.8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169.8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169.8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169.8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49160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9132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55900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7640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18640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140472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58" priority="4" operator="equal">
      <formula>"Geen 100%"</formula>
    </cfRule>
  </conditionalFormatting>
  <conditionalFormatting sqref="G12">
    <cfRule type="containsText" dxfId="57" priority="2" operator="containsText" text="te laag">
      <formula>NOT(ISERROR(SEARCH("te laag",G12)))</formula>
    </cfRule>
  </conditionalFormatting>
  <conditionalFormatting sqref="G13">
    <cfRule type="containsText" dxfId="56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A445EB43-C52B-4F84-BD18-C833D9DCBC9D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Blad47">
    <tabColor rgb="FF173583"/>
  </sheetPr>
  <dimension ref="A1:M564"/>
  <sheetViews>
    <sheetView zoomScaleNormal="100" workbookViewId="0">
      <selection activeCell="F44" sqref="F44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'22'!H4</f>
        <v>22</v>
      </c>
      <c r="B1" s="38" t="s">
        <v>6</v>
      </c>
      <c r="C1" s="39"/>
      <c r="D1" s="51" t="str">
        <f>IF(VLOOKUP(A1,[3]Verzamelblad!A5:E54,3)=0,"",VLOOKUP(A1,[3]Verzamelblad!A5:E54,3))</f>
        <v xml:space="preserve">IKC De Kindertuin 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IF(CONCATENATE(VLOOKUP(A1,[3]Verzamelblad!A5:E54,4)," te ",VLOOKUP(A1,[3]Verzamelblad!A5:E54,5))=" te ","",CONCATENATE(VLOOKUP(A1,[3]Verzamelblad!A5:E54,4)," te ",VLOOKUP(A1,[3]Verzamelblad!A5:E54,5)))</f>
        <v>Guido Gezellestraat 32 te Maassluis</v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52"/>
      <c r="B4" s="398"/>
      <c r="C4" s="385" t="s">
        <v>891</v>
      </c>
      <c r="D4" s="386"/>
      <c r="E4" s="386"/>
      <c r="F4" s="386"/>
      <c r="G4" s="386"/>
      <c r="H4" s="386"/>
      <c r="I4" s="386"/>
      <c r="J4" s="386"/>
      <c r="K4" s="364"/>
    </row>
    <row r="5" spans="1:13" x14ac:dyDescent="0.3">
      <c r="A5" s="387" t="s">
        <v>548</v>
      </c>
      <c r="B5" s="401" t="s">
        <v>892</v>
      </c>
      <c r="C5" s="387" t="s">
        <v>339</v>
      </c>
      <c r="D5" s="387"/>
      <c r="E5" s="387" t="s">
        <v>287</v>
      </c>
      <c r="F5" s="388">
        <v>28</v>
      </c>
      <c r="G5" s="388"/>
      <c r="H5" s="388"/>
      <c r="I5" s="388"/>
      <c r="J5" s="388"/>
      <c r="K5" s="331">
        <f t="shared" ref="K5:K31" si="0">SUM(F5:J5)</f>
        <v>28</v>
      </c>
      <c r="L5" s="5">
        <f t="shared" ref="L5:L36" si="1">IF(D5="X",0,IF(E5="",0,IF(E5="H",0,VLOOKUP(E5,$F$539:$G$553,2))))</f>
        <v>200</v>
      </c>
      <c r="M5">
        <f t="shared" ref="M5:M68" si="2">SUM(K5*L5)</f>
        <v>5600</v>
      </c>
    </row>
    <row r="6" spans="1:13" x14ac:dyDescent="0.3">
      <c r="A6" s="387"/>
      <c r="B6" s="401" t="s">
        <v>893</v>
      </c>
      <c r="C6" s="387" t="s">
        <v>381</v>
      </c>
      <c r="D6" s="387"/>
      <c r="E6" s="387" t="s">
        <v>287</v>
      </c>
      <c r="F6" s="388">
        <v>186.3</v>
      </c>
      <c r="G6" s="388"/>
      <c r="H6" s="388"/>
      <c r="I6" s="388"/>
      <c r="J6" s="388"/>
      <c r="K6" s="331">
        <f t="shared" si="0"/>
        <v>186.3</v>
      </c>
      <c r="L6" s="5">
        <f t="shared" si="1"/>
        <v>200</v>
      </c>
      <c r="M6">
        <f t="shared" si="2"/>
        <v>37260</v>
      </c>
    </row>
    <row r="7" spans="1:13" x14ac:dyDescent="0.3">
      <c r="A7" s="387"/>
      <c r="B7" s="401" t="s">
        <v>894</v>
      </c>
      <c r="C7" s="387" t="s">
        <v>895</v>
      </c>
      <c r="D7" s="387"/>
      <c r="E7" s="387" t="s">
        <v>287</v>
      </c>
      <c r="F7" s="388">
        <v>32</v>
      </c>
      <c r="G7" s="388"/>
      <c r="H7" s="388"/>
      <c r="I7" s="388"/>
      <c r="J7" s="388"/>
      <c r="K7" s="331">
        <f t="shared" si="0"/>
        <v>32</v>
      </c>
      <c r="L7" s="5">
        <f t="shared" si="1"/>
        <v>200</v>
      </c>
      <c r="M7">
        <f t="shared" si="2"/>
        <v>6400</v>
      </c>
    </row>
    <row r="8" spans="1:13" x14ac:dyDescent="0.3">
      <c r="A8" s="387" t="s">
        <v>548</v>
      </c>
      <c r="B8" s="401" t="s">
        <v>896</v>
      </c>
      <c r="C8" s="387" t="s">
        <v>384</v>
      </c>
      <c r="D8" s="387"/>
      <c r="E8" s="387" t="s">
        <v>276</v>
      </c>
      <c r="F8" s="388"/>
      <c r="G8" s="388"/>
      <c r="H8" s="388"/>
      <c r="I8" s="388"/>
      <c r="J8" s="388">
        <v>8.1999999999999993</v>
      </c>
      <c r="K8" s="331">
        <f t="shared" si="0"/>
        <v>8.1999999999999993</v>
      </c>
      <c r="L8" s="5">
        <f t="shared" si="1"/>
        <v>200</v>
      </c>
      <c r="M8">
        <f t="shared" si="2"/>
        <v>1639.9999999999998</v>
      </c>
    </row>
    <row r="9" spans="1:13" x14ac:dyDescent="0.3">
      <c r="A9" s="387"/>
      <c r="B9" s="401" t="s">
        <v>897</v>
      </c>
      <c r="C9" s="387" t="s">
        <v>898</v>
      </c>
      <c r="D9" s="387"/>
      <c r="E9" s="387" t="s">
        <v>288</v>
      </c>
      <c r="F9" s="388">
        <v>34</v>
      </c>
      <c r="G9" s="388">
        <v>23</v>
      </c>
      <c r="H9" s="388"/>
      <c r="I9" s="388"/>
      <c r="J9" s="388"/>
      <c r="K9" s="331">
        <f t="shared" si="0"/>
        <v>57</v>
      </c>
      <c r="L9" s="5">
        <f t="shared" si="1"/>
        <v>200</v>
      </c>
      <c r="M9">
        <f t="shared" si="2"/>
        <v>11400</v>
      </c>
    </row>
    <row r="10" spans="1:13" x14ac:dyDescent="0.3">
      <c r="A10" s="387"/>
      <c r="B10" s="401" t="s">
        <v>899</v>
      </c>
      <c r="C10" s="387" t="s">
        <v>900</v>
      </c>
      <c r="D10" s="387"/>
      <c r="E10" s="387" t="s">
        <v>288</v>
      </c>
      <c r="F10" s="388">
        <v>34</v>
      </c>
      <c r="G10" s="388">
        <v>23</v>
      </c>
      <c r="H10" s="388"/>
      <c r="I10" s="388"/>
      <c r="J10" s="388"/>
      <c r="K10" s="331">
        <f t="shared" si="0"/>
        <v>57</v>
      </c>
      <c r="L10" s="5">
        <f t="shared" si="1"/>
        <v>200</v>
      </c>
      <c r="M10">
        <f t="shared" si="2"/>
        <v>11400</v>
      </c>
    </row>
    <row r="11" spans="1:13" x14ac:dyDescent="0.3">
      <c r="A11" s="387" t="s">
        <v>548</v>
      </c>
      <c r="B11" s="401" t="s">
        <v>901</v>
      </c>
      <c r="C11" s="387" t="s">
        <v>384</v>
      </c>
      <c r="D11" s="387"/>
      <c r="E11" s="387" t="s">
        <v>276</v>
      </c>
      <c r="F11" s="388"/>
      <c r="G11" s="388"/>
      <c r="H11" s="388"/>
      <c r="I11" s="388"/>
      <c r="J11" s="388">
        <v>5.8</v>
      </c>
      <c r="K11" s="331">
        <f t="shared" si="0"/>
        <v>5.8</v>
      </c>
      <c r="L11" s="5">
        <f t="shared" si="1"/>
        <v>200</v>
      </c>
      <c r="M11">
        <f t="shared" si="2"/>
        <v>1160</v>
      </c>
    </row>
    <row r="12" spans="1:13" x14ac:dyDescent="0.3">
      <c r="A12" s="387"/>
      <c r="B12" s="401" t="s">
        <v>902</v>
      </c>
      <c r="C12" s="387" t="s">
        <v>416</v>
      </c>
      <c r="D12" s="387"/>
      <c r="E12" s="387" t="s">
        <v>290</v>
      </c>
      <c r="F12" s="388"/>
      <c r="G12" s="388">
        <v>86</v>
      </c>
      <c r="H12" s="388"/>
      <c r="I12" s="388"/>
      <c r="J12" s="388"/>
      <c r="K12" s="331">
        <f t="shared" si="0"/>
        <v>86</v>
      </c>
      <c r="L12" s="5">
        <f t="shared" si="1"/>
        <v>200</v>
      </c>
      <c r="M12">
        <f t="shared" si="2"/>
        <v>17200</v>
      </c>
    </row>
    <row r="13" spans="1:13" x14ac:dyDescent="0.3">
      <c r="A13" s="387"/>
      <c r="B13" s="401" t="s">
        <v>902</v>
      </c>
      <c r="C13" s="387" t="s">
        <v>662</v>
      </c>
      <c r="D13" s="387"/>
      <c r="E13" s="387" t="s">
        <v>290</v>
      </c>
      <c r="F13" s="388"/>
      <c r="G13" s="388">
        <v>7.2</v>
      </c>
      <c r="H13" s="388"/>
      <c r="I13" s="388"/>
      <c r="J13" s="388"/>
      <c r="K13" s="331">
        <f t="shared" si="0"/>
        <v>7.2</v>
      </c>
      <c r="L13" s="5">
        <f t="shared" si="1"/>
        <v>200</v>
      </c>
      <c r="M13">
        <f t="shared" si="2"/>
        <v>1440</v>
      </c>
    </row>
    <row r="14" spans="1:13" x14ac:dyDescent="0.3">
      <c r="A14" s="387"/>
      <c r="B14" s="401">
        <v>3</v>
      </c>
      <c r="C14" s="387" t="s">
        <v>379</v>
      </c>
      <c r="D14" s="387"/>
      <c r="E14" s="387" t="s">
        <v>343</v>
      </c>
      <c r="F14" s="388"/>
      <c r="G14" s="388">
        <v>5.3</v>
      </c>
      <c r="H14" s="388"/>
      <c r="I14" s="388"/>
      <c r="J14" s="388"/>
      <c r="K14" s="331">
        <f t="shared" si="0"/>
        <v>5.3</v>
      </c>
      <c r="L14" s="5">
        <f t="shared" si="1"/>
        <v>0</v>
      </c>
      <c r="M14">
        <f t="shared" si="2"/>
        <v>0</v>
      </c>
    </row>
    <row r="15" spans="1:13" x14ac:dyDescent="0.3">
      <c r="A15" s="387"/>
      <c r="B15" s="401" t="s">
        <v>903</v>
      </c>
      <c r="C15" s="387" t="s">
        <v>384</v>
      </c>
      <c r="D15" s="387"/>
      <c r="E15" s="387" t="s">
        <v>276</v>
      </c>
      <c r="F15" s="388"/>
      <c r="G15" s="388"/>
      <c r="H15" s="388"/>
      <c r="I15" s="388"/>
      <c r="J15" s="388">
        <v>5.0999999999999996</v>
      </c>
      <c r="K15" s="331">
        <f t="shared" si="0"/>
        <v>5.0999999999999996</v>
      </c>
      <c r="L15" s="5">
        <f t="shared" si="1"/>
        <v>200</v>
      </c>
      <c r="M15">
        <f t="shared" si="2"/>
        <v>1019.9999999999999</v>
      </c>
    </row>
    <row r="16" spans="1:13" x14ac:dyDescent="0.3">
      <c r="A16" s="387"/>
      <c r="B16" s="401" t="s">
        <v>904</v>
      </c>
      <c r="C16" s="387" t="s">
        <v>384</v>
      </c>
      <c r="D16" s="387"/>
      <c r="E16" s="387" t="s">
        <v>276</v>
      </c>
      <c r="F16" s="388"/>
      <c r="G16" s="388"/>
      <c r="H16" s="388"/>
      <c r="I16" s="388"/>
      <c r="J16" s="388">
        <v>5.0999999999999996</v>
      </c>
      <c r="K16" s="331">
        <f t="shared" si="0"/>
        <v>5.0999999999999996</v>
      </c>
      <c r="L16" s="5">
        <f t="shared" si="1"/>
        <v>200</v>
      </c>
      <c r="M16">
        <f t="shared" si="2"/>
        <v>1019.9999999999999</v>
      </c>
    </row>
    <row r="17" spans="1:13" x14ac:dyDescent="0.3">
      <c r="A17" s="387"/>
      <c r="B17" s="401">
        <v>4</v>
      </c>
      <c r="C17" s="387" t="s">
        <v>347</v>
      </c>
      <c r="D17" s="387"/>
      <c r="E17" s="387" t="s">
        <v>343</v>
      </c>
      <c r="F17" s="388"/>
      <c r="G17" s="388">
        <v>1.3</v>
      </c>
      <c r="H17" s="388"/>
      <c r="I17" s="388"/>
      <c r="J17" s="388"/>
      <c r="K17" s="331">
        <f t="shared" si="0"/>
        <v>1.3</v>
      </c>
      <c r="L17" s="5">
        <f t="shared" si="1"/>
        <v>0</v>
      </c>
      <c r="M17">
        <f t="shared" si="2"/>
        <v>0</v>
      </c>
    </row>
    <row r="18" spans="1:13" x14ac:dyDescent="0.3">
      <c r="A18" s="387"/>
      <c r="B18" s="401" t="s">
        <v>905</v>
      </c>
      <c r="C18" s="387" t="s">
        <v>350</v>
      </c>
      <c r="D18" s="387"/>
      <c r="E18" s="387" t="s">
        <v>287</v>
      </c>
      <c r="F18" s="388">
        <v>9.1999999999999993</v>
      </c>
      <c r="G18" s="388"/>
      <c r="H18" s="388"/>
      <c r="I18" s="388"/>
      <c r="J18" s="388"/>
      <c r="K18" s="331">
        <f t="shared" si="0"/>
        <v>9.1999999999999993</v>
      </c>
      <c r="L18" s="5">
        <f t="shared" si="1"/>
        <v>200</v>
      </c>
      <c r="M18">
        <f t="shared" si="2"/>
        <v>1839.9999999999998</v>
      </c>
    </row>
    <row r="19" spans="1:13" x14ac:dyDescent="0.3">
      <c r="A19" s="387"/>
      <c r="B19" s="401" t="s">
        <v>906</v>
      </c>
      <c r="C19" s="387" t="s">
        <v>349</v>
      </c>
      <c r="D19" s="387"/>
      <c r="E19" s="387" t="s">
        <v>289</v>
      </c>
      <c r="F19" s="388">
        <v>24</v>
      </c>
      <c r="G19" s="388"/>
      <c r="H19" s="388"/>
      <c r="I19" s="388"/>
      <c r="J19" s="388"/>
      <c r="K19" s="331">
        <f t="shared" si="0"/>
        <v>24</v>
      </c>
      <c r="L19" s="5">
        <f t="shared" si="1"/>
        <v>120</v>
      </c>
      <c r="M19">
        <f t="shared" si="2"/>
        <v>2880</v>
      </c>
    </row>
    <row r="20" spans="1:13" x14ac:dyDescent="0.3">
      <c r="A20" s="387"/>
      <c r="B20" s="401" t="s">
        <v>907</v>
      </c>
      <c r="C20" s="387" t="s">
        <v>349</v>
      </c>
      <c r="D20" s="387"/>
      <c r="E20" s="387" t="s">
        <v>289</v>
      </c>
      <c r="F20" s="388">
        <v>15.3</v>
      </c>
      <c r="G20" s="388"/>
      <c r="H20" s="388"/>
      <c r="I20" s="388"/>
      <c r="J20" s="388"/>
      <c r="K20" s="331">
        <f t="shared" si="0"/>
        <v>15.3</v>
      </c>
      <c r="L20" s="5">
        <f t="shared" si="1"/>
        <v>120</v>
      </c>
      <c r="M20">
        <f t="shared" si="2"/>
        <v>1836</v>
      </c>
    </row>
    <row r="21" spans="1:13" x14ac:dyDescent="0.3">
      <c r="A21" s="387"/>
      <c r="B21" s="401">
        <v>6</v>
      </c>
      <c r="C21" s="387" t="s">
        <v>507</v>
      </c>
      <c r="D21" s="387"/>
      <c r="E21" s="387" t="s">
        <v>288</v>
      </c>
      <c r="F21" s="388"/>
      <c r="G21" s="388">
        <v>7.8</v>
      </c>
      <c r="H21" s="388"/>
      <c r="I21" s="388"/>
      <c r="J21" s="388"/>
      <c r="K21" s="331">
        <f t="shared" si="0"/>
        <v>7.8</v>
      </c>
      <c r="L21" s="5">
        <f t="shared" si="1"/>
        <v>200</v>
      </c>
      <c r="M21">
        <f t="shared" si="2"/>
        <v>1560</v>
      </c>
    </row>
    <row r="22" spans="1:13" x14ac:dyDescent="0.3">
      <c r="A22" s="402"/>
      <c r="B22" s="401" t="s">
        <v>908</v>
      </c>
      <c r="C22" s="387" t="s">
        <v>385</v>
      </c>
      <c r="D22" s="387"/>
      <c r="E22" s="387" t="s">
        <v>343</v>
      </c>
      <c r="F22" s="388">
        <v>54</v>
      </c>
      <c r="G22" s="388"/>
      <c r="H22" s="388"/>
      <c r="I22" s="388"/>
      <c r="J22" s="388"/>
      <c r="K22" s="331">
        <f t="shared" si="0"/>
        <v>54</v>
      </c>
      <c r="L22" s="5">
        <f t="shared" si="1"/>
        <v>0</v>
      </c>
      <c r="M22">
        <f t="shared" si="2"/>
        <v>0</v>
      </c>
    </row>
    <row r="23" spans="1:13" x14ac:dyDescent="0.3">
      <c r="A23" s="387"/>
      <c r="B23" s="401">
        <v>7</v>
      </c>
      <c r="C23" s="387" t="s">
        <v>909</v>
      </c>
      <c r="D23" s="387"/>
      <c r="E23" s="387" t="s">
        <v>343</v>
      </c>
      <c r="F23" s="388"/>
      <c r="G23" s="388">
        <v>8</v>
      </c>
      <c r="H23" s="388"/>
      <c r="I23" s="388"/>
      <c r="J23" s="388"/>
      <c r="K23" s="331">
        <f t="shared" si="0"/>
        <v>8</v>
      </c>
      <c r="L23" s="5">
        <f t="shared" si="1"/>
        <v>0</v>
      </c>
      <c r="M23">
        <f t="shared" si="2"/>
        <v>0</v>
      </c>
    </row>
    <row r="24" spans="1:13" x14ac:dyDescent="0.3">
      <c r="A24" s="387"/>
      <c r="B24" s="401" t="s">
        <v>910</v>
      </c>
      <c r="C24" s="387" t="s">
        <v>385</v>
      </c>
      <c r="D24" s="387"/>
      <c r="E24" s="387" t="s">
        <v>343</v>
      </c>
      <c r="F24" s="388">
        <v>54</v>
      </c>
      <c r="G24" s="388">
        <v>8</v>
      </c>
      <c r="H24" s="388"/>
      <c r="I24" s="388"/>
      <c r="J24" s="388"/>
      <c r="K24" s="331">
        <f t="shared" si="0"/>
        <v>62</v>
      </c>
      <c r="L24" s="5">
        <f t="shared" si="1"/>
        <v>0</v>
      </c>
      <c r="M24">
        <f t="shared" si="2"/>
        <v>0</v>
      </c>
    </row>
    <row r="25" spans="1:13" x14ac:dyDescent="0.3">
      <c r="A25" s="387" t="s">
        <v>666</v>
      </c>
      <c r="B25" s="401" t="s">
        <v>911</v>
      </c>
      <c r="C25" s="387" t="s">
        <v>912</v>
      </c>
      <c r="D25" s="387"/>
      <c r="E25" s="387" t="s">
        <v>287</v>
      </c>
      <c r="F25" s="388">
        <v>15</v>
      </c>
      <c r="G25" s="388"/>
      <c r="H25" s="388"/>
      <c r="I25" s="388"/>
      <c r="J25" s="388">
        <v>9</v>
      </c>
      <c r="K25" s="331">
        <f t="shared" si="0"/>
        <v>24</v>
      </c>
      <c r="L25" s="5">
        <f t="shared" si="1"/>
        <v>200</v>
      </c>
      <c r="M25">
        <f t="shared" si="2"/>
        <v>4800</v>
      </c>
    </row>
    <row r="26" spans="1:13" x14ac:dyDescent="0.3">
      <c r="A26" s="387"/>
      <c r="B26" s="401" t="s">
        <v>913</v>
      </c>
      <c r="C26" s="387" t="s">
        <v>914</v>
      </c>
      <c r="D26" s="387"/>
      <c r="E26" s="387" t="s">
        <v>276</v>
      </c>
      <c r="F26" s="388"/>
      <c r="G26" s="388"/>
      <c r="H26" s="388"/>
      <c r="I26" s="388"/>
      <c r="J26" s="388">
        <v>9.4</v>
      </c>
      <c r="K26" s="331">
        <f t="shared" si="0"/>
        <v>9.4</v>
      </c>
      <c r="L26" s="5">
        <f t="shared" si="1"/>
        <v>200</v>
      </c>
      <c r="M26">
        <f t="shared" si="2"/>
        <v>1880</v>
      </c>
    </row>
    <row r="27" spans="1:13" x14ac:dyDescent="0.3">
      <c r="A27" s="387"/>
      <c r="B27" s="401" t="s">
        <v>915</v>
      </c>
      <c r="C27" s="387" t="s">
        <v>382</v>
      </c>
      <c r="D27" s="387"/>
      <c r="E27" s="387" t="s">
        <v>276</v>
      </c>
      <c r="F27" s="388"/>
      <c r="G27" s="388"/>
      <c r="H27" s="388"/>
      <c r="I27" s="388"/>
      <c r="J27" s="388">
        <v>4.5999999999999996</v>
      </c>
      <c r="K27" s="331">
        <f t="shared" si="0"/>
        <v>4.5999999999999996</v>
      </c>
      <c r="L27" s="5">
        <f t="shared" si="1"/>
        <v>200</v>
      </c>
      <c r="M27">
        <f t="shared" si="2"/>
        <v>919.99999999999989</v>
      </c>
    </row>
    <row r="28" spans="1:13" x14ac:dyDescent="0.3">
      <c r="A28" s="387"/>
      <c r="B28" s="401" t="s">
        <v>916</v>
      </c>
      <c r="C28" s="387" t="s">
        <v>434</v>
      </c>
      <c r="D28" s="387"/>
      <c r="E28" s="387" t="s">
        <v>289</v>
      </c>
      <c r="F28" s="388">
        <v>30</v>
      </c>
      <c r="G28" s="388">
        <v>6.8</v>
      </c>
      <c r="H28" s="388"/>
      <c r="I28" s="388"/>
      <c r="J28" s="388"/>
      <c r="K28" s="331">
        <f t="shared" si="0"/>
        <v>36.799999999999997</v>
      </c>
      <c r="L28" s="5">
        <f t="shared" si="1"/>
        <v>120</v>
      </c>
      <c r="M28">
        <f t="shared" si="2"/>
        <v>4416</v>
      </c>
    </row>
    <row r="29" spans="1:13" x14ac:dyDescent="0.3">
      <c r="A29" s="387"/>
      <c r="B29" s="401" t="s">
        <v>917</v>
      </c>
      <c r="C29" s="387" t="s">
        <v>918</v>
      </c>
      <c r="D29" s="387"/>
      <c r="E29" s="387" t="s">
        <v>288</v>
      </c>
      <c r="F29" s="388">
        <v>54</v>
      </c>
      <c r="G29" s="388">
        <v>8</v>
      </c>
      <c r="H29" s="388"/>
      <c r="I29" s="388"/>
      <c r="J29" s="388"/>
      <c r="K29" s="331">
        <f t="shared" si="0"/>
        <v>62</v>
      </c>
      <c r="L29" s="5">
        <f t="shared" si="1"/>
        <v>200</v>
      </c>
      <c r="M29">
        <f t="shared" si="2"/>
        <v>12400</v>
      </c>
    </row>
    <row r="30" spans="1:13" x14ac:dyDescent="0.3">
      <c r="A30" s="403"/>
      <c r="B30" s="164" t="s">
        <v>919</v>
      </c>
      <c r="C30" s="387" t="s">
        <v>920</v>
      </c>
      <c r="D30" s="387"/>
      <c r="E30" s="387" t="s">
        <v>288</v>
      </c>
      <c r="F30" s="388">
        <v>54</v>
      </c>
      <c r="G30" s="388">
        <v>8</v>
      </c>
      <c r="H30" s="388"/>
      <c r="I30" s="388"/>
      <c r="J30" s="388"/>
      <c r="K30" s="331">
        <f t="shared" si="0"/>
        <v>62</v>
      </c>
      <c r="L30" s="5">
        <f t="shared" si="1"/>
        <v>200</v>
      </c>
      <c r="M30">
        <f t="shared" si="2"/>
        <v>12400</v>
      </c>
    </row>
    <row r="31" spans="1:13" ht="15" thickBot="1" x14ac:dyDescent="0.35">
      <c r="A31" s="403"/>
      <c r="B31" s="164"/>
      <c r="C31" s="390" t="s">
        <v>86</v>
      </c>
      <c r="D31" s="390"/>
      <c r="E31" s="390"/>
      <c r="F31" s="391">
        <f>SUM(F5:F30)</f>
        <v>623.79999999999995</v>
      </c>
      <c r="G31" s="391">
        <f>SUM(G5:G30)</f>
        <v>192.40000000000003</v>
      </c>
      <c r="H31" s="391">
        <f>SUM(H5:H30)</f>
        <v>0</v>
      </c>
      <c r="I31" s="391">
        <f>SUM(I5:I30)</f>
        <v>0</v>
      </c>
      <c r="J31" s="391">
        <f>SUM(J5:J30)</f>
        <v>47.2</v>
      </c>
      <c r="K31" s="333">
        <f t="shared" si="0"/>
        <v>863.40000000000009</v>
      </c>
      <c r="L31" s="5">
        <f t="shared" si="1"/>
        <v>0</v>
      </c>
      <c r="M31">
        <f t="shared" si="2"/>
        <v>0</v>
      </c>
    </row>
    <row r="32" spans="1:13" ht="15" thickTop="1" x14ac:dyDescent="0.3">
      <c r="L32" s="5">
        <f t="shared" si="1"/>
        <v>0</v>
      </c>
      <c r="M32">
        <f t="shared" si="2"/>
        <v>0</v>
      </c>
    </row>
    <row r="33" spans="1:13" x14ac:dyDescent="0.3">
      <c r="L33" s="5">
        <f t="shared" si="1"/>
        <v>0</v>
      </c>
      <c r="M33">
        <f t="shared" si="2"/>
        <v>0</v>
      </c>
    </row>
    <row r="34" spans="1:13" x14ac:dyDescent="0.3">
      <c r="L34" s="5">
        <f t="shared" si="1"/>
        <v>0</v>
      </c>
      <c r="M34">
        <f t="shared" si="2"/>
        <v>0</v>
      </c>
    </row>
    <row r="35" spans="1:13" x14ac:dyDescent="0.3">
      <c r="L35" s="5">
        <f t="shared" si="1"/>
        <v>0</v>
      </c>
      <c r="M35">
        <f t="shared" si="2"/>
        <v>0</v>
      </c>
    </row>
    <row r="36" spans="1:13" x14ac:dyDescent="0.3">
      <c r="L36" s="5">
        <f t="shared" si="1"/>
        <v>0</v>
      </c>
      <c r="M36">
        <f t="shared" si="2"/>
        <v>0</v>
      </c>
    </row>
    <row r="37" spans="1:13" ht="15" thickBot="1" x14ac:dyDescent="0.35">
      <c r="A37" s="404"/>
      <c r="B37" s="404"/>
      <c r="C37" s="259"/>
      <c r="D37" s="259"/>
      <c r="E37" s="259"/>
      <c r="F37" s="260"/>
      <c r="G37" s="260"/>
      <c r="H37" s="260"/>
      <c r="I37" s="260"/>
      <c r="J37" s="260"/>
      <c r="K37" s="260"/>
      <c r="L37" s="258"/>
      <c r="M37" s="260"/>
    </row>
    <row r="38" spans="1:13" ht="15" thickTop="1" x14ac:dyDescent="0.3"/>
    <row r="39" spans="1:13" x14ac:dyDescent="0.3">
      <c r="C39" s="372"/>
    </row>
    <row r="40" spans="1:13" x14ac:dyDescent="0.3">
      <c r="L40" s="5">
        <f t="shared" ref="L40:L79" si="3">IF(D40="X",0,IF(E40="",0,IF(E40="H",0,VLOOKUP(E40,$F$539:$G$553,2))))</f>
        <v>0</v>
      </c>
      <c r="M40">
        <f t="shared" si="2"/>
        <v>0</v>
      </c>
    </row>
    <row r="41" spans="1:13" x14ac:dyDescent="0.3">
      <c r="L41" s="5">
        <f t="shared" si="3"/>
        <v>0</v>
      </c>
      <c r="M41">
        <f t="shared" si="2"/>
        <v>0</v>
      </c>
    </row>
    <row r="42" spans="1:13" x14ac:dyDescent="0.3">
      <c r="L42" s="5">
        <f t="shared" si="3"/>
        <v>0</v>
      </c>
      <c r="M42">
        <f t="shared" si="2"/>
        <v>0</v>
      </c>
    </row>
    <row r="43" spans="1:13" x14ac:dyDescent="0.3">
      <c r="L43" s="5">
        <f t="shared" si="3"/>
        <v>0</v>
      </c>
      <c r="M43">
        <f t="shared" si="2"/>
        <v>0</v>
      </c>
    </row>
    <row r="44" spans="1:13" x14ac:dyDescent="0.3">
      <c r="L44" s="5">
        <f t="shared" si="3"/>
        <v>0</v>
      </c>
      <c r="M44">
        <f t="shared" si="2"/>
        <v>0</v>
      </c>
    </row>
    <row r="45" spans="1:13" x14ac:dyDescent="0.3">
      <c r="L45" s="5">
        <f t="shared" si="3"/>
        <v>0</v>
      </c>
      <c r="M45">
        <f t="shared" si="2"/>
        <v>0</v>
      </c>
    </row>
    <row r="46" spans="1:13" x14ac:dyDescent="0.3">
      <c r="L46" s="5">
        <f t="shared" si="3"/>
        <v>0</v>
      </c>
      <c r="M46">
        <f t="shared" si="2"/>
        <v>0</v>
      </c>
    </row>
    <row r="47" spans="1:13" x14ac:dyDescent="0.3">
      <c r="L47" s="5">
        <f t="shared" si="3"/>
        <v>0</v>
      </c>
      <c r="M47">
        <f t="shared" si="2"/>
        <v>0</v>
      </c>
    </row>
    <row r="48" spans="1:13" x14ac:dyDescent="0.3">
      <c r="L48" s="5">
        <f t="shared" si="3"/>
        <v>0</v>
      </c>
      <c r="M48">
        <f t="shared" si="2"/>
        <v>0</v>
      </c>
    </row>
    <row r="49" spans="12:13" x14ac:dyDescent="0.3">
      <c r="L49" s="5">
        <f t="shared" si="3"/>
        <v>0</v>
      </c>
      <c r="M49">
        <f t="shared" si="2"/>
        <v>0</v>
      </c>
    </row>
    <row r="50" spans="12:13" x14ac:dyDescent="0.3">
      <c r="L50" s="5">
        <f t="shared" si="3"/>
        <v>0</v>
      </c>
      <c r="M50">
        <f t="shared" si="2"/>
        <v>0</v>
      </c>
    </row>
    <row r="51" spans="12:13" x14ac:dyDescent="0.3">
      <c r="L51" s="5">
        <f t="shared" si="3"/>
        <v>0</v>
      </c>
      <c r="M51">
        <f t="shared" si="2"/>
        <v>0</v>
      </c>
    </row>
    <row r="52" spans="12:13" x14ac:dyDescent="0.3">
      <c r="L52" s="5">
        <f t="shared" si="3"/>
        <v>0</v>
      </c>
      <c r="M52">
        <f t="shared" si="2"/>
        <v>0</v>
      </c>
    </row>
    <row r="53" spans="12:13" x14ac:dyDescent="0.3">
      <c r="L53" s="5">
        <f t="shared" si="3"/>
        <v>0</v>
      </c>
      <c r="M53">
        <f t="shared" si="2"/>
        <v>0</v>
      </c>
    </row>
    <row r="54" spans="12:13" x14ac:dyDescent="0.3">
      <c r="L54" s="5">
        <f t="shared" si="3"/>
        <v>0</v>
      </c>
      <c r="M54">
        <f t="shared" si="2"/>
        <v>0</v>
      </c>
    </row>
    <row r="55" spans="12:13" x14ac:dyDescent="0.3">
      <c r="L55" s="5">
        <f t="shared" si="3"/>
        <v>0</v>
      </c>
      <c r="M55">
        <f t="shared" si="2"/>
        <v>0</v>
      </c>
    </row>
    <row r="56" spans="12:13" x14ac:dyDescent="0.3">
      <c r="L56" s="5">
        <f t="shared" si="3"/>
        <v>0</v>
      </c>
      <c r="M56">
        <f t="shared" si="2"/>
        <v>0</v>
      </c>
    </row>
    <row r="57" spans="12:13" x14ac:dyDescent="0.3">
      <c r="L57" s="5">
        <f t="shared" si="3"/>
        <v>0</v>
      </c>
      <c r="M57">
        <f t="shared" si="2"/>
        <v>0</v>
      </c>
    </row>
    <row r="58" spans="12:13" x14ac:dyDescent="0.3">
      <c r="L58" s="5">
        <f t="shared" si="3"/>
        <v>0</v>
      </c>
      <c r="M58">
        <f t="shared" si="2"/>
        <v>0</v>
      </c>
    </row>
    <row r="59" spans="12:13" x14ac:dyDescent="0.3">
      <c r="L59" s="5">
        <f t="shared" si="3"/>
        <v>0</v>
      </c>
      <c r="M59">
        <f t="shared" si="2"/>
        <v>0</v>
      </c>
    </row>
    <row r="60" spans="12:13" x14ac:dyDescent="0.3">
      <c r="L60" s="5">
        <f t="shared" si="3"/>
        <v>0</v>
      </c>
      <c r="M60">
        <f t="shared" si="2"/>
        <v>0</v>
      </c>
    </row>
    <row r="61" spans="12:13" x14ac:dyDescent="0.3">
      <c r="L61" s="5">
        <f t="shared" si="3"/>
        <v>0</v>
      </c>
      <c r="M61">
        <f t="shared" si="2"/>
        <v>0</v>
      </c>
    </row>
    <row r="62" spans="12:13" x14ac:dyDescent="0.3">
      <c r="L62" s="5">
        <f t="shared" si="3"/>
        <v>0</v>
      </c>
      <c r="M62">
        <f t="shared" si="2"/>
        <v>0</v>
      </c>
    </row>
    <row r="63" spans="12:13" x14ac:dyDescent="0.3">
      <c r="L63" s="5">
        <f t="shared" si="3"/>
        <v>0</v>
      </c>
      <c r="M63">
        <f t="shared" si="2"/>
        <v>0</v>
      </c>
    </row>
    <row r="64" spans="12:13" x14ac:dyDescent="0.3">
      <c r="L64" s="5">
        <f t="shared" si="3"/>
        <v>0</v>
      </c>
      <c r="M64">
        <f t="shared" si="2"/>
        <v>0</v>
      </c>
    </row>
    <row r="65" spans="1:13" x14ac:dyDescent="0.3">
      <c r="L65" s="5">
        <f t="shared" si="3"/>
        <v>0</v>
      </c>
      <c r="M65">
        <f t="shared" si="2"/>
        <v>0</v>
      </c>
    </row>
    <row r="66" spans="1:13" x14ac:dyDescent="0.3">
      <c r="L66" s="5">
        <f t="shared" si="3"/>
        <v>0</v>
      </c>
      <c r="M66">
        <f t="shared" si="2"/>
        <v>0</v>
      </c>
    </row>
    <row r="67" spans="1:13" x14ac:dyDescent="0.3">
      <c r="L67" s="5">
        <f t="shared" si="3"/>
        <v>0</v>
      </c>
      <c r="M67">
        <f t="shared" si="2"/>
        <v>0</v>
      </c>
    </row>
    <row r="68" spans="1:13" x14ac:dyDescent="0.3">
      <c r="L68" s="5">
        <f t="shared" si="3"/>
        <v>0</v>
      </c>
      <c r="M68">
        <f t="shared" si="2"/>
        <v>0</v>
      </c>
    </row>
    <row r="69" spans="1:13" x14ac:dyDescent="0.3">
      <c r="L69" s="5">
        <f t="shared" si="3"/>
        <v>0</v>
      </c>
      <c r="M69">
        <f t="shared" ref="M69:M133" si="4">SUM(K69*L69)</f>
        <v>0</v>
      </c>
    </row>
    <row r="70" spans="1:13" x14ac:dyDescent="0.3">
      <c r="L70" s="5">
        <f t="shared" si="3"/>
        <v>0</v>
      </c>
      <c r="M70">
        <f t="shared" si="4"/>
        <v>0</v>
      </c>
    </row>
    <row r="71" spans="1:13" ht="15" thickBot="1" x14ac:dyDescent="0.35">
      <c r="A71" s="404"/>
      <c r="B71" s="404"/>
      <c r="C71" s="259"/>
      <c r="D71" s="259"/>
      <c r="E71" s="259"/>
      <c r="F71" s="260"/>
      <c r="G71" s="260"/>
      <c r="H71" s="260"/>
      <c r="I71" s="260"/>
      <c r="J71" s="260"/>
      <c r="K71" s="260"/>
      <c r="L71" s="5">
        <f t="shared" si="3"/>
        <v>0</v>
      </c>
      <c r="M71">
        <f t="shared" si="4"/>
        <v>0</v>
      </c>
    </row>
    <row r="72" spans="1:13" ht="15" hidden="1" thickTop="1" x14ac:dyDescent="0.3">
      <c r="K72" s="7">
        <f t="shared" ref="K72:K132" si="5">SUM(F72:J72)</f>
        <v>0</v>
      </c>
      <c r="L72" s="5">
        <f t="shared" si="3"/>
        <v>0</v>
      </c>
      <c r="M72">
        <f t="shared" si="4"/>
        <v>0</v>
      </c>
    </row>
    <row r="73" spans="1:13" hidden="1" x14ac:dyDescent="0.3">
      <c r="K73" s="7">
        <f t="shared" si="5"/>
        <v>0</v>
      </c>
      <c r="L73" s="5">
        <f t="shared" si="3"/>
        <v>0</v>
      </c>
      <c r="M73">
        <f t="shared" si="4"/>
        <v>0</v>
      </c>
    </row>
    <row r="74" spans="1:13" hidden="1" x14ac:dyDescent="0.3">
      <c r="K74" s="7">
        <f t="shared" si="5"/>
        <v>0</v>
      </c>
      <c r="L74" s="5">
        <f t="shared" si="3"/>
        <v>0</v>
      </c>
      <c r="M74">
        <f t="shared" si="4"/>
        <v>0</v>
      </c>
    </row>
    <row r="75" spans="1:13" hidden="1" x14ac:dyDescent="0.3">
      <c r="K75" s="7">
        <f t="shared" si="5"/>
        <v>0</v>
      </c>
      <c r="L75" s="5">
        <f t="shared" si="3"/>
        <v>0</v>
      </c>
      <c r="M75">
        <f t="shared" si="4"/>
        <v>0</v>
      </c>
    </row>
    <row r="76" spans="1:13" hidden="1" x14ac:dyDescent="0.3">
      <c r="K76" s="7">
        <f t="shared" si="5"/>
        <v>0</v>
      </c>
      <c r="L76" s="5">
        <f t="shared" si="3"/>
        <v>0</v>
      </c>
      <c r="M76">
        <f t="shared" si="4"/>
        <v>0</v>
      </c>
    </row>
    <row r="77" spans="1:13" hidden="1" x14ac:dyDescent="0.3">
      <c r="K77" s="7">
        <f t="shared" si="5"/>
        <v>0</v>
      </c>
      <c r="L77" s="5">
        <f t="shared" si="3"/>
        <v>0</v>
      </c>
      <c r="M77">
        <f t="shared" si="4"/>
        <v>0</v>
      </c>
    </row>
    <row r="78" spans="1:13" hidden="1" x14ac:dyDescent="0.3">
      <c r="K78" s="7">
        <f t="shared" si="5"/>
        <v>0</v>
      </c>
      <c r="L78" s="5">
        <f t="shared" si="3"/>
        <v>0</v>
      </c>
      <c r="M78">
        <f t="shared" si="4"/>
        <v>0</v>
      </c>
    </row>
    <row r="79" spans="1:13" hidden="1" x14ac:dyDescent="0.3">
      <c r="K79" s="7">
        <f t="shared" si="5"/>
        <v>0</v>
      </c>
      <c r="L79" s="5">
        <f t="shared" si="3"/>
        <v>0</v>
      </c>
      <c r="M79">
        <f t="shared" si="4"/>
        <v>0</v>
      </c>
    </row>
    <row r="80" spans="1:13" hidden="1" x14ac:dyDescent="0.3"/>
    <row r="81" spans="11:13" hidden="1" x14ac:dyDescent="0.3">
      <c r="K81" s="7">
        <f t="shared" si="5"/>
        <v>0</v>
      </c>
      <c r="L81" s="5">
        <f t="shared" ref="L81:L144" si="6">IF(D81="X",0,IF(E81="",0,IF(E81="H",0,VLOOKUP(E81,$F$539:$G$553,2))))</f>
        <v>0</v>
      </c>
      <c r="M81">
        <f t="shared" si="4"/>
        <v>0</v>
      </c>
    </row>
    <row r="82" spans="11:13" hidden="1" x14ac:dyDescent="0.3">
      <c r="K82" s="7">
        <f t="shared" si="5"/>
        <v>0</v>
      </c>
      <c r="L82" s="5">
        <f t="shared" si="6"/>
        <v>0</v>
      </c>
      <c r="M82">
        <f t="shared" si="4"/>
        <v>0</v>
      </c>
    </row>
    <row r="83" spans="11:13" hidden="1" x14ac:dyDescent="0.3">
      <c r="K83" s="7">
        <f t="shared" si="5"/>
        <v>0</v>
      </c>
      <c r="L83" s="5">
        <f t="shared" si="6"/>
        <v>0</v>
      </c>
      <c r="M83">
        <f t="shared" si="4"/>
        <v>0</v>
      </c>
    </row>
    <row r="84" spans="11:13" hidden="1" x14ac:dyDescent="0.3">
      <c r="K84" s="7">
        <f t="shared" si="5"/>
        <v>0</v>
      </c>
      <c r="L84" s="5">
        <f t="shared" si="6"/>
        <v>0</v>
      </c>
      <c r="M84">
        <f t="shared" si="4"/>
        <v>0</v>
      </c>
    </row>
    <row r="85" spans="11:13" hidden="1" x14ac:dyDescent="0.3">
      <c r="K85" s="7">
        <f t="shared" si="5"/>
        <v>0</v>
      </c>
      <c r="L85" s="5">
        <f t="shared" si="6"/>
        <v>0</v>
      </c>
      <c r="M85">
        <f t="shared" si="4"/>
        <v>0</v>
      </c>
    </row>
    <row r="86" spans="11:13" hidden="1" x14ac:dyDescent="0.3">
      <c r="K86" s="7">
        <f t="shared" si="5"/>
        <v>0</v>
      </c>
      <c r="L86" s="5">
        <f t="shared" si="6"/>
        <v>0</v>
      </c>
      <c r="M86">
        <f t="shared" si="4"/>
        <v>0</v>
      </c>
    </row>
    <row r="87" spans="11:13" hidden="1" x14ac:dyDescent="0.3">
      <c r="K87" s="7">
        <f t="shared" si="5"/>
        <v>0</v>
      </c>
      <c r="L87" s="5">
        <f t="shared" si="6"/>
        <v>0</v>
      </c>
      <c r="M87">
        <f t="shared" si="4"/>
        <v>0</v>
      </c>
    </row>
    <row r="88" spans="11:13" hidden="1" x14ac:dyDescent="0.3">
      <c r="K88" s="7">
        <f t="shared" si="5"/>
        <v>0</v>
      </c>
      <c r="L88" s="5">
        <f t="shared" si="6"/>
        <v>0</v>
      </c>
      <c r="M88">
        <f t="shared" si="4"/>
        <v>0</v>
      </c>
    </row>
    <row r="89" spans="11:13" hidden="1" x14ac:dyDescent="0.3">
      <c r="K89" s="7">
        <f t="shared" si="5"/>
        <v>0</v>
      </c>
      <c r="L89" s="5">
        <f t="shared" si="6"/>
        <v>0</v>
      </c>
      <c r="M89">
        <f t="shared" si="4"/>
        <v>0</v>
      </c>
    </row>
    <row r="90" spans="11:13" hidden="1" x14ac:dyDescent="0.3">
      <c r="K90" s="7">
        <f t="shared" si="5"/>
        <v>0</v>
      </c>
      <c r="L90" s="5">
        <f t="shared" si="6"/>
        <v>0</v>
      </c>
      <c r="M90">
        <f t="shared" si="4"/>
        <v>0</v>
      </c>
    </row>
    <row r="91" spans="11:13" hidden="1" x14ac:dyDescent="0.3">
      <c r="K91" s="7">
        <f t="shared" si="5"/>
        <v>0</v>
      </c>
      <c r="L91" s="5">
        <f t="shared" si="6"/>
        <v>0</v>
      </c>
      <c r="M91">
        <f t="shared" si="4"/>
        <v>0</v>
      </c>
    </row>
    <row r="92" spans="11:13" hidden="1" x14ac:dyDescent="0.3">
      <c r="K92" s="7">
        <f t="shared" si="5"/>
        <v>0</v>
      </c>
      <c r="L92" s="5">
        <f t="shared" si="6"/>
        <v>0</v>
      </c>
      <c r="M92">
        <f t="shared" si="4"/>
        <v>0</v>
      </c>
    </row>
    <row r="93" spans="11:13" hidden="1" x14ac:dyDescent="0.3">
      <c r="K93" s="7">
        <f t="shared" si="5"/>
        <v>0</v>
      </c>
      <c r="L93" s="5">
        <f t="shared" si="6"/>
        <v>0</v>
      </c>
      <c r="M93">
        <f t="shared" si="4"/>
        <v>0</v>
      </c>
    </row>
    <row r="94" spans="11:13" hidden="1" x14ac:dyDescent="0.3">
      <c r="K94" s="7">
        <f t="shared" si="5"/>
        <v>0</v>
      </c>
      <c r="L94" s="5">
        <f t="shared" si="6"/>
        <v>0</v>
      </c>
      <c r="M94">
        <f t="shared" si="4"/>
        <v>0</v>
      </c>
    </row>
    <row r="95" spans="11:13" hidden="1" x14ac:dyDescent="0.3">
      <c r="K95" s="7">
        <f t="shared" si="5"/>
        <v>0</v>
      </c>
      <c r="L95" s="5">
        <f t="shared" si="6"/>
        <v>0</v>
      </c>
      <c r="M95">
        <f t="shared" si="4"/>
        <v>0</v>
      </c>
    </row>
    <row r="96" spans="11:13" hidden="1" x14ac:dyDescent="0.3">
      <c r="K96" s="7">
        <f t="shared" si="5"/>
        <v>0</v>
      </c>
      <c r="L96" s="5">
        <f t="shared" si="6"/>
        <v>0</v>
      </c>
      <c r="M96">
        <f t="shared" si="4"/>
        <v>0</v>
      </c>
    </row>
    <row r="97" spans="11:13" hidden="1" x14ac:dyDescent="0.3">
      <c r="K97" s="7">
        <f t="shared" si="5"/>
        <v>0</v>
      </c>
      <c r="L97" s="5">
        <f t="shared" si="6"/>
        <v>0</v>
      </c>
      <c r="M97">
        <f t="shared" si="4"/>
        <v>0</v>
      </c>
    </row>
    <row r="98" spans="11:13" hidden="1" x14ac:dyDescent="0.3">
      <c r="K98" s="7">
        <f t="shared" si="5"/>
        <v>0</v>
      </c>
      <c r="L98" s="5">
        <f t="shared" si="6"/>
        <v>0</v>
      </c>
      <c r="M98">
        <f t="shared" si="4"/>
        <v>0</v>
      </c>
    </row>
    <row r="99" spans="11:13" hidden="1" x14ac:dyDescent="0.3">
      <c r="K99" s="7">
        <f t="shared" si="5"/>
        <v>0</v>
      </c>
      <c r="L99" s="5">
        <f t="shared" si="6"/>
        <v>0</v>
      </c>
      <c r="M99">
        <f t="shared" si="4"/>
        <v>0</v>
      </c>
    </row>
    <row r="100" spans="11:13" hidden="1" x14ac:dyDescent="0.3">
      <c r="K100" s="7">
        <f t="shared" si="5"/>
        <v>0</v>
      </c>
      <c r="L100" s="5">
        <f t="shared" si="6"/>
        <v>0</v>
      </c>
      <c r="M100">
        <f t="shared" si="4"/>
        <v>0</v>
      </c>
    </row>
    <row r="101" spans="11:13" hidden="1" x14ac:dyDescent="0.3">
      <c r="K101" s="7">
        <f t="shared" si="5"/>
        <v>0</v>
      </c>
      <c r="L101" s="5">
        <f t="shared" si="6"/>
        <v>0</v>
      </c>
      <c r="M101">
        <f t="shared" si="4"/>
        <v>0</v>
      </c>
    </row>
    <row r="102" spans="11:13" hidden="1" x14ac:dyDescent="0.3">
      <c r="K102" s="7">
        <f t="shared" si="5"/>
        <v>0</v>
      </c>
      <c r="L102" s="5">
        <f t="shared" si="6"/>
        <v>0</v>
      </c>
      <c r="M102">
        <f t="shared" si="4"/>
        <v>0</v>
      </c>
    </row>
    <row r="103" spans="11:13" hidden="1" x14ac:dyDescent="0.3">
      <c r="K103" s="7">
        <f t="shared" si="5"/>
        <v>0</v>
      </c>
      <c r="L103" s="5">
        <f t="shared" si="6"/>
        <v>0</v>
      </c>
      <c r="M103">
        <f t="shared" si="4"/>
        <v>0</v>
      </c>
    </row>
    <row r="104" spans="11:13" hidden="1" x14ac:dyDescent="0.3">
      <c r="K104" s="7">
        <f t="shared" si="5"/>
        <v>0</v>
      </c>
      <c r="L104" s="5">
        <f t="shared" si="6"/>
        <v>0</v>
      </c>
      <c r="M104">
        <f t="shared" si="4"/>
        <v>0</v>
      </c>
    </row>
    <row r="105" spans="11:13" hidden="1" x14ac:dyDescent="0.3">
      <c r="K105" s="7">
        <f t="shared" si="5"/>
        <v>0</v>
      </c>
      <c r="L105" s="5">
        <f t="shared" si="6"/>
        <v>0</v>
      </c>
      <c r="M105">
        <f t="shared" si="4"/>
        <v>0</v>
      </c>
    </row>
    <row r="106" spans="11:13" hidden="1" x14ac:dyDescent="0.3">
      <c r="K106" s="7">
        <f t="shared" si="5"/>
        <v>0</v>
      </c>
      <c r="L106" s="5">
        <f t="shared" si="6"/>
        <v>0</v>
      </c>
      <c r="M106">
        <f t="shared" si="4"/>
        <v>0</v>
      </c>
    </row>
    <row r="107" spans="11:13" hidden="1" x14ac:dyDescent="0.3">
      <c r="K107" s="7">
        <f t="shared" si="5"/>
        <v>0</v>
      </c>
      <c r="L107" s="5">
        <f t="shared" si="6"/>
        <v>0</v>
      </c>
      <c r="M107">
        <f t="shared" si="4"/>
        <v>0</v>
      </c>
    </row>
    <row r="108" spans="11:13" hidden="1" x14ac:dyDescent="0.3">
      <c r="K108" s="7">
        <f t="shared" si="5"/>
        <v>0</v>
      </c>
      <c r="L108" s="5">
        <f t="shared" si="6"/>
        <v>0</v>
      </c>
      <c r="M108">
        <f t="shared" si="4"/>
        <v>0</v>
      </c>
    </row>
    <row r="109" spans="11:13" hidden="1" x14ac:dyDescent="0.3">
      <c r="K109" s="7">
        <f t="shared" si="5"/>
        <v>0</v>
      </c>
      <c r="L109" s="5">
        <f t="shared" si="6"/>
        <v>0</v>
      </c>
      <c r="M109">
        <f t="shared" si="4"/>
        <v>0</v>
      </c>
    </row>
    <row r="110" spans="11:13" hidden="1" x14ac:dyDescent="0.3">
      <c r="K110" s="7">
        <f t="shared" si="5"/>
        <v>0</v>
      </c>
      <c r="L110" s="5">
        <f t="shared" si="6"/>
        <v>0</v>
      </c>
      <c r="M110">
        <f t="shared" si="4"/>
        <v>0</v>
      </c>
    </row>
    <row r="111" spans="11:13" hidden="1" x14ac:dyDescent="0.3">
      <c r="K111" s="7">
        <f t="shared" si="5"/>
        <v>0</v>
      </c>
      <c r="L111" s="5">
        <f t="shared" si="6"/>
        <v>0</v>
      </c>
      <c r="M111">
        <f t="shared" si="4"/>
        <v>0</v>
      </c>
    </row>
    <row r="112" spans="11:13" hidden="1" x14ac:dyDescent="0.3">
      <c r="K112" s="7">
        <f t="shared" si="5"/>
        <v>0</v>
      </c>
      <c r="L112" s="5">
        <f t="shared" si="6"/>
        <v>0</v>
      </c>
      <c r="M112">
        <f t="shared" si="4"/>
        <v>0</v>
      </c>
    </row>
    <row r="113" spans="11:13" hidden="1" x14ac:dyDescent="0.3">
      <c r="K113" s="7">
        <f t="shared" si="5"/>
        <v>0</v>
      </c>
      <c r="L113" s="5">
        <f t="shared" si="6"/>
        <v>0</v>
      </c>
      <c r="M113">
        <f t="shared" si="4"/>
        <v>0</v>
      </c>
    </row>
    <row r="114" spans="11:13" hidden="1" x14ac:dyDescent="0.3">
      <c r="K114" s="7">
        <f t="shared" si="5"/>
        <v>0</v>
      </c>
      <c r="L114" s="5">
        <f t="shared" si="6"/>
        <v>0</v>
      </c>
      <c r="M114">
        <f t="shared" si="4"/>
        <v>0</v>
      </c>
    </row>
    <row r="115" spans="11:13" hidden="1" x14ac:dyDescent="0.3">
      <c r="K115" s="7">
        <f t="shared" si="5"/>
        <v>0</v>
      </c>
      <c r="L115" s="5">
        <f t="shared" si="6"/>
        <v>0</v>
      </c>
      <c r="M115">
        <f t="shared" si="4"/>
        <v>0</v>
      </c>
    </row>
    <row r="116" spans="11:13" hidden="1" x14ac:dyDescent="0.3">
      <c r="K116" s="7">
        <f t="shared" si="5"/>
        <v>0</v>
      </c>
      <c r="L116" s="5">
        <f t="shared" si="6"/>
        <v>0</v>
      </c>
      <c r="M116">
        <f t="shared" si="4"/>
        <v>0</v>
      </c>
    </row>
    <row r="117" spans="11:13" hidden="1" x14ac:dyDescent="0.3">
      <c r="K117" s="7">
        <f t="shared" si="5"/>
        <v>0</v>
      </c>
      <c r="L117" s="5">
        <f t="shared" si="6"/>
        <v>0</v>
      </c>
      <c r="M117">
        <f t="shared" si="4"/>
        <v>0</v>
      </c>
    </row>
    <row r="118" spans="11:13" hidden="1" x14ac:dyDescent="0.3">
      <c r="K118" s="7">
        <f t="shared" si="5"/>
        <v>0</v>
      </c>
      <c r="L118" s="5">
        <f t="shared" si="6"/>
        <v>0</v>
      </c>
      <c r="M118">
        <f t="shared" si="4"/>
        <v>0</v>
      </c>
    </row>
    <row r="119" spans="11:13" hidden="1" x14ac:dyDescent="0.3">
      <c r="K119" s="7">
        <f t="shared" si="5"/>
        <v>0</v>
      </c>
      <c r="L119" s="5">
        <f t="shared" si="6"/>
        <v>0</v>
      </c>
      <c r="M119">
        <f t="shared" si="4"/>
        <v>0</v>
      </c>
    </row>
    <row r="120" spans="11:13" hidden="1" x14ac:dyDescent="0.3">
      <c r="K120" s="7">
        <f t="shared" si="5"/>
        <v>0</v>
      </c>
      <c r="L120" s="5">
        <f t="shared" si="6"/>
        <v>0</v>
      </c>
      <c r="M120">
        <f t="shared" si="4"/>
        <v>0</v>
      </c>
    </row>
    <row r="121" spans="11:13" hidden="1" x14ac:dyDescent="0.3">
      <c r="K121" s="7">
        <f t="shared" si="5"/>
        <v>0</v>
      </c>
      <c r="L121" s="5">
        <f t="shared" si="6"/>
        <v>0</v>
      </c>
      <c r="M121">
        <f t="shared" si="4"/>
        <v>0</v>
      </c>
    </row>
    <row r="122" spans="11:13" hidden="1" x14ac:dyDescent="0.3">
      <c r="K122" s="7">
        <f t="shared" si="5"/>
        <v>0</v>
      </c>
      <c r="L122" s="5">
        <f t="shared" si="6"/>
        <v>0</v>
      </c>
      <c r="M122">
        <f t="shared" si="4"/>
        <v>0</v>
      </c>
    </row>
    <row r="123" spans="11:13" hidden="1" x14ac:dyDescent="0.3">
      <c r="K123" s="7">
        <f t="shared" si="5"/>
        <v>0</v>
      </c>
      <c r="L123" s="5">
        <f t="shared" si="6"/>
        <v>0</v>
      </c>
      <c r="M123">
        <f t="shared" si="4"/>
        <v>0</v>
      </c>
    </row>
    <row r="124" spans="11:13" hidden="1" x14ac:dyDescent="0.3">
      <c r="K124" s="7">
        <f t="shared" si="5"/>
        <v>0</v>
      </c>
      <c r="L124" s="5">
        <f t="shared" si="6"/>
        <v>0</v>
      </c>
      <c r="M124">
        <f t="shared" si="4"/>
        <v>0</v>
      </c>
    </row>
    <row r="125" spans="11:13" hidden="1" x14ac:dyDescent="0.3">
      <c r="K125" s="7">
        <f t="shared" si="5"/>
        <v>0</v>
      </c>
      <c r="L125" s="5">
        <f t="shared" si="6"/>
        <v>0</v>
      </c>
      <c r="M125">
        <f t="shared" si="4"/>
        <v>0</v>
      </c>
    </row>
    <row r="126" spans="11:13" hidden="1" x14ac:dyDescent="0.3">
      <c r="K126" s="7">
        <f t="shared" si="5"/>
        <v>0</v>
      </c>
      <c r="L126" s="5">
        <f t="shared" si="6"/>
        <v>0</v>
      </c>
      <c r="M126">
        <f t="shared" si="4"/>
        <v>0</v>
      </c>
    </row>
    <row r="127" spans="11:13" hidden="1" x14ac:dyDescent="0.3">
      <c r="K127" s="7">
        <f t="shared" si="5"/>
        <v>0</v>
      </c>
      <c r="L127" s="5">
        <f t="shared" si="6"/>
        <v>0</v>
      </c>
      <c r="M127">
        <f t="shared" si="4"/>
        <v>0</v>
      </c>
    </row>
    <row r="128" spans="11:13" hidden="1" x14ac:dyDescent="0.3">
      <c r="K128" s="7">
        <f t="shared" si="5"/>
        <v>0</v>
      </c>
      <c r="L128" s="5">
        <f t="shared" si="6"/>
        <v>0</v>
      </c>
      <c r="M128">
        <f t="shared" si="4"/>
        <v>0</v>
      </c>
    </row>
    <row r="129" spans="11:13" hidden="1" x14ac:dyDescent="0.3">
      <c r="K129" s="7">
        <f t="shared" si="5"/>
        <v>0</v>
      </c>
      <c r="L129" s="5">
        <f t="shared" si="6"/>
        <v>0</v>
      </c>
      <c r="M129">
        <f t="shared" si="4"/>
        <v>0</v>
      </c>
    </row>
    <row r="130" spans="11:13" hidden="1" x14ac:dyDescent="0.3">
      <c r="K130" s="7">
        <f t="shared" si="5"/>
        <v>0</v>
      </c>
      <c r="L130" s="5">
        <f t="shared" si="6"/>
        <v>0</v>
      </c>
      <c r="M130">
        <f t="shared" si="4"/>
        <v>0</v>
      </c>
    </row>
    <row r="131" spans="11:13" hidden="1" x14ac:dyDescent="0.3">
      <c r="K131" s="7">
        <f t="shared" si="5"/>
        <v>0</v>
      </c>
      <c r="L131" s="5">
        <f t="shared" si="6"/>
        <v>0</v>
      </c>
      <c r="M131">
        <f t="shared" si="4"/>
        <v>0</v>
      </c>
    </row>
    <row r="132" spans="11:13" hidden="1" x14ac:dyDescent="0.3">
      <c r="K132" s="7">
        <f t="shared" si="5"/>
        <v>0</v>
      </c>
      <c r="L132" s="5">
        <f t="shared" si="6"/>
        <v>0</v>
      </c>
      <c r="M132">
        <f t="shared" si="4"/>
        <v>0</v>
      </c>
    </row>
    <row r="133" spans="11:13" hidden="1" x14ac:dyDescent="0.3">
      <c r="K133" s="7">
        <f t="shared" ref="K133:K196" si="7">SUM(F133:J133)</f>
        <v>0</v>
      </c>
      <c r="L133" s="5">
        <f t="shared" si="6"/>
        <v>0</v>
      </c>
      <c r="M133">
        <f t="shared" si="4"/>
        <v>0</v>
      </c>
    </row>
    <row r="134" spans="11:13" hidden="1" x14ac:dyDescent="0.3">
      <c r="K134" s="7">
        <f t="shared" si="7"/>
        <v>0</v>
      </c>
      <c r="L134" s="5">
        <f t="shared" si="6"/>
        <v>0</v>
      </c>
      <c r="M134">
        <f t="shared" ref="M134:M197" si="8">SUM(K134*L134)</f>
        <v>0</v>
      </c>
    </row>
    <row r="135" spans="11:13" hidden="1" x14ac:dyDescent="0.3">
      <c r="K135" s="7">
        <f t="shared" si="7"/>
        <v>0</v>
      </c>
      <c r="L135" s="5">
        <f t="shared" si="6"/>
        <v>0</v>
      </c>
      <c r="M135">
        <f t="shared" si="8"/>
        <v>0</v>
      </c>
    </row>
    <row r="136" spans="11:13" hidden="1" x14ac:dyDescent="0.3">
      <c r="K136" s="7">
        <f t="shared" si="7"/>
        <v>0</v>
      </c>
      <c r="L136" s="5">
        <f t="shared" si="6"/>
        <v>0</v>
      </c>
      <c r="M136">
        <f t="shared" si="8"/>
        <v>0</v>
      </c>
    </row>
    <row r="137" spans="11:13" hidden="1" x14ac:dyDescent="0.3">
      <c r="K137" s="7">
        <f t="shared" si="7"/>
        <v>0</v>
      </c>
      <c r="L137" s="5">
        <f t="shared" si="6"/>
        <v>0</v>
      </c>
      <c r="M137">
        <f t="shared" si="8"/>
        <v>0</v>
      </c>
    </row>
    <row r="138" spans="11:13" hidden="1" x14ac:dyDescent="0.3">
      <c r="K138" s="7">
        <f t="shared" si="7"/>
        <v>0</v>
      </c>
      <c r="L138" s="5">
        <f t="shared" si="6"/>
        <v>0</v>
      </c>
      <c r="M138">
        <f t="shared" si="8"/>
        <v>0</v>
      </c>
    </row>
    <row r="139" spans="11:13" hidden="1" x14ac:dyDescent="0.3">
      <c r="K139" s="7">
        <f t="shared" si="7"/>
        <v>0</v>
      </c>
      <c r="L139" s="5">
        <f t="shared" si="6"/>
        <v>0</v>
      </c>
      <c r="M139">
        <f t="shared" si="8"/>
        <v>0</v>
      </c>
    </row>
    <row r="140" spans="11:13" hidden="1" x14ac:dyDescent="0.3">
      <c r="K140" s="7">
        <f t="shared" si="7"/>
        <v>0</v>
      </c>
      <c r="L140" s="5">
        <f t="shared" si="6"/>
        <v>0</v>
      </c>
      <c r="M140">
        <f t="shared" si="8"/>
        <v>0</v>
      </c>
    </row>
    <row r="141" spans="11:13" hidden="1" x14ac:dyDescent="0.3">
      <c r="K141" s="7">
        <f t="shared" si="7"/>
        <v>0</v>
      </c>
      <c r="L141" s="5">
        <f t="shared" si="6"/>
        <v>0</v>
      </c>
      <c r="M141">
        <f t="shared" si="8"/>
        <v>0</v>
      </c>
    </row>
    <row r="142" spans="11:13" hidden="1" x14ac:dyDescent="0.3">
      <c r="K142" s="7">
        <f t="shared" si="7"/>
        <v>0</v>
      </c>
      <c r="L142" s="5">
        <f t="shared" si="6"/>
        <v>0</v>
      </c>
      <c r="M142">
        <f t="shared" si="8"/>
        <v>0</v>
      </c>
    </row>
    <row r="143" spans="11:13" hidden="1" x14ac:dyDescent="0.3">
      <c r="K143" s="7">
        <f t="shared" si="7"/>
        <v>0</v>
      </c>
      <c r="L143" s="5">
        <f t="shared" si="6"/>
        <v>0</v>
      </c>
      <c r="M143">
        <f t="shared" si="8"/>
        <v>0</v>
      </c>
    </row>
    <row r="144" spans="11:13" hidden="1" x14ac:dyDescent="0.3">
      <c r="K144" s="7">
        <f t="shared" si="7"/>
        <v>0</v>
      </c>
      <c r="L144" s="5">
        <f t="shared" si="6"/>
        <v>0</v>
      </c>
      <c r="M144">
        <f t="shared" si="8"/>
        <v>0</v>
      </c>
    </row>
    <row r="145" spans="11:13" hidden="1" x14ac:dyDescent="0.3">
      <c r="K145" s="7">
        <f t="shared" si="7"/>
        <v>0</v>
      </c>
      <c r="L145" s="5">
        <f t="shared" ref="L145:L208" si="9">IF(D145="X",0,IF(E145="",0,IF(E145="H",0,VLOOKUP(E145,$F$539:$G$553,2))))</f>
        <v>0</v>
      </c>
      <c r="M145">
        <f t="shared" si="8"/>
        <v>0</v>
      </c>
    </row>
    <row r="146" spans="11:13" hidden="1" x14ac:dyDescent="0.3">
      <c r="K146" s="7">
        <f t="shared" si="7"/>
        <v>0</v>
      </c>
      <c r="L146" s="5">
        <f t="shared" si="9"/>
        <v>0</v>
      </c>
      <c r="M146">
        <f t="shared" si="8"/>
        <v>0</v>
      </c>
    </row>
    <row r="147" spans="11:13" hidden="1" x14ac:dyDescent="0.3">
      <c r="K147" s="7">
        <f t="shared" si="7"/>
        <v>0</v>
      </c>
      <c r="L147" s="5">
        <f t="shared" si="9"/>
        <v>0</v>
      </c>
      <c r="M147">
        <f t="shared" si="8"/>
        <v>0</v>
      </c>
    </row>
    <row r="148" spans="11:13" hidden="1" x14ac:dyDescent="0.3">
      <c r="K148" s="7">
        <f t="shared" si="7"/>
        <v>0</v>
      </c>
      <c r="L148" s="5">
        <f t="shared" si="9"/>
        <v>0</v>
      </c>
      <c r="M148">
        <f t="shared" si="8"/>
        <v>0</v>
      </c>
    </row>
    <row r="149" spans="11:13" hidden="1" x14ac:dyDescent="0.3">
      <c r="K149" s="7">
        <f t="shared" si="7"/>
        <v>0</v>
      </c>
      <c r="L149" s="5">
        <f t="shared" si="9"/>
        <v>0</v>
      </c>
      <c r="M149">
        <f t="shared" si="8"/>
        <v>0</v>
      </c>
    </row>
    <row r="150" spans="11:13" hidden="1" x14ac:dyDescent="0.3">
      <c r="K150" s="7">
        <f t="shared" si="7"/>
        <v>0</v>
      </c>
      <c r="L150" s="5">
        <f t="shared" si="9"/>
        <v>0</v>
      </c>
      <c r="M150">
        <f t="shared" si="8"/>
        <v>0</v>
      </c>
    </row>
    <row r="151" spans="11:13" hidden="1" x14ac:dyDescent="0.3">
      <c r="K151" s="7">
        <f t="shared" si="7"/>
        <v>0</v>
      </c>
      <c r="L151" s="5">
        <f t="shared" si="9"/>
        <v>0</v>
      </c>
      <c r="M151">
        <f t="shared" si="8"/>
        <v>0</v>
      </c>
    </row>
    <row r="152" spans="11:13" hidden="1" x14ac:dyDescent="0.3">
      <c r="K152" s="7">
        <f t="shared" si="7"/>
        <v>0</v>
      </c>
      <c r="L152" s="5">
        <f t="shared" si="9"/>
        <v>0</v>
      </c>
      <c r="M152">
        <f t="shared" si="8"/>
        <v>0</v>
      </c>
    </row>
    <row r="153" spans="11:13" hidden="1" x14ac:dyDescent="0.3">
      <c r="K153" s="7">
        <f t="shared" si="7"/>
        <v>0</v>
      </c>
      <c r="L153" s="5">
        <f t="shared" si="9"/>
        <v>0</v>
      </c>
      <c r="M153">
        <f t="shared" si="8"/>
        <v>0</v>
      </c>
    </row>
    <row r="154" spans="11:13" hidden="1" x14ac:dyDescent="0.3">
      <c r="K154" s="7">
        <f t="shared" si="7"/>
        <v>0</v>
      </c>
      <c r="L154" s="5">
        <f t="shared" si="9"/>
        <v>0</v>
      </c>
      <c r="M154">
        <f t="shared" si="8"/>
        <v>0</v>
      </c>
    </row>
    <row r="155" spans="11:13" hidden="1" x14ac:dyDescent="0.3">
      <c r="K155" s="7">
        <f t="shared" si="7"/>
        <v>0</v>
      </c>
      <c r="L155" s="5">
        <f t="shared" si="9"/>
        <v>0</v>
      </c>
      <c r="M155">
        <f t="shared" si="8"/>
        <v>0</v>
      </c>
    </row>
    <row r="156" spans="11:13" hidden="1" x14ac:dyDescent="0.3">
      <c r="K156" s="7">
        <f t="shared" si="7"/>
        <v>0</v>
      </c>
      <c r="L156" s="5">
        <f t="shared" si="9"/>
        <v>0</v>
      </c>
      <c r="M156">
        <f t="shared" si="8"/>
        <v>0</v>
      </c>
    </row>
    <row r="157" spans="11:13" hidden="1" x14ac:dyDescent="0.3">
      <c r="K157" s="7">
        <f t="shared" si="7"/>
        <v>0</v>
      </c>
      <c r="L157" s="5">
        <f t="shared" si="9"/>
        <v>0</v>
      </c>
      <c r="M157">
        <f t="shared" si="8"/>
        <v>0</v>
      </c>
    </row>
    <row r="158" spans="11:13" hidden="1" x14ac:dyDescent="0.3">
      <c r="K158" s="7">
        <f t="shared" si="7"/>
        <v>0</v>
      </c>
      <c r="L158" s="5">
        <f t="shared" si="9"/>
        <v>0</v>
      </c>
      <c r="M158">
        <f t="shared" si="8"/>
        <v>0</v>
      </c>
    </row>
    <row r="159" spans="11:13" hidden="1" x14ac:dyDescent="0.3">
      <c r="K159" s="7">
        <f t="shared" si="7"/>
        <v>0</v>
      </c>
      <c r="L159" s="5">
        <f t="shared" si="9"/>
        <v>0</v>
      </c>
      <c r="M159">
        <f t="shared" si="8"/>
        <v>0</v>
      </c>
    </row>
    <row r="160" spans="11:13" hidden="1" x14ac:dyDescent="0.3">
      <c r="K160" s="7">
        <f t="shared" si="7"/>
        <v>0</v>
      </c>
      <c r="L160" s="5">
        <f t="shared" si="9"/>
        <v>0</v>
      </c>
      <c r="M160">
        <f t="shared" si="8"/>
        <v>0</v>
      </c>
    </row>
    <row r="161" spans="11:13" hidden="1" x14ac:dyDescent="0.3">
      <c r="K161" s="7">
        <f t="shared" si="7"/>
        <v>0</v>
      </c>
      <c r="L161" s="5">
        <f t="shared" si="9"/>
        <v>0</v>
      </c>
      <c r="M161">
        <f t="shared" si="8"/>
        <v>0</v>
      </c>
    </row>
    <row r="162" spans="11:13" hidden="1" x14ac:dyDescent="0.3">
      <c r="K162" s="7">
        <f t="shared" si="7"/>
        <v>0</v>
      </c>
      <c r="L162" s="5">
        <f t="shared" si="9"/>
        <v>0</v>
      </c>
      <c r="M162">
        <f t="shared" si="8"/>
        <v>0</v>
      </c>
    </row>
    <row r="163" spans="11:13" hidden="1" x14ac:dyDescent="0.3">
      <c r="K163" s="7">
        <f t="shared" si="7"/>
        <v>0</v>
      </c>
      <c r="L163" s="5">
        <f t="shared" si="9"/>
        <v>0</v>
      </c>
      <c r="M163">
        <f t="shared" si="8"/>
        <v>0</v>
      </c>
    </row>
    <row r="164" spans="11:13" hidden="1" x14ac:dyDescent="0.3">
      <c r="K164" s="7">
        <f t="shared" si="7"/>
        <v>0</v>
      </c>
      <c r="L164" s="5">
        <f t="shared" si="9"/>
        <v>0</v>
      </c>
      <c r="M164">
        <f t="shared" si="8"/>
        <v>0</v>
      </c>
    </row>
    <row r="165" spans="11:13" hidden="1" x14ac:dyDescent="0.3">
      <c r="K165" s="7">
        <f t="shared" si="7"/>
        <v>0</v>
      </c>
      <c r="L165" s="5">
        <f t="shared" si="9"/>
        <v>0</v>
      </c>
      <c r="M165">
        <f t="shared" si="8"/>
        <v>0</v>
      </c>
    </row>
    <row r="166" spans="11:13" hidden="1" x14ac:dyDescent="0.3">
      <c r="K166" s="7">
        <f t="shared" si="7"/>
        <v>0</v>
      </c>
      <c r="L166" s="5">
        <f t="shared" si="9"/>
        <v>0</v>
      </c>
      <c r="M166">
        <f t="shared" si="8"/>
        <v>0</v>
      </c>
    </row>
    <row r="167" spans="11:13" hidden="1" x14ac:dyDescent="0.3">
      <c r="K167" s="7">
        <f t="shared" si="7"/>
        <v>0</v>
      </c>
      <c r="L167" s="5">
        <f t="shared" si="9"/>
        <v>0</v>
      </c>
      <c r="M167">
        <f t="shared" si="8"/>
        <v>0</v>
      </c>
    </row>
    <row r="168" spans="11:13" hidden="1" x14ac:dyDescent="0.3">
      <c r="K168" s="7">
        <f t="shared" si="7"/>
        <v>0</v>
      </c>
      <c r="L168" s="5">
        <f t="shared" si="9"/>
        <v>0</v>
      </c>
      <c r="M168">
        <f t="shared" si="8"/>
        <v>0</v>
      </c>
    </row>
    <row r="169" spans="11:13" hidden="1" x14ac:dyDescent="0.3">
      <c r="K169" s="7">
        <f t="shared" si="7"/>
        <v>0</v>
      </c>
      <c r="L169" s="5">
        <f t="shared" si="9"/>
        <v>0</v>
      </c>
      <c r="M169">
        <f t="shared" si="8"/>
        <v>0</v>
      </c>
    </row>
    <row r="170" spans="11:13" hidden="1" x14ac:dyDescent="0.3">
      <c r="K170" s="7">
        <f t="shared" si="7"/>
        <v>0</v>
      </c>
      <c r="L170" s="5">
        <f t="shared" si="9"/>
        <v>0</v>
      </c>
      <c r="M170">
        <f t="shared" si="8"/>
        <v>0</v>
      </c>
    </row>
    <row r="171" spans="11:13" hidden="1" x14ac:dyDescent="0.3">
      <c r="K171" s="7">
        <f t="shared" si="7"/>
        <v>0</v>
      </c>
      <c r="L171" s="5">
        <f t="shared" si="9"/>
        <v>0</v>
      </c>
      <c r="M171">
        <f t="shared" si="8"/>
        <v>0</v>
      </c>
    </row>
    <row r="172" spans="11:13" hidden="1" x14ac:dyDescent="0.3">
      <c r="K172" s="7">
        <f t="shared" si="7"/>
        <v>0</v>
      </c>
      <c r="L172" s="5">
        <f t="shared" si="9"/>
        <v>0</v>
      </c>
      <c r="M172">
        <f t="shared" si="8"/>
        <v>0</v>
      </c>
    </row>
    <row r="173" spans="11:13" hidden="1" x14ac:dyDescent="0.3">
      <c r="K173" s="7">
        <f t="shared" si="7"/>
        <v>0</v>
      </c>
      <c r="L173" s="5">
        <f t="shared" si="9"/>
        <v>0</v>
      </c>
      <c r="M173">
        <f t="shared" si="8"/>
        <v>0</v>
      </c>
    </row>
    <row r="174" spans="11:13" hidden="1" x14ac:dyDescent="0.3">
      <c r="K174" s="7">
        <f t="shared" si="7"/>
        <v>0</v>
      </c>
      <c r="L174" s="5">
        <f t="shared" si="9"/>
        <v>0</v>
      </c>
      <c r="M174">
        <f t="shared" si="8"/>
        <v>0</v>
      </c>
    </row>
    <row r="175" spans="11:13" hidden="1" x14ac:dyDescent="0.3">
      <c r="K175" s="7">
        <f t="shared" si="7"/>
        <v>0</v>
      </c>
      <c r="L175" s="5">
        <f t="shared" si="9"/>
        <v>0</v>
      </c>
      <c r="M175">
        <f t="shared" si="8"/>
        <v>0</v>
      </c>
    </row>
    <row r="176" spans="11:13" hidden="1" x14ac:dyDescent="0.3">
      <c r="K176" s="7">
        <f t="shared" si="7"/>
        <v>0</v>
      </c>
      <c r="L176" s="5">
        <f t="shared" si="9"/>
        <v>0</v>
      </c>
      <c r="M176">
        <f t="shared" si="8"/>
        <v>0</v>
      </c>
    </row>
    <row r="177" spans="11:13" hidden="1" x14ac:dyDescent="0.3">
      <c r="K177" s="7">
        <f t="shared" si="7"/>
        <v>0</v>
      </c>
      <c r="L177" s="5">
        <f t="shared" si="9"/>
        <v>0</v>
      </c>
      <c r="M177">
        <f t="shared" si="8"/>
        <v>0</v>
      </c>
    </row>
    <row r="178" spans="11:13" hidden="1" x14ac:dyDescent="0.3">
      <c r="K178" s="7">
        <f t="shared" si="7"/>
        <v>0</v>
      </c>
      <c r="L178" s="5">
        <f t="shared" si="9"/>
        <v>0</v>
      </c>
      <c r="M178">
        <f t="shared" si="8"/>
        <v>0</v>
      </c>
    </row>
    <row r="179" spans="11:13" hidden="1" x14ac:dyDescent="0.3">
      <c r="K179" s="7">
        <f t="shared" si="7"/>
        <v>0</v>
      </c>
      <c r="L179" s="5">
        <f t="shared" si="9"/>
        <v>0</v>
      </c>
      <c r="M179">
        <f t="shared" si="8"/>
        <v>0</v>
      </c>
    </row>
    <row r="180" spans="11:13" hidden="1" x14ac:dyDescent="0.3">
      <c r="K180" s="7">
        <f t="shared" si="7"/>
        <v>0</v>
      </c>
      <c r="L180" s="5">
        <f t="shared" si="9"/>
        <v>0</v>
      </c>
      <c r="M180">
        <f t="shared" si="8"/>
        <v>0</v>
      </c>
    </row>
    <row r="181" spans="11:13" hidden="1" x14ac:dyDescent="0.3">
      <c r="K181" s="7">
        <f t="shared" si="7"/>
        <v>0</v>
      </c>
      <c r="L181" s="5">
        <f t="shared" si="9"/>
        <v>0</v>
      </c>
      <c r="M181">
        <f t="shared" si="8"/>
        <v>0</v>
      </c>
    </row>
    <row r="182" spans="11:13" hidden="1" x14ac:dyDescent="0.3">
      <c r="K182" s="7">
        <f t="shared" si="7"/>
        <v>0</v>
      </c>
      <c r="L182" s="5">
        <f t="shared" si="9"/>
        <v>0</v>
      </c>
      <c r="M182">
        <f t="shared" si="8"/>
        <v>0</v>
      </c>
    </row>
    <row r="183" spans="11:13" hidden="1" x14ac:dyDescent="0.3">
      <c r="K183" s="7">
        <f t="shared" si="7"/>
        <v>0</v>
      </c>
      <c r="L183" s="5">
        <f t="shared" si="9"/>
        <v>0</v>
      </c>
      <c r="M183">
        <f t="shared" si="8"/>
        <v>0</v>
      </c>
    </row>
    <row r="184" spans="11:13" hidden="1" x14ac:dyDescent="0.3">
      <c r="K184" s="7">
        <f t="shared" si="7"/>
        <v>0</v>
      </c>
      <c r="L184" s="5">
        <f t="shared" si="9"/>
        <v>0</v>
      </c>
      <c r="M184">
        <f t="shared" si="8"/>
        <v>0</v>
      </c>
    </row>
    <row r="185" spans="11:13" hidden="1" x14ac:dyDescent="0.3">
      <c r="K185" s="7">
        <f t="shared" si="7"/>
        <v>0</v>
      </c>
      <c r="L185" s="5">
        <f t="shared" si="9"/>
        <v>0</v>
      </c>
      <c r="M185">
        <f t="shared" si="8"/>
        <v>0</v>
      </c>
    </row>
    <row r="186" spans="11:13" hidden="1" x14ac:dyDescent="0.3">
      <c r="K186" s="7">
        <f t="shared" si="7"/>
        <v>0</v>
      </c>
      <c r="L186" s="5">
        <f t="shared" si="9"/>
        <v>0</v>
      </c>
      <c r="M186">
        <f t="shared" si="8"/>
        <v>0</v>
      </c>
    </row>
    <row r="187" spans="11:13" hidden="1" x14ac:dyDescent="0.3">
      <c r="K187" s="7">
        <f t="shared" si="7"/>
        <v>0</v>
      </c>
      <c r="L187" s="5">
        <f t="shared" si="9"/>
        <v>0</v>
      </c>
      <c r="M187">
        <f t="shared" si="8"/>
        <v>0</v>
      </c>
    </row>
    <row r="188" spans="11:13" hidden="1" x14ac:dyDescent="0.3">
      <c r="K188" s="7">
        <f t="shared" si="7"/>
        <v>0</v>
      </c>
      <c r="L188" s="5">
        <f t="shared" si="9"/>
        <v>0</v>
      </c>
      <c r="M188">
        <f t="shared" si="8"/>
        <v>0</v>
      </c>
    </row>
    <row r="189" spans="11:13" hidden="1" x14ac:dyDescent="0.3">
      <c r="K189" s="7">
        <f t="shared" si="7"/>
        <v>0</v>
      </c>
      <c r="L189" s="5">
        <f t="shared" si="9"/>
        <v>0</v>
      </c>
      <c r="M189">
        <f t="shared" si="8"/>
        <v>0</v>
      </c>
    </row>
    <row r="190" spans="11:13" hidden="1" x14ac:dyDescent="0.3">
      <c r="K190" s="7">
        <f t="shared" si="7"/>
        <v>0</v>
      </c>
      <c r="L190" s="5">
        <f t="shared" si="9"/>
        <v>0</v>
      </c>
      <c r="M190">
        <f t="shared" si="8"/>
        <v>0</v>
      </c>
    </row>
    <row r="191" spans="11:13" hidden="1" x14ac:dyDescent="0.3">
      <c r="K191" s="7">
        <f t="shared" si="7"/>
        <v>0</v>
      </c>
      <c r="L191" s="5">
        <f t="shared" si="9"/>
        <v>0</v>
      </c>
      <c r="M191">
        <f t="shared" si="8"/>
        <v>0</v>
      </c>
    </row>
    <row r="192" spans="11:13" hidden="1" x14ac:dyDescent="0.3">
      <c r="K192" s="7">
        <f t="shared" si="7"/>
        <v>0</v>
      </c>
      <c r="L192" s="5">
        <f t="shared" si="9"/>
        <v>0</v>
      </c>
      <c r="M192">
        <f t="shared" si="8"/>
        <v>0</v>
      </c>
    </row>
    <row r="193" spans="11:13" hidden="1" x14ac:dyDescent="0.3">
      <c r="K193" s="7">
        <f t="shared" si="7"/>
        <v>0</v>
      </c>
      <c r="L193" s="5">
        <f t="shared" si="9"/>
        <v>0</v>
      </c>
      <c r="M193">
        <f t="shared" si="8"/>
        <v>0</v>
      </c>
    </row>
    <row r="194" spans="11:13" hidden="1" x14ac:dyDescent="0.3">
      <c r="K194" s="7">
        <f t="shared" si="7"/>
        <v>0</v>
      </c>
      <c r="L194" s="5">
        <f t="shared" si="9"/>
        <v>0</v>
      </c>
      <c r="M194">
        <f t="shared" si="8"/>
        <v>0</v>
      </c>
    </row>
    <row r="195" spans="11:13" hidden="1" x14ac:dyDescent="0.3">
      <c r="K195" s="7">
        <f t="shared" si="7"/>
        <v>0</v>
      </c>
      <c r="L195" s="5">
        <f t="shared" si="9"/>
        <v>0</v>
      </c>
      <c r="M195">
        <f t="shared" si="8"/>
        <v>0</v>
      </c>
    </row>
    <row r="196" spans="11:13" hidden="1" x14ac:dyDescent="0.3">
      <c r="K196" s="7">
        <f t="shared" si="7"/>
        <v>0</v>
      </c>
      <c r="L196" s="5">
        <f t="shared" si="9"/>
        <v>0</v>
      </c>
      <c r="M196">
        <f t="shared" si="8"/>
        <v>0</v>
      </c>
    </row>
    <row r="197" spans="11:13" hidden="1" x14ac:dyDescent="0.3">
      <c r="K197" s="7">
        <f t="shared" ref="K197:K260" si="10">SUM(F197:J197)</f>
        <v>0</v>
      </c>
      <c r="L197" s="5">
        <f t="shared" si="9"/>
        <v>0</v>
      </c>
      <c r="M197">
        <f t="shared" si="8"/>
        <v>0</v>
      </c>
    </row>
    <row r="198" spans="11:13" hidden="1" x14ac:dyDescent="0.3">
      <c r="K198" s="7">
        <f t="shared" si="10"/>
        <v>0</v>
      </c>
      <c r="L198" s="5">
        <f t="shared" si="9"/>
        <v>0</v>
      </c>
      <c r="M198">
        <f t="shared" ref="M198:M261" si="11">SUM(K198*L198)</f>
        <v>0</v>
      </c>
    </row>
    <row r="199" spans="11:13" hidden="1" x14ac:dyDescent="0.3">
      <c r="K199" s="7">
        <f t="shared" si="10"/>
        <v>0</v>
      </c>
      <c r="L199" s="5">
        <f t="shared" si="9"/>
        <v>0</v>
      </c>
      <c r="M199">
        <f t="shared" si="11"/>
        <v>0</v>
      </c>
    </row>
    <row r="200" spans="11:13" hidden="1" x14ac:dyDescent="0.3">
      <c r="K200" s="7">
        <f t="shared" si="10"/>
        <v>0</v>
      </c>
      <c r="L200" s="5">
        <f t="shared" si="9"/>
        <v>0</v>
      </c>
      <c r="M200">
        <f t="shared" si="11"/>
        <v>0</v>
      </c>
    </row>
    <row r="201" spans="11:13" hidden="1" x14ac:dyDescent="0.3">
      <c r="K201" s="7">
        <f t="shared" si="10"/>
        <v>0</v>
      </c>
      <c r="L201" s="5">
        <f t="shared" si="9"/>
        <v>0</v>
      </c>
      <c r="M201">
        <f t="shared" si="11"/>
        <v>0</v>
      </c>
    </row>
    <row r="202" spans="11:13" hidden="1" x14ac:dyDescent="0.3">
      <c r="K202" s="7">
        <f t="shared" si="10"/>
        <v>0</v>
      </c>
      <c r="L202" s="5">
        <f t="shared" si="9"/>
        <v>0</v>
      </c>
      <c r="M202">
        <f t="shared" si="11"/>
        <v>0</v>
      </c>
    </row>
    <row r="203" spans="11:13" hidden="1" x14ac:dyDescent="0.3">
      <c r="K203" s="7">
        <f t="shared" si="10"/>
        <v>0</v>
      </c>
      <c r="L203" s="5">
        <f t="shared" si="9"/>
        <v>0</v>
      </c>
      <c r="M203">
        <f t="shared" si="11"/>
        <v>0</v>
      </c>
    </row>
    <row r="204" spans="11:13" hidden="1" x14ac:dyDescent="0.3">
      <c r="K204" s="7">
        <f t="shared" si="10"/>
        <v>0</v>
      </c>
      <c r="L204" s="5">
        <f t="shared" si="9"/>
        <v>0</v>
      </c>
      <c r="M204">
        <f t="shared" si="11"/>
        <v>0</v>
      </c>
    </row>
    <row r="205" spans="11:13" hidden="1" x14ac:dyDescent="0.3">
      <c r="K205" s="7">
        <f t="shared" si="10"/>
        <v>0</v>
      </c>
      <c r="L205" s="5">
        <f t="shared" si="9"/>
        <v>0</v>
      </c>
      <c r="M205">
        <f t="shared" si="11"/>
        <v>0</v>
      </c>
    </row>
    <row r="206" spans="11:13" hidden="1" x14ac:dyDescent="0.3">
      <c r="K206" s="7">
        <f t="shared" si="10"/>
        <v>0</v>
      </c>
      <c r="L206" s="5">
        <f t="shared" si="9"/>
        <v>0</v>
      </c>
      <c r="M206">
        <f t="shared" si="11"/>
        <v>0</v>
      </c>
    </row>
    <row r="207" spans="11:13" hidden="1" x14ac:dyDescent="0.3">
      <c r="K207" s="7">
        <f t="shared" si="10"/>
        <v>0</v>
      </c>
      <c r="L207" s="5">
        <f t="shared" si="9"/>
        <v>0</v>
      </c>
      <c r="M207">
        <f t="shared" si="11"/>
        <v>0</v>
      </c>
    </row>
    <row r="208" spans="11:13" hidden="1" x14ac:dyDescent="0.3">
      <c r="K208" s="7">
        <f t="shared" si="10"/>
        <v>0</v>
      </c>
      <c r="L208" s="5">
        <f t="shared" si="9"/>
        <v>0</v>
      </c>
      <c r="M208">
        <f t="shared" si="11"/>
        <v>0</v>
      </c>
    </row>
    <row r="209" spans="11:13" hidden="1" x14ac:dyDescent="0.3">
      <c r="K209" s="7">
        <f t="shared" si="10"/>
        <v>0</v>
      </c>
      <c r="L209" s="5">
        <f t="shared" ref="L209:L272" si="12">IF(D209="X",0,IF(E209="",0,IF(E209="H",0,VLOOKUP(E209,$F$539:$G$553,2))))</f>
        <v>0</v>
      </c>
      <c r="M209">
        <f t="shared" si="11"/>
        <v>0</v>
      </c>
    </row>
    <row r="210" spans="11:13" hidden="1" x14ac:dyDescent="0.3">
      <c r="K210" s="7">
        <f t="shared" si="10"/>
        <v>0</v>
      </c>
      <c r="L210" s="5">
        <f t="shared" si="12"/>
        <v>0</v>
      </c>
      <c r="M210">
        <f t="shared" si="11"/>
        <v>0</v>
      </c>
    </row>
    <row r="211" spans="11:13" hidden="1" x14ac:dyDescent="0.3">
      <c r="K211" s="7">
        <f t="shared" si="10"/>
        <v>0</v>
      </c>
      <c r="L211" s="5">
        <f t="shared" si="12"/>
        <v>0</v>
      </c>
      <c r="M211">
        <f t="shared" si="11"/>
        <v>0</v>
      </c>
    </row>
    <row r="212" spans="11:13" hidden="1" x14ac:dyDescent="0.3">
      <c r="K212" s="7">
        <f t="shared" si="10"/>
        <v>0</v>
      </c>
      <c r="L212" s="5">
        <f t="shared" si="12"/>
        <v>0</v>
      </c>
      <c r="M212">
        <f t="shared" si="11"/>
        <v>0</v>
      </c>
    </row>
    <row r="213" spans="11:13" hidden="1" x14ac:dyDescent="0.3">
      <c r="K213" s="7">
        <f t="shared" si="10"/>
        <v>0</v>
      </c>
      <c r="L213" s="5">
        <f t="shared" si="12"/>
        <v>0</v>
      </c>
      <c r="M213">
        <f t="shared" si="11"/>
        <v>0</v>
      </c>
    </row>
    <row r="214" spans="11:13" hidden="1" x14ac:dyDescent="0.3">
      <c r="K214" s="7">
        <f t="shared" si="10"/>
        <v>0</v>
      </c>
      <c r="L214" s="5">
        <f t="shared" si="12"/>
        <v>0</v>
      </c>
      <c r="M214">
        <f t="shared" si="11"/>
        <v>0</v>
      </c>
    </row>
    <row r="215" spans="11:13" hidden="1" x14ac:dyDescent="0.3">
      <c r="K215" s="7">
        <f t="shared" si="10"/>
        <v>0</v>
      </c>
      <c r="L215" s="5">
        <f t="shared" si="12"/>
        <v>0</v>
      </c>
      <c r="M215">
        <f t="shared" si="11"/>
        <v>0</v>
      </c>
    </row>
    <row r="216" spans="11:13" hidden="1" x14ac:dyDescent="0.3">
      <c r="K216" s="7">
        <f t="shared" si="10"/>
        <v>0</v>
      </c>
      <c r="L216" s="5">
        <f t="shared" si="12"/>
        <v>0</v>
      </c>
      <c r="M216">
        <f t="shared" si="11"/>
        <v>0</v>
      </c>
    </row>
    <row r="217" spans="11:13" hidden="1" x14ac:dyDescent="0.3">
      <c r="K217" s="7">
        <f t="shared" si="10"/>
        <v>0</v>
      </c>
      <c r="L217" s="5">
        <f t="shared" si="12"/>
        <v>0</v>
      </c>
      <c r="M217">
        <f t="shared" si="11"/>
        <v>0</v>
      </c>
    </row>
    <row r="218" spans="11:13" hidden="1" x14ac:dyDescent="0.3">
      <c r="K218" s="7">
        <f t="shared" si="10"/>
        <v>0</v>
      </c>
      <c r="L218" s="5">
        <f t="shared" si="12"/>
        <v>0</v>
      </c>
      <c r="M218">
        <f t="shared" si="11"/>
        <v>0</v>
      </c>
    </row>
    <row r="219" spans="11:13" hidden="1" x14ac:dyDescent="0.3">
      <c r="K219" s="7">
        <f t="shared" si="10"/>
        <v>0</v>
      </c>
      <c r="L219" s="5">
        <f t="shared" si="12"/>
        <v>0</v>
      </c>
      <c r="M219">
        <f t="shared" si="11"/>
        <v>0</v>
      </c>
    </row>
    <row r="220" spans="11:13" hidden="1" x14ac:dyDescent="0.3">
      <c r="K220" s="7">
        <f t="shared" si="10"/>
        <v>0</v>
      </c>
      <c r="L220" s="5">
        <f t="shared" si="12"/>
        <v>0</v>
      </c>
      <c r="M220">
        <f t="shared" si="11"/>
        <v>0</v>
      </c>
    </row>
    <row r="221" spans="11:13" hidden="1" x14ac:dyDescent="0.3">
      <c r="K221" s="7">
        <f t="shared" si="10"/>
        <v>0</v>
      </c>
      <c r="L221" s="5">
        <f t="shared" si="12"/>
        <v>0</v>
      </c>
      <c r="M221">
        <f t="shared" si="11"/>
        <v>0</v>
      </c>
    </row>
    <row r="222" spans="11:13" hidden="1" x14ac:dyDescent="0.3">
      <c r="K222" s="7">
        <f t="shared" si="10"/>
        <v>0</v>
      </c>
      <c r="L222" s="5">
        <f t="shared" si="12"/>
        <v>0</v>
      </c>
      <c r="M222">
        <f t="shared" si="11"/>
        <v>0</v>
      </c>
    </row>
    <row r="223" spans="11:13" hidden="1" x14ac:dyDescent="0.3">
      <c r="K223" s="7">
        <f t="shared" si="10"/>
        <v>0</v>
      </c>
      <c r="L223" s="5">
        <f t="shared" si="12"/>
        <v>0</v>
      </c>
      <c r="M223">
        <f t="shared" si="11"/>
        <v>0</v>
      </c>
    </row>
    <row r="224" spans="11:13" hidden="1" x14ac:dyDescent="0.3">
      <c r="K224" s="7">
        <f t="shared" si="10"/>
        <v>0</v>
      </c>
      <c r="L224" s="5">
        <f t="shared" si="12"/>
        <v>0</v>
      </c>
      <c r="M224">
        <f t="shared" si="11"/>
        <v>0</v>
      </c>
    </row>
    <row r="225" spans="11:13" hidden="1" x14ac:dyDescent="0.3">
      <c r="K225" s="7">
        <f t="shared" si="10"/>
        <v>0</v>
      </c>
      <c r="L225" s="5">
        <f t="shared" si="12"/>
        <v>0</v>
      </c>
      <c r="M225">
        <f t="shared" si="11"/>
        <v>0</v>
      </c>
    </row>
    <row r="226" spans="11:13" hidden="1" x14ac:dyDescent="0.3">
      <c r="K226" s="7">
        <f t="shared" si="10"/>
        <v>0</v>
      </c>
      <c r="L226" s="5">
        <f t="shared" si="12"/>
        <v>0</v>
      </c>
      <c r="M226">
        <f t="shared" si="11"/>
        <v>0</v>
      </c>
    </row>
    <row r="227" spans="11:13" hidden="1" x14ac:dyDescent="0.3">
      <c r="K227" s="7">
        <f t="shared" si="10"/>
        <v>0</v>
      </c>
      <c r="L227" s="5">
        <f t="shared" si="12"/>
        <v>0</v>
      </c>
      <c r="M227">
        <f t="shared" si="11"/>
        <v>0</v>
      </c>
    </row>
    <row r="228" spans="11:13" hidden="1" x14ac:dyDescent="0.3">
      <c r="K228" s="7">
        <f t="shared" si="10"/>
        <v>0</v>
      </c>
      <c r="L228" s="5">
        <f t="shared" si="12"/>
        <v>0</v>
      </c>
      <c r="M228">
        <f t="shared" si="11"/>
        <v>0</v>
      </c>
    </row>
    <row r="229" spans="11:13" hidden="1" x14ac:dyDescent="0.3">
      <c r="K229" s="7">
        <f t="shared" si="10"/>
        <v>0</v>
      </c>
      <c r="L229" s="5">
        <f t="shared" si="12"/>
        <v>0</v>
      </c>
      <c r="M229">
        <f t="shared" si="11"/>
        <v>0</v>
      </c>
    </row>
    <row r="230" spans="11:13" hidden="1" x14ac:dyDescent="0.3">
      <c r="K230" s="7">
        <f t="shared" si="10"/>
        <v>0</v>
      </c>
      <c r="L230" s="5">
        <f t="shared" si="12"/>
        <v>0</v>
      </c>
      <c r="M230">
        <f t="shared" si="11"/>
        <v>0</v>
      </c>
    </row>
    <row r="231" spans="11:13" hidden="1" x14ac:dyDescent="0.3">
      <c r="K231" s="7">
        <f t="shared" si="10"/>
        <v>0</v>
      </c>
      <c r="L231" s="5">
        <f t="shared" si="12"/>
        <v>0</v>
      </c>
      <c r="M231">
        <f t="shared" si="11"/>
        <v>0</v>
      </c>
    </row>
    <row r="232" spans="11:13" hidden="1" x14ac:dyDescent="0.3">
      <c r="K232" s="7">
        <f t="shared" si="10"/>
        <v>0</v>
      </c>
      <c r="L232" s="5">
        <f t="shared" si="12"/>
        <v>0</v>
      </c>
      <c r="M232">
        <f t="shared" si="11"/>
        <v>0</v>
      </c>
    </row>
    <row r="233" spans="11:13" hidden="1" x14ac:dyDescent="0.3">
      <c r="K233" s="7">
        <f t="shared" si="10"/>
        <v>0</v>
      </c>
      <c r="L233" s="5">
        <f t="shared" si="12"/>
        <v>0</v>
      </c>
      <c r="M233">
        <f t="shared" si="11"/>
        <v>0</v>
      </c>
    </row>
    <row r="234" spans="11:13" hidden="1" x14ac:dyDescent="0.3">
      <c r="K234" s="7">
        <f t="shared" si="10"/>
        <v>0</v>
      </c>
      <c r="L234" s="5">
        <f t="shared" si="12"/>
        <v>0</v>
      </c>
      <c r="M234">
        <f t="shared" si="11"/>
        <v>0</v>
      </c>
    </row>
    <row r="235" spans="11:13" hidden="1" x14ac:dyDescent="0.3">
      <c r="K235" s="7">
        <f t="shared" si="10"/>
        <v>0</v>
      </c>
      <c r="L235" s="5">
        <f t="shared" si="12"/>
        <v>0</v>
      </c>
      <c r="M235">
        <f t="shared" si="11"/>
        <v>0</v>
      </c>
    </row>
    <row r="236" spans="11:13" hidden="1" x14ac:dyDescent="0.3">
      <c r="K236" s="7">
        <f t="shared" si="10"/>
        <v>0</v>
      </c>
      <c r="L236" s="5">
        <f t="shared" si="12"/>
        <v>0</v>
      </c>
      <c r="M236">
        <f t="shared" si="11"/>
        <v>0</v>
      </c>
    </row>
    <row r="237" spans="11:13" hidden="1" x14ac:dyDescent="0.3">
      <c r="K237" s="7">
        <f t="shared" si="10"/>
        <v>0</v>
      </c>
      <c r="L237" s="5">
        <f t="shared" si="12"/>
        <v>0</v>
      </c>
      <c r="M237">
        <f t="shared" si="11"/>
        <v>0</v>
      </c>
    </row>
    <row r="238" spans="11:13" hidden="1" x14ac:dyDescent="0.3">
      <c r="K238" s="7">
        <f t="shared" si="10"/>
        <v>0</v>
      </c>
      <c r="L238" s="5">
        <f t="shared" si="12"/>
        <v>0</v>
      </c>
      <c r="M238">
        <f t="shared" si="11"/>
        <v>0</v>
      </c>
    </row>
    <row r="239" spans="11:13" hidden="1" x14ac:dyDescent="0.3">
      <c r="K239" s="7">
        <f t="shared" si="10"/>
        <v>0</v>
      </c>
      <c r="L239" s="5">
        <f t="shared" si="12"/>
        <v>0</v>
      </c>
      <c r="M239">
        <f t="shared" si="11"/>
        <v>0</v>
      </c>
    </row>
    <row r="240" spans="11:13" hidden="1" x14ac:dyDescent="0.3">
      <c r="K240" s="7">
        <f t="shared" si="10"/>
        <v>0</v>
      </c>
      <c r="L240" s="5">
        <f t="shared" si="12"/>
        <v>0</v>
      </c>
      <c r="M240">
        <f t="shared" si="11"/>
        <v>0</v>
      </c>
    </row>
    <row r="241" spans="11:13" hidden="1" x14ac:dyDescent="0.3">
      <c r="K241" s="7">
        <f t="shared" si="10"/>
        <v>0</v>
      </c>
      <c r="L241" s="5">
        <f t="shared" si="12"/>
        <v>0</v>
      </c>
      <c r="M241">
        <f t="shared" si="11"/>
        <v>0</v>
      </c>
    </row>
    <row r="242" spans="11:13" hidden="1" x14ac:dyDescent="0.3">
      <c r="K242" s="7">
        <f t="shared" si="10"/>
        <v>0</v>
      </c>
      <c r="L242" s="5">
        <f t="shared" si="12"/>
        <v>0</v>
      </c>
      <c r="M242">
        <f t="shared" si="11"/>
        <v>0</v>
      </c>
    </row>
    <row r="243" spans="11:13" hidden="1" x14ac:dyDescent="0.3">
      <c r="K243" s="7">
        <f t="shared" si="10"/>
        <v>0</v>
      </c>
      <c r="L243" s="5">
        <f t="shared" si="12"/>
        <v>0</v>
      </c>
      <c r="M243">
        <f t="shared" si="11"/>
        <v>0</v>
      </c>
    </row>
    <row r="244" spans="11:13" hidden="1" x14ac:dyDescent="0.3">
      <c r="K244" s="7">
        <f t="shared" si="10"/>
        <v>0</v>
      </c>
      <c r="L244" s="5">
        <f t="shared" si="12"/>
        <v>0</v>
      </c>
      <c r="M244">
        <f t="shared" si="11"/>
        <v>0</v>
      </c>
    </row>
    <row r="245" spans="11:13" hidden="1" x14ac:dyDescent="0.3">
      <c r="K245" s="7">
        <f t="shared" si="10"/>
        <v>0</v>
      </c>
      <c r="L245" s="5">
        <f t="shared" si="12"/>
        <v>0</v>
      </c>
      <c r="M245">
        <f t="shared" si="11"/>
        <v>0</v>
      </c>
    </row>
    <row r="246" spans="11:13" hidden="1" x14ac:dyDescent="0.3">
      <c r="K246" s="7">
        <f t="shared" si="10"/>
        <v>0</v>
      </c>
      <c r="L246" s="5">
        <f t="shared" si="12"/>
        <v>0</v>
      </c>
      <c r="M246">
        <f t="shared" si="11"/>
        <v>0</v>
      </c>
    </row>
    <row r="247" spans="11:13" hidden="1" x14ac:dyDescent="0.3">
      <c r="K247" s="7">
        <f t="shared" si="10"/>
        <v>0</v>
      </c>
      <c r="L247" s="5">
        <f t="shared" si="12"/>
        <v>0</v>
      </c>
      <c r="M247">
        <f t="shared" si="11"/>
        <v>0</v>
      </c>
    </row>
    <row r="248" spans="11:13" hidden="1" x14ac:dyDescent="0.3">
      <c r="K248" s="7">
        <f t="shared" si="10"/>
        <v>0</v>
      </c>
      <c r="L248" s="5">
        <f t="shared" si="12"/>
        <v>0</v>
      </c>
      <c r="M248">
        <f t="shared" si="11"/>
        <v>0</v>
      </c>
    </row>
    <row r="249" spans="11:13" hidden="1" x14ac:dyDescent="0.3">
      <c r="K249" s="7">
        <f t="shared" si="10"/>
        <v>0</v>
      </c>
      <c r="L249" s="5">
        <f t="shared" si="12"/>
        <v>0</v>
      </c>
      <c r="M249">
        <f t="shared" si="11"/>
        <v>0</v>
      </c>
    </row>
    <row r="250" spans="11:13" hidden="1" x14ac:dyDescent="0.3">
      <c r="K250" s="7">
        <f t="shared" si="10"/>
        <v>0</v>
      </c>
      <c r="L250" s="5">
        <f t="shared" si="12"/>
        <v>0</v>
      </c>
      <c r="M250">
        <f t="shared" si="11"/>
        <v>0</v>
      </c>
    </row>
    <row r="251" spans="11:13" hidden="1" x14ac:dyDescent="0.3">
      <c r="K251" s="7">
        <f t="shared" si="10"/>
        <v>0</v>
      </c>
      <c r="L251" s="5">
        <f t="shared" si="12"/>
        <v>0</v>
      </c>
      <c r="M251">
        <f t="shared" si="11"/>
        <v>0</v>
      </c>
    </row>
    <row r="252" spans="11:13" hidden="1" x14ac:dyDescent="0.3">
      <c r="K252" s="7">
        <f t="shared" si="10"/>
        <v>0</v>
      </c>
      <c r="L252" s="5">
        <f t="shared" si="12"/>
        <v>0</v>
      </c>
      <c r="M252">
        <f t="shared" si="11"/>
        <v>0</v>
      </c>
    </row>
    <row r="253" spans="11:13" hidden="1" x14ac:dyDescent="0.3">
      <c r="K253" s="7">
        <f t="shared" si="10"/>
        <v>0</v>
      </c>
      <c r="L253" s="5">
        <f t="shared" si="12"/>
        <v>0</v>
      </c>
      <c r="M253">
        <f t="shared" si="11"/>
        <v>0</v>
      </c>
    </row>
    <row r="254" spans="11:13" hidden="1" x14ac:dyDescent="0.3">
      <c r="K254" s="7">
        <f t="shared" si="10"/>
        <v>0</v>
      </c>
      <c r="L254" s="5">
        <f t="shared" si="12"/>
        <v>0</v>
      </c>
      <c r="M254">
        <f t="shared" si="11"/>
        <v>0</v>
      </c>
    </row>
    <row r="255" spans="11:13" hidden="1" x14ac:dyDescent="0.3">
      <c r="K255" s="7">
        <f t="shared" si="10"/>
        <v>0</v>
      </c>
      <c r="L255" s="5">
        <f t="shared" si="12"/>
        <v>0</v>
      </c>
      <c r="M255">
        <f t="shared" si="11"/>
        <v>0</v>
      </c>
    </row>
    <row r="256" spans="11:13" hidden="1" x14ac:dyDescent="0.3">
      <c r="K256" s="7">
        <f t="shared" si="10"/>
        <v>0</v>
      </c>
      <c r="L256" s="5">
        <f t="shared" si="12"/>
        <v>0</v>
      </c>
      <c r="M256">
        <f t="shared" si="11"/>
        <v>0</v>
      </c>
    </row>
    <row r="257" spans="11:13" hidden="1" x14ac:dyDescent="0.3">
      <c r="K257" s="7">
        <f t="shared" si="10"/>
        <v>0</v>
      </c>
      <c r="L257" s="5">
        <f t="shared" si="12"/>
        <v>0</v>
      </c>
      <c r="M257">
        <f t="shared" si="11"/>
        <v>0</v>
      </c>
    </row>
    <row r="258" spans="11:13" hidden="1" x14ac:dyDescent="0.3">
      <c r="K258" s="7">
        <f t="shared" si="10"/>
        <v>0</v>
      </c>
      <c r="L258" s="5">
        <f t="shared" si="12"/>
        <v>0</v>
      </c>
      <c r="M258">
        <f t="shared" si="11"/>
        <v>0</v>
      </c>
    </row>
    <row r="259" spans="11:13" hidden="1" x14ac:dyDescent="0.3">
      <c r="K259" s="7">
        <f t="shared" si="10"/>
        <v>0</v>
      </c>
      <c r="L259" s="5">
        <f t="shared" si="12"/>
        <v>0</v>
      </c>
      <c r="M259">
        <f t="shared" si="11"/>
        <v>0</v>
      </c>
    </row>
    <row r="260" spans="11:13" hidden="1" x14ac:dyDescent="0.3">
      <c r="K260" s="7">
        <f t="shared" si="10"/>
        <v>0</v>
      </c>
      <c r="L260" s="5">
        <f t="shared" si="12"/>
        <v>0</v>
      </c>
      <c r="M260">
        <f t="shared" si="11"/>
        <v>0</v>
      </c>
    </row>
    <row r="261" spans="11:13" hidden="1" x14ac:dyDescent="0.3">
      <c r="K261" s="7">
        <f t="shared" ref="K261:K324" si="13">SUM(F261:J261)</f>
        <v>0</v>
      </c>
      <c r="L261" s="5">
        <f t="shared" si="12"/>
        <v>0</v>
      </c>
      <c r="M261">
        <f t="shared" si="11"/>
        <v>0</v>
      </c>
    </row>
    <row r="262" spans="11:13" hidden="1" x14ac:dyDescent="0.3">
      <c r="K262" s="7">
        <f t="shared" si="13"/>
        <v>0</v>
      </c>
      <c r="L262" s="5">
        <f t="shared" si="12"/>
        <v>0</v>
      </c>
      <c r="M262">
        <f t="shared" ref="M262:M325" si="14">SUM(K262*L262)</f>
        <v>0</v>
      </c>
    </row>
    <row r="263" spans="11:13" hidden="1" x14ac:dyDescent="0.3">
      <c r="K263" s="7">
        <f t="shared" si="13"/>
        <v>0</v>
      </c>
      <c r="L263" s="5">
        <f t="shared" si="12"/>
        <v>0</v>
      </c>
      <c r="M263">
        <f t="shared" si="14"/>
        <v>0</v>
      </c>
    </row>
    <row r="264" spans="11:13" hidden="1" x14ac:dyDescent="0.3">
      <c r="K264" s="7">
        <f t="shared" si="13"/>
        <v>0</v>
      </c>
      <c r="L264" s="5">
        <f t="shared" si="12"/>
        <v>0</v>
      </c>
      <c r="M264">
        <f t="shared" si="14"/>
        <v>0</v>
      </c>
    </row>
    <row r="265" spans="11:13" hidden="1" x14ac:dyDescent="0.3">
      <c r="K265" s="7">
        <f t="shared" si="13"/>
        <v>0</v>
      </c>
      <c r="L265" s="5">
        <f t="shared" si="12"/>
        <v>0</v>
      </c>
      <c r="M265">
        <f t="shared" si="14"/>
        <v>0</v>
      </c>
    </row>
    <row r="266" spans="11:13" hidden="1" x14ac:dyDescent="0.3">
      <c r="K266" s="7">
        <f t="shared" si="13"/>
        <v>0</v>
      </c>
      <c r="L266" s="5">
        <f t="shared" si="12"/>
        <v>0</v>
      </c>
      <c r="M266">
        <f t="shared" si="14"/>
        <v>0</v>
      </c>
    </row>
    <row r="267" spans="11:13" hidden="1" x14ac:dyDescent="0.3">
      <c r="K267" s="7">
        <f t="shared" si="13"/>
        <v>0</v>
      </c>
      <c r="L267" s="5">
        <f t="shared" si="12"/>
        <v>0</v>
      </c>
      <c r="M267">
        <f t="shared" si="14"/>
        <v>0</v>
      </c>
    </row>
    <row r="268" spans="11:13" hidden="1" x14ac:dyDescent="0.3">
      <c r="K268" s="7">
        <f t="shared" si="13"/>
        <v>0</v>
      </c>
      <c r="L268" s="5">
        <f t="shared" si="12"/>
        <v>0</v>
      </c>
      <c r="M268">
        <f t="shared" si="14"/>
        <v>0</v>
      </c>
    </row>
    <row r="269" spans="11:13" hidden="1" x14ac:dyDescent="0.3">
      <c r="K269" s="7">
        <f t="shared" si="13"/>
        <v>0</v>
      </c>
      <c r="L269" s="5">
        <f t="shared" si="12"/>
        <v>0</v>
      </c>
      <c r="M269">
        <f t="shared" si="14"/>
        <v>0</v>
      </c>
    </row>
    <row r="270" spans="11:13" hidden="1" x14ac:dyDescent="0.3">
      <c r="K270" s="7">
        <f t="shared" si="13"/>
        <v>0</v>
      </c>
      <c r="L270" s="5">
        <f t="shared" si="12"/>
        <v>0</v>
      </c>
      <c r="M270">
        <f t="shared" si="14"/>
        <v>0</v>
      </c>
    </row>
    <row r="271" spans="11:13" hidden="1" x14ac:dyDescent="0.3">
      <c r="K271" s="7">
        <f t="shared" si="13"/>
        <v>0</v>
      </c>
      <c r="L271" s="5">
        <f t="shared" si="12"/>
        <v>0</v>
      </c>
      <c r="M271">
        <f t="shared" si="14"/>
        <v>0</v>
      </c>
    </row>
    <row r="272" spans="11:13" hidden="1" x14ac:dyDescent="0.3">
      <c r="K272" s="7">
        <f t="shared" si="13"/>
        <v>0</v>
      </c>
      <c r="L272" s="5">
        <f t="shared" si="12"/>
        <v>0</v>
      </c>
      <c r="M272">
        <f t="shared" si="14"/>
        <v>0</v>
      </c>
    </row>
    <row r="273" spans="11:13" hidden="1" x14ac:dyDescent="0.3">
      <c r="K273" s="7">
        <f t="shared" si="13"/>
        <v>0</v>
      </c>
      <c r="L273" s="5">
        <f t="shared" ref="L273:L336" si="15">IF(D273="X",0,IF(E273="",0,IF(E273="H",0,VLOOKUP(E273,$F$539:$G$553,2))))</f>
        <v>0</v>
      </c>
      <c r="M273">
        <f t="shared" si="14"/>
        <v>0</v>
      </c>
    </row>
    <row r="274" spans="11:13" hidden="1" x14ac:dyDescent="0.3">
      <c r="K274" s="7">
        <f t="shared" si="13"/>
        <v>0</v>
      </c>
      <c r="L274" s="5">
        <f t="shared" si="15"/>
        <v>0</v>
      </c>
      <c r="M274">
        <f t="shared" si="14"/>
        <v>0</v>
      </c>
    </row>
    <row r="275" spans="11:13" hidden="1" x14ac:dyDescent="0.3">
      <c r="K275" s="7">
        <f t="shared" si="13"/>
        <v>0</v>
      </c>
      <c r="L275" s="5">
        <f t="shared" si="15"/>
        <v>0</v>
      </c>
      <c r="M275">
        <f t="shared" si="14"/>
        <v>0</v>
      </c>
    </row>
    <row r="276" spans="11:13" hidden="1" x14ac:dyDescent="0.3">
      <c r="K276" s="7">
        <f t="shared" si="13"/>
        <v>0</v>
      </c>
      <c r="L276" s="5">
        <f t="shared" si="15"/>
        <v>0</v>
      </c>
      <c r="M276">
        <f t="shared" si="14"/>
        <v>0</v>
      </c>
    </row>
    <row r="277" spans="11:13" hidden="1" x14ac:dyDescent="0.3">
      <c r="K277" s="7">
        <f t="shared" si="13"/>
        <v>0</v>
      </c>
      <c r="L277" s="5">
        <f t="shared" si="15"/>
        <v>0</v>
      </c>
      <c r="M277">
        <f t="shared" si="14"/>
        <v>0</v>
      </c>
    </row>
    <row r="278" spans="11:13" hidden="1" x14ac:dyDescent="0.3">
      <c r="K278" s="7">
        <f t="shared" si="13"/>
        <v>0</v>
      </c>
      <c r="L278" s="5">
        <f t="shared" si="15"/>
        <v>0</v>
      </c>
      <c r="M278">
        <f t="shared" si="14"/>
        <v>0</v>
      </c>
    </row>
    <row r="279" spans="11:13" hidden="1" x14ac:dyDescent="0.3">
      <c r="K279" s="7">
        <f t="shared" si="13"/>
        <v>0</v>
      </c>
      <c r="L279" s="5">
        <f t="shared" si="15"/>
        <v>0</v>
      </c>
      <c r="M279">
        <f t="shared" si="14"/>
        <v>0</v>
      </c>
    </row>
    <row r="280" spans="11:13" hidden="1" x14ac:dyDescent="0.3">
      <c r="K280" s="7">
        <f t="shared" si="13"/>
        <v>0</v>
      </c>
      <c r="L280" s="5">
        <f t="shared" si="15"/>
        <v>0</v>
      </c>
      <c r="M280">
        <f t="shared" si="14"/>
        <v>0</v>
      </c>
    </row>
    <row r="281" spans="11:13" hidden="1" x14ac:dyDescent="0.3">
      <c r="K281" s="7">
        <f t="shared" si="13"/>
        <v>0</v>
      </c>
      <c r="L281" s="5">
        <f t="shared" si="15"/>
        <v>0</v>
      </c>
      <c r="M281">
        <f t="shared" si="14"/>
        <v>0</v>
      </c>
    </row>
    <row r="282" spans="11:13" hidden="1" x14ac:dyDescent="0.3">
      <c r="K282" s="7">
        <f t="shared" si="13"/>
        <v>0</v>
      </c>
      <c r="L282" s="5">
        <f t="shared" si="15"/>
        <v>0</v>
      </c>
      <c r="M282">
        <f t="shared" si="14"/>
        <v>0</v>
      </c>
    </row>
    <row r="283" spans="11:13" hidden="1" x14ac:dyDescent="0.3">
      <c r="K283" s="7">
        <f t="shared" si="13"/>
        <v>0</v>
      </c>
      <c r="L283" s="5">
        <f t="shared" si="15"/>
        <v>0</v>
      </c>
      <c r="M283">
        <f t="shared" si="14"/>
        <v>0</v>
      </c>
    </row>
    <row r="284" spans="11:13" hidden="1" x14ac:dyDescent="0.3">
      <c r="K284" s="7">
        <f t="shared" si="13"/>
        <v>0</v>
      </c>
      <c r="L284" s="5">
        <f t="shared" si="15"/>
        <v>0</v>
      </c>
      <c r="M284">
        <f t="shared" si="14"/>
        <v>0</v>
      </c>
    </row>
    <row r="285" spans="11:13" hidden="1" x14ac:dyDescent="0.3">
      <c r="K285" s="7">
        <f t="shared" si="13"/>
        <v>0</v>
      </c>
      <c r="L285" s="5">
        <f t="shared" si="15"/>
        <v>0</v>
      </c>
      <c r="M285">
        <f t="shared" si="14"/>
        <v>0</v>
      </c>
    </row>
    <row r="286" spans="11:13" hidden="1" x14ac:dyDescent="0.3">
      <c r="K286" s="7">
        <f t="shared" si="13"/>
        <v>0</v>
      </c>
      <c r="L286" s="5">
        <f t="shared" si="15"/>
        <v>0</v>
      </c>
      <c r="M286">
        <f t="shared" si="14"/>
        <v>0</v>
      </c>
    </row>
    <row r="287" spans="11:13" hidden="1" x14ac:dyDescent="0.3">
      <c r="K287" s="7">
        <f t="shared" si="13"/>
        <v>0</v>
      </c>
      <c r="L287" s="5">
        <f t="shared" si="15"/>
        <v>0</v>
      </c>
      <c r="M287">
        <f t="shared" si="14"/>
        <v>0</v>
      </c>
    </row>
    <row r="288" spans="11:13" hidden="1" x14ac:dyDescent="0.3">
      <c r="K288" s="7">
        <f t="shared" si="13"/>
        <v>0</v>
      </c>
      <c r="L288" s="5">
        <f t="shared" si="15"/>
        <v>0</v>
      </c>
      <c r="M288">
        <f t="shared" si="14"/>
        <v>0</v>
      </c>
    </row>
    <row r="289" spans="11:13" hidden="1" x14ac:dyDescent="0.3">
      <c r="K289" s="7">
        <f t="shared" si="13"/>
        <v>0</v>
      </c>
      <c r="L289" s="5">
        <f t="shared" si="15"/>
        <v>0</v>
      </c>
      <c r="M289">
        <f t="shared" si="14"/>
        <v>0</v>
      </c>
    </row>
    <row r="290" spans="11:13" hidden="1" x14ac:dyDescent="0.3">
      <c r="K290" s="7">
        <f t="shared" si="13"/>
        <v>0</v>
      </c>
      <c r="L290" s="5">
        <f t="shared" si="15"/>
        <v>0</v>
      </c>
      <c r="M290">
        <f t="shared" si="14"/>
        <v>0</v>
      </c>
    </row>
    <row r="291" spans="11:13" hidden="1" x14ac:dyDescent="0.3">
      <c r="K291" s="7">
        <f t="shared" si="13"/>
        <v>0</v>
      </c>
      <c r="L291" s="5">
        <f t="shared" si="15"/>
        <v>0</v>
      </c>
      <c r="M291">
        <f t="shared" si="14"/>
        <v>0</v>
      </c>
    </row>
    <row r="292" spans="11:13" hidden="1" x14ac:dyDescent="0.3">
      <c r="K292" s="7">
        <f t="shared" si="13"/>
        <v>0</v>
      </c>
      <c r="L292" s="5">
        <f t="shared" si="15"/>
        <v>0</v>
      </c>
      <c r="M292">
        <f t="shared" si="14"/>
        <v>0</v>
      </c>
    </row>
    <row r="293" spans="11:13" hidden="1" x14ac:dyDescent="0.3">
      <c r="K293" s="7">
        <f t="shared" si="13"/>
        <v>0</v>
      </c>
      <c r="L293" s="5">
        <f t="shared" si="15"/>
        <v>0</v>
      </c>
      <c r="M293">
        <f t="shared" si="14"/>
        <v>0</v>
      </c>
    </row>
    <row r="294" spans="11:13" hidden="1" x14ac:dyDescent="0.3">
      <c r="K294" s="7">
        <f t="shared" si="13"/>
        <v>0</v>
      </c>
      <c r="L294" s="5">
        <f t="shared" si="15"/>
        <v>0</v>
      </c>
      <c r="M294">
        <f t="shared" si="14"/>
        <v>0</v>
      </c>
    </row>
    <row r="295" spans="11:13" hidden="1" x14ac:dyDescent="0.3">
      <c r="K295" s="7">
        <f t="shared" si="13"/>
        <v>0</v>
      </c>
      <c r="L295" s="5">
        <f t="shared" si="15"/>
        <v>0</v>
      </c>
      <c r="M295">
        <f t="shared" si="14"/>
        <v>0</v>
      </c>
    </row>
    <row r="296" spans="11:13" hidden="1" x14ac:dyDescent="0.3">
      <c r="K296" s="7">
        <f t="shared" si="13"/>
        <v>0</v>
      </c>
      <c r="L296" s="5">
        <f t="shared" si="15"/>
        <v>0</v>
      </c>
      <c r="M296">
        <f t="shared" si="14"/>
        <v>0</v>
      </c>
    </row>
    <row r="297" spans="11:13" hidden="1" x14ac:dyDescent="0.3">
      <c r="K297" s="7">
        <f t="shared" si="13"/>
        <v>0</v>
      </c>
      <c r="L297" s="5">
        <f t="shared" si="15"/>
        <v>0</v>
      </c>
      <c r="M297">
        <f t="shared" si="14"/>
        <v>0</v>
      </c>
    </row>
    <row r="298" spans="11:13" hidden="1" x14ac:dyDescent="0.3">
      <c r="K298" s="7">
        <f t="shared" si="13"/>
        <v>0</v>
      </c>
      <c r="L298" s="5">
        <f t="shared" si="15"/>
        <v>0</v>
      </c>
      <c r="M298">
        <f t="shared" si="14"/>
        <v>0</v>
      </c>
    </row>
    <row r="299" spans="11:13" hidden="1" x14ac:dyDescent="0.3">
      <c r="K299" s="7">
        <f t="shared" si="13"/>
        <v>0</v>
      </c>
      <c r="L299" s="5">
        <f t="shared" si="15"/>
        <v>0</v>
      </c>
      <c r="M299">
        <f t="shared" si="14"/>
        <v>0</v>
      </c>
    </row>
    <row r="300" spans="11:13" hidden="1" x14ac:dyDescent="0.3">
      <c r="K300" s="7">
        <f t="shared" si="13"/>
        <v>0</v>
      </c>
      <c r="L300" s="5">
        <f t="shared" si="15"/>
        <v>0</v>
      </c>
      <c r="M300">
        <f t="shared" si="14"/>
        <v>0</v>
      </c>
    </row>
    <row r="301" spans="11:13" hidden="1" x14ac:dyDescent="0.3">
      <c r="K301" s="7">
        <f t="shared" si="13"/>
        <v>0</v>
      </c>
      <c r="L301" s="5">
        <f t="shared" si="15"/>
        <v>0</v>
      </c>
      <c r="M301">
        <f t="shared" si="14"/>
        <v>0</v>
      </c>
    </row>
    <row r="302" spans="11:13" hidden="1" x14ac:dyDescent="0.3">
      <c r="K302" s="7">
        <f t="shared" si="13"/>
        <v>0</v>
      </c>
      <c r="L302" s="5">
        <f t="shared" si="15"/>
        <v>0</v>
      </c>
      <c r="M302">
        <f t="shared" si="14"/>
        <v>0</v>
      </c>
    </row>
    <row r="303" spans="11:13" hidden="1" x14ac:dyDescent="0.3">
      <c r="K303" s="7">
        <f t="shared" si="13"/>
        <v>0</v>
      </c>
      <c r="L303" s="5">
        <f t="shared" si="15"/>
        <v>0</v>
      </c>
      <c r="M303">
        <f t="shared" si="14"/>
        <v>0</v>
      </c>
    </row>
    <row r="304" spans="11:13" hidden="1" x14ac:dyDescent="0.3">
      <c r="K304" s="7">
        <f t="shared" si="13"/>
        <v>0</v>
      </c>
      <c r="L304" s="5">
        <f t="shared" si="15"/>
        <v>0</v>
      </c>
      <c r="M304">
        <f t="shared" si="14"/>
        <v>0</v>
      </c>
    </row>
    <row r="305" spans="11:13" hidden="1" x14ac:dyDescent="0.3">
      <c r="K305" s="7">
        <f t="shared" si="13"/>
        <v>0</v>
      </c>
      <c r="L305" s="5">
        <f t="shared" si="15"/>
        <v>0</v>
      </c>
      <c r="M305">
        <f t="shared" si="14"/>
        <v>0</v>
      </c>
    </row>
    <row r="306" spans="11:13" hidden="1" x14ac:dyDescent="0.3">
      <c r="K306" s="7">
        <f t="shared" si="13"/>
        <v>0</v>
      </c>
      <c r="L306" s="5">
        <f t="shared" si="15"/>
        <v>0</v>
      </c>
      <c r="M306">
        <f t="shared" si="14"/>
        <v>0</v>
      </c>
    </row>
    <row r="307" spans="11:13" hidden="1" x14ac:dyDescent="0.3">
      <c r="K307" s="7">
        <f t="shared" si="13"/>
        <v>0</v>
      </c>
      <c r="L307" s="5">
        <f t="shared" si="15"/>
        <v>0</v>
      </c>
      <c r="M307">
        <f t="shared" si="14"/>
        <v>0</v>
      </c>
    </row>
    <row r="308" spans="11:13" hidden="1" x14ac:dyDescent="0.3">
      <c r="K308" s="7">
        <f t="shared" si="13"/>
        <v>0</v>
      </c>
      <c r="L308" s="5">
        <f t="shared" si="15"/>
        <v>0</v>
      </c>
      <c r="M308">
        <f t="shared" si="14"/>
        <v>0</v>
      </c>
    </row>
    <row r="309" spans="11:13" hidden="1" x14ac:dyDescent="0.3">
      <c r="K309" s="7">
        <f t="shared" si="13"/>
        <v>0</v>
      </c>
      <c r="L309" s="5">
        <f t="shared" si="15"/>
        <v>0</v>
      </c>
      <c r="M309">
        <f t="shared" si="14"/>
        <v>0</v>
      </c>
    </row>
    <row r="310" spans="11:13" hidden="1" x14ac:dyDescent="0.3">
      <c r="K310" s="7">
        <f t="shared" si="13"/>
        <v>0</v>
      </c>
      <c r="L310" s="5">
        <f t="shared" si="15"/>
        <v>0</v>
      </c>
      <c r="M310">
        <f t="shared" si="14"/>
        <v>0</v>
      </c>
    </row>
    <row r="311" spans="11:13" hidden="1" x14ac:dyDescent="0.3">
      <c r="K311" s="7">
        <f t="shared" si="13"/>
        <v>0</v>
      </c>
      <c r="L311" s="5">
        <f t="shared" si="15"/>
        <v>0</v>
      </c>
      <c r="M311">
        <f t="shared" si="14"/>
        <v>0</v>
      </c>
    </row>
    <row r="312" spans="11:13" hidden="1" x14ac:dyDescent="0.3">
      <c r="K312" s="7">
        <f t="shared" si="13"/>
        <v>0</v>
      </c>
      <c r="L312" s="5">
        <f t="shared" si="15"/>
        <v>0</v>
      </c>
      <c r="M312">
        <f t="shared" si="14"/>
        <v>0</v>
      </c>
    </row>
    <row r="313" spans="11:13" hidden="1" x14ac:dyDescent="0.3">
      <c r="K313" s="7">
        <f t="shared" si="13"/>
        <v>0</v>
      </c>
      <c r="L313" s="5">
        <f t="shared" si="15"/>
        <v>0</v>
      </c>
      <c r="M313">
        <f t="shared" si="14"/>
        <v>0</v>
      </c>
    </row>
    <row r="314" spans="11:13" hidden="1" x14ac:dyDescent="0.3">
      <c r="K314" s="7">
        <f t="shared" si="13"/>
        <v>0</v>
      </c>
      <c r="L314" s="5">
        <f t="shared" si="15"/>
        <v>0</v>
      </c>
      <c r="M314">
        <f t="shared" si="14"/>
        <v>0</v>
      </c>
    </row>
    <row r="315" spans="11:13" hidden="1" x14ac:dyDescent="0.3">
      <c r="K315" s="7">
        <f t="shared" si="13"/>
        <v>0</v>
      </c>
      <c r="L315" s="5">
        <f t="shared" si="15"/>
        <v>0</v>
      </c>
      <c r="M315">
        <f t="shared" si="14"/>
        <v>0</v>
      </c>
    </row>
    <row r="316" spans="11:13" hidden="1" x14ac:dyDescent="0.3">
      <c r="K316" s="7">
        <f t="shared" si="13"/>
        <v>0</v>
      </c>
      <c r="L316" s="5">
        <f t="shared" si="15"/>
        <v>0</v>
      </c>
      <c r="M316">
        <f t="shared" si="14"/>
        <v>0</v>
      </c>
    </row>
    <row r="317" spans="11:13" hidden="1" x14ac:dyDescent="0.3">
      <c r="K317" s="7">
        <f t="shared" si="13"/>
        <v>0</v>
      </c>
      <c r="L317" s="5">
        <f t="shared" si="15"/>
        <v>0</v>
      </c>
      <c r="M317">
        <f t="shared" si="14"/>
        <v>0</v>
      </c>
    </row>
    <row r="318" spans="11:13" hidden="1" x14ac:dyDescent="0.3">
      <c r="K318" s="7">
        <f t="shared" si="13"/>
        <v>0</v>
      </c>
      <c r="L318" s="5">
        <f t="shared" si="15"/>
        <v>0</v>
      </c>
      <c r="M318">
        <f t="shared" si="14"/>
        <v>0</v>
      </c>
    </row>
    <row r="319" spans="11:13" hidden="1" x14ac:dyDescent="0.3">
      <c r="K319" s="7">
        <f t="shared" si="13"/>
        <v>0</v>
      </c>
      <c r="L319" s="5">
        <f t="shared" si="15"/>
        <v>0</v>
      </c>
      <c r="M319">
        <f t="shared" si="14"/>
        <v>0</v>
      </c>
    </row>
    <row r="320" spans="11:13" hidden="1" x14ac:dyDescent="0.3">
      <c r="K320" s="7">
        <f t="shared" si="13"/>
        <v>0</v>
      </c>
      <c r="L320" s="5">
        <f t="shared" si="15"/>
        <v>0</v>
      </c>
      <c r="M320">
        <f t="shared" si="14"/>
        <v>0</v>
      </c>
    </row>
    <row r="321" spans="11:13" hidden="1" x14ac:dyDescent="0.3">
      <c r="K321" s="7">
        <f t="shared" si="13"/>
        <v>0</v>
      </c>
      <c r="L321" s="5">
        <f t="shared" si="15"/>
        <v>0</v>
      </c>
      <c r="M321">
        <f t="shared" si="14"/>
        <v>0</v>
      </c>
    </row>
    <row r="322" spans="11:13" hidden="1" x14ac:dyDescent="0.3">
      <c r="K322" s="7">
        <f t="shared" si="13"/>
        <v>0</v>
      </c>
      <c r="L322" s="5">
        <f t="shared" si="15"/>
        <v>0</v>
      </c>
      <c r="M322">
        <f t="shared" si="14"/>
        <v>0</v>
      </c>
    </row>
    <row r="323" spans="11:13" hidden="1" x14ac:dyDescent="0.3">
      <c r="K323" s="7">
        <f t="shared" si="13"/>
        <v>0</v>
      </c>
      <c r="L323" s="5">
        <f t="shared" si="15"/>
        <v>0</v>
      </c>
      <c r="M323">
        <f t="shared" si="14"/>
        <v>0</v>
      </c>
    </row>
    <row r="324" spans="11:13" hidden="1" x14ac:dyDescent="0.3">
      <c r="K324" s="7">
        <f t="shared" si="13"/>
        <v>0</v>
      </c>
      <c r="L324" s="5">
        <f t="shared" si="15"/>
        <v>0</v>
      </c>
      <c r="M324">
        <f t="shared" si="14"/>
        <v>0</v>
      </c>
    </row>
    <row r="325" spans="11:13" hidden="1" x14ac:dyDescent="0.3">
      <c r="K325" s="7">
        <f t="shared" ref="K325:K388" si="16">SUM(F325:J325)</f>
        <v>0</v>
      </c>
      <c r="L325" s="5">
        <f t="shared" si="15"/>
        <v>0</v>
      </c>
      <c r="M325">
        <f t="shared" si="14"/>
        <v>0</v>
      </c>
    </row>
    <row r="326" spans="11:13" hidden="1" x14ac:dyDescent="0.3">
      <c r="K326" s="7">
        <f t="shared" si="16"/>
        <v>0</v>
      </c>
      <c r="L326" s="5">
        <f t="shared" si="15"/>
        <v>0</v>
      </c>
      <c r="M326">
        <f t="shared" ref="M326:M389" si="17">SUM(K326*L326)</f>
        <v>0</v>
      </c>
    </row>
    <row r="327" spans="11:13" hidden="1" x14ac:dyDescent="0.3">
      <c r="K327" s="7">
        <f t="shared" si="16"/>
        <v>0</v>
      </c>
      <c r="L327" s="5">
        <f t="shared" si="15"/>
        <v>0</v>
      </c>
      <c r="M327">
        <f t="shared" si="17"/>
        <v>0</v>
      </c>
    </row>
    <row r="328" spans="11:13" hidden="1" x14ac:dyDescent="0.3">
      <c r="K328" s="7">
        <f t="shared" si="16"/>
        <v>0</v>
      </c>
      <c r="L328" s="5">
        <f t="shared" si="15"/>
        <v>0</v>
      </c>
      <c r="M328">
        <f t="shared" si="17"/>
        <v>0</v>
      </c>
    </row>
    <row r="329" spans="11:13" hidden="1" x14ac:dyDescent="0.3">
      <c r="K329" s="7">
        <f t="shared" si="16"/>
        <v>0</v>
      </c>
      <c r="L329" s="5">
        <f t="shared" si="15"/>
        <v>0</v>
      </c>
      <c r="M329">
        <f t="shared" si="17"/>
        <v>0</v>
      </c>
    </row>
    <row r="330" spans="11:13" hidden="1" x14ac:dyDescent="0.3">
      <c r="K330" s="7">
        <f t="shared" si="16"/>
        <v>0</v>
      </c>
      <c r="L330" s="5">
        <f t="shared" si="15"/>
        <v>0</v>
      </c>
      <c r="M330">
        <f t="shared" si="17"/>
        <v>0</v>
      </c>
    </row>
    <row r="331" spans="11:13" hidden="1" x14ac:dyDescent="0.3">
      <c r="K331" s="7">
        <f t="shared" si="16"/>
        <v>0</v>
      </c>
      <c r="L331" s="5">
        <f t="shared" si="15"/>
        <v>0</v>
      </c>
      <c r="M331">
        <f t="shared" si="17"/>
        <v>0</v>
      </c>
    </row>
    <row r="332" spans="11:13" hidden="1" x14ac:dyDescent="0.3">
      <c r="K332" s="7">
        <f t="shared" si="16"/>
        <v>0</v>
      </c>
      <c r="L332" s="5">
        <f t="shared" si="15"/>
        <v>0</v>
      </c>
      <c r="M332">
        <f t="shared" si="17"/>
        <v>0</v>
      </c>
    </row>
    <row r="333" spans="11:13" hidden="1" x14ac:dyDescent="0.3">
      <c r="K333" s="7">
        <f t="shared" si="16"/>
        <v>0</v>
      </c>
      <c r="L333" s="5">
        <f t="shared" si="15"/>
        <v>0</v>
      </c>
      <c r="M333">
        <f t="shared" si="17"/>
        <v>0</v>
      </c>
    </row>
    <row r="334" spans="11:13" hidden="1" x14ac:dyDescent="0.3">
      <c r="K334" s="7">
        <f t="shared" si="16"/>
        <v>0</v>
      </c>
      <c r="L334" s="5">
        <f t="shared" si="15"/>
        <v>0</v>
      </c>
      <c r="M334">
        <f t="shared" si="17"/>
        <v>0</v>
      </c>
    </row>
    <row r="335" spans="11:13" hidden="1" x14ac:dyDescent="0.3">
      <c r="K335" s="7">
        <f t="shared" si="16"/>
        <v>0</v>
      </c>
      <c r="L335" s="5">
        <f t="shared" si="15"/>
        <v>0</v>
      </c>
      <c r="M335">
        <f t="shared" si="17"/>
        <v>0</v>
      </c>
    </row>
    <row r="336" spans="11:13" hidden="1" x14ac:dyDescent="0.3">
      <c r="K336" s="7">
        <f t="shared" si="16"/>
        <v>0</v>
      </c>
      <c r="L336" s="5">
        <f t="shared" si="15"/>
        <v>0</v>
      </c>
      <c r="M336">
        <f t="shared" si="17"/>
        <v>0</v>
      </c>
    </row>
    <row r="337" spans="11:13" hidden="1" x14ac:dyDescent="0.3">
      <c r="K337" s="7">
        <f t="shared" si="16"/>
        <v>0</v>
      </c>
      <c r="L337" s="5">
        <f t="shared" ref="L337:L400" si="18">IF(D337="X",0,IF(E337="",0,IF(E337="H",0,VLOOKUP(E337,$F$539:$G$553,2))))</f>
        <v>0</v>
      </c>
      <c r="M337">
        <f t="shared" si="17"/>
        <v>0</v>
      </c>
    </row>
    <row r="338" spans="11:13" hidden="1" x14ac:dyDescent="0.3">
      <c r="K338" s="7">
        <f t="shared" si="16"/>
        <v>0</v>
      </c>
      <c r="L338" s="5">
        <f t="shared" si="18"/>
        <v>0</v>
      </c>
      <c r="M338">
        <f t="shared" si="17"/>
        <v>0</v>
      </c>
    </row>
    <row r="339" spans="11:13" hidden="1" x14ac:dyDescent="0.3">
      <c r="K339" s="7">
        <f t="shared" si="16"/>
        <v>0</v>
      </c>
      <c r="L339" s="5">
        <f t="shared" si="18"/>
        <v>0</v>
      </c>
      <c r="M339">
        <f t="shared" si="17"/>
        <v>0</v>
      </c>
    </row>
    <row r="340" spans="11:13" hidden="1" x14ac:dyDescent="0.3">
      <c r="K340" s="7">
        <f t="shared" si="16"/>
        <v>0</v>
      </c>
      <c r="L340" s="5">
        <f t="shared" si="18"/>
        <v>0</v>
      </c>
      <c r="M340">
        <f t="shared" si="17"/>
        <v>0</v>
      </c>
    </row>
    <row r="341" spans="11:13" hidden="1" x14ac:dyDescent="0.3">
      <c r="K341" s="7">
        <f t="shared" si="16"/>
        <v>0</v>
      </c>
      <c r="L341" s="5">
        <f t="shared" si="18"/>
        <v>0</v>
      </c>
      <c r="M341">
        <f t="shared" si="17"/>
        <v>0</v>
      </c>
    </row>
    <row r="342" spans="11:13" hidden="1" x14ac:dyDescent="0.3">
      <c r="K342" s="7">
        <f t="shared" si="16"/>
        <v>0</v>
      </c>
      <c r="L342" s="5">
        <f t="shared" si="18"/>
        <v>0</v>
      </c>
      <c r="M342">
        <f t="shared" si="17"/>
        <v>0</v>
      </c>
    </row>
    <row r="343" spans="11:13" hidden="1" x14ac:dyDescent="0.3">
      <c r="K343" s="7">
        <f t="shared" si="16"/>
        <v>0</v>
      </c>
      <c r="L343" s="5">
        <f t="shared" si="18"/>
        <v>0</v>
      </c>
      <c r="M343">
        <f t="shared" si="17"/>
        <v>0</v>
      </c>
    </row>
    <row r="344" spans="11:13" hidden="1" x14ac:dyDescent="0.3">
      <c r="K344" s="7">
        <f t="shared" si="16"/>
        <v>0</v>
      </c>
      <c r="L344" s="5">
        <f t="shared" si="18"/>
        <v>0</v>
      </c>
      <c r="M344">
        <f t="shared" si="17"/>
        <v>0</v>
      </c>
    </row>
    <row r="345" spans="11:13" hidden="1" x14ac:dyDescent="0.3">
      <c r="K345" s="7">
        <f t="shared" si="16"/>
        <v>0</v>
      </c>
      <c r="L345" s="5">
        <f t="shared" si="18"/>
        <v>0</v>
      </c>
      <c r="M345">
        <f t="shared" si="17"/>
        <v>0</v>
      </c>
    </row>
    <row r="346" spans="11:13" hidden="1" x14ac:dyDescent="0.3">
      <c r="K346" s="7">
        <f t="shared" si="16"/>
        <v>0</v>
      </c>
      <c r="L346" s="5">
        <f t="shared" si="18"/>
        <v>0</v>
      </c>
      <c r="M346">
        <f t="shared" si="17"/>
        <v>0</v>
      </c>
    </row>
    <row r="347" spans="11:13" hidden="1" x14ac:dyDescent="0.3">
      <c r="K347" s="7">
        <f t="shared" si="16"/>
        <v>0</v>
      </c>
      <c r="L347" s="5">
        <f t="shared" si="18"/>
        <v>0</v>
      </c>
      <c r="M347">
        <f t="shared" si="17"/>
        <v>0</v>
      </c>
    </row>
    <row r="348" spans="11:13" hidden="1" x14ac:dyDescent="0.3">
      <c r="K348" s="7">
        <f t="shared" si="16"/>
        <v>0</v>
      </c>
      <c r="L348" s="5">
        <f t="shared" si="18"/>
        <v>0</v>
      </c>
      <c r="M348">
        <f t="shared" si="17"/>
        <v>0</v>
      </c>
    </row>
    <row r="349" spans="11:13" hidden="1" x14ac:dyDescent="0.3">
      <c r="K349" s="7">
        <f t="shared" si="16"/>
        <v>0</v>
      </c>
      <c r="L349" s="5">
        <f t="shared" si="18"/>
        <v>0</v>
      </c>
      <c r="M349">
        <f t="shared" si="17"/>
        <v>0</v>
      </c>
    </row>
    <row r="350" spans="11:13" hidden="1" x14ac:dyDescent="0.3">
      <c r="K350" s="7">
        <f t="shared" si="16"/>
        <v>0</v>
      </c>
      <c r="L350" s="5">
        <f t="shared" si="18"/>
        <v>0</v>
      </c>
      <c r="M350">
        <f t="shared" si="17"/>
        <v>0</v>
      </c>
    </row>
    <row r="351" spans="11:13" hidden="1" x14ac:dyDescent="0.3">
      <c r="K351" s="7">
        <f t="shared" si="16"/>
        <v>0</v>
      </c>
      <c r="L351" s="5">
        <f t="shared" si="18"/>
        <v>0</v>
      </c>
      <c r="M351">
        <f t="shared" si="17"/>
        <v>0</v>
      </c>
    </row>
    <row r="352" spans="11:13" hidden="1" x14ac:dyDescent="0.3">
      <c r="K352" s="7">
        <f t="shared" si="16"/>
        <v>0</v>
      </c>
      <c r="L352" s="5">
        <f t="shared" si="18"/>
        <v>0</v>
      </c>
      <c r="M352">
        <f t="shared" si="17"/>
        <v>0</v>
      </c>
    </row>
    <row r="353" spans="11:13" hidden="1" x14ac:dyDescent="0.3">
      <c r="K353" s="7">
        <f t="shared" si="16"/>
        <v>0</v>
      </c>
      <c r="L353" s="5">
        <f t="shared" si="18"/>
        <v>0</v>
      </c>
      <c r="M353">
        <f t="shared" si="17"/>
        <v>0</v>
      </c>
    </row>
    <row r="354" spans="11:13" hidden="1" x14ac:dyDescent="0.3">
      <c r="K354" s="7">
        <f t="shared" si="16"/>
        <v>0</v>
      </c>
      <c r="L354" s="5">
        <f t="shared" si="18"/>
        <v>0</v>
      </c>
      <c r="M354">
        <f t="shared" si="17"/>
        <v>0</v>
      </c>
    </row>
    <row r="355" spans="11:13" hidden="1" x14ac:dyDescent="0.3">
      <c r="K355" s="7">
        <f t="shared" si="16"/>
        <v>0</v>
      </c>
      <c r="L355" s="5">
        <f t="shared" si="18"/>
        <v>0</v>
      </c>
      <c r="M355">
        <f t="shared" si="17"/>
        <v>0</v>
      </c>
    </row>
    <row r="356" spans="11:13" hidden="1" x14ac:dyDescent="0.3">
      <c r="K356" s="7">
        <f t="shared" si="16"/>
        <v>0</v>
      </c>
      <c r="L356" s="5">
        <f t="shared" si="18"/>
        <v>0</v>
      </c>
      <c r="M356">
        <f t="shared" si="17"/>
        <v>0</v>
      </c>
    </row>
    <row r="357" spans="11:13" hidden="1" x14ac:dyDescent="0.3">
      <c r="K357" s="7">
        <f t="shared" si="16"/>
        <v>0</v>
      </c>
      <c r="L357" s="5">
        <f t="shared" si="18"/>
        <v>0</v>
      </c>
      <c r="M357">
        <f t="shared" si="17"/>
        <v>0</v>
      </c>
    </row>
    <row r="358" spans="11:13" hidden="1" x14ac:dyDescent="0.3">
      <c r="K358" s="7">
        <f t="shared" si="16"/>
        <v>0</v>
      </c>
      <c r="L358" s="5">
        <f t="shared" si="18"/>
        <v>0</v>
      </c>
      <c r="M358">
        <f t="shared" si="17"/>
        <v>0</v>
      </c>
    </row>
    <row r="359" spans="11:13" hidden="1" x14ac:dyDescent="0.3">
      <c r="K359" s="7">
        <f t="shared" si="16"/>
        <v>0</v>
      </c>
      <c r="L359" s="5">
        <f t="shared" si="18"/>
        <v>0</v>
      </c>
      <c r="M359">
        <f t="shared" si="17"/>
        <v>0</v>
      </c>
    </row>
    <row r="360" spans="11:13" hidden="1" x14ac:dyDescent="0.3">
      <c r="K360" s="7">
        <f t="shared" si="16"/>
        <v>0</v>
      </c>
      <c r="L360" s="5">
        <f t="shared" si="18"/>
        <v>0</v>
      </c>
      <c r="M360">
        <f t="shared" si="17"/>
        <v>0</v>
      </c>
    </row>
    <row r="361" spans="11:13" hidden="1" x14ac:dyDescent="0.3">
      <c r="K361" s="7">
        <f t="shared" si="16"/>
        <v>0</v>
      </c>
      <c r="L361" s="5">
        <f t="shared" si="18"/>
        <v>0</v>
      </c>
      <c r="M361">
        <f t="shared" si="17"/>
        <v>0</v>
      </c>
    </row>
    <row r="362" spans="11:13" hidden="1" x14ac:dyDescent="0.3">
      <c r="K362" s="7">
        <f t="shared" si="16"/>
        <v>0</v>
      </c>
      <c r="L362" s="5">
        <f t="shared" si="18"/>
        <v>0</v>
      </c>
      <c r="M362">
        <f t="shared" si="17"/>
        <v>0</v>
      </c>
    </row>
    <row r="363" spans="11:13" hidden="1" x14ac:dyDescent="0.3">
      <c r="K363" s="7">
        <f t="shared" si="16"/>
        <v>0</v>
      </c>
      <c r="L363" s="5">
        <f t="shared" si="18"/>
        <v>0</v>
      </c>
      <c r="M363">
        <f t="shared" si="17"/>
        <v>0</v>
      </c>
    </row>
    <row r="364" spans="11:13" hidden="1" x14ac:dyDescent="0.3">
      <c r="K364" s="7">
        <f t="shared" si="16"/>
        <v>0</v>
      </c>
      <c r="L364" s="5">
        <f t="shared" si="18"/>
        <v>0</v>
      </c>
      <c r="M364">
        <f t="shared" si="17"/>
        <v>0</v>
      </c>
    </row>
    <row r="365" spans="11:13" hidden="1" x14ac:dyDescent="0.3">
      <c r="K365" s="7">
        <f t="shared" si="16"/>
        <v>0</v>
      </c>
      <c r="L365" s="5">
        <f t="shared" si="18"/>
        <v>0</v>
      </c>
      <c r="M365">
        <f t="shared" si="17"/>
        <v>0</v>
      </c>
    </row>
    <row r="366" spans="11:13" hidden="1" x14ac:dyDescent="0.3">
      <c r="K366" s="7">
        <f t="shared" si="16"/>
        <v>0</v>
      </c>
      <c r="L366" s="5">
        <f t="shared" si="18"/>
        <v>0</v>
      </c>
      <c r="M366">
        <f t="shared" si="17"/>
        <v>0</v>
      </c>
    </row>
    <row r="367" spans="11:13" hidden="1" x14ac:dyDescent="0.3">
      <c r="K367" s="7">
        <f t="shared" si="16"/>
        <v>0</v>
      </c>
      <c r="L367" s="5">
        <f t="shared" si="18"/>
        <v>0</v>
      </c>
      <c r="M367">
        <f t="shared" si="17"/>
        <v>0</v>
      </c>
    </row>
    <row r="368" spans="11:13" hidden="1" x14ac:dyDescent="0.3">
      <c r="K368" s="7">
        <f t="shared" si="16"/>
        <v>0</v>
      </c>
      <c r="L368" s="5">
        <f t="shared" si="18"/>
        <v>0</v>
      </c>
      <c r="M368">
        <f t="shared" si="17"/>
        <v>0</v>
      </c>
    </row>
    <row r="369" spans="11:13" hidden="1" x14ac:dyDescent="0.3">
      <c r="K369" s="7">
        <f t="shared" si="16"/>
        <v>0</v>
      </c>
      <c r="L369" s="5">
        <f t="shared" si="18"/>
        <v>0</v>
      </c>
      <c r="M369">
        <f t="shared" si="17"/>
        <v>0</v>
      </c>
    </row>
    <row r="370" spans="11:13" hidden="1" x14ac:dyDescent="0.3">
      <c r="K370" s="7">
        <f t="shared" si="16"/>
        <v>0</v>
      </c>
      <c r="L370" s="5">
        <f t="shared" si="18"/>
        <v>0</v>
      </c>
      <c r="M370">
        <f t="shared" si="17"/>
        <v>0</v>
      </c>
    </row>
    <row r="371" spans="11:13" hidden="1" x14ac:dyDescent="0.3">
      <c r="K371" s="7">
        <f t="shared" si="16"/>
        <v>0</v>
      </c>
      <c r="L371" s="5">
        <f t="shared" si="18"/>
        <v>0</v>
      </c>
      <c r="M371">
        <f t="shared" si="17"/>
        <v>0</v>
      </c>
    </row>
    <row r="372" spans="11:13" hidden="1" x14ac:dyDescent="0.3">
      <c r="K372" s="7">
        <f t="shared" si="16"/>
        <v>0</v>
      </c>
      <c r="L372" s="5">
        <f t="shared" si="18"/>
        <v>0</v>
      </c>
      <c r="M372">
        <f t="shared" si="17"/>
        <v>0</v>
      </c>
    </row>
    <row r="373" spans="11:13" hidden="1" x14ac:dyDescent="0.3">
      <c r="K373" s="7">
        <f t="shared" si="16"/>
        <v>0</v>
      </c>
      <c r="L373" s="5">
        <f t="shared" si="18"/>
        <v>0</v>
      </c>
      <c r="M373">
        <f t="shared" si="17"/>
        <v>0</v>
      </c>
    </row>
    <row r="374" spans="11:13" hidden="1" x14ac:dyDescent="0.3">
      <c r="K374" s="7">
        <f t="shared" si="16"/>
        <v>0</v>
      </c>
      <c r="L374" s="5">
        <f t="shared" si="18"/>
        <v>0</v>
      </c>
      <c r="M374">
        <f t="shared" si="17"/>
        <v>0</v>
      </c>
    </row>
    <row r="375" spans="11:13" hidden="1" x14ac:dyDescent="0.3">
      <c r="K375" s="7">
        <f t="shared" si="16"/>
        <v>0</v>
      </c>
      <c r="L375" s="5">
        <f t="shared" si="18"/>
        <v>0</v>
      </c>
      <c r="M375">
        <f t="shared" si="17"/>
        <v>0</v>
      </c>
    </row>
    <row r="376" spans="11:13" hidden="1" x14ac:dyDescent="0.3">
      <c r="K376" s="7">
        <f t="shared" si="16"/>
        <v>0</v>
      </c>
      <c r="L376" s="5">
        <f t="shared" si="18"/>
        <v>0</v>
      </c>
      <c r="M376">
        <f t="shared" si="17"/>
        <v>0</v>
      </c>
    </row>
    <row r="377" spans="11:13" hidden="1" x14ac:dyDescent="0.3">
      <c r="K377" s="7">
        <f t="shared" si="16"/>
        <v>0</v>
      </c>
      <c r="L377" s="5">
        <f t="shared" si="18"/>
        <v>0</v>
      </c>
      <c r="M377">
        <f t="shared" si="17"/>
        <v>0</v>
      </c>
    </row>
    <row r="378" spans="11:13" hidden="1" x14ac:dyDescent="0.3">
      <c r="K378" s="7">
        <f t="shared" si="16"/>
        <v>0</v>
      </c>
      <c r="L378" s="5">
        <f t="shared" si="18"/>
        <v>0</v>
      </c>
      <c r="M378">
        <f t="shared" si="17"/>
        <v>0</v>
      </c>
    </row>
    <row r="379" spans="11:13" hidden="1" x14ac:dyDescent="0.3">
      <c r="K379" s="7">
        <f t="shared" si="16"/>
        <v>0</v>
      </c>
      <c r="L379" s="5">
        <f t="shared" si="18"/>
        <v>0</v>
      </c>
      <c r="M379">
        <f t="shared" si="17"/>
        <v>0</v>
      </c>
    </row>
    <row r="380" spans="11:13" hidden="1" x14ac:dyDescent="0.3">
      <c r="K380" s="7">
        <f t="shared" si="16"/>
        <v>0</v>
      </c>
      <c r="L380" s="5">
        <f t="shared" si="18"/>
        <v>0</v>
      </c>
      <c r="M380">
        <f t="shared" si="17"/>
        <v>0</v>
      </c>
    </row>
    <row r="381" spans="11:13" hidden="1" x14ac:dyDescent="0.3">
      <c r="K381" s="7">
        <f t="shared" si="16"/>
        <v>0</v>
      </c>
      <c r="L381" s="5">
        <f t="shared" si="18"/>
        <v>0</v>
      </c>
      <c r="M381">
        <f t="shared" si="17"/>
        <v>0</v>
      </c>
    </row>
    <row r="382" spans="11:13" hidden="1" x14ac:dyDescent="0.3">
      <c r="K382" s="7">
        <f t="shared" si="16"/>
        <v>0</v>
      </c>
      <c r="L382" s="5">
        <f t="shared" si="18"/>
        <v>0</v>
      </c>
      <c r="M382">
        <f t="shared" si="17"/>
        <v>0</v>
      </c>
    </row>
    <row r="383" spans="11:13" hidden="1" x14ac:dyDescent="0.3">
      <c r="K383" s="7">
        <f t="shared" si="16"/>
        <v>0</v>
      </c>
      <c r="L383" s="5">
        <f t="shared" si="18"/>
        <v>0</v>
      </c>
      <c r="M383">
        <f t="shared" si="17"/>
        <v>0</v>
      </c>
    </row>
    <row r="384" spans="11:13" hidden="1" x14ac:dyDescent="0.3">
      <c r="K384" s="7">
        <f t="shared" si="16"/>
        <v>0</v>
      </c>
      <c r="L384" s="5">
        <f t="shared" si="18"/>
        <v>0</v>
      </c>
      <c r="M384">
        <f t="shared" si="17"/>
        <v>0</v>
      </c>
    </row>
    <row r="385" spans="11:13" hidden="1" x14ac:dyDescent="0.3">
      <c r="K385" s="7">
        <f t="shared" si="16"/>
        <v>0</v>
      </c>
      <c r="L385" s="5">
        <f t="shared" si="18"/>
        <v>0</v>
      </c>
      <c r="M385">
        <f t="shared" si="17"/>
        <v>0</v>
      </c>
    </row>
    <row r="386" spans="11:13" hidden="1" x14ac:dyDescent="0.3">
      <c r="K386" s="7">
        <f t="shared" si="16"/>
        <v>0</v>
      </c>
      <c r="L386" s="5">
        <f t="shared" si="18"/>
        <v>0</v>
      </c>
      <c r="M386">
        <f t="shared" si="17"/>
        <v>0</v>
      </c>
    </row>
    <row r="387" spans="11:13" hidden="1" x14ac:dyDescent="0.3">
      <c r="K387" s="7">
        <f t="shared" si="16"/>
        <v>0</v>
      </c>
      <c r="L387" s="5">
        <f t="shared" si="18"/>
        <v>0</v>
      </c>
      <c r="M387">
        <f t="shared" si="17"/>
        <v>0</v>
      </c>
    </row>
    <row r="388" spans="11:13" hidden="1" x14ac:dyDescent="0.3">
      <c r="K388" s="7">
        <f t="shared" si="16"/>
        <v>0</v>
      </c>
      <c r="L388" s="5">
        <f t="shared" si="18"/>
        <v>0</v>
      </c>
      <c r="M388">
        <f t="shared" si="17"/>
        <v>0</v>
      </c>
    </row>
    <row r="389" spans="11:13" hidden="1" x14ac:dyDescent="0.3">
      <c r="K389" s="7">
        <f t="shared" ref="K389:K452" si="19">SUM(F389:J389)</f>
        <v>0</v>
      </c>
      <c r="L389" s="5">
        <f t="shared" si="18"/>
        <v>0</v>
      </c>
      <c r="M389">
        <f t="shared" si="17"/>
        <v>0</v>
      </c>
    </row>
    <row r="390" spans="11:13" hidden="1" x14ac:dyDescent="0.3">
      <c r="K390" s="7">
        <f t="shared" si="19"/>
        <v>0</v>
      </c>
      <c r="L390" s="5">
        <f t="shared" si="18"/>
        <v>0</v>
      </c>
      <c r="M390">
        <f t="shared" ref="M390:M453" si="20">SUM(K390*L390)</f>
        <v>0</v>
      </c>
    </row>
    <row r="391" spans="11:13" hidden="1" x14ac:dyDescent="0.3">
      <c r="K391" s="7">
        <f t="shared" si="19"/>
        <v>0</v>
      </c>
      <c r="L391" s="5">
        <f t="shared" si="18"/>
        <v>0</v>
      </c>
      <c r="M391">
        <f t="shared" si="20"/>
        <v>0</v>
      </c>
    </row>
    <row r="392" spans="11:13" hidden="1" x14ac:dyDescent="0.3">
      <c r="K392" s="7">
        <f t="shared" si="19"/>
        <v>0</v>
      </c>
      <c r="L392" s="5">
        <f t="shared" si="18"/>
        <v>0</v>
      </c>
      <c r="M392">
        <f t="shared" si="20"/>
        <v>0</v>
      </c>
    </row>
    <row r="393" spans="11:13" hidden="1" x14ac:dyDescent="0.3">
      <c r="K393" s="7">
        <f t="shared" si="19"/>
        <v>0</v>
      </c>
      <c r="L393" s="5">
        <f t="shared" si="18"/>
        <v>0</v>
      </c>
      <c r="M393">
        <f t="shared" si="20"/>
        <v>0</v>
      </c>
    </row>
    <row r="394" spans="11:13" hidden="1" x14ac:dyDescent="0.3">
      <c r="K394" s="7">
        <f t="shared" si="19"/>
        <v>0</v>
      </c>
      <c r="L394" s="5">
        <f t="shared" si="18"/>
        <v>0</v>
      </c>
      <c r="M394">
        <f t="shared" si="20"/>
        <v>0</v>
      </c>
    </row>
    <row r="395" spans="11:13" hidden="1" x14ac:dyDescent="0.3">
      <c r="K395" s="7">
        <f t="shared" si="19"/>
        <v>0</v>
      </c>
      <c r="L395" s="5">
        <f t="shared" si="18"/>
        <v>0</v>
      </c>
      <c r="M395">
        <f t="shared" si="20"/>
        <v>0</v>
      </c>
    </row>
    <row r="396" spans="11:13" hidden="1" x14ac:dyDescent="0.3">
      <c r="K396" s="7">
        <f t="shared" si="19"/>
        <v>0</v>
      </c>
      <c r="L396" s="5">
        <f t="shared" si="18"/>
        <v>0</v>
      </c>
      <c r="M396">
        <f t="shared" si="20"/>
        <v>0</v>
      </c>
    </row>
    <row r="397" spans="11:13" hidden="1" x14ac:dyDescent="0.3">
      <c r="K397" s="7">
        <f t="shared" si="19"/>
        <v>0</v>
      </c>
      <c r="L397" s="5">
        <f t="shared" si="18"/>
        <v>0</v>
      </c>
      <c r="M397">
        <f t="shared" si="20"/>
        <v>0</v>
      </c>
    </row>
    <row r="398" spans="11:13" hidden="1" x14ac:dyDescent="0.3">
      <c r="K398" s="7">
        <f t="shared" si="19"/>
        <v>0</v>
      </c>
      <c r="L398" s="5">
        <f t="shared" si="18"/>
        <v>0</v>
      </c>
      <c r="M398">
        <f t="shared" si="20"/>
        <v>0</v>
      </c>
    </row>
    <row r="399" spans="11:13" hidden="1" x14ac:dyDescent="0.3">
      <c r="K399" s="7">
        <f t="shared" si="19"/>
        <v>0</v>
      </c>
      <c r="L399" s="5">
        <f t="shared" si="18"/>
        <v>0</v>
      </c>
      <c r="M399">
        <f t="shared" si="20"/>
        <v>0</v>
      </c>
    </row>
    <row r="400" spans="11:13" hidden="1" x14ac:dyDescent="0.3">
      <c r="K400" s="7">
        <f t="shared" si="19"/>
        <v>0</v>
      </c>
      <c r="L400" s="5">
        <f t="shared" si="18"/>
        <v>0</v>
      </c>
      <c r="M400">
        <f t="shared" si="20"/>
        <v>0</v>
      </c>
    </row>
    <row r="401" spans="11:13" hidden="1" x14ac:dyDescent="0.3">
      <c r="K401" s="7">
        <f t="shared" si="19"/>
        <v>0</v>
      </c>
      <c r="L401" s="5">
        <f t="shared" ref="L401:L464" si="21">IF(D401="X",0,IF(E401="",0,IF(E401="H",0,VLOOKUP(E401,$F$539:$G$553,2))))</f>
        <v>0</v>
      </c>
      <c r="M401">
        <f t="shared" si="20"/>
        <v>0</v>
      </c>
    </row>
    <row r="402" spans="11:13" hidden="1" x14ac:dyDescent="0.3">
      <c r="K402" s="7">
        <f t="shared" si="19"/>
        <v>0</v>
      </c>
      <c r="L402" s="5">
        <f t="shared" si="21"/>
        <v>0</v>
      </c>
      <c r="M402">
        <f t="shared" si="20"/>
        <v>0</v>
      </c>
    </row>
    <row r="403" spans="11:13" hidden="1" x14ac:dyDescent="0.3">
      <c r="K403" s="7">
        <f t="shared" si="19"/>
        <v>0</v>
      </c>
      <c r="L403" s="5">
        <f t="shared" si="21"/>
        <v>0</v>
      </c>
      <c r="M403">
        <f t="shared" si="20"/>
        <v>0</v>
      </c>
    </row>
    <row r="404" spans="11:13" hidden="1" x14ac:dyDescent="0.3">
      <c r="K404" s="7">
        <f t="shared" si="19"/>
        <v>0</v>
      </c>
      <c r="L404" s="5">
        <f t="shared" si="21"/>
        <v>0</v>
      </c>
      <c r="M404">
        <f t="shared" si="20"/>
        <v>0</v>
      </c>
    </row>
    <row r="405" spans="11:13" hidden="1" x14ac:dyDescent="0.3">
      <c r="K405" s="7">
        <f t="shared" si="19"/>
        <v>0</v>
      </c>
      <c r="L405" s="5">
        <f t="shared" si="21"/>
        <v>0</v>
      </c>
      <c r="M405">
        <f t="shared" si="20"/>
        <v>0</v>
      </c>
    </row>
    <row r="406" spans="11:13" hidden="1" x14ac:dyDescent="0.3">
      <c r="K406" s="7">
        <f t="shared" si="19"/>
        <v>0</v>
      </c>
      <c r="L406" s="5">
        <f t="shared" si="21"/>
        <v>0</v>
      </c>
      <c r="M406">
        <f t="shared" si="20"/>
        <v>0</v>
      </c>
    </row>
    <row r="407" spans="11:13" hidden="1" x14ac:dyDescent="0.3">
      <c r="K407" s="7">
        <f t="shared" si="19"/>
        <v>0</v>
      </c>
      <c r="L407" s="5">
        <f t="shared" si="21"/>
        <v>0</v>
      </c>
      <c r="M407">
        <f t="shared" si="20"/>
        <v>0</v>
      </c>
    </row>
    <row r="408" spans="11:13" hidden="1" x14ac:dyDescent="0.3">
      <c r="K408" s="7">
        <f t="shared" si="19"/>
        <v>0</v>
      </c>
      <c r="L408" s="5">
        <f t="shared" si="21"/>
        <v>0</v>
      </c>
      <c r="M408">
        <f t="shared" si="20"/>
        <v>0</v>
      </c>
    </row>
    <row r="409" spans="11:13" hidden="1" x14ac:dyDescent="0.3">
      <c r="K409" s="7">
        <f t="shared" si="19"/>
        <v>0</v>
      </c>
      <c r="L409" s="5">
        <f t="shared" si="21"/>
        <v>0</v>
      </c>
      <c r="M409">
        <f t="shared" si="20"/>
        <v>0</v>
      </c>
    </row>
    <row r="410" spans="11:13" hidden="1" x14ac:dyDescent="0.3">
      <c r="K410" s="7">
        <f t="shared" si="19"/>
        <v>0</v>
      </c>
      <c r="L410" s="5">
        <f t="shared" si="21"/>
        <v>0</v>
      </c>
      <c r="M410">
        <f t="shared" si="20"/>
        <v>0</v>
      </c>
    </row>
    <row r="411" spans="11:13" hidden="1" x14ac:dyDescent="0.3">
      <c r="K411" s="7">
        <f t="shared" si="19"/>
        <v>0</v>
      </c>
      <c r="L411" s="5">
        <f t="shared" si="21"/>
        <v>0</v>
      </c>
      <c r="M411">
        <f t="shared" si="20"/>
        <v>0</v>
      </c>
    </row>
    <row r="412" spans="11:13" hidden="1" x14ac:dyDescent="0.3">
      <c r="K412" s="7">
        <f t="shared" si="19"/>
        <v>0</v>
      </c>
      <c r="L412" s="5">
        <f t="shared" si="21"/>
        <v>0</v>
      </c>
      <c r="M412">
        <f t="shared" si="20"/>
        <v>0</v>
      </c>
    </row>
    <row r="413" spans="11:13" hidden="1" x14ac:dyDescent="0.3">
      <c r="K413" s="7">
        <f t="shared" si="19"/>
        <v>0</v>
      </c>
      <c r="L413" s="5">
        <f t="shared" si="21"/>
        <v>0</v>
      </c>
      <c r="M413">
        <f t="shared" si="20"/>
        <v>0</v>
      </c>
    </row>
    <row r="414" spans="11:13" hidden="1" x14ac:dyDescent="0.3">
      <c r="K414" s="7">
        <f t="shared" si="19"/>
        <v>0</v>
      </c>
      <c r="L414" s="5">
        <f t="shared" si="21"/>
        <v>0</v>
      </c>
      <c r="M414">
        <f t="shared" si="20"/>
        <v>0</v>
      </c>
    </row>
    <row r="415" spans="11:13" hidden="1" x14ac:dyDescent="0.3">
      <c r="K415" s="7">
        <f t="shared" si="19"/>
        <v>0</v>
      </c>
      <c r="L415" s="5">
        <f t="shared" si="21"/>
        <v>0</v>
      </c>
      <c r="M415">
        <f t="shared" si="20"/>
        <v>0</v>
      </c>
    </row>
    <row r="416" spans="11:13" hidden="1" x14ac:dyDescent="0.3">
      <c r="K416" s="7">
        <f t="shared" si="19"/>
        <v>0</v>
      </c>
      <c r="L416" s="5">
        <f t="shared" si="21"/>
        <v>0</v>
      </c>
      <c r="M416">
        <f t="shared" si="20"/>
        <v>0</v>
      </c>
    </row>
    <row r="417" spans="11:13" hidden="1" x14ac:dyDescent="0.3">
      <c r="K417" s="7">
        <f t="shared" si="19"/>
        <v>0</v>
      </c>
      <c r="L417" s="5">
        <f t="shared" si="21"/>
        <v>0</v>
      </c>
      <c r="M417">
        <f t="shared" si="20"/>
        <v>0</v>
      </c>
    </row>
    <row r="418" spans="11:13" hidden="1" x14ac:dyDescent="0.3">
      <c r="K418" s="7">
        <f t="shared" si="19"/>
        <v>0</v>
      </c>
      <c r="L418" s="5">
        <f t="shared" si="21"/>
        <v>0</v>
      </c>
      <c r="M418">
        <f t="shared" si="20"/>
        <v>0</v>
      </c>
    </row>
    <row r="419" spans="11:13" hidden="1" x14ac:dyDescent="0.3">
      <c r="K419" s="7">
        <f t="shared" si="19"/>
        <v>0</v>
      </c>
      <c r="L419" s="5">
        <f t="shared" si="21"/>
        <v>0</v>
      </c>
      <c r="M419">
        <f t="shared" si="20"/>
        <v>0</v>
      </c>
    </row>
    <row r="420" spans="11:13" hidden="1" x14ac:dyDescent="0.3">
      <c r="K420" s="7">
        <f t="shared" si="19"/>
        <v>0</v>
      </c>
      <c r="L420" s="5">
        <f t="shared" si="21"/>
        <v>0</v>
      </c>
      <c r="M420">
        <f t="shared" si="20"/>
        <v>0</v>
      </c>
    </row>
    <row r="421" spans="11:13" hidden="1" x14ac:dyDescent="0.3">
      <c r="K421" s="7">
        <f t="shared" si="19"/>
        <v>0</v>
      </c>
      <c r="L421" s="5">
        <f t="shared" si="21"/>
        <v>0</v>
      </c>
      <c r="M421">
        <f t="shared" si="20"/>
        <v>0</v>
      </c>
    </row>
    <row r="422" spans="11:13" hidden="1" x14ac:dyDescent="0.3">
      <c r="K422" s="7">
        <f t="shared" si="19"/>
        <v>0</v>
      </c>
      <c r="L422" s="5">
        <f t="shared" si="21"/>
        <v>0</v>
      </c>
      <c r="M422">
        <f t="shared" si="20"/>
        <v>0</v>
      </c>
    </row>
    <row r="423" spans="11:13" hidden="1" x14ac:dyDescent="0.3">
      <c r="K423" s="7">
        <f t="shared" si="19"/>
        <v>0</v>
      </c>
      <c r="L423" s="5">
        <f t="shared" si="21"/>
        <v>0</v>
      </c>
      <c r="M423">
        <f t="shared" si="20"/>
        <v>0</v>
      </c>
    </row>
    <row r="424" spans="11:13" hidden="1" x14ac:dyDescent="0.3">
      <c r="K424" s="7">
        <f t="shared" si="19"/>
        <v>0</v>
      </c>
      <c r="L424" s="5">
        <f t="shared" si="21"/>
        <v>0</v>
      </c>
      <c r="M424">
        <f t="shared" si="20"/>
        <v>0</v>
      </c>
    </row>
    <row r="425" spans="11:13" hidden="1" x14ac:dyDescent="0.3">
      <c r="K425" s="7">
        <f t="shared" si="19"/>
        <v>0</v>
      </c>
      <c r="L425" s="5">
        <f t="shared" si="21"/>
        <v>0</v>
      </c>
      <c r="M425">
        <f t="shared" si="20"/>
        <v>0</v>
      </c>
    </row>
    <row r="426" spans="11:13" hidden="1" x14ac:dyDescent="0.3">
      <c r="K426" s="7">
        <f t="shared" si="19"/>
        <v>0</v>
      </c>
      <c r="L426" s="5">
        <f t="shared" si="21"/>
        <v>0</v>
      </c>
      <c r="M426">
        <f t="shared" si="20"/>
        <v>0</v>
      </c>
    </row>
    <row r="427" spans="11:13" hidden="1" x14ac:dyDescent="0.3">
      <c r="K427" s="7">
        <f t="shared" si="19"/>
        <v>0</v>
      </c>
      <c r="L427" s="5">
        <f t="shared" si="21"/>
        <v>0</v>
      </c>
      <c r="M427">
        <f t="shared" si="20"/>
        <v>0</v>
      </c>
    </row>
    <row r="428" spans="11:13" hidden="1" x14ac:dyDescent="0.3">
      <c r="K428" s="7">
        <f t="shared" si="19"/>
        <v>0</v>
      </c>
      <c r="L428" s="5">
        <f t="shared" si="21"/>
        <v>0</v>
      </c>
      <c r="M428">
        <f t="shared" si="20"/>
        <v>0</v>
      </c>
    </row>
    <row r="429" spans="11:13" hidden="1" x14ac:dyDescent="0.3">
      <c r="K429" s="7">
        <f t="shared" si="19"/>
        <v>0</v>
      </c>
      <c r="L429" s="5">
        <f t="shared" si="21"/>
        <v>0</v>
      </c>
      <c r="M429">
        <f t="shared" si="20"/>
        <v>0</v>
      </c>
    </row>
    <row r="430" spans="11:13" hidden="1" x14ac:dyDescent="0.3">
      <c r="K430" s="7">
        <f t="shared" si="19"/>
        <v>0</v>
      </c>
      <c r="L430" s="5">
        <f t="shared" si="21"/>
        <v>0</v>
      </c>
      <c r="M430">
        <f t="shared" si="20"/>
        <v>0</v>
      </c>
    </row>
    <row r="431" spans="11:13" hidden="1" x14ac:dyDescent="0.3">
      <c r="K431" s="7">
        <f t="shared" si="19"/>
        <v>0</v>
      </c>
      <c r="L431" s="5">
        <f t="shared" si="21"/>
        <v>0</v>
      </c>
      <c r="M431">
        <f t="shared" si="20"/>
        <v>0</v>
      </c>
    </row>
    <row r="432" spans="11:13" hidden="1" x14ac:dyDescent="0.3">
      <c r="K432" s="7">
        <f t="shared" si="19"/>
        <v>0</v>
      </c>
      <c r="L432" s="5">
        <f t="shared" si="21"/>
        <v>0</v>
      </c>
      <c r="M432">
        <f t="shared" si="20"/>
        <v>0</v>
      </c>
    </row>
    <row r="433" spans="11:13" hidden="1" x14ac:dyDescent="0.3">
      <c r="K433" s="7">
        <f t="shared" si="19"/>
        <v>0</v>
      </c>
      <c r="L433" s="5">
        <f t="shared" si="21"/>
        <v>0</v>
      </c>
      <c r="M433">
        <f t="shared" si="20"/>
        <v>0</v>
      </c>
    </row>
    <row r="434" spans="11:13" hidden="1" x14ac:dyDescent="0.3">
      <c r="K434" s="7">
        <f t="shared" si="19"/>
        <v>0</v>
      </c>
      <c r="L434" s="5">
        <f t="shared" si="21"/>
        <v>0</v>
      </c>
      <c r="M434">
        <f t="shared" si="20"/>
        <v>0</v>
      </c>
    </row>
    <row r="435" spans="11:13" hidden="1" x14ac:dyDescent="0.3">
      <c r="K435" s="7">
        <f t="shared" si="19"/>
        <v>0</v>
      </c>
      <c r="L435" s="5">
        <f t="shared" si="21"/>
        <v>0</v>
      </c>
      <c r="M435">
        <f t="shared" si="20"/>
        <v>0</v>
      </c>
    </row>
    <row r="436" spans="11:13" hidden="1" x14ac:dyDescent="0.3">
      <c r="K436" s="7">
        <f t="shared" si="19"/>
        <v>0</v>
      </c>
      <c r="L436" s="5">
        <f t="shared" si="21"/>
        <v>0</v>
      </c>
      <c r="M436">
        <f t="shared" si="20"/>
        <v>0</v>
      </c>
    </row>
    <row r="437" spans="11:13" hidden="1" x14ac:dyDescent="0.3">
      <c r="K437" s="7">
        <f t="shared" si="19"/>
        <v>0</v>
      </c>
      <c r="L437" s="5">
        <f t="shared" si="21"/>
        <v>0</v>
      </c>
      <c r="M437">
        <f t="shared" si="20"/>
        <v>0</v>
      </c>
    </row>
    <row r="438" spans="11:13" hidden="1" x14ac:dyDescent="0.3">
      <c r="K438" s="7">
        <f t="shared" si="19"/>
        <v>0</v>
      </c>
      <c r="L438" s="5">
        <f t="shared" si="21"/>
        <v>0</v>
      </c>
      <c r="M438">
        <f t="shared" si="20"/>
        <v>0</v>
      </c>
    </row>
    <row r="439" spans="11:13" hidden="1" x14ac:dyDescent="0.3">
      <c r="K439" s="7">
        <f t="shared" si="19"/>
        <v>0</v>
      </c>
      <c r="L439" s="5">
        <f t="shared" si="21"/>
        <v>0</v>
      </c>
      <c r="M439">
        <f t="shared" si="20"/>
        <v>0</v>
      </c>
    </row>
    <row r="440" spans="11:13" hidden="1" x14ac:dyDescent="0.3">
      <c r="K440" s="7">
        <f t="shared" si="19"/>
        <v>0</v>
      </c>
      <c r="L440" s="5">
        <f t="shared" si="21"/>
        <v>0</v>
      </c>
      <c r="M440">
        <f t="shared" si="20"/>
        <v>0</v>
      </c>
    </row>
    <row r="441" spans="11:13" hidden="1" x14ac:dyDescent="0.3">
      <c r="K441" s="7">
        <f t="shared" si="19"/>
        <v>0</v>
      </c>
      <c r="L441" s="5">
        <f t="shared" si="21"/>
        <v>0</v>
      </c>
      <c r="M441">
        <f t="shared" si="20"/>
        <v>0</v>
      </c>
    </row>
    <row r="442" spans="11:13" hidden="1" x14ac:dyDescent="0.3">
      <c r="K442" s="7">
        <f t="shared" si="19"/>
        <v>0</v>
      </c>
      <c r="L442" s="5">
        <f t="shared" si="21"/>
        <v>0</v>
      </c>
      <c r="M442">
        <f t="shared" si="20"/>
        <v>0</v>
      </c>
    </row>
    <row r="443" spans="11:13" hidden="1" x14ac:dyDescent="0.3">
      <c r="K443" s="7">
        <f t="shared" si="19"/>
        <v>0</v>
      </c>
      <c r="L443" s="5">
        <f t="shared" si="21"/>
        <v>0</v>
      </c>
      <c r="M443">
        <f t="shared" si="20"/>
        <v>0</v>
      </c>
    </row>
    <row r="444" spans="11:13" hidden="1" x14ac:dyDescent="0.3">
      <c r="K444" s="7">
        <f t="shared" si="19"/>
        <v>0</v>
      </c>
      <c r="L444" s="5">
        <f t="shared" si="21"/>
        <v>0</v>
      </c>
      <c r="M444">
        <f t="shared" si="20"/>
        <v>0</v>
      </c>
    </row>
    <row r="445" spans="11:13" hidden="1" x14ac:dyDescent="0.3">
      <c r="K445" s="7">
        <f t="shared" si="19"/>
        <v>0</v>
      </c>
      <c r="L445" s="5">
        <f t="shared" si="21"/>
        <v>0</v>
      </c>
      <c r="M445">
        <f t="shared" si="20"/>
        <v>0</v>
      </c>
    </row>
    <row r="446" spans="11:13" hidden="1" x14ac:dyDescent="0.3">
      <c r="K446" s="7">
        <f t="shared" si="19"/>
        <v>0</v>
      </c>
      <c r="L446" s="5">
        <f t="shared" si="21"/>
        <v>0</v>
      </c>
      <c r="M446">
        <f t="shared" si="20"/>
        <v>0</v>
      </c>
    </row>
    <row r="447" spans="11:13" hidden="1" x14ac:dyDescent="0.3">
      <c r="K447" s="7">
        <f t="shared" si="19"/>
        <v>0</v>
      </c>
      <c r="L447" s="5">
        <f t="shared" si="21"/>
        <v>0</v>
      </c>
      <c r="M447">
        <f t="shared" si="20"/>
        <v>0</v>
      </c>
    </row>
    <row r="448" spans="11:13" hidden="1" x14ac:dyDescent="0.3">
      <c r="K448" s="7">
        <f t="shared" si="19"/>
        <v>0</v>
      </c>
      <c r="L448" s="5">
        <f t="shared" si="21"/>
        <v>0</v>
      </c>
      <c r="M448">
        <f t="shared" si="20"/>
        <v>0</v>
      </c>
    </row>
    <row r="449" spans="11:13" hidden="1" x14ac:dyDescent="0.3">
      <c r="K449" s="7">
        <f t="shared" si="19"/>
        <v>0</v>
      </c>
      <c r="L449" s="5">
        <f t="shared" si="21"/>
        <v>0</v>
      </c>
      <c r="M449">
        <f t="shared" si="20"/>
        <v>0</v>
      </c>
    </row>
    <row r="450" spans="11:13" hidden="1" x14ac:dyDescent="0.3">
      <c r="K450" s="7">
        <f t="shared" si="19"/>
        <v>0</v>
      </c>
      <c r="L450" s="5">
        <f t="shared" si="21"/>
        <v>0</v>
      </c>
      <c r="M450">
        <f t="shared" si="20"/>
        <v>0</v>
      </c>
    </row>
    <row r="451" spans="11:13" hidden="1" x14ac:dyDescent="0.3">
      <c r="K451" s="7">
        <f t="shared" si="19"/>
        <v>0</v>
      </c>
      <c r="L451" s="5">
        <f t="shared" si="21"/>
        <v>0</v>
      </c>
      <c r="M451">
        <f t="shared" si="20"/>
        <v>0</v>
      </c>
    </row>
    <row r="452" spans="11:13" hidden="1" x14ac:dyDescent="0.3">
      <c r="K452" s="7">
        <f t="shared" si="19"/>
        <v>0</v>
      </c>
      <c r="L452" s="5">
        <f t="shared" si="21"/>
        <v>0</v>
      </c>
      <c r="M452">
        <f t="shared" si="20"/>
        <v>0</v>
      </c>
    </row>
    <row r="453" spans="11:13" hidden="1" x14ac:dyDescent="0.3">
      <c r="K453" s="7">
        <f t="shared" ref="K453:K495" si="22">SUM(F453:J453)</f>
        <v>0</v>
      </c>
      <c r="L453" s="5">
        <f t="shared" si="21"/>
        <v>0</v>
      </c>
      <c r="M453">
        <f t="shared" si="20"/>
        <v>0</v>
      </c>
    </row>
    <row r="454" spans="11:13" hidden="1" x14ac:dyDescent="0.3">
      <c r="K454" s="7">
        <f t="shared" si="22"/>
        <v>0</v>
      </c>
      <c r="L454" s="5">
        <f t="shared" si="21"/>
        <v>0</v>
      </c>
      <c r="M454">
        <f t="shared" ref="M454:M495" si="23">SUM(K454*L454)</f>
        <v>0</v>
      </c>
    </row>
    <row r="455" spans="11:13" hidden="1" x14ac:dyDescent="0.3">
      <c r="K455" s="7">
        <f t="shared" si="22"/>
        <v>0</v>
      </c>
      <c r="L455" s="5">
        <f t="shared" si="21"/>
        <v>0</v>
      </c>
      <c r="M455">
        <f t="shared" si="23"/>
        <v>0</v>
      </c>
    </row>
    <row r="456" spans="11:13" hidden="1" x14ac:dyDescent="0.3">
      <c r="K456" s="7">
        <f t="shared" si="22"/>
        <v>0</v>
      </c>
      <c r="L456" s="5">
        <f t="shared" si="21"/>
        <v>0</v>
      </c>
      <c r="M456">
        <f t="shared" si="23"/>
        <v>0</v>
      </c>
    </row>
    <row r="457" spans="11:13" hidden="1" x14ac:dyDescent="0.3">
      <c r="K457" s="7">
        <f t="shared" si="22"/>
        <v>0</v>
      </c>
      <c r="L457" s="5">
        <f t="shared" si="21"/>
        <v>0</v>
      </c>
      <c r="M457">
        <f t="shared" si="23"/>
        <v>0</v>
      </c>
    </row>
    <row r="458" spans="11:13" hidden="1" x14ac:dyDescent="0.3">
      <c r="K458" s="7">
        <f t="shared" si="22"/>
        <v>0</v>
      </c>
      <c r="L458" s="5">
        <f t="shared" si="21"/>
        <v>0</v>
      </c>
      <c r="M458">
        <f t="shared" si="23"/>
        <v>0</v>
      </c>
    </row>
    <row r="459" spans="11:13" hidden="1" x14ac:dyDescent="0.3">
      <c r="K459" s="7">
        <f t="shared" si="22"/>
        <v>0</v>
      </c>
      <c r="L459" s="5">
        <f t="shared" si="21"/>
        <v>0</v>
      </c>
      <c r="M459">
        <f t="shared" si="23"/>
        <v>0</v>
      </c>
    </row>
    <row r="460" spans="11:13" hidden="1" x14ac:dyDescent="0.3">
      <c r="K460" s="7">
        <f t="shared" si="22"/>
        <v>0</v>
      </c>
      <c r="L460" s="5">
        <f t="shared" si="21"/>
        <v>0</v>
      </c>
      <c r="M460">
        <f t="shared" si="23"/>
        <v>0</v>
      </c>
    </row>
    <row r="461" spans="11:13" hidden="1" x14ac:dyDescent="0.3">
      <c r="K461" s="7">
        <f t="shared" si="22"/>
        <v>0</v>
      </c>
      <c r="L461" s="5">
        <f t="shared" si="21"/>
        <v>0</v>
      </c>
      <c r="M461">
        <f t="shared" si="23"/>
        <v>0</v>
      </c>
    </row>
    <row r="462" spans="11:13" hidden="1" x14ac:dyDescent="0.3">
      <c r="K462" s="7">
        <f t="shared" si="22"/>
        <v>0</v>
      </c>
      <c r="L462" s="5">
        <f t="shared" si="21"/>
        <v>0</v>
      </c>
      <c r="M462">
        <f t="shared" si="23"/>
        <v>0</v>
      </c>
    </row>
    <row r="463" spans="11:13" hidden="1" x14ac:dyDescent="0.3">
      <c r="K463" s="7">
        <f t="shared" si="22"/>
        <v>0</v>
      </c>
      <c r="L463" s="5">
        <f t="shared" si="21"/>
        <v>0</v>
      </c>
      <c r="M463">
        <f t="shared" si="23"/>
        <v>0</v>
      </c>
    </row>
    <row r="464" spans="11:13" hidden="1" x14ac:dyDescent="0.3">
      <c r="K464" s="7">
        <f t="shared" si="22"/>
        <v>0</v>
      </c>
      <c r="L464" s="5">
        <f t="shared" si="21"/>
        <v>0</v>
      </c>
      <c r="M464">
        <f t="shared" si="23"/>
        <v>0</v>
      </c>
    </row>
    <row r="465" spans="11:13" hidden="1" x14ac:dyDescent="0.3">
      <c r="K465" s="7">
        <f t="shared" si="22"/>
        <v>0</v>
      </c>
      <c r="L465" s="5">
        <f t="shared" ref="L465:L495" si="24">IF(D465="X",0,IF(E465="",0,IF(E465="H",0,VLOOKUP(E465,$F$539:$G$553,2))))</f>
        <v>0</v>
      </c>
      <c r="M465">
        <f t="shared" si="23"/>
        <v>0</v>
      </c>
    </row>
    <row r="466" spans="11:13" hidden="1" x14ac:dyDescent="0.3">
      <c r="K466" s="7">
        <f t="shared" si="22"/>
        <v>0</v>
      </c>
      <c r="L466" s="5">
        <f t="shared" si="24"/>
        <v>0</v>
      </c>
      <c r="M466">
        <f t="shared" si="23"/>
        <v>0</v>
      </c>
    </row>
    <row r="467" spans="11:13" hidden="1" x14ac:dyDescent="0.3">
      <c r="K467" s="7">
        <f t="shared" si="22"/>
        <v>0</v>
      </c>
      <c r="L467" s="5">
        <f t="shared" si="24"/>
        <v>0</v>
      </c>
      <c r="M467">
        <f t="shared" si="23"/>
        <v>0</v>
      </c>
    </row>
    <row r="468" spans="11:13" hidden="1" x14ac:dyDescent="0.3">
      <c r="K468" s="7">
        <f t="shared" si="22"/>
        <v>0</v>
      </c>
      <c r="L468" s="5">
        <f t="shared" si="24"/>
        <v>0</v>
      </c>
      <c r="M468">
        <f t="shared" si="23"/>
        <v>0</v>
      </c>
    </row>
    <row r="469" spans="11:13" hidden="1" x14ac:dyDescent="0.3">
      <c r="K469" s="7">
        <f t="shared" si="22"/>
        <v>0</v>
      </c>
      <c r="L469" s="5">
        <f t="shared" si="24"/>
        <v>0</v>
      </c>
      <c r="M469">
        <f t="shared" si="23"/>
        <v>0</v>
      </c>
    </row>
    <row r="470" spans="11:13" hidden="1" x14ac:dyDescent="0.3">
      <c r="K470" s="7">
        <f t="shared" si="22"/>
        <v>0</v>
      </c>
      <c r="L470" s="5">
        <f t="shared" si="24"/>
        <v>0</v>
      </c>
      <c r="M470">
        <f t="shared" si="23"/>
        <v>0</v>
      </c>
    </row>
    <row r="471" spans="11:13" hidden="1" x14ac:dyDescent="0.3">
      <c r="K471" s="7">
        <f t="shared" si="22"/>
        <v>0</v>
      </c>
      <c r="L471" s="5">
        <f t="shared" si="24"/>
        <v>0</v>
      </c>
      <c r="M471">
        <f t="shared" si="23"/>
        <v>0</v>
      </c>
    </row>
    <row r="472" spans="11:13" hidden="1" x14ac:dyDescent="0.3">
      <c r="K472" s="7">
        <f t="shared" si="22"/>
        <v>0</v>
      </c>
      <c r="L472" s="5">
        <f t="shared" si="24"/>
        <v>0</v>
      </c>
      <c r="M472">
        <f t="shared" si="23"/>
        <v>0</v>
      </c>
    </row>
    <row r="473" spans="11:13" hidden="1" x14ac:dyDescent="0.3">
      <c r="K473" s="7">
        <f t="shared" si="22"/>
        <v>0</v>
      </c>
      <c r="L473" s="5">
        <f t="shared" si="24"/>
        <v>0</v>
      </c>
      <c r="M473">
        <f t="shared" si="23"/>
        <v>0</v>
      </c>
    </row>
    <row r="474" spans="11:13" hidden="1" x14ac:dyDescent="0.3">
      <c r="K474" s="7">
        <f t="shared" si="22"/>
        <v>0</v>
      </c>
      <c r="L474" s="5">
        <f t="shared" si="24"/>
        <v>0</v>
      </c>
      <c r="M474">
        <f t="shared" si="23"/>
        <v>0</v>
      </c>
    </row>
    <row r="475" spans="11:13" hidden="1" x14ac:dyDescent="0.3">
      <c r="K475" s="7">
        <f t="shared" si="22"/>
        <v>0</v>
      </c>
      <c r="L475" s="5">
        <f t="shared" si="24"/>
        <v>0</v>
      </c>
      <c r="M475">
        <f t="shared" si="23"/>
        <v>0</v>
      </c>
    </row>
    <row r="476" spans="11:13" hidden="1" x14ac:dyDescent="0.3">
      <c r="K476" s="7">
        <f t="shared" si="22"/>
        <v>0</v>
      </c>
      <c r="L476" s="5">
        <f t="shared" si="24"/>
        <v>0</v>
      </c>
      <c r="M476">
        <f t="shared" si="23"/>
        <v>0</v>
      </c>
    </row>
    <row r="477" spans="11:13" hidden="1" x14ac:dyDescent="0.3">
      <c r="K477" s="7">
        <f t="shared" si="22"/>
        <v>0</v>
      </c>
      <c r="L477" s="5">
        <f t="shared" si="24"/>
        <v>0</v>
      </c>
      <c r="M477">
        <f t="shared" si="23"/>
        <v>0</v>
      </c>
    </row>
    <row r="478" spans="11:13" hidden="1" x14ac:dyDescent="0.3">
      <c r="K478" s="7">
        <f t="shared" si="22"/>
        <v>0</v>
      </c>
      <c r="L478" s="5">
        <f t="shared" si="24"/>
        <v>0</v>
      </c>
      <c r="M478">
        <f t="shared" si="23"/>
        <v>0</v>
      </c>
    </row>
    <row r="479" spans="11:13" hidden="1" x14ac:dyDescent="0.3">
      <c r="K479" s="7">
        <f t="shared" si="22"/>
        <v>0</v>
      </c>
      <c r="L479" s="5">
        <f t="shared" si="24"/>
        <v>0</v>
      </c>
      <c r="M479">
        <f t="shared" si="23"/>
        <v>0</v>
      </c>
    </row>
    <row r="480" spans="11:13" hidden="1" x14ac:dyDescent="0.3">
      <c r="K480" s="7">
        <f t="shared" si="22"/>
        <v>0</v>
      </c>
      <c r="L480" s="5">
        <f t="shared" si="24"/>
        <v>0</v>
      </c>
      <c r="M480">
        <f t="shared" si="23"/>
        <v>0</v>
      </c>
    </row>
    <row r="481" spans="2:13" hidden="1" x14ac:dyDescent="0.3">
      <c r="K481" s="7">
        <f t="shared" si="22"/>
        <v>0</v>
      </c>
      <c r="L481" s="5">
        <f t="shared" si="24"/>
        <v>0</v>
      </c>
      <c r="M481">
        <f t="shared" si="23"/>
        <v>0</v>
      </c>
    </row>
    <row r="482" spans="2:13" hidden="1" x14ac:dyDescent="0.3">
      <c r="K482" s="7">
        <f t="shared" si="22"/>
        <v>0</v>
      </c>
      <c r="L482" s="5">
        <f t="shared" si="24"/>
        <v>0</v>
      </c>
      <c r="M482">
        <f t="shared" si="23"/>
        <v>0</v>
      </c>
    </row>
    <row r="483" spans="2:13" hidden="1" x14ac:dyDescent="0.3">
      <c r="K483" s="7">
        <f t="shared" si="22"/>
        <v>0</v>
      </c>
      <c r="L483" s="5">
        <f t="shared" si="24"/>
        <v>0</v>
      </c>
      <c r="M483">
        <f t="shared" si="23"/>
        <v>0</v>
      </c>
    </row>
    <row r="484" spans="2:13" hidden="1" x14ac:dyDescent="0.3">
      <c r="K484" s="7">
        <f t="shared" si="22"/>
        <v>0</v>
      </c>
      <c r="L484" s="5">
        <f t="shared" si="24"/>
        <v>0</v>
      </c>
      <c r="M484">
        <f t="shared" si="23"/>
        <v>0</v>
      </c>
    </row>
    <row r="485" spans="2:13" hidden="1" x14ac:dyDescent="0.3">
      <c r="K485" s="7">
        <f t="shared" si="22"/>
        <v>0</v>
      </c>
      <c r="L485" s="5">
        <f t="shared" si="24"/>
        <v>0</v>
      </c>
      <c r="M485">
        <f t="shared" si="23"/>
        <v>0</v>
      </c>
    </row>
    <row r="486" spans="2:13" hidden="1" x14ac:dyDescent="0.3">
      <c r="K486" s="7">
        <f t="shared" si="22"/>
        <v>0</v>
      </c>
      <c r="L486" s="5">
        <f t="shared" si="24"/>
        <v>0</v>
      </c>
      <c r="M486">
        <f t="shared" si="23"/>
        <v>0</v>
      </c>
    </row>
    <row r="487" spans="2:13" hidden="1" x14ac:dyDescent="0.3">
      <c r="K487" s="7">
        <f t="shared" si="22"/>
        <v>0</v>
      </c>
      <c r="L487" s="5">
        <f t="shared" si="24"/>
        <v>0</v>
      </c>
      <c r="M487">
        <f t="shared" si="23"/>
        <v>0</v>
      </c>
    </row>
    <row r="488" spans="2:13" hidden="1" x14ac:dyDescent="0.3">
      <c r="K488" s="7">
        <f t="shared" si="22"/>
        <v>0</v>
      </c>
      <c r="L488" s="5">
        <f t="shared" si="24"/>
        <v>0</v>
      </c>
      <c r="M488">
        <f t="shared" si="23"/>
        <v>0</v>
      </c>
    </row>
    <row r="489" spans="2:13" hidden="1" x14ac:dyDescent="0.3">
      <c r="K489" s="7">
        <f t="shared" si="22"/>
        <v>0</v>
      </c>
      <c r="L489" s="5">
        <f t="shared" si="24"/>
        <v>0</v>
      </c>
      <c r="M489">
        <f t="shared" si="23"/>
        <v>0</v>
      </c>
    </row>
    <row r="490" spans="2:13" hidden="1" x14ac:dyDescent="0.3">
      <c r="K490" s="7">
        <f t="shared" si="22"/>
        <v>0</v>
      </c>
      <c r="L490" s="5">
        <f t="shared" si="24"/>
        <v>0</v>
      </c>
      <c r="M490">
        <f t="shared" si="23"/>
        <v>0</v>
      </c>
    </row>
    <row r="491" spans="2:13" hidden="1" x14ac:dyDescent="0.3">
      <c r="K491" s="7">
        <f t="shared" si="22"/>
        <v>0</v>
      </c>
      <c r="L491" s="5">
        <f t="shared" si="24"/>
        <v>0</v>
      </c>
      <c r="M491">
        <f t="shared" si="23"/>
        <v>0</v>
      </c>
    </row>
    <row r="492" spans="2:13" hidden="1" x14ac:dyDescent="0.3">
      <c r="K492" s="7">
        <f t="shared" si="22"/>
        <v>0</v>
      </c>
      <c r="L492" s="5">
        <f t="shared" si="24"/>
        <v>0</v>
      </c>
      <c r="M492">
        <f t="shared" si="23"/>
        <v>0</v>
      </c>
    </row>
    <row r="493" spans="2:13" hidden="1" x14ac:dyDescent="0.3">
      <c r="K493" s="7">
        <f t="shared" si="22"/>
        <v>0</v>
      </c>
      <c r="L493" s="5">
        <f t="shared" si="24"/>
        <v>0</v>
      </c>
      <c r="M493">
        <f t="shared" si="23"/>
        <v>0</v>
      </c>
    </row>
    <row r="494" spans="2:13" hidden="1" x14ac:dyDescent="0.3">
      <c r="K494" s="7">
        <f t="shared" si="22"/>
        <v>0</v>
      </c>
      <c r="L494" s="5">
        <f t="shared" si="24"/>
        <v>0</v>
      </c>
      <c r="M494">
        <f t="shared" si="23"/>
        <v>0</v>
      </c>
    </row>
    <row r="495" spans="2:13" hidden="1" x14ac:dyDescent="0.3">
      <c r="K495" s="7">
        <f t="shared" si="22"/>
        <v>0</v>
      </c>
      <c r="L495" s="5">
        <f t="shared" si="24"/>
        <v>0</v>
      </c>
      <c r="M495">
        <f t="shared" si="23"/>
        <v>0</v>
      </c>
    </row>
    <row r="496" spans="2:13" ht="15" hidden="1" thickBot="1" x14ac:dyDescent="0.35">
      <c r="B496" s="404"/>
      <c r="C496" s="259" t="s">
        <v>285</v>
      </c>
      <c r="D496" s="259"/>
      <c r="E496" s="259"/>
      <c r="F496" s="260">
        <f>SUM(F40:F70)</f>
        <v>0</v>
      </c>
      <c r="G496" s="260">
        <f t="shared" ref="G496:J496" si="25">SUM(G40:G70)</f>
        <v>0</v>
      </c>
      <c r="H496" s="260">
        <f t="shared" si="25"/>
        <v>0</v>
      </c>
      <c r="I496" s="260">
        <f t="shared" si="25"/>
        <v>0</v>
      </c>
      <c r="J496" s="260">
        <f t="shared" si="25"/>
        <v>0</v>
      </c>
      <c r="K496" s="335">
        <f>SUM(K40:K70)</f>
        <v>0</v>
      </c>
      <c r="L496" s="258"/>
      <c r="M496" s="260"/>
    </row>
    <row r="497" spans="3:13" ht="15" hidden="1" thickTop="1" x14ac:dyDescent="0.3">
      <c r="K497" s="7">
        <f t="shared" ref="K497:K498" si="26">SUM(F497:J497)</f>
        <v>0</v>
      </c>
      <c r="L497" s="5">
        <f t="shared" ref="L497:L498" si="27">IF(D497="X",0,IF(E497="",0,IF(E497="H",0,VLOOKUP(E497,$F$539:$G$553,2))))</f>
        <v>0</v>
      </c>
      <c r="M497">
        <f t="shared" ref="M497:M498" si="28">SUM(K497*L497)</f>
        <v>0</v>
      </c>
    </row>
    <row r="498" spans="3:13" hidden="1" x14ac:dyDescent="0.3">
      <c r="K498" s="7">
        <f t="shared" si="26"/>
        <v>0</v>
      </c>
      <c r="L498" s="5">
        <f t="shared" si="27"/>
        <v>0</v>
      </c>
      <c r="M498">
        <f t="shared" si="28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9">SUMPRODUCT(--($E$4:$E$498=C500),--($D$4:$D$498=""),$F$4:$F$498)</f>
        <v>176</v>
      </c>
      <c r="G500" s="149">
        <f t="shared" ref="G500:G514" si="30">SUMPRODUCT(--($E$4:$E$498=C500),--($D$4:$D$498=""),$G$4:$G$498)</f>
        <v>69.8</v>
      </c>
      <c r="H500" s="149">
        <f t="shared" ref="H500:H514" si="31">SUMPRODUCT(--($E$4:$E$498=C500),--($D$4:$D$498=""),$H$4:$H$498)</f>
        <v>0</v>
      </c>
      <c r="I500" s="149">
        <f t="shared" ref="I500:I514" si="32">SUMPRODUCT(--($E$4:$E$498=C500),--($D$4:$D$498=""),$I$4:$I$498)</f>
        <v>0</v>
      </c>
      <c r="J500" s="149">
        <f t="shared" ref="J500:J514" si="33">SUMPRODUCT(--($E$4:$E$498=C500),--($D$4:$D$498=""),$J$4:$J$498)</f>
        <v>0</v>
      </c>
      <c r="K500" s="149">
        <f t="shared" ref="K500:K514" si="34">SUM(F500:J500)</f>
        <v>245.8</v>
      </c>
      <c r="L500" s="149"/>
      <c r="M500" s="149">
        <f t="shared" ref="M500:M507" si="35">SUMPRODUCT(--($E$4:$E$498=C500),--($D$4:$D$498=""),$M$4:$M$498)</f>
        <v>49160</v>
      </c>
    </row>
    <row r="501" spans="3:13" hidden="1" x14ac:dyDescent="0.3">
      <c r="C501" s="149" t="str">
        <f t="shared" ref="C501:C514" si="36">IF(F540="","Vrije categorie",F540)</f>
        <v>A1</v>
      </c>
      <c r="D501" s="149"/>
      <c r="E501" s="149"/>
      <c r="F501" s="149">
        <f t="shared" si="29"/>
        <v>69.3</v>
      </c>
      <c r="G501" s="149">
        <f t="shared" si="30"/>
        <v>6.8</v>
      </c>
      <c r="H501" s="149">
        <f t="shared" si="31"/>
        <v>0</v>
      </c>
      <c r="I501" s="149">
        <f t="shared" si="32"/>
        <v>0</v>
      </c>
      <c r="J501" s="149">
        <f t="shared" si="33"/>
        <v>0</v>
      </c>
      <c r="K501" s="149">
        <f t="shared" si="34"/>
        <v>76.099999999999994</v>
      </c>
      <c r="L501" s="149"/>
      <c r="M501" s="149">
        <f t="shared" si="35"/>
        <v>9132</v>
      </c>
    </row>
    <row r="502" spans="3:13" hidden="1" x14ac:dyDescent="0.3">
      <c r="C502" s="149" t="str">
        <f t="shared" si="36"/>
        <v>B</v>
      </c>
      <c r="D502" s="149"/>
      <c r="E502" s="149"/>
      <c r="F502" s="149">
        <f t="shared" si="29"/>
        <v>270.5</v>
      </c>
      <c r="G502" s="149">
        <f t="shared" si="30"/>
        <v>0</v>
      </c>
      <c r="H502" s="149">
        <f t="shared" si="31"/>
        <v>0</v>
      </c>
      <c r="I502" s="149">
        <f t="shared" si="32"/>
        <v>0</v>
      </c>
      <c r="J502" s="149">
        <f t="shared" si="33"/>
        <v>9</v>
      </c>
      <c r="K502" s="149">
        <f t="shared" si="34"/>
        <v>279.5</v>
      </c>
      <c r="L502" s="149"/>
      <c r="M502" s="149">
        <f t="shared" si="35"/>
        <v>55900</v>
      </c>
    </row>
    <row r="503" spans="3:13" hidden="1" x14ac:dyDescent="0.3">
      <c r="C503" s="149" t="str">
        <f t="shared" si="36"/>
        <v>C</v>
      </c>
      <c r="D503" s="149"/>
      <c r="E503" s="149"/>
      <c r="F503" s="149">
        <f t="shared" si="29"/>
        <v>0</v>
      </c>
      <c r="G503" s="149">
        <f t="shared" si="30"/>
        <v>0</v>
      </c>
      <c r="H503" s="149">
        <f t="shared" si="31"/>
        <v>0</v>
      </c>
      <c r="I503" s="149">
        <f t="shared" si="32"/>
        <v>0</v>
      </c>
      <c r="J503" s="149">
        <f t="shared" si="33"/>
        <v>38.200000000000003</v>
      </c>
      <c r="K503" s="149">
        <f t="shared" si="34"/>
        <v>38.200000000000003</v>
      </c>
      <c r="L503" s="149"/>
      <c r="M503" s="149">
        <f t="shared" si="35"/>
        <v>7640</v>
      </c>
    </row>
    <row r="504" spans="3:13" hidden="1" x14ac:dyDescent="0.3">
      <c r="C504" s="149" t="str">
        <f t="shared" si="36"/>
        <v>D</v>
      </c>
      <c r="D504" s="149"/>
      <c r="E504" s="149"/>
      <c r="F504" s="149">
        <f t="shared" si="29"/>
        <v>0</v>
      </c>
      <c r="G504" s="149">
        <f t="shared" si="30"/>
        <v>93.2</v>
      </c>
      <c r="H504" s="149">
        <f t="shared" si="31"/>
        <v>0</v>
      </c>
      <c r="I504" s="149">
        <f t="shared" si="32"/>
        <v>0</v>
      </c>
      <c r="J504" s="149">
        <f t="shared" si="33"/>
        <v>0</v>
      </c>
      <c r="K504" s="149">
        <f t="shared" si="34"/>
        <v>93.2</v>
      </c>
      <c r="L504" s="149"/>
      <c r="M504" s="149">
        <f t="shared" si="35"/>
        <v>18640</v>
      </c>
    </row>
    <row r="505" spans="3:13" hidden="1" x14ac:dyDescent="0.3">
      <c r="C505" s="149" t="str">
        <f t="shared" si="36"/>
        <v>Vrije categorie</v>
      </c>
      <c r="D505" s="149"/>
      <c r="E505" s="149"/>
      <c r="F505" s="149">
        <f t="shared" si="29"/>
        <v>0</v>
      </c>
      <c r="G505" s="149">
        <f t="shared" si="30"/>
        <v>0</v>
      </c>
      <c r="H505" s="149">
        <f t="shared" si="31"/>
        <v>0</v>
      </c>
      <c r="I505" s="149">
        <f t="shared" si="32"/>
        <v>0</v>
      </c>
      <c r="J505" s="149">
        <f t="shared" si="33"/>
        <v>0</v>
      </c>
      <c r="K505" s="149">
        <f t="shared" si="34"/>
        <v>0</v>
      </c>
      <c r="L505" s="149"/>
      <c r="M505" s="149">
        <f t="shared" si="35"/>
        <v>0</v>
      </c>
    </row>
    <row r="506" spans="3:13" hidden="1" x14ac:dyDescent="0.3">
      <c r="C506" s="149" t="str">
        <f t="shared" si="36"/>
        <v>Vrije categorie</v>
      </c>
      <c r="D506" s="149"/>
      <c r="E506" s="149"/>
      <c r="F506" s="149">
        <f t="shared" si="29"/>
        <v>0</v>
      </c>
      <c r="G506" s="149">
        <f t="shared" si="30"/>
        <v>0</v>
      </c>
      <c r="H506" s="149">
        <f t="shared" si="31"/>
        <v>0</v>
      </c>
      <c r="I506" s="149">
        <f t="shared" si="32"/>
        <v>0</v>
      </c>
      <c r="J506" s="149">
        <f t="shared" si="33"/>
        <v>0</v>
      </c>
      <c r="K506" s="149">
        <f t="shared" si="34"/>
        <v>0</v>
      </c>
      <c r="L506" s="149"/>
      <c r="M506" s="149">
        <f t="shared" si="35"/>
        <v>0</v>
      </c>
    </row>
    <row r="507" spans="3:13" hidden="1" x14ac:dyDescent="0.3">
      <c r="C507" s="149" t="str">
        <f t="shared" si="36"/>
        <v>Vrije categorie</v>
      </c>
      <c r="D507" s="149"/>
      <c r="E507" s="149"/>
      <c r="F507" s="149">
        <f t="shared" si="29"/>
        <v>0</v>
      </c>
      <c r="G507" s="149">
        <f t="shared" si="30"/>
        <v>0</v>
      </c>
      <c r="H507" s="149">
        <f t="shared" si="31"/>
        <v>0</v>
      </c>
      <c r="I507" s="149">
        <f t="shared" si="32"/>
        <v>0</v>
      </c>
      <c r="J507" s="149">
        <f t="shared" si="33"/>
        <v>0</v>
      </c>
      <c r="K507" s="149">
        <f t="shared" si="34"/>
        <v>0</v>
      </c>
      <c r="L507" s="149"/>
      <c r="M507" s="149">
        <f t="shared" si="35"/>
        <v>0</v>
      </c>
    </row>
    <row r="508" spans="3:13" hidden="1" x14ac:dyDescent="0.3">
      <c r="C508" s="149" t="str">
        <f t="shared" si="36"/>
        <v>Vrije categorie</v>
      </c>
      <c r="D508" s="149"/>
      <c r="E508" s="149"/>
      <c r="F508" s="149">
        <f t="shared" si="29"/>
        <v>0</v>
      </c>
      <c r="G508" s="149">
        <f t="shared" si="30"/>
        <v>0</v>
      </c>
      <c r="H508" s="149">
        <f t="shared" si="31"/>
        <v>0</v>
      </c>
      <c r="I508" s="149">
        <f t="shared" si="32"/>
        <v>0</v>
      </c>
      <c r="J508" s="149">
        <f t="shared" si="33"/>
        <v>0</v>
      </c>
      <c r="K508" s="149">
        <f t="shared" si="34"/>
        <v>0</v>
      </c>
      <c r="L508" s="149"/>
      <c r="M508" s="149">
        <f t="shared" ref="M508:M513" si="37">SUMPRODUCT(--($E$4:$E$498=C508),--($D$4:$D$498=""),$M$4:$M$498)</f>
        <v>0</v>
      </c>
    </row>
    <row r="509" spans="3:13" hidden="1" x14ac:dyDescent="0.3">
      <c r="C509" s="149" t="str">
        <f t="shared" si="36"/>
        <v>Vrije categorie</v>
      </c>
      <c r="D509" s="149"/>
      <c r="E509" s="149"/>
      <c r="F509" s="149">
        <f t="shared" si="29"/>
        <v>0</v>
      </c>
      <c r="G509" s="149">
        <f t="shared" si="30"/>
        <v>0</v>
      </c>
      <c r="H509" s="149">
        <f t="shared" si="31"/>
        <v>0</v>
      </c>
      <c r="I509" s="149">
        <f t="shared" si="32"/>
        <v>0</v>
      </c>
      <c r="J509" s="149">
        <f t="shared" si="33"/>
        <v>0</v>
      </c>
      <c r="K509" s="149">
        <f t="shared" si="34"/>
        <v>0</v>
      </c>
      <c r="L509" s="149"/>
      <c r="M509" s="149">
        <f t="shared" si="37"/>
        <v>0</v>
      </c>
    </row>
    <row r="510" spans="3:13" hidden="1" x14ac:dyDescent="0.3">
      <c r="C510" s="149" t="str">
        <f t="shared" si="36"/>
        <v>Vrije categorie</v>
      </c>
      <c r="D510" s="149"/>
      <c r="E510" s="149"/>
      <c r="F510" s="149">
        <f t="shared" si="29"/>
        <v>0</v>
      </c>
      <c r="G510" s="149">
        <f t="shared" si="30"/>
        <v>0</v>
      </c>
      <c r="H510" s="149">
        <f t="shared" si="31"/>
        <v>0</v>
      </c>
      <c r="I510" s="149">
        <f t="shared" si="32"/>
        <v>0</v>
      </c>
      <c r="J510" s="149">
        <f t="shared" si="33"/>
        <v>0</v>
      </c>
      <c r="K510" s="149">
        <f t="shared" si="34"/>
        <v>0</v>
      </c>
      <c r="L510" s="149"/>
      <c r="M510" s="149">
        <f t="shared" si="37"/>
        <v>0</v>
      </c>
    </row>
    <row r="511" spans="3:13" hidden="1" x14ac:dyDescent="0.3">
      <c r="C511" s="149" t="str">
        <f t="shared" si="36"/>
        <v>Vrije categorie</v>
      </c>
      <c r="D511" s="149"/>
      <c r="E511" s="149"/>
      <c r="F511" s="149">
        <f t="shared" si="29"/>
        <v>0</v>
      </c>
      <c r="G511" s="149">
        <f t="shared" si="30"/>
        <v>0</v>
      </c>
      <c r="H511" s="149">
        <f t="shared" si="31"/>
        <v>0</v>
      </c>
      <c r="I511" s="149">
        <f t="shared" si="32"/>
        <v>0</v>
      </c>
      <c r="J511" s="149">
        <f t="shared" si="33"/>
        <v>0</v>
      </c>
      <c r="K511" s="149">
        <f t="shared" si="34"/>
        <v>0</v>
      </c>
      <c r="L511" s="149"/>
      <c r="M511" s="149">
        <f t="shared" si="37"/>
        <v>0</v>
      </c>
    </row>
    <row r="512" spans="3:13" hidden="1" x14ac:dyDescent="0.3">
      <c r="C512" s="149" t="str">
        <f t="shared" si="36"/>
        <v>Vrije categorie</v>
      </c>
      <c r="D512" s="149"/>
      <c r="E512" s="149"/>
      <c r="F512" s="149">
        <f t="shared" si="29"/>
        <v>0</v>
      </c>
      <c r="G512" s="149">
        <f t="shared" si="30"/>
        <v>0</v>
      </c>
      <c r="H512" s="149">
        <f t="shared" si="31"/>
        <v>0</v>
      </c>
      <c r="I512" s="149">
        <f t="shared" si="32"/>
        <v>0</v>
      </c>
      <c r="J512" s="149">
        <f t="shared" si="33"/>
        <v>0</v>
      </c>
      <c r="K512" s="149">
        <f t="shared" si="34"/>
        <v>0</v>
      </c>
      <c r="L512" s="149"/>
      <c r="M512" s="149">
        <f t="shared" si="37"/>
        <v>0</v>
      </c>
    </row>
    <row r="513" spans="3:13" hidden="1" x14ac:dyDescent="0.3">
      <c r="C513" s="149" t="str">
        <f t="shared" si="36"/>
        <v>Vrije categorie</v>
      </c>
      <c r="D513" s="149"/>
      <c r="E513" s="149"/>
      <c r="F513" s="149">
        <f t="shared" si="29"/>
        <v>0</v>
      </c>
      <c r="G513" s="149">
        <f t="shared" si="30"/>
        <v>0</v>
      </c>
      <c r="H513" s="149">
        <f t="shared" si="31"/>
        <v>0</v>
      </c>
      <c r="I513" s="149">
        <f t="shared" si="32"/>
        <v>0</v>
      </c>
      <c r="J513" s="149">
        <f t="shared" si="33"/>
        <v>0</v>
      </c>
      <c r="K513" s="149">
        <f t="shared" si="34"/>
        <v>0</v>
      </c>
      <c r="L513" s="149"/>
      <c r="M513" s="149">
        <f t="shared" si="37"/>
        <v>0</v>
      </c>
    </row>
    <row r="514" spans="3:13" hidden="1" x14ac:dyDescent="0.3">
      <c r="C514" s="149" t="str">
        <f t="shared" si="36"/>
        <v>Vrije categorie</v>
      </c>
      <c r="D514" s="149"/>
      <c r="E514" s="149"/>
      <c r="F514" s="149">
        <f t="shared" si="29"/>
        <v>0</v>
      </c>
      <c r="G514" s="149">
        <f t="shared" si="30"/>
        <v>0</v>
      </c>
      <c r="H514" s="149">
        <f t="shared" si="31"/>
        <v>0</v>
      </c>
      <c r="I514" s="149">
        <f t="shared" si="32"/>
        <v>0</v>
      </c>
      <c r="J514" s="149">
        <f t="shared" si="33"/>
        <v>0</v>
      </c>
      <c r="K514" s="149">
        <f t="shared" si="34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515.79999999999995</v>
      </c>
      <c r="G515" s="150">
        <f t="shared" ref="G515:K515" si="38">SUM(G500:G514)</f>
        <v>169.8</v>
      </c>
      <c r="H515" s="150">
        <f t="shared" si="38"/>
        <v>0</v>
      </c>
      <c r="I515" s="150">
        <f t="shared" si="38"/>
        <v>0</v>
      </c>
      <c r="J515" s="150">
        <f t="shared" si="38"/>
        <v>47.2</v>
      </c>
      <c r="K515" s="150">
        <f t="shared" si="38"/>
        <v>732.80000000000007</v>
      </c>
      <c r="L515" s="150"/>
      <c r="M515" s="150">
        <f>SUM(M499:M514)</f>
        <v>140472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108</v>
      </c>
      <c r="G517" s="150">
        <f>SUMPRODUCT(--($E$4:$E$498="H"),G4:G498)</f>
        <v>22.6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0</v>
      </c>
      <c r="K517" s="150">
        <f>SUM(F517:J517)</f>
        <v>130.6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9">C500</f>
        <v>A</v>
      </c>
      <c r="D520" s="9"/>
      <c r="E520" s="9"/>
      <c r="F520" s="9">
        <f t="shared" ref="F520:F534" si="40">SUMPRODUCT(--($E$4:$E$498=C520),--($D$4:$D$498="X"),$F$4:$F$498)</f>
        <v>0</v>
      </c>
      <c r="G520" s="9">
        <f t="shared" ref="G520:G534" si="41">SUMPRODUCT(--($E$4:$E$498=C520),--($D$4:$D$498="X"),$G$4:$G$498)</f>
        <v>0</v>
      </c>
      <c r="H520" s="9">
        <f t="shared" ref="H520:H534" si="42">SUMPRODUCT(--($E$4:$E$498=C520),--($D$4:$D$498="X"),$H$4:$H$498)</f>
        <v>0</v>
      </c>
      <c r="I520" s="9">
        <f t="shared" ref="I520:I534" si="43">SUMPRODUCT(--($E$4:$E$498=C520),--($D$4:$D$498="X"),$I$4:$I$498)</f>
        <v>0</v>
      </c>
      <c r="J520" s="9">
        <f t="shared" ref="J520:J534" si="44">SUMPRODUCT(--($E$4:$E$498=C520),--($D$4:$D$498="X"),$J$4:$J$498)</f>
        <v>0</v>
      </c>
      <c r="K520" s="9">
        <f t="shared" ref="K520:K534" si="45">SUM(F520:J520)</f>
        <v>0</v>
      </c>
    </row>
    <row r="521" spans="3:13" hidden="1" x14ac:dyDescent="0.3">
      <c r="C521" s="9" t="str">
        <f t="shared" si="39"/>
        <v>A1</v>
      </c>
      <c r="D521" s="9"/>
      <c r="E521" s="9"/>
      <c r="F521" s="9">
        <f t="shared" si="40"/>
        <v>0</v>
      </c>
      <c r="G521" s="9">
        <f t="shared" si="41"/>
        <v>0</v>
      </c>
      <c r="H521" s="9">
        <f t="shared" si="42"/>
        <v>0</v>
      </c>
      <c r="I521" s="9">
        <f t="shared" si="43"/>
        <v>0</v>
      </c>
      <c r="J521" s="9">
        <f t="shared" si="44"/>
        <v>0</v>
      </c>
      <c r="K521" s="9">
        <f t="shared" si="45"/>
        <v>0</v>
      </c>
    </row>
    <row r="522" spans="3:13" hidden="1" x14ac:dyDescent="0.3">
      <c r="C522" s="9" t="str">
        <f t="shared" si="39"/>
        <v>B</v>
      </c>
      <c r="D522" s="9"/>
      <c r="E522" s="9"/>
      <c r="F522" s="9">
        <f t="shared" si="40"/>
        <v>0</v>
      </c>
      <c r="G522" s="9">
        <f t="shared" si="41"/>
        <v>0</v>
      </c>
      <c r="H522" s="9">
        <f t="shared" si="42"/>
        <v>0</v>
      </c>
      <c r="I522" s="9">
        <f t="shared" si="43"/>
        <v>0</v>
      </c>
      <c r="J522" s="9">
        <f t="shared" si="44"/>
        <v>0</v>
      </c>
      <c r="K522" s="9">
        <f t="shared" si="45"/>
        <v>0</v>
      </c>
    </row>
    <row r="523" spans="3:13" hidden="1" x14ac:dyDescent="0.3">
      <c r="C523" s="9" t="str">
        <f t="shared" si="39"/>
        <v>C</v>
      </c>
      <c r="D523" s="9"/>
      <c r="E523" s="9"/>
      <c r="F523" s="9">
        <f t="shared" si="40"/>
        <v>0</v>
      </c>
      <c r="G523" s="9">
        <f t="shared" si="41"/>
        <v>0</v>
      </c>
      <c r="H523" s="9">
        <f t="shared" si="42"/>
        <v>0</v>
      </c>
      <c r="I523" s="9">
        <f t="shared" si="43"/>
        <v>0</v>
      </c>
      <c r="J523" s="9">
        <f t="shared" si="44"/>
        <v>0</v>
      </c>
      <c r="K523" s="9">
        <f t="shared" si="45"/>
        <v>0</v>
      </c>
    </row>
    <row r="524" spans="3:13" hidden="1" x14ac:dyDescent="0.3">
      <c r="C524" s="9" t="str">
        <f t="shared" si="39"/>
        <v>D</v>
      </c>
      <c r="D524" s="9"/>
      <c r="E524" s="9"/>
      <c r="F524" s="9">
        <f t="shared" si="40"/>
        <v>0</v>
      </c>
      <c r="G524" s="9">
        <f t="shared" si="41"/>
        <v>0</v>
      </c>
      <c r="H524" s="9">
        <f t="shared" si="42"/>
        <v>0</v>
      </c>
      <c r="I524" s="9">
        <f t="shared" si="43"/>
        <v>0</v>
      </c>
      <c r="J524" s="9">
        <f t="shared" si="44"/>
        <v>0</v>
      </c>
      <c r="K524" s="9">
        <f t="shared" si="45"/>
        <v>0</v>
      </c>
    </row>
    <row r="525" spans="3:13" hidden="1" x14ac:dyDescent="0.3">
      <c r="C525" s="9" t="str">
        <f t="shared" si="39"/>
        <v>Vrije categorie</v>
      </c>
      <c r="D525" s="9"/>
      <c r="E525" s="9"/>
      <c r="F525" s="9">
        <f t="shared" si="40"/>
        <v>0</v>
      </c>
      <c r="G525" s="9">
        <f t="shared" si="41"/>
        <v>0</v>
      </c>
      <c r="H525" s="9">
        <f t="shared" si="42"/>
        <v>0</v>
      </c>
      <c r="I525" s="9">
        <f t="shared" si="43"/>
        <v>0</v>
      </c>
      <c r="J525" s="9">
        <f t="shared" si="44"/>
        <v>0</v>
      </c>
      <c r="K525" s="9">
        <f t="shared" si="45"/>
        <v>0</v>
      </c>
    </row>
    <row r="526" spans="3:13" hidden="1" x14ac:dyDescent="0.3">
      <c r="C526" s="9" t="str">
        <f t="shared" si="39"/>
        <v>Vrije categorie</v>
      </c>
      <c r="D526" s="9"/>
      <c r="E526" s="9"/>
      <c r="F526" s="9">
        <f t="shared" si="40"/>
        <v>0</v>
      </c>
      <c r="G526" s="9">
        <f t="shared" si="41"/>
        <v>0</v>
      </c>
      <c r="H526" s="9">
        <f t="shared" si="42"/>
        <v>0</v>
      </c>
      <c r="I526" s="9">
        <f t="shared" si="43"/>
        <v>0</v>
      </c>
      <c r="J526" s="9">
        <f t="shared" si="44"/>
        <v>0</v>
      </c>
      <c r="K526" s="9">
        <f t="shared" si="45"/>
        <v>0</v>
      </c>
    </row>
    <row r="527" spans="3:13" hidden="1" x14ac:dyDescent="0.3">
      <c r="C527" s="9" t="str">
        <f t="shared" si="39"/>
        <v>Vrije categorie</v>
      </c>
      <c r="D527" s="9"/>
      <c r="E527" s="9"/>
      <c r="F527" s="9">
        <f t="shared" si="40"/>
        <v>0</v>
      </c>
      <c r="G527" s="9">
        <f t="shared" si="41"/>
        <v>0</v>
      </c>
      <c r="H527" s="9">
        <f t="shared" si="42"/>
        <v>0</v>
      </c>
      <c r="I527" s="9">
        <f t="shared" si="43"/>
        <v>0</v>
      </c>
      <c r="J527" s="9">
        <f t="shared" si="44"/>
        <v>0</v>
      </c>
      <c r="K527" s="9">
        <f t="shared" si="45"/>
        <v>0</v>
      </c>
    </row>
    <row r="528" spans="3:13" hidden="1" x14ac:dyDescent="0.3">
      <c r="C528" s="9" t="str">
        <f t="shared" si="39"/>
        <v>Vrije categorie</v>
      </c>
      <c r="D528" s="9"/>
      <c r="E528" s="9"/>
      <c r="F528" s="9">
        <f t="shared" si="40"/>
        <v>0</v>
      </c>
      <c r="G528" s="9">
        <f t="shared" si="41"/>
        <v>0</v>
      </c>
      <c r="H528" s="9">
        <f t="shared" si="42"/>
        <v>0</v>
      </c>
      <c r="I528" s="9">
        <f t="shared" si="43"/>
        <v>0</v>
      </c>
      <c r="J528" s="9">
        <f t="shared" si="44"/>
        <v>0</v>
      </c>
      <c r="K528" s="9">
        <f t="shared" si="45"/>
        <v>0</v>
      </c>
    </row>
    <row r="529" spans="3:12" hidden="1" x14ac:dyDescent="0.3">
      <c r="C529" s="9" t="str">
        <f t="shared" si="39"/>
        <v>Vrije categorie</v>
      </c>
      <c r="D529" s="9"/>
      <c r="E529" s="9"/>
      <c r="F529" s="9">
        <f t="shared" si="40"/>
        <v>0</v>
      </c>
      <c r="G529" s="9">
        <f t="shared" si="41"/>
        <v>0</v>
      </c>
      <c r="H529" s="9">
        <f t="shared" si="42"/>
        <v>0</v>
      </c>
      <c r="I529" s="9">
        <f t="shared" si="43"/>
        <v>0</v>
      </c>
      <c r="J529" s="9">
        <f t="shared" si="44"/>
        <v>0</v>
      </c>
      <c r="K529" s="9">
        <f t="shared" si="45"/>
        <v>0</v>
      </c>
    </row>
    <row r="530" spans="3:12" hidden="1" x14ac:dyDescent="0.3">
      <c r="C530" s="9" t="str">
        <f t="shared" si="39"/>
        <v>Vrije categorie</v>
      </c>
      <c r="D530" s="9"/>
      <c r="E530" s="9"/>
      <c r="F530" s="9">
        <f t="shared" si="40"/>
        <v>0</v>
      </c>
      <c r="G530" s="9">
        <f t="shared" si="41"/>
        <v>0</v>
      </c>
      <c r="H530" s="9">
        <f t="shared" si="42"/>
        <v>0</v>
      </c>
      <c r="I530" s="9">
        <f t="shared" si="43"/>
        <v>0</v>
      </c>
      <c r="J530" s="9">
        <f t="shared" si="44"/>
        <v>0</v>
      </c>
      <c r="K530" s="9">
        <f t="shared" si="45"/>
        <v>0</v>
      </c>
    </row>
    <row r="531" spans="3:12" hidden="1" x14ac:dyDescent="0.3">
      <c r="C531" s="9" t="str">
        <f t="shared" si="39"/>
        <v>Vrije categorie</v>
      </c>
      <c r="D531" s="9"/>
      <c r="E531" s="9"/>
      <c r="F531" s="9">
        <f t="shared" si="40"/>
        <v>0</v>
      </c>
      <c r="G531" s="9">
        <f t="shared" si="41"/>
        <v>0</v>
      </c>
      <c r="H531" s="9">
        <f t="shared" si="42"/>
        <v>0</v>
      </c>
      <c r="I531" s="9">
        <f t="shared" si="43"/>
        <v>0</v>
      </c>
      <c r="J531" s="9">
        <f t="shared" si="44"/>
        <v>0</v>
      </c>
      <c r="K531" s="9">
        <f t="shared" si="45"/>
        <v>0</v>
      </c>
    </row>
    <row r="532" spans="3:12" hidden="1" x14ac:dyDescent="0.3">
      <c r="C532" s="9" t="str">
        <f t="shared" si="39"/>
        <v>Vrije categorie</v>
      </c>
      <c r="D532" s="9"/>
      <c r="E532" s="9"/>
      <c r="F532" s="9">
        <f t="shared" si="40"/>
        <v>0</v>
      </c>
      <c r="G532" s="9">
        <f t="shared" si="41"/>
        <v>0</v>
      </c>
      <c r="H532" s="9">
        <f t="shared" si="42"/>
        <v>0</v>
      </c>
      <c r="I532" s="9">
        <f t="shared" si="43"/>
        <v>0</v>
      </c>
      <c r="J532" s="9">
        <f t="shared" si="44"/>
        <v>0</v>
      </c>
      <c r="K532" s="9">
        <f t="shared" si="45"/>
        <v>0</v>
      </c>
    </row>
    <row r="533" spans="3:12" hidden="1" x14ac:dyDescent="0.3">
      <c r="C533" s="9" t="str">
        <f t="shared" si="39"/>
        <v>Vrije categorie</v>
      </c>
      <c r="D533" s="9"/>
      <c r="E533" s="9"/>
      <c r="F533" s="9">
        <f t="shared" si="40"/>
        <v>0</v>
      </c>
      <c r="G533" s="9">
        <f t="shared" si="41"/>
        <v>0</v>
      </c>
      <c r="H533" s="9">
        <f t="shared" si="42"/>
        <v>0</v>
      </c>
      <c r="I533" s="9">
        <f t="shared" si="43"/>
        <v>0</v>
      </c>
      <c r="J533" s="9">
        <f t="shared" si="44"/>
        <v>0</v>
      </c>
      <c r="K533" s="9">
        <f t="shared" si="45"/>
        <v>0</v>
      </c>
    </row>
    <row r="534" spans="3:12" hidden="1" x14ac:dyDescent="0.3">
      <c r="C534" s="9" t="str">
        <f t="shared" si="39"/>
        <v>Vrije categorie</v>
      </c>
      <c r="D534" s="9"/>
      <c r="E534" s="9"/>
      <c r="F534" s="9">
        <f t="shared" si="40"/>
        <v>0</v>
      </c>
      <c r="G534" s="9">
        <f t="shared" si="41"/>
        <v>0</v>
      </c>
      <c r="H534" s="9">
        <f t="shared" si="42"/>
        <v>0</v>
      </c>
      <c r="I534" s="9">
        <f t="shared" si="43"/>
        <v>0</v>
      </c>
      <c r="J534" s="9">
        <f t="shared" si="44"/>
        <v>0</v>
      </c>
      <c r="K534" s="9">
        <f t="shared" si="45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6">SUM(F520:F534)</f>
        <v>0</v>
      </c>
      <c r="G535" s="10">
        <f t="shared" si="46"/>
        <v>0</v>
      </c>
      <c r="H535" s="10">
        <f t="shared" si="46"/>
        <v>0</v>
      </c>
      <c r="I535" s="10">
        <f t="shared" si="46"/>
        <v>0</v>
      </c>
      <c r="J535" s="10">
        <f t="shared" si="46"/>
        <v>0</v>
      </c>
      <c r="K535" s="10">
        <f t="shared" si="46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t="15" hidden="1" thickTop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  <row r="564" ht="15" thickTop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Blad48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23,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OBS De Opstap</v>
      </c>
      <c r="C4" s="530"/>
      <c r="D4" s="530"/>
      <c r="E4" s="530"/>
      <c r="F4" s="548" t="s">
        <v>10</v>
      </c>
      <c r="G4" s="548"/>
      <c r="H4" s="306">
        <v>23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23a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0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581.70000000000005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581.70000000000005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581.70000000000005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116.2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581.70000000000005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581.70000000000005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581.70000000000005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581.70000000000005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hidden="1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0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54" priority="4" operator="equal">
      <formula>"Geen 100%"</formula>
    </cfRule>
  </conditionalFormatting>
  <conditionalFormatting sqref="G12">
    <cfRule type="containsText" dxfId="53" priority="2" operator="containsText" text="te laag">
      <formula>NOT(ISERROR(SEARCH("te laag",G12)))</formula>
    </cfRule>
  </conditionalFormatting>
  <conditionalFormatting sqref="G13">
    <cfRule type="containsText" dxfId="52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F60DD51-35CD-4B2C-833C-92A22B3B91CE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Blad49">
    <tabColor rgb="FF173583"/>
  </sheetPr>
  <dimension ref="A1:N563"/>
  <sheetViews>
    <sheetView zoomScaleNormal="100" workbookViewId="0">
      <selection activeCell="N10" sqref="N10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  <col min="14" max="14" width="17.6640625" bestFit="1" customWidth="1"/>
  </cols>
  <sheetData>
    <row r="1" spans="1:14" x14ac:dyDescent="0.3">
      <c r="A1" s="40">
        <f>'23'!H4</f>
        <v>23</v>
      </c>
      <c r="B1" s="38" t="s">
        <v>6</v>
      </c>
      <c r="C1" s="39"/>
      <c r="D1" s="51" t="str">
        <f>IF(VLOOKUP(A1,Verzamelblad!A5:E54,3)=0,"",VLOOKUP(A1,Verzamelblad!A5:E54,3))</f>
        <v>OBS De Opstap</v>
      </c>
      <c r="E1" s="52"/>
      <c r="F1" s="33"/>
      <c r="G1" s="33"/>
      <c r="H1" s="33"/>
      <c r="I1" s="33"/>
      <c r="J1" s="33"/>
      <c r="K1" s="53"/>
    </row>
    <row r="2" spans="1:14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4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  <c r="N3" t="s">
        <v>291</v>
      </c>
    </row>
    <row r="4" spans="1:14" x14ac:dyDescent="0.3">
      <c r="A4" s="352"/>
      <c r="B4" s="398"/>
      <c r="C4" s="385" t="s">
        <v>891</v>
      </c>
      <c r="D4" s="386"/>
      <c r="E4" s="386"/>
      <c r="F4" s="386"/>
      <c r="G4" s="386"/>
      <c r="H4" s="386"/>
      <c r="I4" s="386"/>
      <c r="J4" s="386"/>
      <c r="K4" s="364"/>
    </row>
    <row r="5" spans="1:14" x14ac:dyDescent="0.3">
      <c r="A5" s="392" t="s">
        <v>666</v>
      </c>
      <c r="B5" s="164" t="s">
        <v>911</v>
      </c>
      <c r="C5" s="387" t="s">
        <v>921</v>
      </c>
      <c r="D5" s="387"/>
      <c r="E5" s="387" t="s">
        <v>287</v>
      </c>
      <c r="F5" s="388">
        <v>24.4</v>
      </c>
      <c r="G5" s="388"/>
      <c r="H5" s="388"/>
      <c r="I5" s="388"/>
      <c r="J5" s="388"/>
      <c r="K5" s="331">
        <f t="shared" ref="K5:K40" si="0">SUM(F5:J5)</f>
        <v>24.4</v>
      </c>
    </row>
    <row r="6" spans="1:14" x14ac:dyDescent="0.3">
      <c r="A6" s="392"/>
      <c r="B6" s="164" t="s">
        <v>893</v>
      </c>
      <c r="C6" s="387" t="s">
        <v>381</v>
      </c>
      <c r="D6" s="387"/>
      <c r="E6" s="387" t="s">
        <v>287</v>
      </c>
      <c r="F6" s="388"/>
      <c r="G6" s="388">
        <v>145</v>
      </c>
      <c r="H6" s="388"/>
      <c r="I6" s="388"/>
      <c r="J6" s="388"/>
      <c r="K6" s="331">
        <f t="shared" si="0"/>
        <v>145</v>
      </c>
    </row>
    <row r="7" spans="1:14" x14ac:dyDescent="0.3">
      <c r="A7" s="392"/>
      <c r="B7" s="164" t="s">
        <v>893</v>
      </c>
      <c r="C7" s="387" t="s">
        <v>509</v>
      </c>
      <c r="D7" s="387"/>
      <c r="E7" s="387" t="s">
        <v>287</v>
      </c>
      <c r="F7" s="388"/>
      <c r="G7" s="388"/>
      <c r="H7" s="388"/>
      <c r="I7" s="388">
        <v>3.3</v>
      </c>
      <c r="J7" s="388"/>
      <c r="K7" s="331">
        <f t="shared" si="0"/>
        <v>3.3</v>
      </c>
    </row>
    <row r="8" spans="1:14" x14ac:dyDescent="0.3">
      <c r="A8" s="392"/>
      <c r="B8" s="164" t="s">
        <v>894</v>
      </c>
      <c r="C8" s="387" t="s">
        <v>895</v>
      </c>
      <c r="D8" s="387"/>
      <c r="E8" s="387" t="s">
        <v>287</v>
      </c>
      <c r="F8" s="388"/>
      <c r="G8" s="388">
        <v>13</v>
      </c>
      <c r="H8" s="388"/>
      <c r="I8" s="388"/>
      <c r="J8" s="388"/>
      <c r="K8" s="331">
        <f t="shared" si="0"/>
        <v>13</v>
      </c>
    </row>
    <row r="9" spans="1:14" x14ac:dyDescent="0.3">
      <c r="A9" s="392"/>
      <c r="B9" s="164" t="s">
        <v>913</v>
      </c>
      <c r="C9" s="387" t="s">
        <v>382</v>
      </c>
      <c r="D9" s="387"/>
      <c r="E9" s="387" t="s">
        <v>276</v>
      </c>
      <c r="F9" s="388"/>
      <c r="G9" s="388"/>
      <c r="H9" s="388"/>
      <c r="I9" s="388"/>
      <c r="J9" s="388">
        <v>3.7</v>
      </c>
      <c r="K9" s="331">
        <f t="shared" si="0"/>
        <v>3.7</v>
      </c>
    </row>
    <row r="10" spans="1:14" x14ac:dyDescent="0.3">
      <c r="A10" s="392"/>
      <c r="B10" s="164">
        <v>2</v>
      </c>
      <c r="C10" s="387" t="s">
        <v>379</v>
      </c>
      <c r="D10" s="387"/>
      <c r="E10" s="387" t="s">
        <v>343</v>
      </c>
      <c r="F10" s="388"/>
      <c r="G10" s="388">
        <v>2</v>
      </c>
      <c r="H10" s="388"/>
      <c r="I10" s="388"/>
      <c r="J10" s="388"/>
      <c r="K10" s="331">
        <f t="shared" si="0"/>
        <v>2</v>
      </c>
    </row>
    <row r="11" spans="1:14" x14ac:dyDescent="0.3">
      <c r="A11" s="392"/>
      <c r="B11" s="164" t="s">
        <v>906</v>
      </c>
      <c r="C11" s="387" t="s">
        <v>697</v>
      </c>
      <c r="D11" s="387"/>
      <c r="E11" s="387" t="s">
        <v>289</v>
      </c>
      <c r="F11" s="388">
        <v>12.8</v>
      </c>
      <c r="G11" s="388"/>
      <c r="H11" s="388"/>
      <c r="I11" s="388"/>
      <c r="J11" s="388"/>
      <c r="K11" s="331">
        <f t="shared" si="0"/>
        <v>12.8</v>
      </c>
    </row>
    <row r="12" spans="1:14" x14ac:dyDescent="0.3">
      <c r="A12" s="392"/>
      <c r="B12" s="164" t="s">
        <v>907</v>
      </c>
      <c r="C12" s="387" t="s">
        <v>510</v>
      </c>
      <c r="D12" s="387"/>
      <c r="E12" s="387" t="s">
        <v>289</v>
      </c>
      <c r="F12" s="388">
        <v>8.5</v>
      </c>
      <c r="G12" s="388"/>
      <c r="H12" s="388"/>
      <c r="I12" s="388"/>
      <c r="J12" s="388"/>
      <c r="K12" s="331">
        <f t="shared" si="0"/>
        <v>8.5</v>
      </c>
    </row>
    <row r="13" spans="1:14" x14ac:dyDescent="0.3">
      <c r="A13" s="392"/>
      <c r="B13" s="164" t="s">
        <v>916</v>
      </c>
      <c r="C13" s="387" t="s">
        <v>434</v>
      </c>
      <c r="D13" s="387"/>
      <c r="E13" s="387" t="s">
        <v>289</v>
      </c>
      <c r="F13" s="388">
        <v>14.4</v>
      </c>
      <c r="G13" s="388"/>
      <c r="H13" s="388"/>
      <c r="I13" s="388"/>
      <c r="J13" s="388"/>
      <c r="K13" s="331">
        <f t="shared" si="0"/>
        <v>14.4</v>
      </c>
    </row>
    <row r="14" spans="1:14" x14ac:dyDescent="0.3">
      <c r="A14" s="392"/>
      <c r="B14" s="164">
        <v>3</v>
      </c>
      <c r="C14" s="387" t="s">
        <v>347</v>
      </c>
      <c r="D14" s="387"/>
      <c r="E14" s="387" t="s">
        <v>343</v>
      </c>
      <c r="F14" s="388"/>
      <c r="G14" s="388">
        <v>2.7</v>
      </c>
      <c r="H14" s="388"/>
      <c r="I14" s="388"/>
      <c r="J14" s="388"/>
      <c r="K14" s="331">
        <f t="shared" si="0"/>
        <v>2.7</v>
      </c>
    </row>
    <row r="15" spans="1:14" x14ac:dyDescent="0.3">
      <c r="A15" s="392"/>
      <c r="B15" s="164">
        <v>4</v>
      </c>
      <c r="C15" s="387" t="s">
        <v>379</v>
      </c>
      <c r="D15" s="387"/>
      <c r="E15" s="387" t="s">
        <v>343</v>
      </c>
      <c r="F15" s="388"/>
      <c r="G15" s="388">
        <v>3</v>
      </c>
      <c r="H15" s="388"/>
      <c r="I15" s="388"/>
      <c r="J15" s="388"/>
      <c r="K15" s="331">
        <f t="shared" si="0"/>
        <v>3</v>
      </c>
    </row>
    <row r="16" spans="1:14" x14ac:dyDescent="0.3">
      <c r="A16" s="392"/>
      <c r="B16" s="164" t="s">
        <v>894</v>
      </c>
      <c r="C16" s="387" t="s">
        <v>351</v>
      </c>
      <c r="D16" s="387"/>
      <c r="E16" s="387" t="s">
        <v>288</v>
      </c>
      <c r="F16" s="388"/>
      <c r="G16" s="388">
        <v>4.2</v>
      </c>
      <c r="H16" s="388"/>
      <c r="I16" s="388"/>
      <c r="J16" s="388"/>
      <c r="K16" s="331">
        <f t="shared" si="0"/>
        <v>4.2</v>
      </c>
    </row>
    <row r="17" spans="1:11" x14ac:dyDescent="0.3">
      <c r="A17" s="392"/>
      <c r="B17" s="164" t="s">
        <v>910</v>
      </c>
      <c r="C17" s="387" t="s">
        <v>922</v>
      </c>
      <c r="D17" s="387"/>
      <c r="E17" s="387" t="s">
        <v>288</v>
      </c>
      <c r="F17" s="388"/>
      <c r="G17" s="388">
        <v>58</v>
      </c>
      <c r="H17" s="388"/>
      <c r="I17" s="388"/>
      <c r="J17" s="388"/>
      <c r="K17" s="331">
        <f t="shared" si="0"/>
        <v>58</v>
      </c>
    </row>
    <row r="18" spans="1:11" x14ac:dyDescent="0.3">
      <c r="A18" s="392" t="s">
        <v>548</v>
      </c>
      <c r="B18" s="164" t="s">
        <v>903</v>
      </c>
      <c r="C18" s="387" t="s">
        <v>384</v>
      </c>
      <c r="D18" s="387"/>
      <c r="E18" s="387" t="s">
        <v>276</v>
      </c>
      <c r="F18" s="388"/>
      <c r="G18" s="388"/>
      <c r="H18" s="388"/>
      <c r="I18" s="388"/>
      <c r="J18" s="388">
        <v>4.5</v>
      </c>
      <c r="K18" s="331">
        <f t="shared" si="0"/>
        <v>4.5</v>
      </c>
    </row>
    <row r="19" spans="1:11" x14ac:dyDescent="0.3">
      <c r="A19" s="392" t="s">
        <v>548</v>
      </c>
      <c r="B19" s="164" t="s">
        <v>892</v>
      </c>
      <c r="C19" s="387" t="s">
        <v>921</v>
      </c>
      <c r="D19" s="387"/>
      <c r="E19" s="387" t="s">
        <v>287</v>
      </c>
      <c r="F19" s="388">
        <v>16.100000000000001</v>
      </c>
      <c r="G19" s="388"/>
      <c r="H19" s="388"/>
      <c r="I19" s="388"/>
      <c r="J19" s="388"/>
      <c r="K19" s="331">
        <f t="shared" si="0"/>
        <v>16.100000000000001</v>
      </c>
    </row>
    <row r="20" spans="1:11" x14ac:dyDescent="0.3">
      <c r="A20" s="392" t="s">
        <v>548</v>
      </c>
      <c r="B20" s="164" t="s">
        <v>915</v>
      </c>
      <c r="C20" s="387" t="s">
        <v>384</v>
      </c>
      <c r="D20" s="387"/>
      <c r="E20" s="387" t="s">
        <v>276</v>
      </c>
      <c r="F20" s="388"/>
      <c r="G20" s="388"/>
      <c r="H20" s="388"/>
      <c r="I20" s="388"/>
      <c r="J20" s="388"/>
      <c r="K20" s="331">
        <f t="shared" si="0"/>
        <v>0</v>
      </c>
    </row>
    <row r="21" spans="1:11" x14ac:dyDescent="0.3">
      <c r="A21" s="162"/>
      <c r="B21" s="164" t="s">
        <v>917</v>
      </c>
      <c r="C21" s="387" t="s">
        <v>768</v>
      </c>
      <c r="D21" s="387"/>
      <c r="E21" s="387" t="s">
        <v>343</v>
      </c>
      <c r="F21" s="388"/>
      <c r="G21" s="388">
        <v>55.2</v>
      </c>
      <c r="H21" s="388"/>
      <c r="I21" s="388"/>
      <c r="J21" s="388"/>
      <c r="K21" s="331">
        <f t="shared" si="0"/>
        <v>55.2</v>
      </c>
    </row>
    <row r="22" spans="1:11" x14ac:dyDescent="0.3">
      <c r="A22" s="162"/>
      <c r="B22" s="164" t="s">
        <v>919</v>
      </c>
      <c r="C22" s="387" t="s">
        <v>767</v>
      </c>
      <c r="D22" s="387"/>
      <c r="E22" s="387" t="s">
        <v>288</v>
      </c>
      <c r="F22" s="388"/>
      <c r="G22" s="388">
        <v>53</v>
      </c>
      <c r="H22" s="388"/>
      <c r="I22" s="388"/>
      <c r="J22" s="388"/>
      <c r="K22" s="331">
        <f t="shared" si="0"/>
        <v>53</v>
      </c>
    </row>
    <row r="23" spans="1:11" x14ac:dyDescent="0.3">
      <c r="A23" s="351"/>
      <c r="B23" s="164" t="s">
        <v>897</v>
      </c>
      <c r="C23" s="387" t="s">
        <v>416</v>
      </c>
      <c r="D23" s="387"/>
      <c r="E23" s="387" t="s">
        <v>290</v>
      </c>
      <c r="F23" s="388"/>
      <c r="G23" s="388">
        <v>83.6</v>
      </c>
      <c r="H23" s="388"/>
      <c r="I23" s="388"/>
      <c r="J23" s="388"/>
      <c r="K23" s="331">
        <f t="shared" si="0"/>
        <v>83.6</v>
      </c>
    </row>
    <row r="24" spans="1:11" x14ac:dyDescent="0.3">
      <c r="A24" s="351"/>
      <c r="B24" s="164" t="s">
        <v>897</v>
      </c>
      <c r="C24" s="387" t="s">
        <v>662</v>
      </c>
      <c r="D24" s="387"/>
      <c r="E24" s="387" t="s">
        <v>290</v>
      </c>
      <c r="F24" s="388"/>
      <c r="G24" s="388">
        <v>6.6</v>
      </c>
      <c r="H24" s="388"/>
      <c r="I24" s="388"/>
      <c r="J24" s="388"/>
      <c r="K24" s="331">
        <f t="shared" si="0"/>
        <v>6.6</v>
      </c>
    </row>
    <row r="25" spans="1:11" x14ac:dyDescent="0.3">
      <c r="A25" s="351"/>
      <c r="B25" s="164" t="s">
        <v>899</v>
      </c>
      <c r="C25" s="387" t="s">
        <v>923</v>
      </c>
      <c r="D25" s="387"/>
      <c r="E25" s="387" t="s">
        <v>287</v>
      </c>
      <c r="F25" s="388"/>
      <c r="G25" s="388">
        <v>26.3</v>
      </c>
      <c r="H25" s="388"/>
      <c r="I25" s="388"/>
      <c r="J25" s="388"/>
      <c r="K25" s="331">
        <f t="shared" si="0"/>
        <v>26.3</v>
      </c>
    </row>
    <row r="26" spans="1:11" x14ac:dyDescent="0.3">
      <c r="A26" s="351"/>
      <c r="B26" s="164" t="s">
        <v>908</v>
      </c>
      <c r="C26" s="387" t="s">
        <v>771</v>
      </c>
      <c r="D26" s="387"/>
      <c r="E26" s="387" t="s">
        <v>288</v>
      </c>
      <c r="F26" s="388"/>
      <c r="G26" s="388">
        <v>55.5</v>
      </c>
      <c r="H26" s="388"/>
      <c r="I26" s="388"/>
      <c r="J26" s="388"/>
      <c r="K26" s="331">
        <f t="shared" si="0"/>
        <v>55.5</v>
      </c>
    </row>
    <row r="27" spans="1:11" x14ac:dyDescent="0.3">
      <c r="A27" s="352"/>
      <c r="B27" s="164" t="s">
        <v>904</v>
      </c>
      <c r="C27" s="387" t="s">
        <v>924</v>
      </c>
      <c r="D27" s="387"/>
      <c r="E27" s="387" t="s">
        <v>276</v>
      </c>
      <c r="F27" s="388"/>
      <c r="G27" s="388"/>
      <c r="H27" s="388"/>
      <c r="I27" s="388"/>
      <c r="J27" s="388">
        <v>14.6</v>
      </c>
      <c r="K27" s="331">
        <f t="shared" si="0"/>
        <v>14.6</v>
      </c>
    </row>
    <row r="28" spans="1:11" x14ac:dyDescent="0.3">
      <c r="A28" s="352"/>
      <c r="B28" s="164" t="s">
        <v>902</v>
      </c>
      <c r="C28" s="387" t="s">
        <v>770</v>
      </c>
      <c r="D28" s="387"/>
      <c r="E28" s="387" t="s">
        <v>288</v>
      </c>
      <c r="F28" s="388"/>
      <c r="G28" s="388">
        <v>55.5</v>
      </c>
      <c r="H28" s="388"/>
      <c r="I28" s="388"/>
      <c r="J28" s="388"/>
      <c r="K28" s="331">
        <f t="shared" si="0"/>
        <v>55.5</v>
      </c>
    </row>
    <row r="29" spans="1:11" x14ac:dyDescent="0.3">
      <c r="A29" s="352"/>
      <c r="B29" s="164">
        <v>8</v>
      </c>
      <c r="C29" s="387" t="s">
        <v>925</v>
      </c>
      <c r="D29" s="387"/>
      <c r="E29" s="387" t="s">
        <v>343</v>
      </c>
      <c r="F29" s="388"/>
      <c r="G29" s="388">
        <v>3.5</v>
      </c>
      <c r="H29" s="388"/>
      <c r="I29" s="388"/>
      <c r="J29" s="388"/>
      <c r="K29" s="331">
        <f t="shared" si="0"/>
        <v>3.5</v>
      </c>
    </row>
    <row r="30" spans="1:11" x14ac:dyDescent="0.3">
      <c r="A30" s="352"/>
      <c r="B30" s="164" t="s">
        <v>926</v>
      </c>
      <c r="C30" s="387" t="s">
        <v>927</v>
      </c>
      <c r="D30" s="387"/>
      <c r="E30" s="387" t="s">
        <v>288</v>
      </c>
      <c r="F30" s="388"/>
      <c r="G30" s="388">
        <v>56</v>
      </c>
      <c r="H30" s="388"/>
      <c r="I30" s="388"/>
      <c r="J30" s="388"/>
      <c r="K30" s="331">
        <f t="shared" si="0"/>
        <v>56</v>
      </c>
    </row>
    <row r="31" spans="1:11" ht="15" thickBot="1" x14ac:dyDescent="0.35">
      <c r="A31" s="352"/>
      <c r="B31" s="164"/>
      <c r="C31" s="390" t="s">
        <v>928</v>
      </c>
      <c r="D31" s="390"/>
      <c r="E31" s="390"/>
      <c r="F31" s="391">
        <f>SUM(F5:F30)</f>
        <v>76.2</v>
      </c>
      <c r="G31" s="391">
        <f>SUM(G5:G30)</f>
        <v>623.09999999999991</v>
      </c>
      <c r="H31" s="391">
        <f>SUM(H5:H30)</f>
        <v>0</v>
      </c>
      <c r="I31" s="391">
        <f>SUM(I5:I30)</f>
        <v>3.3</v>
      </c>
      <c r="J31" s="391">
        <f>SUM(J5:J30)</f>
        <v>22.799999999999997</v>
      </c>
      <c r="K31" s="333">
        <f t="shared" si="0"/>
        <v>725.39999999999986</v>
      </c>
    </row>
    <row r="32" spans="1:11" ht="15" thickTop="1" x14ac:dyDescent="0.3">
      <c r="A32" s="352"/>
      <c r="B32" s="164"/>
      <c r="C32" s="387"/>
      <c r="D32" s="387"/>
      <c r="E32" s="387"/>
      <c r="F32" s="388"/>
      <c r="G32" s="388"/>
      <c r="H32" s="388"/>
      <c r="I32" s="388"/>
      <c r="J32" s="388"/>
      <c r="K32" s="331"/>
    </row>
    <row r="33" spans="1:11" x14ac:dyDescent="0.3">
      <c r="A33" s="352"/>
      <c r="B33" s="164"/>
      <c r="C33" s="399" t="s">
        <v>372</v>
      </c>
      <c r="D33" s="387"/>
      <c r="E33" s="387"/>
      <c r="F33" s="388"/>
      <c r="G33" s="388"/>
      <c r="H33" s="388"/>
      <c r="I33" s="388"/>
      <c r="J33" s="388"/>
      <c r="K33" s="331"/>
    </row>
    <row r="34" spans="1:11" x14ac:dyDescent="0.3">
      <c r="A34" s="352"/>
      <c r="B34" s="164" t="s">
        <v>893</v>
      </c>
      <c r="C34" s="387" t="s">
        <v>531</v>
      </c>
      <c r="D34" s="387"/>
      <c r="E34" s="387" t="s">
        <v>287</v>
      </c>
      <c r="F34" s="388">
        <v>40</v>
      </c>
      <c r="G34" s="388">
        <v>25</v>
      </c>
      <c r="H34" s="388"/>
      <c r="I34" s="388"/>
      <c r="J34" s="388"/>
      <c r="K34" s="331">
        <f t="shared" si="0"/>
        <v>65</v>
      </c>
    </row>
    <row r="35" spans="1:11" ht="15" thickBot="1" x14ac:dyDescent="0.35">
      <c r="A35" s="352"/>
      <c r="B35" s="164"/>
      <c r="C35" s="390" t="s">
        <v>929</v>
      </c>
      <c r="D35" s="390"/>
      <c r="E35" s="390"/>
      <c r="F35" s="391">
        <f>SUM(F34)</f>
        <v>40</v>
      </c>
      <c r="G35" s="391">
        <f>SUM(G34)</f>
        <v>25</v>
      </c>
      <c r="H35" s="391">
        <f>SUM(H34)</f>
        <v>0</v>
      </c>
      <c r="I35" s="391">
        <f>SUM(I34)</f>
        <v>0</v>
      </c>
      <c r="J35" s="391">
        <f>SUM(J34)</f>
        <v>0</v>
      </c>
      <c r="K35" s="333">
        <f t="shared" si="0"/>
        <v>65</v>
      </c>
    </row>
    <row r="36" spans="1:11" ht="15" thickTop="1" x14ac:dyDescent="0.3">
      <c r="A36" s="352"/>
      <c r="B36" s="164"/>
      <c r="C36" s="387"/>
      <c r="D36" s="387"/>
      <c r="E36" s="387"/>
      <c r="F36" s="388"/>
      <c r="G36" s="388"/>
      <c r="H36" s="388"/>
      <c r="I36" s="388"/>
      <c r="J36" s="388"/>
      <c r="K36" s="331"/>
    </row>
    <row r="37" spans="1:11" x14ac:dyDescent="0.3">
      <c r="A37" s="352"/>
      <c r="B37" s="164"/>
      <c r="C37" s="396" t="s">
        <v>218</v>
      </c>
      <c r="D37" s="396"/>
      <c r="E37" s="396"/>
      <c r="F37" s="397"/>
      <c r="G37" s="397"/>
      <c r="H37" s="397"/>
      <c r="I37" s="397"/>
      <c r="J37" s="397"/>
      <c r="K37" s="331"/>
    </row>
    <row r="38" spans="1:11" x14ac:dyDescent="0.3">
      <c r="A38" s="352"/>
      <c r="B38" s="164"/>
      <c r="C38" s="396" t="str">
        <f>C31</f>
        <v>Totaal begane grond:</v>
      </c>
      <c r="D38" s="396"/>
      <c r="E38" s="396"/>
      <c r="F38" s="397">
        <f>F31</f>
        <v>76.2</v>
      </c>
      <c r="G38" s="397">
        <f>G31</f>
        <v>623.09999999999991</v>
      </c>
      <c r="H38" s="397">
        <f>H31</f>
        <v>0</v>
      </c>
      <c r="I38" s="397">
        <f>I31</f>
        <v>3.3</v>
      </c>
      <c r="J38" s="397">
        <f>J31</f>
        <v>22.799999999999997</v>
      </c>
      <c r="K38" s="337">
        <f t="shared" si="0"/>
        <v>725.39999999999986</v>
      </c>
    </row>
    <row r="39" spans="1:11" x14ac:dyDescent="0.3">
      <c r="A39" s="352"/>
      <c r="B39" s="164"/>
      <c r="C39" s="396" t="str">
        <f>C35</f>
        <v>Totaal zolder</v>
      </c>
      <c r="D39" s="396"/>
      <c r="E39" s="396"/>
      <c r="F39" s="397">
        <f>F35</f>
        <v>40</v>
      </c>
      <c r="G39" s="397">
        <f>G35</f>
        <v>25</v>
      </c>
      <c r="H39" s="397">
        <f>H35</f>
        <v>0</v>
      </c>
      <c r="I39" s="397">
        <f>I35</f>
        <v>0</v>
      </c>
      <c r="J39" s="397">
        <f>J35</f>
        <v>0</v>
      </c>
      <c r="K39" s="337">
        <f t="shared" si="0"/>
        <v>65</v>
      </c>
    </row>
    <row r="40" spans="1:11" ht="15" thickBot="1" x14ac:dyDescent="0.35">
      <c r="A40" s="352"/>
      <c r="B40" s="164"/>
      <c r="C40" s="390" t="s">
        <v>86</v>
      </c>
      <c r="D40" s="390"/>
      <c r="E40" s="390"/>
      <c r="F40" s="391">
        <f>SUM(F38:F39)</f>
        <v>116.2</v>
      </c>
      <c r="G40" s="391">
        <f>SUM(G38:G39)</f>
        <v>648.09999999999991</v>
      </c>
      <c r="H40" s="391">
        <f>SUM(H38:H39)</f>
        <v>0</v>
      </c>
      <c r="I40" s="391">
        <f>SUM(I38:I39)</f>
        <v>3.3</v>
      </c>
      <c r="J40" s="391">
        <f>SUM(J38:J39)</f>
        <v>22.799999999999997</v>
      </c>
      <c r="K40" s="333">
        <f t="shared" si="0"/>
        <v>790.39999999999986</v>
      </c>
    </row>
    <row r="41" spans="1:11" ht="15" thickTop="1" x14ac:dyDescent="0.3"/>
    <row r="108" spans="2:14" x14ac:dyDescent="0.3">
      <c r="B108" s="400"/>
      <c r="C108" s="372"/>
      <c r="D108" s="372"/>
      <c r="E108" s="372"/>
      <c r="F108" s="179"/>
      <c r="G108" s="179"/>
      <c r="H108" s="179"/>
      <c r="I108" s="179"/>
      <c r="J108" s="179"/>
      <c r="K108" s="338"/>
      <c r="L108" s="400"/>
      <c r="M108" s="179"/>
      <c r="N108" s="179"/>
    </row>
    <row r="109" spans="2:14" hidden="1" x14ac:dyDescent="0.3">
      <c r="K109" s="7">
        <f t="shared" ref="K109:K132" si="1">SUM(F109:J109)</f>
        <v>0</v>
      </c>
      <c r="L109" s="5">
        <f t="shared" ref="L109:L133" si="2">IF(D109="X",0,IF(E109="",0,IF(E109="H",0,VLOOKUP(E109,$F$539:$G$553,2))))</f>
        <v>0</v>
      </c>
      <c r="M109">
        <f t="shared" ref="M109:M132" si="3">SUM(K109*L109)</f>
        <v>0</v>
      </c>
    </row>
    <row r="110" spans="2:14" hidden="1" x14ac:dyDescent="0.3">
      <c r="K110" s="7">
        <f t="shared" si="1"/>
        <v>0</v>
      </c>
      <c r="L110" s="5">
        <f t="shared" si="2"/>
        <v>0</v>
      </c>
      <c r="M110">
        <f t="shared" si="3"/>
        <v>0</v>
      </c>
    </row>
    <row r="111" spans="2:14" hidden="1" x14ac:dyDescent="0.3">
      <c r="K111" s="7">
        <f t="shared" si="1"/>
        <v>0</v>
      </c>
      <c r="L111" s="5">
        <f t="shared" si="2"/>
        <v>0</v>
      </c>
      <c r="M111">
        <f t="shared" si="3"/>
        <v>0</v>
      </c>
    </row>
    <row r="112" spans="2:14" hidden="1" x14ac:dyDescent="0.3">
      <c r="K112" s="7">
        <f t="shared" si="1"/>
        <v>0</v>
      </c>
      <c r="L112" s="5">
        <f t="shared" si="2"/>
        <v>0</v>
      </c>
      <c r="M112">
        <f t="shared" si="3"/>
        <v>0</v>
      </c>
    </row>
    <row r="113" spans="11:13" hidden="1" x14ac:dyDescent="0.3">
      <c r="K113" s="7">
        <f t="shared" si="1"/>
        <v>0</v>
      </c>
      <c r="L113" s="5">
        <f t="shared" si="2"/>
        <v>0</v>
      </c>
      <c r="M113">
        <f t="shared" si="3"/>
        <v>0</v>
      </c>
    </row>
    <row r="114" spans="11:13" hidden="1" x14ac:dyDescent="0.3">
      <c r="K114" s="7">
        <f t="shared" si="1"/>
        <v>0</v>
      </c>
      <c r="L114" s="5">
        <f t="shared" si="2"/>
        <v>0</v>
      </c>
      <c r="M114">
        <f t="shared" si="3"/>
        <v>0</v>
      </c>
    </row>
    <row r="115" spans="11:13" hidden="1" x14ac:dyDescent="0.3">
      <c r="K115" s="7">
        <f t="shared" si="1"/>
        <v>0</v>
      </c>
      <c r="L115" s="5">
        <f t="shared" si="2"/>
        <v>0</v>
      </c>
      <c r="M115">
        <f t="shared" si="3"/>
        <v>0</v>
      </c>
    </row>
    <row r="116" spans="11:13" hidden="1" x14ac:dyDescent="0.3">
      <c r="K116" s="7">
        <f t="shared" si="1"/>
        <v>0</v>
      </c>
      <c r="L116" s="5">
        <f t="shared" si="2"/>
        <v>0</v>
      </c>
      <c r="M116">
        <f t="shared" si="3"/>
        <v>0</v>
      </c>
    </row>
    <row r="117" spans="11:13" hidden="1" x14ac:dyDescent="0.3">
      <c r="K117" s="7">
        <f t="shared" si="1"/>
        <v>0</v>
      </c>
      <c r="L117" s="5">
        <f t="shared" si="2"/>
        <v>0</v>
      </c>
      <c r="M117">
        <f t="shared" si="3"/>
        <v>0</v>
      </c>
    </row>
    <row r="118" spans="11:13" hidden="1" x14ac:dyDescent="0.3">
      <c r="K118" s="7">
        <f t="shared" si="1"/>
        <v>0</v>
      </c>
      <c r="L118" s="5">
        <f t="shared" si="2"/>
        <v>0</v>
      </c>
      <c r="M118">
        <f t="shared" si="3"/>
        <v>0</v>
      </c>
    </row>
    <row r="119" spans="11:13" hidden="1" x14ac:dyDescent="0.3">
      <c r="K119" s="7">
        <f t="shared" si="1"/>
        <v>0</v>
      </c>
      <c r="L119" s="5">
        <f t="shared" si="2"/>
        <v>0</v>
      </c>
      <c r="M119">
        <f t="shared" si="3"/>
        <v>0</v>
      </c>
    </row>
    <row r="120" spans="11:13" hidden="1" x14ac:dyDescent="0.3">
      <c r="K120" s="7">
        <f t="shared" si="1"/>
        <v>0</v>
      </c>
      <c r="L120" s="5">
        <f t="shared" si="2"/>
        <v>0</v>
      </c>
      <c r="M120">
        <f t="shared" si="3"/>
        <v>0</v>
      </c>
    </row>
    <row r="121" spans="11:13" hidden="1" x14ac:dyDescent="0.3">
      <c r="K121" s="7">
        <f t="shared" si="1"/>
        <v>0</v>
      </c>
      <c r="L121" s="5">
        <f t="shared" si="2"/>
        <v>0</v>
      </c>
      <c r="M121">
        <f t="shared" si="3"/>
        <v>0</v>
      </c>
    </row>
    <row r="122" spans="11:13" hidden="1" x14ac:dyDescent="0.3">
      <c r="K122" s="7">
        <f t="shared" si="1"/>
        <v>0</v>
      </c>
      <c r="L122" s="5">
        <f t="shared" si="2"/>
        <v>0</v>
      </c>
      <c r="M122">
        <f t="shared" si="3"/>
        <v>0</v>
      </c>
    </row>
    <row r="123" spans="11:13" hidden="1" x14ac:dyDescent="0.3">
      <c r="K123" s="7">
        <f t="shared" si="1"/>
        <v>0</v>
      </c>
      <c r="L123" s="5">
        <f t="shared" si="2"/>
        <v>0</v>
      </c>
      <c r="M123">
        <f t="shared" si="3"/>
        <v>0</v>
      </c>
    </row>
    <row r="124" spans="11:13" hidden="1" x14ac:dyDescent="0.3">
      <c r="K124" s="7">
        <f t="shared" si="1"/>
        <v>0</v>
      </c>
      <c r="L124" s="5">
        <f t="shared" si="2"/>
        <v>0</v>
      </c>
      <c r="M124">
        <f t="shared" si="3"/>
        <v>0</v>
      </c>
    </row>
    <row r="125" spans="11:13" hidden="1" x14ac:dyDescent="0.3">
      <c r="K125" s="7">
        <f t="shared" si="1"/>
        <v>0</v>
      </c>
      <c r="L125" s="5">
        <f t="shared" si="2"/>
        <v>0</v>
      </c>
      <c r="M125">
        <f t="shared" si="3"/>
        <v>0</v>
      </c>
    </row>
    <row r="126" spans="11:13" hidden="1" x14ac:dyDescent="0.3">
      <c r="K126" s="7">
        <f t="shared" si="1"/>
        <v>0</v>
      </c>
      <c r="L126" s="5">
        <f t="shared" si="2"/>
        <v>0</v>
      </c>
      <c r="M126">
        <f t="shared" si="3"/>
        <v>0</v>
      </c>
    </row>
    <row r="127" spans="11:13" hidden="1" x14ac:dyDescent="0.3">
      <c r="K127" s="7">
        <f t="shared" si="1"/>
        <v>0</v>
      </c>
      <c r="L127" s="5">
        <f t="shared" si="2"/>
        <v>0</v>
      </c>
      <c r="M127">
        <f t="shared" si="3"/>
        <v>0</v>
      </c>
    </row>
    <row r="128" spans="11:13" hidden="1" x14ac:dyDescent="0.3">
      <c r="K128" s="7">
        <f t="shared" si="1"/>
        <v>0</v>
      </c>
      <c r="L128" s="5">
        <f t="shared" si="2"/>
        <v>0</v>
      </c>
      <c r="M128">
        <f t="shared" si="3"/>
        <v>0</v>
      </c>
    </row>
    <row r="129" spans="11:13" hidden="1" x14ac:dyDescent="0.3">
      <c r="K129" s="7">
        <f t="shared" si="1"/>
        <v>0</v>
      </c>
      <c r="L129" s="5">
        <f t="shared" si="2"/>
        <v>0</v>
      </c>
      <c r="M129">
        <f t="shared" si="3"/>
        <v>0</v>
      </c>
    </row>
    <row r="130" spans="11:13" hidden="1" x14ac:dyDescent="0.3">
      <c r="K130" s="7">
        <f t="shared" si="1"/>
        <v>0</v>
      </c>
      <c r="L130" s="5">
        <f t="shared" si="2"/>
        <v>0</v>
      </c>
      <c r="M130">
        <f t="shared" si="3"/>
        <v>0</v>
      </c>
    </row>
    <row r="131" spans="11:13" hidden="1" x14ac:dyDescent="0.3">
      <c r="K131" s="7">
        <f t="shared" si="1"/>
        <v>0</v>
      </c>
      <c r="L131" s="5">
        <f t="shared" si="2"/>
        <v>0</v>
      </c>
      <c r="M131">
        <f t="shared" si="3"/>
        <v>0</v>
      </c>
    </row>
    <row r="132" spans="11:13" hidden="1" x14ac:dyDescent="0.3">
      <c r="K132" s="7">
        <f t="shared" si="1"/>
        <v>0</v>
      </c>
      <c r="L132" s="5">
        <f t="shared" si="2"/>
        <v>0</v>
      </c>
      <c r="M132">
        <f t="shared" si="3"/>
        <v>0</v>
      </c>
    </row>
    <row r="133" spans="11:13" hidden="1" x14ac:dyDescent="0.3">
      <c r="K133" s="7">
        <f t="shared" ref="K133:K196" si="4">SUM(F133:J133)</f>
        <v>0</v>
      </c>
      <c r="L133" s="5">
        <f t="shared" si="2"/>
        <v>0</v>
      </c>
      <c r="M133">
        <f t="shared" ref="M133:M196" si="5">SUM(K133*L133)</f>
        <v>0</v>
      </c>
    </row>
    <row r="134" spans="11:13" hidden="1" x14ac:dyDescent="0.3">
      <c r="K134" s="7">
        <f t="shared" si="4"/>
        <v>0</v>
      </c>
      <c r="L134" s="5">
        <f t="shared" ref="L134:L197" si="6">IF(D134="X",0,IF(E134="",0,IF(E134="H",0,VLOOKUP(E134,$F$539:$G$553,2))))</f>
        <v>0</v>
      </c>
      <c r="M134">
        <f t="shared" si="5"/>
        <v>0</v>
      </c>
    </row>
    <row r="135" spans="11:13" hidden="1" x14ac:dyDescent="0.3">
      <c r="K135" s="7">
        <f t="shared" si="4"/>
        <v>0</v>
      </c>
      <c r="L135" s="5">
        <f t="shared" si="6"/>
        <v>0</v>
      </c>
      <c r="M135">
        <f t="shared" si="5"/>
        <v>0</v>
      </c>
    </row>
    <row r="136" spans="11:13" hidden="1" x14ac:dyDescent="0.3">
      <c r="K136" s="7">
        <f t="shared" si="4"/>
        <v>0</v>
      </c>
      <c r="L136" s="5">
        <f t="shared" si="6"/>
        <v>0</v>
      </c>
      <c r="M136">
        <f t="shared" si="5"/>
        <v>0</v>
      </c>
    </row>
    <row r="137" spans="11:13" hidden="1" x14ac:dyDescent="0.3">
      <c r="K137" s="7">
        <f t="shared" si="4"/>
        <v>0</v>
      </c>
      <c r="L137" s="5">
        <f t="shared" si="6"/>
        <v>0</v>
      </c>
      <c r="M137">
        <f t="shared" si="5"/>
        <v>0</v>
      </c>
    </row>
    <row r="138" spans="11:13" hidden="1" x14ac:dyDescent="0.3">
      <c r="K138" s="7">
        <f t="shared" si="4"/>
        <v>0</v>
      </c>
      <c r="L138" s="5">
        <f t="shared" si="6"/>
        <v>0</v>
      </c>
      <c r="M138">
        <f t="shared" si="5"/>
        <v>0</v>
      </c>
    </row>
    <row r="139" spans="11:13" hidden="1" x14ac:dyDescent="0.3">
      <c r="K139" s="7">
        <f t="shared" si="4"/>
        <v>0</v>
      </c>
      <c r="L139" s="5">
        <f t="shared" si="6"/>
        <v>0</v>
      </c>
      <c r="M139">
        <f t="shared" si="5"/>
        <v>0</v>
      </c>
    </row>
    <row r="140" spans="11:13" hidden="1" x14ac:dyDescent="0.3">
      <c r="K140" s="7">
        <f t="shared" si="4"/>
        <v>0</v>
      </c>
      <c r="L140" s="5">
        <f t="shared" si="6"/>
        <v>0</v>
      </c>
      <c r="M140">
        <f t="shared" si="5"/>
        <v>0</v>
      </c>
    </row>
    <row r="141" spans="11:13" hidden="1" x14ac:dyDescent="0.3">
      <c r="K141" s="7">
        <f t="shared" si="4"/>
        <v>0</v>
      </c>
      <c r="L141" s="5">
        <f t="shared" si="6"/>
        <v>0</v>
      </c>
      <c r="M141">
        <f t="shared" si="5"/>
        <v>0</v>
      </c>
    </row>
    <row r="142" spans="11:13" hidden="1" x14ac:dyDescent="0.3">
      <c r="K142" s="7">
        <f t="shared" si="4"/>
        <v>0</v>
      </c>
      <c r="L142" s="5">
        <f t="shared" si="6"/>
        <v>0</v>
      </c>
      <c r="M142">
        <f t="shared" si="5"/>
        <v>0</v>
      </c>
    </row>
    <row r="143" spans="11:13" hidden="1" x14ac:dyDescent="0.3">
      <c r="K143" s="7">
        <f t="shared" si="4"/>
        <v>0</v>
      </c>
      <c r="L143" s="5">
        <f t="shared" si="6"/>
        <v>0</v>
      </c>
      <c r="M143">
        <f t="shared" si="5"/>
        <v>0</v>
      </c>
    </row>
    <row r="144" spans="11:13" hidden="1" x14ac:dyDescent="0.3">
      <c r="K144" s="7">
        <f t="shared" si="4"/>
        <v>0</v>
      </c>
      <c r="L144" s="5">
        <f t="shared" si="6"/>
        <v>0</v>
      </c>
      <c r="M144">
        <f t="shared" si="5"/>
        <v>0</v>
      </c>
    </row>
    <row r="145" spans="11:13" hidden="1" x14ac:dyDescent="0.3">
      <c r="K145" s="7">
        <f t="shared" si="4"/>
        <v>0</v>
      </c>
      <c r="L145" s="5">
        <f t="shared" si="6"/>
        <v>0</v>
      </c>
      <c r="M145">
        <f t="shared" si="5"/>
        <v>0</v>
      </c>
    </row>
    <row r="146" spans="11:13" hidden="1" x14ac:dyDescent="0.3">
      <c r="K146" s="7">
        <f t="shared" si="4"/>
        <v>0</v>
      </c>
      <c r="L146" s="5">
        <f t="shared" si="6"/>
        <v>0</v>
      </c>
      <c r="M146">
        <f t="shared" si="5"/>
        <v>0</v>
      </c>
    </row>
    <row r="147" spans="11:13" hidden="1" x14ac:dyDescent="0.3">
      <c r="K147" s="7">
        <f t="shared" si="4"/>
        <v>0</v>
      </c>
      <c r="L147" s="5">
        <f t="shared" si="6"/>
        <v>0</v>
      </c>
      <c r="M147">
        <f t="shared" si="5"/>
        <v>0</v>
      </c>
    </row>
    <row r="148" spans="11:13" hidden="1" x14ac:dyDescent="0.3">
      <c r="K148" s="7">
        <f t="shared" si="4"/>
        <v>0</v>
      </c>
      <c r="L148" s="5">
        <f t="shared" si="6"/>
        <v>0</v>
      </c>
      <c r="M148">
        <f t="shared" si="5"/>
        <v>0</v>
      </c>
    </row>
    <row r="149" spans="11:13" hidden="1" x14ac:dyDescent="0.3">
      <c r="K149" s="7">
        <f t="shared" si="4"/>
        <v>0</v>
      </c>
      <c r="L149" s="5">
        <f t="shared" si="6"/>
        <v>0</v>
      </c>
      <c r="M149">
        <f t="shared" si="5"/>
        <v>0</v>
      </c>
    </row>
    <row r="150" spans="11:13" hidden="1" x14ac:dyDescent="0.3">
      <c r="K150" s="7">
        <f t="shared" si="4"/>
        <v>0</v>
      </c>
      <c r="L150" s="5">
        <f t="shared" si="6"/>
        <v>0</v>
      </c>
      <c r="M150">
        <f t="shared" si="5"/>
        <v>0</v>
      </c>
    </row>
    <row r="151" spans="11:13" hidden="1" x14ac:dyDescent="0.3">
      <c r="K151" s="7">
        <f t="shared" si="4"/>
        <v>0</v>
      </c>
      <c r="L151" s="5">
        <f t="shared" si="6"/>
        <v>0</v>
      </c>
      <c r="M151">
        <f t="shared" si="5"/>
        <v>0</v>
      </c>
    </row>
    <row r="152" spans="11:13" hidden="1" x14ac:dyDescent="0.3">
      <c r="K152" s="7">
        <f t="shared" si="4"/>
        <v>0</v>
      </c>
      <c r="L152" s="5">
        <f t="shared" si="6"/>
        <v>0</v>
      </c>
      <c r="M152">
        <f t="shared" si="5"/>
        <v>0</v>
      </c>
    </row>
    <row r="153" spans="11:13" hidden="1" x14ac:dyDescent="0.3">
      <c r="K153" s="7">
        <f t="shared" si="4"/>
        <v>0</v>
      </c>
      <c r="L153" s="5">
        <f t="shared" si="6"/>
        <v>0</v>
      </c>
      <c r="M153">
        <f t="shared" si="5"/>
        <v>0</v>
      </c>
    </row>
    <row r="154" spans="11:13" hidden="1" x14ac:dyDescent="0.3">
      <c r="K154" s="7">
        <f t="shared" si="4"/>
        <v>0</v>
      </c>
      <c r="L154" s="5">
        <f t="shared" si="6"/>
        <v>0</v>
      </c>
      <c r="M154">
        <f t="shared" si="5"/>
        <v>0</v>
      </c>
    </row>
    <row r="155" spans="11:13" hidden="1" x14ac:dyDescent="0.3">
      <c r="K155" s="7">
        <f t="shared" si="4"/>
        <v>0</v>
      </c>
      <c r="L155" s="5">
        <f t="shared" si="6"/>
        <v>0</v>
      </c>
      <c r="M155">
        <f t="shared" si="5"/>
        <v>0</v>
      </c>
    </row>
    <row r="156" spans="11:13" hidden="1" x14ac:dyDescent="0.3">
      <c r="K156" s="7">
        <f t="shared" si="4"/>
        <v>0</v>
      </c>
      <c r="L156" s="5">
        <f t="shared" si="6"/>
        <v>0</v>
      </c>
      <c r="M156">
        <f t="shared" si="5"/>
        <v>0</v>
      </c>
    </row>
    <row r="157" spans="11:13" hidden="1" x14ac:dyDescent="0.3">
      <c r="K157" s="7">
        <f t="shared" si="4"/>
        <v>0</v>
      </c>
      <c r="L157" s="5">
        <f t="shared" si="6"/>
        <v>0</v>
      </c>
      <c r="M157">
        <f t="shared" si="5"/>
        <v>0</v>
      </c>
    </row>
    <row r="158" spans="11:13" hidden="1" x14ac:dyDescent="0.3">
      <c r="K158" s="7">
        <f t="shared" si="4"/>
        <v>0</v>
      </c>
      <c r="L158" s="5">
        <f t="shared" si="6"/>
        <v>0</v>
      </c>
      <c r="M158">
        <f t="shared" si="5"/>
        <v>0</v>
      </c>
    </row>
    <row r="159" spans="11:13" hidden="1" x14ac:dyDescent="0.3">
      <c r="K159" s="7">
        <f t="shared" si="4"/>
        <v>0</v>
      </c>
      <c r="L159" s="5">
        <f t="shared" si="6"/>
        <v>0</v>
      </c>
      <c r="M159">
        <f t="shared" si="5"/>
        <v>0</v>
      </c>
    </row>
    <row r="160" spans="11:13" hidden="1" x14ac:dyDescent="0.3">
      <c r="K160" s="7">
        <f t="shared" si="4"/>
        <v>0</v>
      </c>
      <c r="L160" s="5">
        <f t="shared" si="6"/>
        <v>0</v>
      </c>
      <c r="M160">
        <f t="shared" si="5"/>
        <v>0</v>
      </c>
    </row>
    <row r="161" spans="11:13" hidden="1" x14ac:dyDescent="0.3">
      <c r="K161" s="7">
        <f t="shared" si="4"/>
        <v>0</v>
      </c>
      <c r="L161" s="5">
        <f t="shared" si="6"/>
        <v>0</v>
      </c>
      <c r="M161">
        <f t="shared" si="5"/>
        <v>0</v>
      </c>
    </row>
    <row r="162" spans="11:13" hidden="1" x14ac:dyDescent="0.3">
      <c r="K162" s="7">
        <f t="shared" si="4"/>
        <v>0</v>
      </c>
      <c r="L162" s="5">
        <f t="shared" si="6"/>
        <v>0</v>
      </c>
      <c r="M162">
        <f t="shared" si="5"/>
        <v>0</v>
      </c>
    </row>
    <row r="163" spans="11:13" hidden="1" x14ac:dyDescent="0.3">
      <c r="K163" s="7">
        <f t="shared" si="4"/>
        <v>0</v>
      </c>
      <c r="L163" s="5">
        <f t="shared" si="6"/>
        <v>0</v>
      </c>
      <c r="M163">
        <f t="shared" si="5"/>
        <v>0</v>
      </c>
    </row>
    <row r="164" spans="11:13" hidden="1" x14ac:dyDescent="0.3">
      <c r="K164" s="7">
        <f t="shared" si="4"/>
        <v>0</v>
      </c>
      <c r="L164" s="5">
        <f t="shared" si="6"/>
        <v>0</v>
      </c>
      <c r="M164">
        <f t="shared" si="5"/>
        <v>0</v>
      </c>
    </row>
    <row r="165" spans="11:13" hidden="1" x14ac:dyDescent="0.3">
      <c r="K165" s="7">
        <f t="shared" si="4"/>
        <v>0</v>
      </c>
      <c r="L165" s="5">
        <f t="shared" si="6"/>
        <v>0</v>
      </c>
      <c r="M165">
        <f t="shared" si="5"/>
        <v>0</v>
      </c>
    </row>
    <row r="166" spans="11:13" hidden="1" x14ac:dyDescent="0.3">
      <c r="K166" s="7">
        <f t="shared" si="4"/>
        <v>0</v>
      </c>
      <c r="L166" s="5">
        <f t="shared" si="6"/>
        <v>0</v>
      </c>
      <c r="M166">
        <f t="shared" si="5"/>
        <v>0</v>
      </c>
    </row>
    <row r="167" spans="11:13" hidden="1" x14ac:dyDescent="0.3">
      <c r="K167" s="7">
        <f t="shared" si="4"/>
        <v>0</v>
      </c>
      <c r="L167" s="5">
        <f t="shared" si="6"/>
        <v>0</v>
      </c>
      <c r="M167">
        <f t="shared" si="5"/>
        <v>0</v>
      </c>
    </row>
    <row r="168" spans="11:13" hidden="1" x14ac:dyDescent="0.3">
      <c r="K168" s="7">
        <f t="shared" si="4"/>
        <v>0</v>
      </c>
      <c r="L168" s="5">
        <f t="shared" si="6"/>
        <v>0</v>
      </c>
      <c r="M168">
        <f t="shared" si="5"/>
        <v>0</v>
      </c>
    </row>
    <row r="169" spans="11:13" hidden="1" x14ac:dyDescent="0.3">
      <c r="K169" s="7">
        <f t="shared" si="4"/>
        <v>0</v>
      </c>
      <c r="L169" s="5">
        <f t="shared" si="6"/>
        <v>0</v>
      </c>
      <c r="M169">
        <f t="shared" si="5"/>
        <v>0</v>
      </c>
    </row>
    <row r="170" spans="11:13" hidden="1" x14ac:dyDescent="0.3">
      <c r="K170" s="7">
        <f t="shared" si="4"/>
        <v>0</v>
      </c>
      <c r="L170" s="5">
        <f t="shared" si="6"/>
        <v>0</v>
      </c>
      <c r="M170">
        <f t="shared" si="5"/>
        <v>0</v>
      </c>
    </row>
    <row r="171" spans="11:13" hidden="1" x14ac:dyDescent="0.3">
      <c r="K171" s="7">
        <f t="shared" si="4"/>
        <v>0</v>
      </c>
      <c r="L171" s="5">
        <f t="shared" si="6"/>
        <v>0</v>
      </c>
      <c r="M171">
        <f t="shared" si="5"/>
        <v>0</v>
      </c>
    </row>
    <row r="172" spans="11:13" hidden="1" x14ac:dyDescent="0.3">
      <c r="K172" s="7">
        <f t="shared" si="4"/>
        <v>0</v>
      </c>
      <c r="L172" s="5">
        <f t="shared" si="6"/>
        <v>0</v>
      </c>
      <c r="M172">
        <f t="shared" si="5"/>
        <v>0</v>
      </c>
    </row>
    <row r="173" spans="11:13" hidden="1" x14ac:dyDescent="0.3">
      <c r="K173" s="7">
        <f t="shared" si="4"/>
        <v>0</v>
      </c>
      <c r="L173" s="5">
        <f t="shared" si="6"/>
        <v>0</v>
      </c>
      <c r="M173">
        <f t="shared" si="5"/>
        <v>0</v>
      </c>
    </row>
    <row r="174" spans="11:13" hidden="1" x14ac:dyDescent="0.3">
      <c r="K174" s="7">
        <f t="shared" si="4"/>
        <v>0</v>
      </c>
      <c r="L174" s="5">
        <f t="shared" si="6"/>
        <v>0</v>
      </c>
      <c r="M174">
        <f t="shared" si="5"/>
        <v>0</v>
      </c>
    </row>
    <row r="175" spans="11:13" hidden="1" x14ac:dyDescent="0.3">
      <c r="K175" s="7">
        <f t="shared" si="4"/>
        <v>0</v>
      </c>
      <c r="L175" s="5">
        <f t="shared" si="6"/>
        <v>0</v>
      </c>
      <c r="M175">
        <f t="shared" si="5"/>
        <v>0</v>
      </c>
    </row>
    <row r="176" spans="11:13" hidden="1" x14ac:dyDescent="0.3">
      <c r="K176" s="7">
        <f t="shared" si="4"/>
        <v>0</v>
      </c>
      <c r="L176" s="5">
        <f t="shared" si="6"/>
        <v>0</v>
      </c>
      <c r="M176">
        <f t="shared" si="5"/>
        <v>0</v>
      </c>
    </row>
    <row r="177" spans="11:13" hidden="1" x14ac:dyDescent="0.3">
      <c r="K177" s="7">
        <f t="shared" si="4"/>
        <v>0</v>
      </c>
      <c r="L177" s="5">
        <f t="shared" si="6"/>
        <v>0</v>
      </c>
      <c r="M177">
        <f t="shared" si="5"/>
        <v>0</v>
      </c>
    </row>
    <row r="178" spans="11:13" hidden="1" x14ac:dyDescent="0.3">
      <c r="K178" s="7">
        <f t="shared" si="4"/>
        <v>0</v>
      </c>
      <c r="L178" s="5">
        <f t="shared" si="6"/>
        <v>0</v>
      </c>
      <c r="M178">
        <f t="shared" si="5"/>
        <v>0</v>
      </c>
    </row>
    <row r="179" spans="11:13" hidden="1" x14ac:dyDescent="0.3">
      <c r="K179" s="7">
        <f t="shared" si="4"/>
        <v>0</v>
      </c>
      <c r="L179" s="5">
        <f t="shared" si="6"/>
        <v>0</v>
      </c>
      <c r="M179">
        <f t="shared" si="5"/>
        <v>0</v>
      </c>
    </row>
    <row r="180" spans="11:13" hidden="1" x14ac:dyDescent="0.3">
      <c r="K180" s="7">
        <f t="shared" si="4"/>
        <v>0</v>
      </c>
      <c r="L180" s="5">
        <f t="shared" si="6"/>
        <v>0</v>
      </c>
      <c r="M180">
        <f t="shared" si="5"/>
        <v>0</v>
      </c>
    </row>
    <row r="181" spans="11:13" hidden="1" x14ac:dyDescent="0.3">
      <c r="K181" s="7">
        <f t="shared" si="4"/>
        <v>0</v>
      </c>
      <c r="L181" s="5">
        <f t="shared" si="6"/>
        <v>0</v>
      </c>
      <c r="M181">
        <f t="shared" si="5"/>
        <v>0</v>
      </c>
    </row>
    <row r="182" spans="11:13" hidden="1" x14ac:dyDescent="0.3">
      <c r="K182" s="7">
        <f t="shared" si="4"/>
        <v>0</v>
      </c>
      <c r="L182" s="5">
        <f t="shared" si="6"/>
        <v>0</v>
      </c>
      <c r="M182">
        <f t="shared" si="5"/>
        <v>0</v>
      </c>
    </row>
    <row r="183" spans="11:13" hidden="1" x14ac:dyDescent="0.3">
      <c r="K183" s="7">
        <f t="shared" si="4"/>
        <v>0</v>
      </c>
      <c r="L183" s="5">
        <f t="shared" si="6"/>
        <v>0</v>
      </c>
      <c r="M183">
        <f t="shared" si="5"/>
        <v>0</v>
      </c>
    </row>
    <row r="184" spans="11:13" hidden="1" x14ac:dyDescent="0.3">
      <c r="K184" s="7">
        <f t="shared" si="4"/>
        <v>0</v>
      </c>
      <c r="L184" s="5">
        <f t="shared" si="6"/>
        <v>0</v>
      </c>
      <c r="M184">
        <f t="shared" si="5"/>
        <v>0</v>
      </c>
    </row>
    <row r="185" spans="11:13" hidden="1" x14ac:dyDescent="0.3">
      <c r="K185" s="7">
        <f t="shared" si="4"/>
        <v>0</v>
      </c>
      <c r="L185" s="5">
        <f t="shared" si="6"/>
        <v>0</v>
      </c>
      <c r="M185">
        <f t="shared" si="5"/>
        <v>0</v>
      </c>
    </row>
    <row r="186" spans="11:13" hidden="1" x14ac:dyDescent="0.3">
      <c r="K186" s="7">
        <f t="shared" si="4"/>
        <v>0</v>
      </c>
      <c r="L186" s="5">
        <f t="shared" si="6"/>
        <v>0</v>
      </c>
      <c r="M186">
        <f t="shared" si="5"/>
        <v>0</v>
      </c>
    </row>
    <row r="187" spans="11:13" hidden="1" x14ac:dyDescent="0.3">
      <c r="K187" s="7">
        <f t="shared" si="4"/>
        <v>0</v>
      </c>
      <c r="L187" s="5">
        <f t="shared" si="6"/>
        <v>0</v>
      </c>
      <c r="M187">
        <f t="shared" si="5"/>
        <v>0</v>
      </c>
    </row>
    <row r="188" spans="11:13" hidden="1" x14ac:dyDescent="0.3">
      <c r="K188" s="7">
        <f t="shared" si="4"/>
        <v>0</v>
      </c>
      <c r="L188" s="5">
        <f t="shared" si="6"/>
        <v>0</v>
      </c>
      <c r="M188">
        <f t="shared" si="5"/>
        <v>0</v>
      </c>
    </row>
    <row r="189" spans="11:13" hidden="1" x14ac:dyDescent="0.3">
      <c r="K189" s="7">
        <f t="shared" si="4"/>
        <v>0</v>
      </c>
      <c r="L189" s="5">
        <f t="shared" si="6"/>
        <v>0</v>
      </c>
      <c r="M189">
        <f t="shared" si="5"/>
        <v>0</v>
      </c>
    </row>
    <row r="190" spans="11:13" hidden="1" x14ac:dyDescent="0.3">
      <c r="K190" s="7">
        <f t="shared" si="4"/>
        <v>0</v>
      </c>
      <c r="L190" s="5">
        <f t="shared" si="6"/>
        <v>0</v>
      </c>
      <c r="M190">
        <f t="shared" si="5"/>
        <v>0</v>
      </c>
    </row>
    <row r="191" spans="11:13" hidden="1" x14ac:dyDescent="0.3">
      <c r="K191" s="7">
        <f t="shared" si="4"/>
        <v>0</v>
      </c>
      <c r="L191" s="5">
        <f t="shared" si="6"/>
        <v>0</v>
      </c>
      <c r="M191">
        <f t="shared" si="5"/>
        <v>0</v>
      </c>
    </row>
    <row r="192" spans="11:13" hidden="1" x14ac:dyDescent="0.3">
      <c r="K192" s="7">
        <f t="shared" si="4"/>
        <v>0</v>
      </c>
      <c r="L192" s="5">
        <f t="shared" si="6"/>
        <v>0</v>
      </c>
      <c r="M192">
        <f t="shared" si="5"/>
        <v>0</v>
      </c>
    </row>
    <row r="193" spans="11:13" hidden="1" x14ac:dyDescent="0.3">
      <c r="K193" s="7">
        <f t="shared" si="4"/>
        <v>0</v>
      </c>
      <c r="L193" s="5">
        <f t="shared" si="6"/>
        <v>0</v>
      </c>
      <c r="M193">
        <f t="shared" si="5"/>
        <v>0</v>
      </c>
    </row>
    <row r="194" spans="11:13" hidden="1" x14ac:dyDescent="0.3">
      <c r="K194" s="7">
        <f t="shared" si="4"/>
        <v>0</v>
      </c>
      <c r="L194" s="5">
        <f t="shared" si="6"/>
        <v>0</v>
      </c>
      <c r="M194">
        <f t="shared" si="5"/>
        <v>0</v>
      </c>
    </row>
    <row r="195" spans="11:13" hidden="1" x14ac:dyDescent="0.3">
      <c r="K195" s="7">
        <f t="shared" si="4"/>
        <v>0</v>
      </c>
      <c r="L195" s="5">
        <f t="shared" si="6"/>
        <v>0</v>
      </c>
      <c r="M195">
        <f t="shared" si="5"/>
        <v>0</v>
      </c>
    </row>
    <row r="196" spans="11:13" hidden="1" x14ac:dyDescent="0.3">
      <c r="K196" s="7">
        <f t="shared" si="4"/>
        <v>0</v>
      </c>
      <c r="L196" s="5">
        <f t="shared" si="6"/>
        <v>0</v>
      </c>
      <c r="M196">
        <f t="shared" si="5"/>
        <v>0</v>
      </c>
    </row>
    <row r="197" spans="11:13" hidden="1" x14ac:dyDescent="0.3">
      <c r="K197" s="7">
        <f t="shared" ref="K197:K260" si="7">SUM(F197:J197)</f>
        <v>0</v>
      </c>
      <c r="L197" s="5">
        <f t="shared" si="6"/>
        <v>0</v>
      </c>
      <c r="M197">
        <f t="shared" ref="M197:M260" si="8">SUM(K197*L197)</f>
        <v>0</v>
      </c>
    </row>
    <row r="198" spans="11:13" hidden="1" x14ac:dyDescent="0.3">
      <c r="K198" s="7">
        <f t="shared" si="7"/>
        <v>0</v>
      </c>
      <c r="L198" s="5">
        <f t="shared" ref="L198:L261" si="9">IF(D198="X",0,IF(E198="",0,IF(E198="H",0,VLOOKUP(E198,$F$539:$G$553,2))))</f>
        <v>0</v>
      </c>
      <c r="M198">
        <f t="shared" si="8"/>
        <v>0</v>
      </c>
    </row>
    <row r="199" spans="11:13" hidden="1" x14ac:dyDescent="0.3">
      <c r="K199" s="7">
        <f t="shared" si="7"/>
        <v>0</v>
      </c>
      <c r="L199" s="5">
        <f t="shared" si="9"/>
        <v>0</v>
      </c>
      <c r="M199">
        <f t="shared" si="8"/>
        <v>0</v>
      </c>
    </row>
    <row r="200" spans="11:13" hidden="1" x14ac:dyDescent="0.3">
      <c r="K200" s="7">
        <f t="shared" si="7"/>
        <v>0</v>
      </c>
      <c r="L200" s="5">
        <f t="shared" si="9"/>
        <v>0</v>
      </c>
      <c r="M200">
        <f t="shared" si="8"/>
        <v>0</v>
      </c>
    </row>
    <row r="201" spans="11:13" hidden="1" x14ac:dyDescent="0.3">
      <c r="K201" s="7">
        <f t="shared" si="7"/>
        <v>0</v>
      </c>
      <c r="L201" s="5">
        <f t="shared" si="9"/>
        <v>0</v>
      </c>
      <c r="M201">
        <f t="shared" si="8"/>
        <v>0</v>
      </c>
    </row>
    <row r="202" spans="11:13" hidden="1" x14ac:dyDescent="0.3">
      <c r="K202" s="7">
        <f t="shared" si="7"/>
        <v>0</v>
      </c>
      <c r="L202" s="5">
        <f t="shared" si="9"/>
        <v>0</v>
      </c>
      <c r="M202">
        <f t="shared" si="8"/>
        <v>0</v>
      </c>
    </row>
    <row r="203" spans="11:13" hidden="1" x14ac:dyDescent="0.3">
      <c r="K203" s="7">
        <f t="shared" si="7"/>
        <v>0</v>
      </c>
      <c r="L203" s="5">
        <f t="shared" si="9"/>
        <v>0</v>
      </c>
      <c r="M203">
        <f t="shared" si="8"/>
        <v>0</v>
      </c>
    </row>
    <row r="204" spans="11:13" hidden="1" x14ac:dyDescent="0.3">
      <c r="K204" s="7">
        <f t="shared" si="7"/>
        <v>0</v>
      </c>
      <c r="L204" s="5">
        <f t="shared" si="9"/>
        <v>0</v>
      </c>
      <c r="M204">
        <f t="shared" si="8"/>
        <v>0</v>
      </c>
    </row>
    <row r="205" spans="11:13" hidden="1" x14ac:dyDescent="0.3">
      <c r="K205" s="7">
        <f t="shared" si="7"/>
        <v>0</v>
      </c>
      <c r="L205" s="5">
        <f t="shared" si="9"/>
        <v>0</v>
      </c>
      <c r="M205">
        <f t="shared" si="8"/>
        <v>0</v>
      </c>
    </row>
    <row r="206" spans="11:13" hidden="1" x14ac:dyDescent="0.3">
      <c r="K206" s="7">
        <f t="shared" si="7"/>
        <v>0</v>
      </c>
      <c r="L206" s="5">
        <f t="shared" si="9"/>
        <v>0</v>
      </c>
      <c r="M206">
        <f t="shared" si="8"/>
        <v>0</v>
      </c>
    </row>
    <row r="207" spans="11:13" hidden="1" x14ac:dyDescent="0.3">
      <c r="K207" s="7">
        <f t="shared" si="7"/>
        <v>0</v>
      </c>
      <c r="L207" s="5">
        <f t="shared" si="9"/>
        <v>0</v>
      </c>
      <c r="M207">
        <f t="shared" si="8"/>
        <v>0</v>
      </c>
    </row>
    <row r="208" spans="11:13" hidden="1" x14ac:dyDescent="0.3">
      <c r="K208" s="7">
        <f t="shared" si="7"/>
        <v>0</v>
      </c>
      <c r="L208" s="5">
        <f t="shared" si="9"/>
        <v>0</v>
      </c>
      <c r="M208">
        <f t="shared" si="8"/>
        <v>0</v>
      </c>
    </row>
    <row r="209" spans="11:13" hidden="1" x14ac:dyDescent="0.3">
      <c r="K209" s="7">
        <f t="shared" si="7"/>
        <v>0</v>
      </c>
      <c r="L209" s="5">
        <f t="shared" si="9"/>
        <v>0</v>
      </c>
      <c r="M209">
        <f t="shared" si="8"/>
        <v>0</v>
      </c>
    </row>
    <row r="210" spans="11:13" hidden="1" x14ac:dyDescent="0.3">
      <c r="K210" s="7">
        <f t="shared" si="7"/>
        <v>0</v>
      </c>
      <c r="L210" s="5">
        <f t="shared" si="9"/>
        <v>0</v>
      </c>
      <c r="M210">
        <f t="shared" si="8"/>
        <v>0</v>
      </c>
    </row>
    <row r="211" spans="11:13" hidden="1" x14ac:dyDescent="0.3">
      <c r="K211" s="7">
        <f t="shared" si="7"/>
        <v>0</v>
      </c>
      <c r="L211" s="5">
        <f t="shared" si="9"/>
        <v>0</v>
      </c>
      <c r="M211">
        <f t="shared" si="8"/>
        <v>0</v>
      </c>
    </row>
    <row r="212" spans="11:13" hidden="1" x14ac:dyDescent="0.3">
      <c r="K212" s="7">
        <f t="shared" si="7"/>
        <v>0</v>
      </c>
      <c r="L212" s="5">
        <f t="shared" si="9"/>
        <v>0</v>
      </c>
      <c r="M212">
        <f t="shared" si="8"/>
        <v>0</v>
      </c>
    </row>
    <row r="213" spans="11:13" hidden="1" x14ac:dyDescent="0.3">
      <c r="K213" s="7">
        <f t="shared" si="7"/>
        <v>0</v>
      </c>
      <c r="L213" s="5">
        <f t="shared" si="9"/>
        <v>0</v>
      </c>
      <c r="M213">
        <f t="shared" si="8"/>
        <v>0</v>
      </c>
    </row>
    <row r="214" spans="11:13" hidden="1" x14ac:dyDescent="0.3">
      <c r="K214" s="7">
        <f t="shared" si="7"/>
        <v>0</v>
      </c>
      <c r="L214" s="5">
        <f t="shared" si="9"/>
        <v>0</v>
      </c>
      <c r="M214">
        <f t="shared" si="8"/>
        <v>0</v>
      </c>
    </row>
    <row r="215" spans="11:13" hidden="1" x14ac:dyDescent="0.3">
      <c r="K215" s="7">
        <f t="shared" si="7"/>
        <v>0</v>
      </c>
      <c r="L215" s="5">
        <f t="shared" si="9"/>
        <v>0</v>
      </c>
      <c r="M215">
        <f t="shared" si="8"/>
        <v>0</v>
      </c>
    </row>
    <row r="216" spans="11:13" hidden="1" x14ac:dyDescent="0.3">
      <c r="K216" s="7">
        <f t="shared" si="7"/>
        <v>0</v>
      </c>
      <c r="L216" s="5">
        <f t="shared" si="9"/>
        <v>0</v>
      </c>
      <c r="M216">
        <f t="shared" si="8"/>
        <v>0</v>
      </c>
    </row>
    <row r="217" spans="11:13" hidden="1" x14ac:dyDescent="0.3">
      <c r="K217" s="7">
        <f t="shared" si="7"/>
        <v>0</v>
      </c>
      <c r="L217" s="5">
        <f t="shared" si="9"/>
        <v>0</v>
      </c>
      <c r="M217">
        <f t="shared" si="8"/>
        <v>0</v>
      </c>
    </row>
    <row r="218" spans="11:13" hidden="1" x14ac:dyDescent="0.3">
      <c r="K218" s="7">
        <f t="shared" si="7"/>
        <v>0</v>
      </c>
      <c r="L218" s="5">
        <f t="shared" si="9"/>
        <v>0</v>
      </c>
      <c r="M218">
        <f t="shared" si="8"/>
        <v>0</v>
      </c>
    </row>
    <row r="219" spans="11:13" hidden="1" x14ac:dyDescent="0.3">
      <c r="K219" s="7">
        <f t="shared" si="7"/>
        <v>0</v>
      </c>
      <c r="L219" s="5">
        <f t="shared" si="9"/>
        <v>0</v>
      </c>
      <c r="M219">
        <f t="shared" si="8"/>
        <v>0</v>
      </c>
    </row>
    <row r="220" spans="11:13" hidden="1" x14ac:dyDescent="0.3">
      <c r="K220" s="7">
        <f t="shared" si="7"/>
        <v>0</v>
      </c>
      <c r="L220" s="5">
        <f t="shared" si="9"/>
        <v>0</v>
      </c>
      <c r="M220">
        <f t="shared" si="8"/>
        <v>0</v>
      </c>
    </row>
    <row r="221" spans="11:13" hidden="1" x14ac:dyDescent="0.3">
      <c r="K221" s="7">
        <f t="shared" si="7"/>
        <v>0</v>
      </c>
      <c r="L221" s="5">
        <f t="shared" si="9"/>
        <v>0</v>
      </c>
      <c r="M221">
        <f t="shared" si="8"/>
        <v>0</v>
      </c>
    </row>
    <row r="222" spans="11:13" hidden="1" x14ac:dyDescent="0.3">
      <c r="K222" s="7">
        <f t="shared" si="7"/>
        <v>0</v>
      </c>
      <c r="L222" s="5">
        <f t="shared" si="9"/>
        <v>0</v>
      </c>
      <c r="M222">
        <f t="shared" si="8"/>
        <v>0</v>
      </c>
    </row>
    <row r="223" spans="11:13" hidden="1" x14ac:dyDescent="0.3">
      <c r="K223" s="7">
        <f t="shared" si="7"/>
        <v>0</v>
      </c>
      <c r="L223" s="5">
        <f t="shared" si="9"/>
        <v>0</v>
      </c>
      <c r="M223">
        <f t="shared" si="8"/>
        <v>0</v>
      </c>
    </row>
    <row r="224" spans="11:13" hidden="1" x14ac:dyDescent="0.3">
      <c r="K224" s="7">
        <f t="shared" si="7"/>
        <v>0</v>
      </c>
      <c r="L224" s="5">
        <f t="shared" si="9"/>
        <v>0</v>
      </c>
      <c r="M224">
        <f t="shared" si="8"/>
        <v>0</v>
      </c>
    </row>
    <row r="225" spans="11:13" hidden="1" x14ac:dyDescent="0.3">
      <c r="K225" s="7">
        <f t="shared" si="7"/>
        <v>0</v>
      </c>
      <c r="L225" s="5">
        <f t="shared" si="9"/>
        <v>0</v>
      </c>
      <c r="M225">
        <f t="shared" si="8"/>
        <v>0</v>
      </c>
    </row>
    <row r="226" spans="11:13" hidden="1" x14ac:dyDescent="0.3">
      <c r="K226" s="7">
        <f t="shared" si="7"/>
        <v>0</v>
      </c>
      <c r="L226" s="5">
        <f t="shared" si="9"/>
        <v>0</v>
      </c>
      <c r="M226">
        <f t="shared" si="8"/>
        <v>0</v>
      </c>
    </row>
    <row r="227" spans="11:13" hidden="1" x14ac:dyDescent="0.3">
      <c r="K227" s="7">
        <f t="shared" si="7"/>
        <v>0</v>
      </c>
      <c r="L227" s="5">
        <f t="shared" si="9"/>
        <v>0</v>
      </c>
      <c r="M227">
        <f t="shared" si="8"/>
        <v>0</v>
      </c>
    </row>
    <row r="228" spans="11:13" hidden="1" x14ac:dyDescent="0.3">
      <c r="K228" s="7">
        <f t="shared" si="7"/>
        <v>0</v>
      </c>
      <c r="L228" s="5">
        <f t="shared" si="9"/>
        <v>0</v>
      </c>
      <c r="M228">
        <f t="shared" si="8"/>
        <v>0</v>
      </c>
    </row>
    <row r="229" spans="11:13" hidden="1" x14ac:dyDescent="0.3">
      <c r="K229" s="7">
        <f t="shared" si="7"/>
        <v>0</v>
      </c>
      <c r="L229" s="5">
        <f t="shared" si="9"/>
        <v>0</v>
      </c>
      <c r="M229">
        <f t="shared" si="8"/>
        <v>0</v>
      </c>
    </row>
    <row r="230" spans="11:13" hidden="1" x14ac:dyDescent="0.3">
      <c r="K230" s="7">
        <f t="shared" si="7"/>
        <v>0</v>
      </c>
      <c r="L230" s="5">
        <f t="shared" si="9"/>
        <v>0</v>
      </c>
      <c r="M230">
        <f t="shared" si="8"/>
        <v>0</v>
      </c>
    </row>
    <row r="231" spans="11:13" hidden="1" x14ac:dyDescent="0.3">
      <c r="K231" s="7">
        <f t="shared" si="7"/>
        <v>0</v>
      </c>
      <c r="L231" s="5">
        <f t="shared" si="9"/>
        <v>0</v>
      </c>
      <c r="M231">
        <f t="shared" si="8"/>
        <v>0</v>
      </c>
    </row>
    <row r="232" spans="11:13" hidden="1" x14ac:dyDescent="0.3">
      <c r="K232" s="7">
        <f t="shared" si="7"/>
        <v>0</v>
      </c>
      <c r="L232" s="5">
        <f t="shared" si="9"/>
        <v>0</v>
      </c>
      <c r="M232">
        <f t="shared" si="8"/>
        <v>0</v>
      </c>
    </row>
    <row r="233" spans="11:13" hidden="1" x14ac:dyDescent="0.3">
      <c r="K233" s="7">
        <f t="shared" si="7"/>
        <v>0</v>
      </c>
      <c r="L233" s="5">
        <f t="shared" si="9"/>
        <v>0</v>
      </c>
      <c r="M233">
        <f t="shared" si="8"/>
        <v>0</v>
      </c>
    </row>
    <row r="234" spans="11:13" hidden="1" x14ac:dyDescent="0.3">
      <c r="K234" s="7">
        <f t="shared" si="7"/>
        <v>0</v>
      </c>
      <c r="L234" s="5">
        <f t="shared" si="9"/>
        <v>0</v>
      </c>
      <c r="M234">
        <f t="shared" si="8"/>
        <v>0</v>
      </c>
    </row>
    <row r="235" spans="11:13" hidden="1" x14ac:dyDescent="0.3">
      <c r="K235" s="7">
        <f t="shared" si="7"/>
        <v>0</v>
      </c>
      <c r="L235" s="5">
        <f t="shared" si="9"/>
        <v>0</v>
      </c>
      <c r="M235">
        <f t="shared" si="8"/>
        <v>0</v>
      </c>
    </row>
    <row r="236" spans="11:13" hidden="1" x14ac:dyDescent="0.3">
      <c r="K236" s="7">
        <f t="shared" si="7"/>
        <v>0</v>
      </c>
      <c r="L236" s="5">
        <f t="shared" si="9"/>
        <v>0</v>
      </c>
      <c r="M236">
        <f t="shared" si="8"/>
        <v>0</v>
      </c>
    </row>
    <row r="237" spans="11:13" hidden="1" x14ac:dyDescent="0.3">
      <c r="K237" s="7">
        <f t="shared" si="7"/>
        <v>0</v>
      </c>
      <c r="L237" s="5">
        <f t="shared" si="9"/>
        <v>0</v>
      </c>
      <c r="M237">
        <f t="shared" si="8"/>
        <v>0</v>
      </c>
    </row>
    <row r="238" spans="11:13" hidden="1" x14ac:dyDescent="0.3">
      <c r="K238" s="7">
        <f t="shared" si="7"/>
        <v>0</v>
      </c>
      <c r="L238" s="5">
        <f t="shared" si="9"/>
        <v>0</v>
      </c>
      <c r="M238">
        <f t="shared" si="8"/>
        <v>0</v>
      </c>
    </row>
    <row r="239" spans="11:13" hidden="1" x14ac:dyDescent="0.3">
      <c r="K239" s="7">
        <f t="shared" si="7"/>
        <v>0</v>
      </c>
      <c r="L239" s="5">
        <f t="shared" si="9"/>
        <v>0</v>
      </c>
      <c r="M239">
        <f t="shared" si="8"/>
        <v>0</v>
      </c>
    </row>
    <row r="240" spans="11:13" hidden="1" x14ac:dyDescent="0.3">
      <c r="K240" s="7">
        <f t="shared" si="7"/>
        <v>0</v>
      </c>
      <c r="L240" s="5">
        <f t="shared" si="9"/>
        <v>0</v>
      </c>
      <c r="M240">
        <f t="shared" si="8"/>
        <v>0</v>
      </c>
    </row>
    <row r="241" spans="11:13" hidden="1" x14ac:dyDescent="0.3">
      <c r="K241" s="7">
        <f t="shared" si="7"/>
        <v>0</v>
      </c>
      <c r="L241" s="5">
        <f t="shared" si="9"/>
        <v>0</v>
      </c>
      <c r="M241">
        <f t="shared" si="8"/>
        <v>0</v>
      </c>
    </row>
    <row r="242" spans="11:13" hidden="1" x14ac:dyDescent="0.3">
      <c r="K242" s="7">
        <f t="shared" si="7"/>
        <v>0</v>
      </c>
      <c r="L242" s="5">
        <f t="shared" si="9"/>
        <v>0</v>
      </c>
      <c r="M242">
        <f t="shared" si="8"/>
        <v>0</v>
      </c>
    </row>
    <row r="243" spans="11:13" hidden="1" x14ac:dyDescent="0.3">
      <c r="K243" s="7">
        <f t="shared" si="7"/>
        <v>0</v>
      </c>
      <c r="L243" s="5">
        <f t="shared" si="9"/>
        <v>0</v>
      </c>
      <c r="M243">
        <f t="shared" si="8"/>
        <v>0</v>
      </c>
    </row>
    <row r="244" spans="11:13" hidden="1" x14ac:dyDescent="0.3">
      <c r="K244" s="7">
        <f t="shared" si="7"/>
        <v>0</v>
      </c>
      <c r="L244" s="5">
        <f t="shared" si="9"/>
        <v>0</v>
      </c>
      <c r="M244">
        <f t="shared" si="8"/>
        <v>0</v>
      </c>
    </row>
    <row r="245" spans="11:13" hidden="1" x14ac:dyDescent="0.3">
      <c r="K245" s="7">
        <f t="shared" si="7"/>
        <v>0</v>
      </c>
      <c r="L245" s="5">
        <f t="shared" si="9"/>
        <v>0</v>
      </c>
      <c r="M245">
        <f t="shared" si="8"/>
        <v>0</v>
      </c>
    </row>
    <row r="246" spans="11:13" hidden="1" x14ac:dyDescent="0.3">
      <c r="K246" s="7">
        <f t="shared" si="7"/>
        <v>0</v>
      </c>
      <c r="L246" s="5">
        <f t="shared" si="9"/>
        <v>0</v>
      </c>
      <c r="M246">
        <f t="shared" si="8"/>
        <v>0</v>
      </c>
    </row>
    <row r="247" spans="11:13" hidden="1" x14ac:dyDescent="0.3">
      <c r="K247" s="7">
        <f t="shared" si="7"/>
        <v>0</v>
      </c>
      <c r="L247" s="5">
        <f t="shared" si="9"/>
        <v>0</v>
      </c>
      <c r="M247">
        <f t="shared" si="8"/>
        <v>0</v>
      </c>
    </row>
    <row r="248" spans="11:13" hidden="1" x14ac:dyDescent="0.3">
      <c r="K248" s="7">
        <f t="shared" si="7"/>
        <v>0</v>
      </c>
      <c r="L248" s="5">
        <f t="shared" si="9"/>
        <v>0</v>
      </c>
      <c r="M248">
        <f t="shared" si="8"/>
        <v>0</v>
      </c>
    </row>
    <row r="249" spans="11:13" hidden="1" x14ac:dyDescent="0.3">
      <c r="K249" s="7">
        <f t="shared" si="7"/>
        <v>0</v>
      </c>
      <c r="L249" s="5">
        <f t="shared" si="9"/>
        <v>0</v>
      </c>
      <c r="M249">
        <f t="shared" si="8"/>
        <v>0</v>
      </c>
    </row>
    <row r="250" spans="11:13" hidden="1" x14ac:dyDescent="0.3">
      <c r="K250" s="7">
        <f t="shared" si="7"/>
        <v>0</v>
      </c>
      <c r="L250" s="5">
        <f t="shared" si="9"/>
        <v>0</v>
      </c>
      <c r="M250">
        <f t="shared" si="8"/>
        <v>0</v>
      </c>
    </row>
    <row r="251" spans="11:13" hidden="1" x14ac:dyDescent="0.3">
      <c r="K251" s="7">
        <f t="shared" si="7"/>
        <v>0</v>
      </c>
      <c r="L251" s="5">
        <f t="shared" si="9"/>
        <v>0</v>
      </c>
      <c r="M251">
        <f t="shared" si="8"/>
        <v>0</v>
      </c>
    </row>
    <row r="252" spans="11:13" hidden="1" x14ac:dyDescent="0.3">
      <c r="K252" s="7">
        <f t="shared" si="7"/>
        <v>0</v>
      </c>
      <c r="L252" s="5">
        <f t="shared" si="9"/>
        <v>0</v>
      </c>
      <c r="M252">
        <f t="shared" si="8"/>
        <v>0</v>
      </c>
    </row>
    <row r="253" spans="11:13" hidden="1" x14ac:dyDescent="0.3">
      <c r="K253" s="7">
        <f t="shared" si="7"/>
        <v>0</v>
      </c>
      <c r="L253" s="5">
        <f t="shared" si="9"/>
        <v>0</v>
      </c>
      <c r="M253">
        <f t="shared" si="8"/>
        <v>0</v>
      </c>
    </row>
    <row r="254" spans="11:13" hidden="1" x14ac:dyDescent="0.3">
      <c r="K254" s="7">
        <f t="shared" si="7"/>
        <v>0</v>
      </c>
      <c r="L254" s="5">
        <f t="shared" si="9"/>
        <v>0</v>
      </c>
      <c r="M254">
        <f t="shared" si="8"/>
        <v>0</v>
      </c>
    </row>
    <row r="255" spans="11:13" hidden="1" x14ac:dyDescent="0.3">
      <c r="K255" s="7">
        <f t="shared" si="7"/>
        <v>0</v>
      </c>
      <c r="L255" s="5">
        <f t="shared" si="9"/>
        <v>0</v>
      </c>
      <c r="M255">
        <f t="shared" si="8"/>
        <v>0</v>
      </c>
    </row>
    <row r="256" spans="11:13" hidden="1" x14ac:dyDescent="0.3">
      <c r="K256" s="7">
        <f t="shared" si="7"/>
        <v>0</v>
      </c>
      <c r="L256" s="5">
        <f t="shared" si="9"/>
        <v>0</v>
      </c>
      <c r="M256">
        <f t="shared" si="8"/>
        <v>0</v>
      </c>
    </row>
    <row r="257" spans="11:13" hidden="1" x14ac:dyDescent="0.3">
      <c r="K257" s="7">
        <f t="shared" si="7"/>
        <v>0</v>
      </c>
      <c r="L257" s="5">
        <f t="shared" si="9"/>
        <v>0</v>
      </c>
      <c r="M257">
        <f t="shared" si="8"/>
        <v>0</v>
      </c>
    </row>
    <row r="258" spans="11:13" hidden="1" x14ac:dyDescent="0.3">
      <c r="K258" s="7">
        <f t="shared" si="7"/>
        <v>0</v>
      </c>
      <c r="L258" s="5">
        <f t="shared" si="9"/>
        <v>0</v>
      </c>
      <c r="M258">
        <f t="shared" si="8"/>
        <v>0</v>
      </c>
    </row>
    <row r="259" spans="11:13" hidden="1" x14ac:dyDescent="0.3">
      <c r="K259" s="7">
        <f t="shared" si="7"/>
        <v>0</v>
      </c>
      <c r="L259" s="5">
        <f t="shared" si="9"/>
        <v>0</v>
      </c>
      <c r="M259">
        <f t="shared" si="8"/>
        <v>0</v>
      </c>
    </row>
    <row r="260" spans="11:13" hidden="1" x14ac:dyDescent="0.3">
      <c r="K260" s="7">
        <f t="shared" si="7"/>
        <v>0</v>
      </c>
      <c r="L260" s="5">
        <f t="shared" si="9"/>
        <v>0</v>
      </c>
      <c r="M260">
        <f t="shared" si="8"/>
        <v>0</v>
      </c>
    </row>
    <row r="261" spans="11:13" hidden="1" x14ac:dyDescent="0.3">
      <c r="K261" s="7">
        <f t="shared" ref="K261:K324" si="10">SUM(F261:J261)</f>
        <v>0</v>
      </c>
      <c r="L261" s="5">
        <f t="shared" si="9"/>
        <v>0</v>
      </c>
      <c r="M261">
        <f t="shared" ref="M261:M324" si="11">SUM(K261*L261)</f>
        <v>0</v>
      </c>
    </row>
    <row r="262" spans="11:13" hidden="1" x14ac:dyDescent="0.3">
      <c r="K262" s="7">
        <f t="shared" si="10"/>
        <v>0</v>
      </c>
      <c r="L262" s="5">
        <f t="shared" ref="L262:L325" si="12">IF(D262="X",0,IF(E262="",0,IF(E262="H",0,VLOOKUP(E262,$F$539:$G$553,2))))</f>
        <v>0</v>
      </c>
      <c r="M262">
        <f t="shared" si="11"/>
        <v>0</v>
      </c>
    </row>
    <row r="263" spans="11:13" hidden="1" x14ac:dyDescent="0.3">
      <c r="K263" s="7">
        <f t="shared" si="10"/>
        <v>0</v>
      </c>
      <c r="L263" s="5">
        <f t="shared" si="12"/>
        <v>0</v>
      </c>
      <c r="M263">
        <f t="shared" si="11"/>
        <v>0</v>
      </c>
    </row>
    <row r="264" spans="11:13" hidden="1" x14ac:dyDescent="0.3">
      <c r="K264" s="7">
        <f t="shared" si="10"/>
        <v>0</v>
      </c>
      <c r="L264" s="5">
        <f t="shared" si="12"/>
        <v>0</v>
      </c>
      <c r="M264">
        <f t="shared" si="11"/>
        <v>0</v>
      </c>
    </row>
    <row r="265" spans="11:13" hidden="1" x14ac:dyDescent="0.3">
      <c r="K265" s="7">
        <f t="shared" si="10"/>
        <v>0</v>
      </c>
      <c r="L265" s="5">
        <f t="shared" si="12"/>
        <v>0</v>
      </c>
      <c r="M265">
        <f t="shared" si="11"/>
        <v>0</v>
      </c>
    </row>
    <row r="266" spans="11:13" hidden="1" x14ac:dyDescent="0.3">
      <c r="K266" s="7">
        <f t="shared" si="10"/>
        <v>0</v>
      </c>
      <c r="L266" s="5">
        <f t="shared" si="12"/>
        <v>0</v>
      </c>
      <c r="M266">
        <f t="shared" si="11"/>
        <v>0</v>
      </c>
    </row>
    <row r="267" spans="11:13" hidden="1" x14ac:dyDescent="0.3">
      <c r="K267" s="7">
        <f t="shared" si="10"/>
        <v>0</v>
      </c>
      <c r="L267" s="5">
        <f t="shared" si="12"/>
        <v>0</v>
      </c>
      <c r="M267">
        <f t="shared" si="11"/>
        <v>0</v>
      </c>
    </row>
    <row r="268" spans="11:13" hidden="1" x14ac:dyDescent="0.3">
      <c r="K268" s="7">
        <f t="shared" si="10"/>
        <v>0</v>
      </c>
      <c r="L268" s="5">
        <f t="shared" si="12"/>
        <v>0</v>
      </c>
      <c r="M268">
        <f t="shared" si="11"/>
        <v>0</v>
      </c>
    </row>
    <row r="269" spans="11:13" hidden="1" x14ac:dyDescent="0.3">
      <c r="K269" s="7">
        <f t="shared" si="10"/>
        <v>0</v>
      </c>
      <c r="L269" s="5">
        <f t="shared" si="12"/>
        <v>0</v>
      </c>
      <c r="M269">
        <f t="shared" si="11"/>
        <v>0</v>
      </c>
    </row>
    <row r="270" spans="11:13" hidden="1" x14ac:dyDescent="0.3">
      <c r="K270" s="7">
        <f t="shared" si="10"/>
        <v>0</v>
      </c>
      <c r="L270" s="5">
        <f t="shared" si="12"/>
        <v>0</v>
      </c>
      <c r="M270">
        <f t="shared" si="11"/>
        <v>0</v>
      </c>
    </row>
    <row r="271" spans="11:13" hidden="1" x14ac:dyDescent="0.3">
      <c r="K271" s="7">
        <f t="shared" si="10"/>
        <v>0</v>
      </c>
      <c r="L271" s="5">
        <f t="shared" si="12"/>
        <v>0</v>
      </c>
      <c r="M271">
        <f t="shared" si="11"/>
        <v>0</v>
      </c>
    </row>
    <row r="272" spans="11:13" hidden="1" x14ac:dyDescent="0.3">
      <c r="K272" s="7">
        <f t="shared" si="10"/>
        <v>0</v>
      </c>
      <c r="L272" s="5">
        <f t="shared" si="12"/>
        <v>0</v>
      </c>
      <c r="M272">
        <f t="shared" si="11"/>
        <v>0</v>
      </c>
    </row>
    <row r="273" spans="11:13" hidden="1" x14ac:dyDescent="0.3">
      <c r="K273" s="7">
        <f t="shared" si="10"/>
        <v>0</v>
      </c>
      <c r="L273" s="5">
        <f t="shared" si="12"/>
        <v>0</v>
      </c>
      <c r="M273">
        <f t="shared" si="11"/>
        <v>0</v>
      </c>
    </row>
    <row r="274" spans="11:13" hidden="1" x14ac:dyDescent="0.3">
      <c r="K274" s="7">
        <f t="shared" si="10"/>
        <v>0</v>
      </c>
      <c r="L274" s="5">
        <f t="shared" si="12"/>
        <v>0</v>
      </c>
      <c r="M274">
        <f t="shared" si="11"/>
        <v>0</v>
      </c>
    </row>
    <row r="275" spans="11:13" hidden="1" x14ac:dyDescent="0.3">
      <c r="K275" s="7">
        <f t="shared" si="10"/>
        <v>0</v>
      </c>
      <c r="L275" s="5">
        <f t="shared" si="12"/>
        <v>0</v>
      </c>
      <c r="M275">
        <f t="shared" si="11"/>
        <v>0</v>
      </c>
    </row>
    <row r="276" spans="11:13" hidden="1" x14ac:dyDescent="0.3">
      <c r="K276" s="7">
        <f t="shared" si="10"/>
        <v>0</v>
      </c>
      <c r="L276" s="5">
        <f t="shared" si="12"/>
        <v>0</v>
      </c>
      <c r="M276">
        <f t="shared" si="11"/>
        <v>0</v>
      </c>
    </row>
    <row r="277" spans="11:13" hidden="1" x14ac:dyDescent="0.3">
      <c r="K277" s="7">
        <f t="shared" si="10"/>
        <v>0</v>
      </c>
      <c r="L277" s="5">
        <f t="shared" si="12"/>
        <v>0</v>
      </c>
      <c r="M277">
        <f t="shared" si="11"/>
        <v>0</v>
      </c>
    </row>
    <row r="278" spans="11:13" hidden="1" x14ac:dyDescent="0.3">
      <c r="K278" s="7">
        <f t="shared" si="10"/>
        <v>0</v>
      </c>
      <c r="L278" s="5">
        <f t="shared" si="12"/>
        <v>0</v>
      </c>
      <c r="M278">
        <f t="shared" si="11"/>
        <v>0</v>
      </c>
    </row>
    <row r="279" spans="11:13" hidden="1" x14ac:dyDescent="0.3">
      <c r="K279" s="7">
        <f t="shared" si="10"/>
        <v>0</v>
      </c>
      <c r="L279" s="5">
        <f t="shared" si="12"/>
        <v>0</v>
      </c>
      <c r="M279">
        <f t="shared" si="11"/>
        <v>0</v>
      </c>
    </row>
    <row r="280" spans="11:13" hidden="1" x14ac:dyDescent="0.3">
      <c r="K280" s="7">
        <f t="shared" si="10"/>
        <v>0</v>
      </c>
      <c r="L280" s="5">
        <f t="shared" si="12"/>
        <v>0</v>
      </c>
      <c r="M280">
        <f t="shared" si="11"/>
        <v>0</v>
      </c>
    </row>
    <row r="281" spans="11:13" hidden="1" x14ac:dyDescent="0.3">
      <c r="K281" s="7">
        <f t="shared" si="10"/>
        <v>0</v>
      </c>
      <c r="L281" s="5">
        <f t="shared" si="12"/>
        <v>0</v>
      </c>
      <c r="M281">
        <f t="shared" si="11"/>
        <v>0</v>
      </c>
    </row>
    <row r="282" spans="11:13" hidden="1" x14ac:dyDescent="0.3">
      <c r="K282" s="7">
        <f t="shared" si="10"/>
        <v>0</v>
      </c>
      <c r="L282" s="5">
        <f t="shared" si="12"/>
        <v>0</v>
      </c>
      <c r="M282">
        <f t="shared" si="11"/>
        <v>0</v>
      </c>
    </row>
    <row r="283" spans="11:13" hidden="1" x14ac:dyDescent="0.3">
      <c r="K283" s="7">
        <f t="shared" si="10"/>
        <v>0</v>
      </c>
      <c r="L283" s="5">
        <f t="shared" si="12"/>
        <v>0</v>
      </c>
      <c r="M283">
        <f t="shared" si="11"/>
        <v>0</v>
      </c>
    </row>
    <row r="284" spans="11:13" hidden="1" x14ac:dyDescent="0.3">
      <c r="K284" s="7">
        <f t="shared" si="10"/>
        <v>0</v>
      </c>
      <c r="L284" s="5">
        <f t="shared" si="12"/>
        <v>0</v>
      </c>
      <c r="M284">
        <f t="shared" si="11"/>
        <v>0</v>
      </c>
    </row>
    <row r="285" spans="11:13" hidden="1" x14ac:dyDescent="0.3">
      <c r="K285" s="7">
        <f t="shared" si="10"/>
        <v>0</v>
      </c>
      <c r="L285" s="5">
        <f t="shared" si="12"/>
        <v>0</v>
      </c>
      <c r="M285">
        <f t="shared" si="11"/>
        <v>0</v>
      </c>
    </row>
    <row r="286" spans="11:13" hidden="1" x14ac:dyDescent="0.3">
      <c r="K286" s="7">
        <f t="shared" si="10"/>
        <v>0</v>
      </c>
      <c r="L286" s="5">
        <f t="shared" si="12"/>
        <v>0</v>
      </c>
      <c r="M286">
        <f t="shared" si="11"/>
        <v>0</v>
      </c>
    </row>
    <row r="287" spans="11:13" hidden="1" x14ac:dyDescent="0.3">
      <c r="K287" s="7">
        <f t="shared" si="10"/>
        <v>0</v>
      </c>
      <c r="L287" s="5">
        <f t="shared" si="12"/>
        <v>0</v>
      </c>
      <c r="M287">
        <f t="shared" si="11"/>
        <v>0</v>
      </c>
    </row>
    <row r="288" spans="11:13" hidden="1" x14ac:dyDescent="0.3">
      <c r="K288" s="7">
        <f t="shared" si="10"/>
        <v>0</v>
      </c>
      <c r="L288" s="5">
        <f t="shared" si="12"/>
        <v>0</v>
      </c>
      <c r="M288">
        <f t="shared" si="11"/>
        <v>0</v>
      </c>
    </row>
    <row r="289" spans="11:13" hidden="1" x14ac:dyDescent="0.3">
      <c r="K289" s="7">
        <f t="shared" si="10"/>
        <v>0</v>
      </c>
      <c r="L289" s="5">
        <f t="shared" si="12"/>
        <v>0</v>
      </c>
      <c r="M289">
        <f t="shared" si="11"/>
        <v>0</v>
      </c>
    </row>
    <row r="290" spans="11:13" hidden="1" x14ac:dyDescent="0.3">
      <c r="K290" s="7">
        <f t="shared" si="10"/>
        <v>0</v>
      </c>
      <c r="L290" s="5">
        <f t="shared" si="12"/>
        <v>0</v>
      </c>
      <c r="M290">
        <f t="shared" si="11"/>
        <v>0</v>
      </c>
    </row>
    <row r="291" spans="11:13" hidden="1" x14ac:dyDescent="0.3">
      <c r="K291" s="7">
        <f t="shared" si="10"/>
        <v>0</v>
      </c>
      <c r="L291" s="5">
        <f t="shared" si="12"/>
        <v>0</v>
      </c>
      <c r="M291">
        <f t="shared" si="11"/>
        <v>0</v>
      </c>
    </row>
    <row r="292" spans="11:13" hidden="1" x14ac:dyDescent="0.3">
      <c r="K292" s="7">
        <f t="shared" si="10"/>
        <v>0</v>
      </c>
      <c r="L292" s="5">
        <f t="shared" si="12"/>
        <v>0</v>
      </c>
      <c r="M292">
        <f t="shared" si="11"/>
        <v>0</v>
      </c>
    </row>
    <row r="293" spans="11:13" hidden="1" x14ac:dyDescent="0.3">
      <c r="K293" s="7">
        <f t="shared" si="10"/>
        <v>0</v>
      </c>
      <c r="L293" s="5">
        <f t="shared" si="12"/>
        <v>0</v>
      </c>
      <c r="M293">
        <f t="shared" si="11"/>
        <v>0</v>
      </c>
    </row>
    <row r="294" spans="11:13" hidden="1" x14ac:dyDescent="0.3">
      <c r="K294" s="7">
        <f t="shared" si="10"/>
        <v>0</v>
      </c>
      <c r="L294" s="5">
        <f t="shared" si="12"/>
        <v>0</v>
      </c>
      <c r="M294">
        <f t="shared" si="11"/>
        <v>0</v>
      </c>
    </row>
    <row r="295" spans="11:13" hidden="1" x14ac:dyDescent="0.3">
      <c r="K295" s="7">
        <f t="shared" si="10"/>
        <v>0</v>
      </c>
      <c r="L295" s="5">
        <f t="shared" si="12"/>
        <v>0</v>
      </c>
      <c r="M295">
        <f t="shared" si="11"/>
        <v>0</v>
      </c>
    </row>
    <row r="296" spans="11:13" hidden="1" x14ac:dyDescent="0.3">
      <c r="K296" s="7">
        <f t="shared" si="10"/>
        <v>0</v>
      </c>
      <c r="L296" s="5">
        <f t="shared" si="12"/>
        <v>0</v>
      </c>
      <c r="M296">
        <f t="shared" si="11"/>
        <v>0</v>
      </c>
    </row>
    <row r="297" spans="11:13" hidden="1" x14ac:dyDescent="0.3">
      <c r="K297" s="7">
        <f t="shared" si="10"/>
        <v>0</v>
      </c>
      <c r="L297" s="5">
        <f t="shared" si="12"/>
        <v>0</v>
      </c>
      <c r="M297">
        <f t="shared" si="11"/>
        <v>0</v>
      </c>
    </row>
    <row r="298" spans="11:13" hidden="1" x14ac:dyDescent="0.3">
      <c r="K298" s="7">
        <f t="shared" si="10"/>
        <v>0</v>
      </c>
      <c r="L298" s="5">
        <f t="shared" si="12"/>
        <v>0</v>
      </c>
      <c r="M298">
        <f t="shared" si="11"/>
        <v>0</v>
      </c>
    </row>
    <row r="299" spans="11:13" hidden="1" x14ac:dyDescent="0.3">
      <c r="K299" s="7">
        <f t="shared" si="10"/>
        <v>0</v>
      </c>
      <c r="L299" s="5">
        <f t="shared" si="12"/>
        <v>0</v>
      </c>
      <c r="M299">
        <f t="shared" si="11"/>
        <v>0</v>
      </c>
    </row>
    <row r="300" spans="11:13" hidden="1" x14ac:dyDescent="0.3">
      <c r="K300" s="7">
        <f t="shared" si="10"/>
        <v>0</v>
      </c>
      <c r="L300" s="5">
        <f t="shared" si="12"/>
        <v>0</v>
      </c>
      <c r="M300">
        <f t="shared" si="11"/>
        <v>0</v>
      </c>
    </row>
    <row r="301" spans="11:13" hidden="1" x14ac:dyDescent="0.3">
      <c r="K301" s="7">
        <f t="shared" si="10"/>
        <v>0</v>
      </c>
      <c r="L301" s="5">
        <f t="shared" si="12"/>
        <v>0</v>
      </c>
      <c r="M301">
        <f t="shared" si="11"/>
        <v>0</v>
      </c>
    </row>
    <row r="302" spans="11:13" hidden="1" x14ac:dyDescent="0.3">
      <c r="K302" s="7">
        <f t="shared" si="10"/>
        <v>0</v>
      </c>
      <c r="L302" s="5">
        <f t="shared" si="12"/>
        <v>0</v>
      </c>
      <c r="M302">
        <f t="shared" si="11"/>
        <v>0</v>
      </c>
    </row>
    <row r="303" spans="11:13" hidden="1" x14ac:dyDescent="0.3">
      <c r="K303" s="7">
        <f t="shared" si="10"/>
        <v>0</v>
      </c>
      <c r="L303" s="5">
        <f t="shared" si="12"/>
        <v>0</v>
      </c>
      <c r="M303">
        <f t="shared" si="11"/>
        <v>0</v>
      </c>
    </row>
    <row r="304" spans="11:13" hidden="1" x14ac:dyDescent="0.3">
      <c r="K304" s="7">
        <f t="shared" si="10"/>
        <v>0</v>
      </c>
      <c r="L304" s="5">
        <f t="shared" si="12"/>
        <v>0</v>
      </c>
      <c r="M304">
        <f t="shared" si="11"/>
        <v>0</v>
      </c>
    </row>
    <row r="305" spans="11:13" hidden="1" x14ac:dyDescent="0.3">
      <c r="K305" s="7">
        <f t="shared" si="10"/>
        <v>0</v>
      </c>
      <c r="L305" s="5">
        <f t="shared" si="12"/>
        <v>0</v>
      </c>
      <c r="M305">
        <f t="shared" si="11"/>
        <v>0</v>
      </c>
    </row>
    <row r="306" spans="11:13" hidden="1" x14ac:dyDescent="0.3">
      <c r="K306" s="7">
        <f t="shared" si="10"/>
        <v>0</v>
      </c>
      <c r="L306" s="5">
        <f t="shared" si="12"/>
        <v>0</v>
      </c>
      <c r="M306">
        <f t="shared" si="11"/>
        <v>0</v>
      </c>
    </row>
    <row r="307" spans="11:13" hidden="1" x14ac:dyDescent="0.3">
      <c r="K307" s="7">
        <f t="shared" si="10"/>
        <v>0</v>
      </c>
      <c r="L307" s="5">
        <f t="shared" si="12"/>
        <v>0</v>
      </c>
      <c r="M307">
        <f t="shared" si="11"/>
        <v>0</v>
      </c>
    </row>
    <row r="308" spans="11:13" hidden="1" x14ac:dyDescent="0.3">
      <c r="K308" s="7">
        <f t="shared" si="10"/>
        <v>0</v>
      </c>
      <c r="L308" s="5">
        <f t="shared" si="12"/>
        <v>0</v>
      </c>
      <c r="M308">
        <f t="shared" si="11"/>
        <v>0</v>
      </c>
    </row>
    <row r="309" spans="11:13" hidden="1" x14ac:dyDescent="0.3">
      <c r="K309" s="7">
        <f t="shared" si="10"/>
        <v>0</v>
      </c>
      <c r="L309" s="5">
        <f t="shared" si="12"/>
        <v>0</v>
      </c>
      <c r="M309">
        <f t="shared" si="11"/>
        <v>0</v>
      </c>
    </row>
    <row r="310" spans="11:13" hidden="1" x14ac:dyDescent="0.3">
      <c r="K310" s="7">
        <f t="shared" si="10"/>
        <v>0</v>
      </c>
      <c r="L310" s="5">
        <f t="shared" si="12"/>
        <v>0</v>
      </c>
      <c r="M310">
        <f t="shared" si="11"/>
        <v>0</v>
      </c>
    </row>
    <row r="311" spans="11:13" hidden="1" x14ac:dyDescent="0.3">
      <c r="K311" s="7">
        <f t="shared" si="10"/>
        <v>0</v>
      </c>
      <c r="L311" s="5">
        <f t="shared" si="12"/>
        <v>0</v>
      </c>
      <c r="M311">
        <f t="shared" si="11"/>
        <v>0</v>
      </c>
    </row>
    <row r="312" spans="11:13" hidden="1" x14ac:dyDescent="0.3">
      <c r="K312" s="7">
        <f t="shared" si="10"/>
        <v>0</v>
      </c>
      <c r="L312" s="5">
        <f t="shared" si="12"/>
        <v>0</v>
      </c>
      <c r="M312">
        <f t="shared" si="11"/>
        <v>0</v>
      </c>
    </row>
    <row r="313" spans="11:13" hidden="1" x14ac:dyDescent="0.3">
      <c r="K313" s="7">
        <f t="shared" si="10"/>
        <v>0</v>
      </c>
      <c r="L313" s="5">
        <f t="shared" si="12"/>
        <v>0</v>
      </c>
      <c r="M313">
        <f t="shared" si="11"/>
        <v>0</v>
      </c>
    </row>
    <row r="314" spans="11:13" hidden="1" x14ac:dyDescent="0.3">
      <c r="K314" s="7">
        <f t="shared" si="10"/>
        <v>0</v>
      </c>
      <c r="L314" s="5">
        <f t="shared" si="12"/>
        <v>0</v>
      </c>
      <c r="M314">
        <f t="shared" si="11"/>
        <v>0</v>
      </c>
    </row>
    <row r="315" spans="11:13" hidden="1" x14ac:dyDescent="0.3">
      <c r="K315" s="7">
        <f t="shared" si="10"/>
        <v>0</v>
      </c>
      <c r="L315" s="5">
        <f t="shared" si="12"/>
        <v>0</v>
      </c>
      <c r="M315">
        <f t="shared" si="11"/>
        <v>0</v>
      </c>
    </row>
    <row r="316" spans="11:13" hidden="1" x14ac:dyDescent="0.3">
      <c r="K316" s="7">
        <f t="shared" si="10"/>
        <v>0</v>
      </c>
      <c r="L316" s="5">
        <f t="shared" si="12"/>
        <v>0</v>
      </c>
      <c r="M316">
        <f t="shared" si="11"/>
        <v>0</v>
      </c>
    </row>
    <row r="317" spans="11:13" hidden="1" x14ac:dyDescent="0.3">
      <c r="K317" s="7">
        <f t="shared" si="10"/>
        <v>0</v>
      </c>
      <c r="L317" s="5">
        <f t="shared" si="12"/>
        <v>0</v>
      </c>
      <c r="M317">
        <f t="shared" si="11"/>
        <v>0</v>
      </c>
    </row>
    <row r="318" spans="11:13" hidden="1" x14ac:dyDescent="0.3">
      <c r="K318" s="7">
        <f t="shared" si="10"/>
        <v>0</v>
      </c>
      <c r="L318" s="5">
        <f t="shared" si="12"/>
        <v>0</v>
      </c>
      <c r="M318">
        <f t="shared" si="11"/>
        <v>0</v>
      </c>
    </row>
    <row r="319" spans="11:13" hidden="1" x14ac:dyDescent="0.3">
      <c r="K319" s="7">
        <f t="shared" si="10"/>
        <v>0</v>
      </c>
      <c r="L319" s="5">
        <f t="shared" si="12"/>
        <v>0</v>
      </c>
      <c r="M319">
        <f t="shared" si="11"/>
        <v>0</v>
      </c>
    </row>
    <row r="320" spans="11:13" hidden="1" x14ac:dyDescent="0.3">
      <c r="K320" s="7">
        <f t="shared" si="10"/>
        <v>0</v>
      </c>
      <c r="L320" s="5">
        <f t="shared" si="12"/>
        <v>0</v>
      </c>
      <c r="M320">
        <f t="shared" si="11"/>
        <v>0</v>
      </c>
    </row>
    <row r="321" spans="11:13" hidden="1" x14ac:dyDescent="0.3">
      <c r="K321" s="7">
        <f t="shared" si="10"/>
        <v>0</v>
      </c>
      <c r="L321" s="5">
        <f t="shared" si="12"/>
        <v>0</v>
      </c>
      <c r="M321">
        <f t="shared" si="11"/>
        <v>0</v>
      </c>
    </row>
    <row r="322" spans="11:13" hidden="1" x14ac:dyDescent="0.3">
      <c r="K322" s="7">
        <f t="shared" si="10"/>
        <v>0</v>
      </c>
      <c r="L322" s="5">
        <f t="shared" si="12"/>
        <v>0</v>
      </c>
      <c r="M322">
        <f t="shared" si="11"/>
        <v>0</v>
      </c>
    </row>
    <row r="323" spans="11:13" hidden="1" x14ac:dyDescent="0.3">
      <c r="K323" s="7">
        <f t="shared" si="10"/>
        <v>0</v>
      </c>
      <c r="L323" s="5">
        <f t="shared" si="12"/>
        <v>0</v>
      </c>
      <c r="M323">
        <f t="shared" si="11"/>
        <v>0</v>
      </c>
    </row>
    <row r="324" spans="11:13" hidden="1" x14ac:dyDescent="0.3">
      <c r="K324" s="7">
        <f t="shared" si="10"/>
        <v>0</v>
      </c>
      <c r="L324" s="5">
        <f t="shared" si="12"/>
        <v>0</v>
      </c>
      <c r="M324">
        <f t="shared" si="11"/>
        <v>0</v>
      </c>
    </row>
    <row r="325" spans="11:13" hidden="1" x14ac:dyDescent="0.3">
      <c r="K325" s="7">
        <f t="shared" ref="K325:K388" si="13">SUM(F325:J325)</f>
        <v>0</v>
      </c>
      <c r="L325" s="5">
        <f t="shared" si="12"/>
        <v>0</v>
      </c>
      <c r="M325">
        <f t="shared" ref="M325:M388" si="14">SUM(K325*L325)</f>
        <v>0</v>
      </c>
    </row>
    <row r="326" spans="11:13" hidden="1" x14ac:dyDescent="0.3">
      <c r="K326" s="7">
        <f t="shared" si="13"/>
        <v>0</v>
      </c>
      <c r="L326" s="5">
        <f t="shared" ref="L326:L389" si="15">IF(D326="X",0,IF(E326="",0,IF(E326="H",0,VLOOKUP(E326,$F$539:$G$553,2))))</f>
        <v>0</v>
      </c>
      <c r="M326">
        <f t="shared" si="14"/>
        <v>0</v>
      </c>
    </row>
    <row r="327" spans="11:13" hidden="1" x14ac:dyDescent="0.3">
      <c r="K327" s="7">
        <f t="shared" si="13"/>
        <v>0</v>
      </c>
      <c r="L327" s="5">
        <f t="shared" si="15"/>
        <v>0</v>
      </c>
      <c r="M327">
        <f t="shared" si="14"/>
        <v>0</v>
      </c>
    </row>
    <row r="328" spans="11:13" hidden="1" x14ac:dyDescent="0.3">
      <c r="K328" s="7">
        <f t="shared" si="13"/>
        <v>0</v>
      </c>
      <c r="L328" s="5">
        <f t="shared" si="15"/>
        <v>0</v>
      </c>
      <c r="M328">
        <f t="shared" si="14"/>
        <v>0</v>
      </c>
    </row>
    <row r="329" spans="11:13" hidden="1" x14ac:dyDescent="0.3">
      <c r="K329" s="7">
        <f t="shared" si="13"/>
        <v>0</v>
      </c>
      <c r="L329" s="5">
        <f t="shared" si="15"/>
        <v>0</v>
      </c>
      <c r="M329">
        <f t="shared" si="14"/>
        <v>0</v>
      </c>
    </row>
    <row r="330" spans="11:13" hidden="1" x14ac:dyDescent="0.3">
      <c r="K330" s="7">
        <f t="shared" si="13"/>
        <v>0</v>
      </c>
      <c r="L330" s="5">
        <f t="shared" si="15"/>
        <v>0</v>
      </c>
      <c r="M330">
        <f t="shared" si="14"/>
        <v>0</v>
      </c>
    </row>
    <row r="331" spans="11:13" hidden="1" x14ac:dyDescent="0.3">
      <c r="K331" s="7">
        <f t="shared" si="13"/>
        <v>0</v>
      </c>
      <c r="L331" s="5">
        <f t="shared" si="15"/>
        <v>0</v>
      </c>
      <c r="M331">
        <f t="shared" si="14"/>
        <v>0</v>
      </c>
    </row>
    <row r="332" spans="11:13" hidden="1" x14ac:dyDescent="0.3">
      <c r="K332" s="7">
        <f t="shared" si="13"/>
        <v>0</v>
      </c>
      <c r="L332" s="5">
        <f t="shared" si="15"/>
        <v>0</v>
      </c>
      <c r="M332">
        <f t="shared" si="14"/>
        <v>0</v>
      </c>
    </row>
    <row r="333" spans="11:13" hidden="1" x14ac:dyDescent="0.3">
      <c r="K333" s="7">
        <f t="shared" si="13"/>
        <v>0</v>
      </c>
      <c r="L333" s="5">
        <f t="shared" si="15"/>
        <v>0</v>
      </c>
      <c r="M333">
        <f t="shared" si="14"/>
        <v>0</v>
      </c>
    </row>
    <row r="334" spans="11:13" hidden="1" x14ac:dyDescent="0.3">
      <c r="K334" s="7">
        <f t="shared" si="13"/>
        <v>0</v>
      </c>
      <c r="L334" s="5">
        <f t="shared" si="15"/>
        <v>0</v>
      </c>
      <c r="M334">
        <f t="shared" si="14"/>
        <v>0</v>
      </c>
    </row>
    <row r="335" spans="11:13" hidden="1" x14ac:dyDescent="0.3">
      <c r="K335" s="7">
        <f t="shared" si="13"/>
        <v>0</v>
      </c>
      <c r="L335" s="5">
        <f t="shared" si="15"/>
        <v>0</v>
      </c>
      <c r="M335">
        <f t="shared" si="14"/>
        <v>0</v>
      </c>
    </row>
    <row r="336" spans="11:13" hidden="1" x14ac:dyDescent="0.3">
      <c r="K336" s="7">
        <f t="shared" si="13"/>
        <v>0</v>
      </c>
      <c r="L336" s="5">
        <f t="shared" si="15"/>
        <v>0</v>
      </c>
      <c r="M336">
        <f t="shared" si="14"/>
        <v>0</v>
      </c>
    </row>
    <row r="337" spans="11:13" hidden="1" x14ac:dyDescent="0.3">
      <c r="K337" s="7">
        <f t="shared" si="13"/>
        <v>0</v>
      </c>
      <c r="L337" s="5">
        <f t="shared" si="15"/>
        <v>0</v>
      </c>
      <c r="M337">
        <f t="shared" si="14"/>
        <v>0</v>
      </c>
    </row>
    <row r="338" spans="11:13" hidden="1" x14ac:dyDescent="0.3">
      <c r="K338" s="7">
        <f t="shared" si="13"/>
        <v>0</v>
      </c>
      <c r="L338" s="5">
        <f t="shared" si="15"/>
        <v>0</v>
      </c>
      <c r="M338">
        <f t="shared" si="14"/>
        <v>0</v>
      </c>
    </row>
    <row r="339" spans="11:13" hidden="1" x14ac:dyDescent="0.3">
      <c r="K339" s="7">
        <f t="shared" si="13"/>
        <v>0</v>
      </c>
      <c r="L339" s="5">
        <f t="shared" si="15"/>
        <v>0</v>
      </c>
      <c r="M339">
        <f t="shared" si="14"/>
        <v>0</v>
      </c>
    </row>
    <row r="340" spans="11:13" hidden="1" x14ac:dyDescent="0.3">
      <c r="K340" s="7">
        <f t="shared" si="13"/>
        <v>0</v>
      </c>
      <c r="L340" s="5">
        <f t="shared" si="15"/>
        <v>0</v>
      </c>
      <c r="M340">
        <f t="shared" si="14"/>
        <v>0</v>
      </c>
    </row>
    <row r="341" spans="11:13" hidden="1" x14ac:dyDescent="0.3">
      <c r="K341" s="7">
        <f t="shared" si="13"/>
        <v>0</v>
      </c>
      <c r="L341" s="5">
        <f t="shared" si="15"/>
        <v>0</v>
      </c>
      <c r="M341">
        <f t="shared" si="14"/>
        <v>0</v>
      </c>
    </row>
    <row r="342" spans="11:13" hidden="1" x14ac:dyDescent="0.3">
      <c r="K342" s="7">
        <f t="shared" si="13"/>
        <v>0</v>
      </c>
      <c r="L342" s="5">
        <f t="shared" si="15"/>
        <v>0</v>
      </c>
      <c r="M342">
        <f t="shared" si="14"/>
        <v>0</v>
      </c>
    </row>
    <row r="343" spans="11:13" hidden="1" x14ac:dyDescent="0.3">
      <c r="K343" s="7">
        <f t="shared" si="13"/>
        <v>0</v>
      </c>
      <c r="L343" s="5">
        <f t="shared" si="15"/>
        <v>0</v>
      </c>
      <c r="M343">
        <f t="shared" si="14"/>
        <v>0</v>
      </c>
    </row>
    <row r="344" spans="11:13" hidden="1" x14ac:dyDescent="0.3">
      <c r="K344" s="7">
        <f t="shared" si="13"/>
        <v>0</v>
      </c>
      <c r="L344" s="5">
        <f t="shared" si="15"/>
        <v>0</v>
      </c>
      <c r="M344">
        <f t="shared" si="14"/>
        <v>0</v>
      </c>
    </row>
    <row r="345" spans="11:13" hidden="1" x14ac:dyDescent="0.3">
      <c r="K345" s="7">
        <f t="shared" si="13"/>
        <v>0</v>
      </c>
      <c r="L345" s="5">
        <f t="shared" si="15"/>
        <v>0</v>
      </c>
      <c r="M345">
        <f t="shared" si="14"/>
        <v>0</v>
      </c>
    </row>
    <row r="346" spans="11:13" hidden="1" x14ac:dyDescent="0.3">
      <c r="K346" s="7">
        <f t="shared" si="13"/>
        <v>0</v>
      </c>
      <c r="L346" s="5">
        <f t="shared" si="15"/>
        <v>0</v>
      </c>
      <c r="M346">
        <f t="shared" si="14"/>
        <v>0</v>
      </c>
    </row>
    <row r="347" spans="11:13" hidden="1" x14ac:dyDescent="0.3">
      <c r="K347" s="7">
        <f t="shared" si="13"/>
        <v>0</v>
      </c>
      <c r="L347" s="5">
        <f t="shared" si="15"/>
        <v>0</v>
      </c>
      <c r="M347">
        <f t="shared" si="14"/>
        <v>0</v>
      </c>
    </row>
    <row r="348" spans="11:13" hidden="1" x14ac:dyDescent="0.3">
      <c r="K348" s="7">
        <f t="shared" si="13"/>
        <v>0</v>
      </c>
      <c r="L348" s="5">
        <f t="shared" si="15"/>
        <v>0</v>
      </c>
      <c r="M348">
        <f t="shared" si="14"/>
        <v>0</v>
      </c>
    </row>
    <row r="349" spans="11:13" hidden="1" x14ac:dyDescent="0.3">
      <c r="K349" s="7">
        <f t="shared" si="13"/>
        <v>0</v>
      </c>
      <c r="L349" s="5">
        <f t="shared" si="15"/>
        <v>0</v>
      </c>
      <c r="M349">
        <f t="shared" si="14"/>
        <v>0</v>
      </c>
    </row>
    <row r="350" spans="11:13" hidden="1" x14ac:dyDescent="0.3">
      <c r="K350" s="7">
        <f t="shared" si="13"/>
        <v>0</v>
      </c>
      <c r="L350" s="5">
        <f t="shared" si="15"/>
        <v>0</v>
      </c>
      <c r="M350">
        <f t="shared" si="14"/>
        <v>0</v>
      </c>
    </row>
    <row r="351" spans="11:13" hidden="1" x14ac:dyDescent="0.3">
      <c r="K351" s="7">
        <f t="shared" si="13"/>
        <v>0</v>
      </c>
      <c r="L351" s="5">
        <f t="shared" si="15"/>
        <v>0</v>
      </c>
      <c r="M351">
        <f t="shared" si="14"/>
        <v>0</v>
      </c>
    </row>
    <row r="352" spans="11:13" hidden="1" x14ac:dyDescent="0.3">
      <c r="K352" s="7">
        <f t="shared" si="13"/>
        <v>0</v>
      </c>
      <c r="L352" s="5">
        <f t="shared" si="15"/>
        <v>0</v>
      </c>
      <c r="M352">
        <f t="shared" si="14"/>
        <v>0</v>
      </c>
    </row>
    <row r="353" spans="11:13" hidden="1" x14ac:dyDescent="0.3">
      <c r="K353" s="7">
        <f t="shared" si="13"/>
        <v>0</v>
      </c>
      <c r="L353" s="5">
        <f t="shared" si="15"/>
        <v>0</v>
      </c>
      <c r="M353">
        <f t="shared" si="14"/>
        <v>0</v>
      </c>
    </row>
    <row r="354" spans="11:13" hidden="1" x14ac:dyDescent="0.3">
      <c r="K354" s="7">
        <f t="shared" si="13"/>
        <v>0</v>
      </c>
      <c r="L354" s="5">
        <f t="shared" si="15"/>
        <v>0</v>
      </c>
      <c r="M354">
        <f t="shared" si="14"/>
        <v>0</v>
      </c>
    </row>
    <row r="355" spans="11:13" hidden="1" x14ac:dyDescent="0.3">
      <c r="K355" s="7">
        <f t="shared" si="13"/>
        <v>0</v>
      </c>
      <c r="L355" s="5">
        <f t="shared" si="15"/>
        <v>0</v>
      </c>
      <c r="M355">
        <f t="shared" si="14"/>
        <v>0</v>
      </c>
    </row>
    <row r="356" spans="11:13" hidden="1" x14ac:dyDescent="0.3">
      <c r="K356" s="7">
        <f t="shared" si="13"/>
        <v>0</v>
      </c>
      <c r="L356" s="5">
        <f t="shared" si="15"/>
        <v>0</v>
      </c>
      <c r="M356">
        <f t="shared" si="14"/>
        <v>0</v>
      </c>
    </row>
    <row r="357" spans="11:13" hidden="1" x14ac:dyDescent="0.3">
      <c r="K357" s="7">
        <f t="shared" si="13"/>
        <v>0</v>
      </c>
      <c r="L357" s="5">
        <f t="shared" si="15"/>
        <v>0</v>
      </c>
      <c r="M357">
        <f t="shared" si="14"/>
        <v>0</v>
      </c>
    </row>
    <row r="358" spans="11:13" hidden="1" x14ac:dyDescent="0.3">
      <c r="K358" s="7">
        <f t="shared" si="13"/>
        <v>0</v>
      </c>
      <c r="L358" s="5">
        <f t="shared" si="15"/>
        <v>0</v>
      </c>
      <c r="M358">
        <f t="shared" si="14"/>
        <v>0</v>
      </c>
    </row>
    <row r="359" spans="11:13" hidden="1" x14ac:dyDescent="0.3">
      <c r="K359" s="7">
        <f t="shared" si="13"/>
        <v>0</v>
      </c>
      <c r="L359" s="5">
        <f t="shared" si="15"/>
        <v>0</v>
      </c>
      <c r="M359">
        <f t="shared" si="14"/>
        <v>0</v>
      </c>
    </row>
    <row r="360" spans="11:13" hidden="1" x14ac:dyDescent="0.3">
      <c r="K360" s="7">
        <f t="shared" si="13"/>
        <v>0</v>
      </c>
      <c r="L360" s="5">
        <f t="shared" si="15"/>
        <v>0</v>
      </c>
      <c r="M360">
        <f t="shared" si="14"/>
        <v>0</v>
      </c>
    </row>
    <row r="361" spans="11:13" hidden="1" x14ac:dyDescent="0.3">
      <c r="K361" s="7">
        <f t="shared" si="13"/>
        <v>0</v>
      </c>
      <c r="L361" s="5">
        <f t="shared" si="15"/>
        <v>0</v>
      </c>
      <c r="M361">
        <f t="shared" si="14"/>
        <v>0</v>
      </c>
    </row>
    <row r="362" spans="11:13" hidden="1" x14ac:dyDescent="0.3">
      <c r="K362" s="7">
        <f t="shared" si="13"/>
        <v>0</v>
      </c>
      <c r="L362" s="5">
        <f t="shared" si="15"/>
        <v>0</v>
      </c>
      <c r="M362">
        <f t="shared" si="14"/>
        <v>0</v>
      </c>
    </row>
    <row r="363" spans="11:13" hidden="1" x14ac:dyDescent="0.3">
      <c r="K363" s="7">
        <f t="shared" si="13"/>
        <v>0</v>
      </c>
      <c r="L363" s="5">
        <f t="shared" si="15"/>
        <v>0</v>
      </c>
      <c r="M363">
        <f t="shared" si="14"/>
        <v>0</v>
      </c>
    </row>
    <row r="364" spans="11:13" hidden="1" x14ac:dyDescent="0.3">
      <c r="K364" s="7">
        <f t="shared" si="13"/>
        <v>0</v>
      </c>
      <c r="L364" s="5">
        <f t="shared" si="15"/>
        <v>0</v>
      </c>
      <c r="M364">
        <f t="shared" si="14"/>
        <v>0</v>
      </c>
    </row>
    <row r="365" spans="11:13" hidden="1" x14ac:dyDescent="0.3">
      <c r="K365" s="7">
        <f t="shared" si="13"/>
        <v>0</v>
      </c>
      <c r="L365" s="5">
        <f t="shared" si="15"/>
        <v>0</v>
      </c>
      <c r="M365">
        <f t="shared" si="14"/>
        <v>0</v>
      </c>
    </row>
    <row r="366" spans="11:13" hidden="1" x14ac:dyDescent="0.3">
      <c r="K366" s="7">
        <f t="shared" si="13"/>
        <v>0</v>
      </c>
      <c r="L366" s="5">
        <f t="shared" si="15"/>
        <v>0</v>
      </c>
      <c r="M366">
        <f t="shared" si="14"/>
        <v>0</v>
      </c>
    </row>
    <row r="367" spans="11:13" hidden="1" x14ac:dyDescent="0.3">
      <c r="K367" s="7">
        <f t="shared" si="13"/>
        <v>0</v>
      </c>
      <c r="L367" s="5">
        <f t="shared" si="15"/>
        <v>0</v>
      </c>
      <c r="M367">
        <f t="shared" si="14"/>
        <v>0</v>
      </c>
    </row>
    <row r="368" spans="11:13" hidden="1" x14ac:dyDescent="0.3">
      <c r="K368" s="7">
        <f t="shared" si="13"/>
        <v>0</v>
      </c>
      <c r="L368" s="5">
        <f t="shared" si="15"/>
        <v>0</v>
      </c>
      <c r="M368">
        <f t="shared" si="14"/>
        <v>0</v>
      </c>
    </row>
    <row r="369" spans="11:13" hidden="1" x14ac:dyDescent="0.3">
      <c r="K369" s="7">
        <f t="shared" si="13"/>
        <v>0</v>
      </c>
      <c r="L369" s="5">
        <f t="shared" si="15"/>
        <v>0</v>
      </c>
      <c r="M369">
        <f t="shared" si="14"/>
        <v>0</v>
      </c>
    </row>
    <row r="370" spans="11:13" hidden="1" x14ac:dyDescent="0.3">
      <c r="K370" s="7">
        <f t="shared" si="13"/>
        <v>0</v>
      </c>
      <c r="L370" s="5">
        <f t="shared" si="15"/>
        <v>0</v>
      </c>
      <c r="M370">
        <f t="shared" si="14"/>
        <v>0</v>
      </c>
    </row>
    <row r="371" spans="11:13" hidden="1" x14ac:dyDescent="0.3">
      <c r="K371" s="7">
        <f t="shared" si="13"/>
        <v>0</v>
      </c>
      <c r="L371" s="5">
        <f t="shared" si="15"/>
        <v>0</v>
      </c>
      <c r="M371">
        <f t="shared" si="14"/>
        <v>0</v>
      </c>
    </row>
    <row r="372" spans="11:13" hidden="1" x14ac:dyDescent="0.3">
      <c r="K372" s="7">
        <f t="shared" si="13"/>
        <v>0</v>
      </c>
      <c r="L372" s="5">
        <f t="shared" si="15"/>
        <v>0</v>
      </c>
      <c r="M372">
        <f t="shared" si="14"/>
        <v>0</v>
      </c>
    </row>
    <row r="373" spans="11:13" hidden="1" x14ac:dyDescent="0.3">
      <c r="K373" s="7">
        <f t="shared" si="13"/>
        <v>0</v>
      </c>
      <c r="L373" s="5">
        <f t="shared" si="15"/>
        <v>0</v>
      </c>
      <c r="M373">
        <f t="shared" si="14"/>
        <v>0</v>
      </c>
    </row>
    <row r="374" spans="11:13" hidden="1" x14ac:dyDescent="0.3">
      <c r="K374" s="7">
        <f t="shared" si="13"/>
        <v>0</v>
      </c>
      <c r="L374" s="5">
        <f t="shared" si="15"/>
        <v>0</v>
      </c>
      <c r="M374">
        <f t="shared" si="14"/>
        <v>0</v>
      </c>
    </row>
    <row r="375" spans="11:13" hidden="1" x14ac:dyDescent="0.3">
      <c r="K375" s="7">
        <f t="shared" si="13"/>
        <v>0</v>
      </c>
      <c r="L375" s="5">
        <f t="shared" si="15"/>
        <v>0</v>
      </c>
      <c r="M375">
        <f t="shared" si="14"/>
        <v>0</v>
      </c>
    </row>
    <row r="376" spans="11:13" hidden="1" x14ac:dyDescent="0.3">
      <c r="K376" s="7">
        <f t="shared" si="13"/>
        <v>0</v>
      </c>
      <c r="L376" s="5">
        <f t="shared" si="15"/>
        <v>0</v>
      </c>
      <c r="M376">
        <f t="shared" si="14"/>
        <v>0</v>
      </c>
    </row>
    <row r="377" spans="11:13" hidden="1" x14ac:dyDescent="0.3">
      <c r="K377" s="7">
        <f t="shared" si="13"/>
        <v>0</v>
      </c>
      <c r="L377" s="5">
        <f t="shared" si="15"/>
        <v>0</v>
      </c>
      <c r="M377">
        <f t="shared" si="14"/>
        <v>0</v>
      </c>
    </row>
    <row r="378" spans="11:13" hidden="1" x14ac:dyDescent="0.3">
      <c r="K378" s="7">
        <f t="shared" si="13"/>
        <v>0</v>
      </c>
      <c r="L378" s="5">
        <f t="shared" si="15"/>
        <v>0</v>
      </c>
      <c r="M378">
        <f t="shared" si="14"/>
        <v>0</v>
      </c>
    </row>
    <row r="379" spans="11:13" hidden="1" x14ac:dyDescent="0.3">
      <c r="K379" s="7">
        <f t="shared" si="13"/>
        <v>0</v>
      </c>
      <c r="L379" s="5">
        <f t="shared" si="15"/>
        <v>0</v>
      </c>
      <c r="M379">
        <f t="shared" si="14"/>
        <v>0</v>
      </c>
    </row>
    <row r="380" spans="11:13" hidden="1" x14ac:dyDescent="0.3">
      <c r="K380" s="7">
        <f t="shared" si="13"/>
        <v>0</v>
      </c>
      <c r="L380" s="5">
        <f t="shared" si="15"/>
        <v>0</v>
      </c>
      <c r="M380">
        <f t="shared" si="14"/>
        <v>0</v>
      </c>
    </row>
    <row r="381" spans="11:13" hidden="1" x14ac:dyDescent="0.3">
      <c r="K381" s="7">
        <f t="shared" si="13"/>
        <v>0</v>
      </c>
      <c r="L381" s="5">
        <f t="shared" si="15"/>
        <v>0</v>
      </c>
      <c r="M381">
        <f t="shared" si="14"/>
        <v>0</v>
      </c>
    </row>
    <row r="382" spans="11:13" hidden="1" x14ac:dyDescent="0.3">
      <c r="K382" s="7">
        <f t="shared" si="13"/>
        <v>0</v>
      </c>
      <c r="L382" s="5">
        <f t="shared" si="15"/>
        <v>0</v>
      </c>
      <c r="M382">
        <f t="shared" si="14"/>
        <v>0</v>
      </c>
    </row>
    <row r="383" spans="11:13" hidden="1" x14ac:dyDescent="0.3">
      <c r="K383" s="7">
        <f t="shared" si="13"/>
        <v>0</v>
      </c>
      <c r="L383" s="5">
        <f t="shared" si="15"/>
        <v>0</v>
      </c>
      <c r="M383">
        <f t="shared" si="14"/>
        <v>0</v>
      </c>
    </row>
    <row r="384" spans="11:13" hidden="1" x14ac:dyDescent="0.3">
      <c r="K384" s="7">
        <f t="shared" si="13"/>
        <v>0</v>
      </c>
      <c r="L384" s="5">
        <f t="shared" si="15"/>
        <v>0</v>
      </c>
      <c r="M384">
        <f t="shared" si="14"/>
        <v>0</v>
      </c>
    </row>
    <row r="385" spans="11:13" hidden="1" x14ac:dyDescent="0.3">
      <c r="K385" s="7">
        <f t="shared" si="13"/>
        <v>0</v>
      </c>
      <c r="L385" s="5">
        <f t="shared" si="15"/>
        <v>0</v>
      </c>
      <c r="M385">
        <f t="shared" si="14"/>
        <v>0</v>
      </c>
    </row>
    <row r="386" spans="11:13" hidden="1" x14ac:dyDescent="0.3">
      <c r="K386" s="7">
        <f t="shared" si="13"/>
        <v>0</v>
      </c>
      <c r="L386" s="5">
        <f t="shared" si="15"/>
        <v>0</v>
      </c>
      <c r="M386">
        <f t="shared" si="14"/>
        <v>0</v>
      </c>
    </row>
    <row r="387" spans="11:13" hidden="1" x14ac:dyDescent="0.3">
      <c r="K387" s="7">
        <f t="shared" si="13"/>
        <v>0</v>
      </c>
      <c r="L387" s="5">
        <f t="shared" si="15"/>
        <v>0</v>
      </c>
      <c r="M387">
        <f t="shared" si="14"/>
        <v>0</v>
      </c>
    </row>
    <row r="388" spans="11:13" hidden="1" x14ac:dyDescent="0.3">
      <c r="K388" s="7">
        <f t="shared" si="13"/>
        <v>0</v>
      </c>
      <c r="L388" s="5">
        <f t="shared" si="15"/>
        <v>0</v>
      </c>
      <c r="M388">
        <f t="shared" si="14"/>
        <v>0</v>
      </c>
    </row>
    <row r="389" spans="11:13" hidden="1" x14ac:dyDescent="0.3">
      <c r="K389" s="7">
        <f t="shared" ref="K389:K452" si="16">SUM(F389:J389)</f>
        <v>0</v>
      </c>
      <c r="L389" s="5">
        <f t="shared" si="15"/>
        <v>0</v>
      </c>
      <c r="M389">
        <f t="shared" ref="M389:M452" si="17">SUM(K389*L389)</f>
        <v>0</v>
      </c>
    </row>
    <row r="390" spans="11:13" hidden="1" x14ac:dyDescent="0.3">
      <c r="K390" s="7">
        <f t="shared" si="16"/>
        <v>0</v>
      </c>
      <c r="L390" s="5">
        <f t="shared" ref="L390:L453" si="18">IF(D390="X",0,IF(E390="",0,IF(E390="H",0,VLOOKUP(E390,$F$539:$G$553,2))))</f>
        <v>0</v>
      </c>
      <c r="M390">
        <f t="shared" si="17"/>
        <v>0</v>
      </c>
    </row>
    <row r="391" spans="11:13" hidden="1" x14ac:dyDescent="0.3">
      <c r="K391" s="7">
        <f t="shared" si="16"/>
        <v>0</v>
      </c>
      <c r="L391" s="5">
        <f t="shared" si="18"/>
        <v>0</v>
      </c>
      <c r="M391">
        <f t="shared" si="17"/>
        <v>0</v>
      </c>
    </row>
    <row r="392" spans="11:13" hidden="1" x14ac:dyDescent="0.3">
      <c r="K392" s="7">
        <f t="shared" si="16"/>
        <v>0</v>
      </c>
      <c r="L392" s="5">
        <f t="shared" si="18"/>
        <v>0</v>
      </c>
      <c r="M392">
        <f t="shared" si="17"/>
        <v>0</v>
      </c>
    </row>
    <row r="393" spans="11:13" hidden="1" x14ac:dyDescent="0.3">
      <c r="K393" s="7">
        <f t="shared" si="16"/>
        <v>0</v>
      </c>
      <c r="L393" s="5">
        <f t="shared" si="18"/>
        <v>0</v>
      </c>
      <c r="M393">
        <f t="shared" si="17"/>
        <v>0</v>
      </c>
    </row>
    <row r="394" spans="11:13" hidden="1" x14ac:dyDescent="0.3">
      <c r="K394" s="7">
        <f t="shared" si="16"/>
        <v>0</v>
      </c>
      <c r="L394" s="5">
        <f t="shared" si="18"/>
        <v>0</v>
      </c>
      <c r="M394">
        <f t="shared" si="17"/>
        <v>0</v>
      </c>
    </row>
    <row r="395" spans="11:13" hidden="1" x14ac:dyDescent="0.3">
      <c r="K395" s="7">
        <f t="shared" si="16"/>
        <v>0</v>
      </c>
      <c r="L395" s="5">
        <f t="shared" si="18"/>
        <v>0</v>
      </c>
      <c r="M395">
        <f t="shared" si="17"/>
        <v>0</v>
      </c>
    </row>
    <row r="396" spans="11:13" hidden="1" x14ac:dyDescent="0.3">
      <c r="K396" s="7">
        <f t="shared" si="16"/>
        <v>0</v>
      </c>
      <c r="L396" s="5">
        <f t="shared" si="18"/>
        <v>0</v>
      </c>
      <c r="M396">
        <f t="shared" si="17"/>
        <v>0</v>
      </c>
    </row>
    <row r="397" spans="11:13" hidden="1" x14ac:dyDescent="0.3">
      <c r="K397" s="7">
        <f t="shared" si="16"/>
        <v>0</v>
      </c>
      <c r="L397" s="5">
        <f t="shared" si="18"/>
        <v>0</v>
      </c>
      <c r="M397">
        <f t="shared" si="17"/>
        <v>0</v>
      </c>
    </row>
    <row r="398" spans="11:13" hidden="1" x14ac:dyDescent="0.3">
      <c r="K398" s="7">
        <f t="shared" si="16"/>
        <v>0</v>
      </c>
      <c r="L398" s="5">
        <f t="shared" si="18"/>
        <v>0</v>
      </c>
      <c r="M398">
        <f t="shared" si="17"/>
        <v>0</v>
      </c>
    </row>
    <row r="399" spans="11:13" hidden="1" x14ac:dyDescent="0.3">
      <c r="K399" s="7">
        <f t="shared" si="16"/>
        <v>0</v>
      </c>
      <c r="L399" s="5">
        <f t="shared" si="18"/>
        <v>0</v>
      </c>
      <c r="M399">
        <f t="shared" si="17"/>
        <v>0</v>
      </c>
    </row>
    <row r="400" spans="11:13" hidden="1" x14ac:dyDescent="0.3">
      <c r="K400" s="7">
        <f t="shared" si="16"/>
        <v>0</v>
      </c>
      <c r="L400" s="5">
        <f t="shared" si="18"/>
        <v>0</v>
      </c>
      <c r="M400">
        <f t="shared" si="17"/>
        <v>0</v>
      </c>
    </row>
    <row r="401" spans="11:13" hidden="1" x14ac:dyDescent="0.3">
      <c r="K401" s="7">
        <f t="shared" si="16"/>
        <v>0</v>
      </c>
      <c r="L401" s="5">
        <f t="shared" si="18"/>
        <v>0</v>
      </c>
      <c r="M401">
        <f t="shared" si="17"/>
        <v>0</v>
      </c>
    </row>
    <row r="402" spans="11:13" hidden="1" x14ac:dyDescent="0.3">
      <c r="K402" s="7">
        <f t="shared" si="16"/>
        <v>0</v>
      </c>
      <c r="L402" s="5">
        <f t="shared" si="18"/>
        <v>0</v>
      </c>
      <c r="M402">
        <f t="shared" si="17"/>
        <v>0</v>
      </c>
    </row>
    <row r="403" spans="11:13" hidden="1" x14ac:dyDescent="0.3">
      <c r="K403" s="7">
        <f t="shared" si="16"/>
        <v>0</v>
      </c>
      <c r="L403" s="5">
        <f t="shared" si="18"/>
        <v>0</v>
      </c>
      <c r="M403">
        <f t="shared" si="17"/>
        <v>0</v>
      </c>
    </row>
    <row r="404" spans="11:13" hidden="1" x14ac:dyDescent="0.3">
      <c r="K404" s="7">
        <f t="shared" si="16"/>
        <v>0</v>
      </c>
      <c r="L404" s="5">
        <f t="shared" si="18"/>
        <v>0</v>
      </c>
      <c r="M404">
        <f t="shared" si="17"/>
        <v>0</v>
      </c>
    </row>
    <row r="405" spans="11:13" hidden="1" x14ac:dyDescent="0.3">
      <c r="K405" s="7">
        <f t="shared" si="16"/>
        <v>0</v>
      </c>
      <c r="L405" s="5">
        <f t="shared" si="18"/>
        <v>0</v>
      </c>
      <c r="M405">
        <f t="shared" si="17"/>
        <v>0</v>
      </c>
    </row>
    <row r="406" spans="11:13" hidden="1" x14ac:dyDescent="0.3">
      <c r="K406" s="7">
        <f t="shared" si="16"/>
        <v>0</v>
      </c>
      <c r="L406" s="5">
        <f t="shared" si="18"/>
        <v>0</v>
      </c>
      <c r="M406">
        <f t="shared" si="17"/>
        <v>0</v>
      </c>
    </row>
    <row r="407" spans="11:13" hidden="1" x14ac:dyDescent="0.3">
      <c r="K407" s="7">
        <f t="shared" si="16"/>
        <v>0</v>
      </c>
      <c r="L407" s="5">
        <f t="shared" si="18"/>
        <v>0</v>
      </c>
      <c r="M407">
        <f t="shared" si="17"/>
        <v>0</v>
      </c>
    </row>
    <row r="408" spans="11:13" hidden="1" x14ac:dyDescent="0.3">
      <c r="K408" s="7">
        <f t="shared" si="16"/>
        <v>0</v>
      </c>
      <c r="L408" s="5">
        <f t="shared" si="18"/>
        <v>0</v>
      </c>
      <c r="M408">
        <f t="shared" si="17"/>
        <v>0</v>
      </c>
    </row>
    <row r="409" spans="11:13" hidden="1" x14ac:dyDescent="0.3">
      <c r="K409" s="7">
        <f t="shared" si="16"/>
        <v>0</v>
      </c>
      <c r="L409" s="5">
        <f t="shared" si="18"/>
        <v>0</v>
      </c>
      <c r="M409">
        <f t="shared" si="17"/>
        <v>0</v>
      </c>
    </row>
    <row r="410" spans="11:13" hidden="1" x14ac:dyDescent="0.3">
      <c r="K410" s="7">
        <f t="shared" si="16"/>
        <v>0</v>
      </c>
      <c r="L410" s="5">
        <f t="shared" si="18"/>
        <v>0</v>
      </c>
      <c r="M410">
        <f t="shared" si="17"/>
        <v>0</v>
      </c>
    </row>
    <row r="411" spans="11:13" hidden="1" x14ac:dyDescent="0.3">
      <c r="K411" s="7">
        <f t="shared" si="16"/>
        <v>0</v>
      </c>
      <c r="L411" s="5">
        <f t="shared" si="18"/>
        <v>0</v>
      </c>
      <c r="M411">
        <f t="shared" si="17"/>
        <v>0</v>
      </c>
    </row>
    <row r="412" spans="11:13" hidden="1" x14ac:dyDescent="0.3">
      <c r="K412" s="7">
        <f t="shared" si="16"/>
        <v>0</v>
      </c>
      <c r="L412" s="5">
        <f t="shared" si="18"/>
        <v>0</v>
      </c>
      <c r="M412">
        <f t="shared" si="17"/>
        <v>0</v>
      </c>
    </row>
    <row r="413" spans="11:13" hidden="1" x14ac:dyDescent="0.3">
      <c r="K413" s="7">
        <f t="shared" si="16"/>
        <v>0</v>
      </c>
      <c r="L413" s="5">
        <f t="shared" si="18"/>
        <v>0</v>
      </c>
      <c r="M413">
        <f t="shared" si="17"/>
        <v>0</v>
      </c>
    </row>
    <row r="414" spans="11:13" hidden="1" x14ac:dyDescent="0.3">
      <c r="K414" s="7">
        <f t="shared" si="16"/>
        <v>0</v>
      </c>
      <c r="L414" s="5">
        <f t="shared" si="18"/>
        <v>0</v>
      </c>
      <c r="M414">
        <f t="shared" si="17"/>
        <v>0</v>
      </c>
    </row>
    <row r="415" spans="11:13" hidden="1" x14ac:dyDescent="0.3">
      <c r="K415" s="7">
        <f t="shared" si="16"/>
        <v>0</v>
      </c>
      <c r="L415" s="5">
        <f t="shared" si="18"/>
        <v>0</v>
      </c>
      <c r="M415">
        <f t="shared" si="17"/>
        <v>0</v>
      </c>
    </row>
    <row r="416" spans="11:13" hidden="1" x14ac:dyDescent="0.3">
      <c r="K416" s="7">
        <f t="shared" si="16"/>
        <v>0</v>
      </c>
      <c r="L416" s="5">
        <f t="shared" si="18"/>
        <v>0</v>
      </c>
      <c r="M416">
        <f t="shared" si="17"/>
        <v>0</v>
      </c>
    </row>
    <row r="417" spans="11:13" hidden="1" x14ac:dyDescent="0.3">
      <c r="K417" s="7">
        <f t="shared" si="16"/>
        <v>0</v>
      </c>
      <c r="L417" s="5">
        <f t="shared" si="18"/>
        <v>0</v>
      </c>
      <c r="M417">
        <f t="shared" si="17"/>
        <v>0</v>
      </c>
    </row>
    <row r="418" spans="11:13" hidden="1" x14ac:dyDescent="0.3">
      <c r="K418" s="7">
        <f t="shared" si="16"/>
        <v>0</v>
      </c>
      <c r="L418" s="5">
        <f t="shared" si="18"/>
        <v>0</v>
      </c>
      <c r="M418">
        <f t="shared" si="17"/>
        <v>0</v>
      </c>
    </row>
    <row r="419" spans="11:13" hidden="1" x14ac:dyDescent="0.3">
      <c r="K419" s="7">
        <f t="shared" si="16"/>
        <v>0</v>
      </c>
      <c r="L419" s="5">
        <f t="shared" si="18"/>
        <v>0</v>
      </c>
      <c r="M419">
        <f t="shared" si="17"/>
        <v>0</v>
      </c>
    </row>
    <row r="420" spans="11:13" hidden="1" x14ac:dyDescent="0.3">
      <c r="K420" s="7">
        <f t="shared" si="16"/>
        <v>0</v>
      </c>
      <c r="L420" s="5">
        <f t="shared" si="18"/>
        <v>0</v>
      </c>
      <c r="M420">
        <f t="shared" si="17"/>
        <v>0</v>
      </c>
    </row>
    <row r="421" spans="11:13" hidden="1" x14ac:dyDescent="0.3">
      <c r="K421" s="7">
        <f t="shared" si="16"/>
        <v>0</v>
      </c>
      <c r="L421" s="5">
        <f t="shared" si="18"/>
        <v>0</v>
      </c>
      <c r="M421">
        <f t="shared" si="17"/>
        <v>0</v>
      </c>
    </row>
    <row r="422" spans="11:13" hidden="1" x14ac:dyDescent="0.3">
      <c r="K422" s="7">
        <f t="shared" si="16"/>
        <v>0</v>
      </c>
      <c r="L422" s="5">
        <f t="shared" si="18"/>
        <v>0</v>
      </c>
      <c r="M422">
        <f t="shared" si="17"/>
        <v>0</v>
      </c>
    </row>
    <row r="423" spans="11:13" hidden="1" x14ac:dyDescent="0.3">
      <c r="K423" s="7">
        <f t="shared" si="16"/>
        <v>0</v>
      </c>
      <c r="L423" s="5">
        <f t="shared" si="18"/>
        <v>0</v>
      </c>
      <c r="M423">
        <f t="shared" si="17"/>
        <v>0</v>
      </c>
    </row>
    <row r="424" spans="11:13" hidden="1" x14ac:dyDescent="0.3">
      <c r="K424" s="7">
        <f t="shared" si="16"/>
        <v>0</v>
      </c>
      <c r="L424" s="5">
        <f t="shared" si="18"/>
        <v>0</v>
      </c>
      <c r="M424">
        <f t="shared" si="17"/>
        <v>0</v>
      </c>
    </row>
    <row r="425" spans="11:13" hidden="1" x14ac:dyDescent="0.3">
      <c r="K425" s="7">
        <f t="shared" si="16"/>
        <v>0</v>
      </c>
      <c r="L425" s="5">
        <f t="shared" si="18"/>
        <v>0</v>
      </c>
      <c r="M425">
        <f t="shared" si="17"/>
        <v>0</v>
      </c>
    </row>
    <row r="426" spans="11:13" hidden="1" x14ac:dyDescent="0.3">
      <c r="K426" s="7">
        <f t="shared" si="16"/>
        <v>0</v>
      </c>
      <c r="L426" s="5">
        <f t="shared" si="18"/>
        <v>0</v>
      </c>
      <c r="M426">
        <f t="shared" si="17"/>
        <v>0</v>
      </c>
    </row>
    <row r="427" spans="11:13" hidden="1" x14ac:dyDescent="0.3">
      <c r="K427" s="7">
        <f t="shared" si="16"/>
        <v>0</v>
      </c>
      <c r="L427" s="5">
        <f t="shared" si="18"/>
        <v>0</v>
      </c>
      <c r="M427">
        <f t="shared" si="17"/>
        <v>0</v>
      </c>
    </row>
    <row r="428" spans="11:13" hidden="1" x14ac:dyDescent="0.3">
      <c r="K428" s="7">
        <f t="shared" si="16"/>
        <v>0</v>
      </c>
      <c r="L428" s="5">
        <f t="shared" si="18"/>
        <v>0</v>
      </c>
      <c r="M428">
        <f t="shared" si="17"/>
        <v>0</v>
      </c>
    </row>
    <row r="429" spans="11:13" hidden="1" x14ac:dyDescent="0.3">
      <c r="K429" s="7">
        <f t="shared" si="16"/>
        <v>0</v>
      </c>
      <c r="L429" s="5">
        <f t="shared" si="18"/>
        <v>0</v>
      </c>
      <c r="M429">
        <f t="shared" si="17"/>
        <v>0</v>
      </c>
    </row>
    <row r="430" spans="11:13" hidden="1" x14ac:dyDescent="0.3">
      <c r="K430" s="7">
        <f t="shared" si="16"/>
        <v>0</v>
      </c>
      <c r="L430" s="5">
        <f t="shared" si="18"/>
        <v>0</v>
      </c>
      <c r="M430">
        <f t="shared" si="17"/>
        <v>0</v>
      </c>
    </row>
    <row r="431" spans="11:13" hidden="1" x14ac:dyDescent="0.3">
      <c r="K431" s="7">
        <f t="shared" si="16"/>
        <v>0</v>
      </c>
      <c r="L431" s="5">
        <f t="shared" si="18"/>
        <v>0</v>
      </c>
      <c r="M431">
        <f t="shared" si="17"/>
        <v>0</v>
      </c>
    </row>
    <row r="432" spans="11:13" hidden="1" x14ac:dyDescent="0.3">
      <c r="K432" s="7">
        <f t="shared" si="16"/>
        <v>0</v>
      </c>
      <c r="L432" s="5">
        <f t="shared" si="18"/>
        <v>0</v>
      </c>
      <c r="M432">
        <f t="shared" si="17"/>
        <v>0</v>
      </c>
    </row>
    <row r="433" spans="11:13" hidden="1" x14ac:dyDescent="0.3">
      <c r="K433" s="7">
        <f t="shared" si="16"/>
        <v>0</v>
      </c>
      <c r="L433" s="5">
        <f t="shared" si="18"/>
        <v>0</v>
      </c>
      <c r="M433">
        <f t="shared" si="17"/>
        <v>0</v>
      </c>
    </row>
    <row r="434" spans="11:13" hidden="1" x14ac:dyDescent="0.3">
      <c r="K434" s="7">
        <f t="shared" si="16"/>
        <v>0</v>
      </c>
      <c r="L434" s="5">
        <f t="shared" si="18"/>
        <v>0</v>
      </c>
      <c r="M434">
        <f t="shared" si="17"/>
        <v>0</v>
      </c>
    </row>
    <row r="435" spans="11:13" hidden="1" x14ac:dyDescent="0.3">
      <c r="K435" s="7">
        <f t="shared" si="16"/>
        <v>0</v>
      </c>
      <c r="L435" s="5">
        <f t="shared" si="18"/>
        <v>0</v>
      </c>
      <c r="M435">
        <f t="shared" si="17"/>
        <v>0</v>
      </c>
    </row>
    <row r="436" spans="11:13" hidden="1" x14ac:dyDescent="0.3">
      <c r="K436" s="7">
        <f t="shared" si="16"/>
        <v>0</v>
      </c>
      <c r="L436" s="5">
        <f t="shared" si="18"/>
        <v>0</v>
      </c>
      <c r="M436">
        <f t="shared" si="17"/>
        <v>0</v>
      </c>
    </row>
    <row r="437" spans="11:13" hidden="1" x14ac:dyDescent="0.3">
      <c r="K437" s="7">
        <f t="shared" si="16"/>
        <v>0</v>
      </c>
      <c r="L437" s="5">
        <f t="shared" si="18"/>
        <v>0</v>
      </c>
      <c r="M437">
        <f t="shared" si="17"/>
        <v>0</v>
      </c>
    </row>
    <row r="438" spans="11:13" hidden="1" x14ac:dyDescent="0.3">
      <c r="K438" s="7">
        <f t="shared" si="16"/>
        <v>0</v>
      </c>
      <c r="L438" s="5">
        <f t="shared" si="18"/>
        <v>0</v>
      </c>
      <c r="M438">
        <f t="shared" si="17"/>
        <v>0</v>
      </c>
    </row>
    <row r="439" spans="11:13" hidden="1" x14ac:dyDescent="0.3">
      <c r="K439" s="7">
        <f t="shared" si="16"/>
        <v>0</v>
      </c>
      <c r="L439" s="5">
        <f t="shared" si="18"/>
        <v>0</v>
      </c>
      <c r="M439">
        <f t="shared" si="17"/>
        <v>0</v>
      </c>
    </row>
    <row r="440" spans="11:13" hidden="1" x14ac:dyDescent="0.3">
      <c r="K440" s="7">
        <f t="shared" si="16"/>
        <v>0</v>
      </c>
      <c r="L440" s="5">
        <f t="shared" si="18"/>
        <v>0</v>
      </c>
      <c r="M440">
        <f t="shared" si="17"/>
        <v>0</v>
      </c>
    </row>
    <row r="441" spans="11:13" hidden="1" x14ac:dyDescent="0.3">
      <c r="K441" s="7">
        <f t="shared" si="16"/>
        <v>0</v>
      </c>
      <c r="L441" s="5">
        <f t="shared" si="18"/>
        <v>0</v>
      </c>
      <c r="M441">
        <f t="shared" si="17"/>
        <v>0</v>
      </c>
    </row>
    <row r="442" spans="11:13" hidden="1" x14ac:dyDescent="0.3">
      <c r="K442" s="7">
        <f t="shared" si="16"/>
        <v>0</v>
      </c>
      <c r="L442" s="5">
        <f t="shared" si="18"/>
        <v>0</v>
      </c>
      <c r="M442">
        <f t="shared" si="17"/>
        <v>0</v>
      </c>
    </row>
    <row r="443" spans="11:13" hidden="1" x14ac:dyDescent="0.3">
      <c r="K443" s="7">
        <f t="shared" si="16"/>
        <v>0</v>
      </c>
      <c r="L443" s="5">
        <f t="shared" si="18"/>
        <v>0</v>
      </c>
      <c r="M443">
        <f t="shared" si="17"/>
        <v>0</v>
      </c>
    </row>
    <row r="444" spans="11:13" hidden="1" x14ac:dyDescent="0.3">
      <c r="K444" s="7">
        <f t="shared" si="16"/>
        <v>0</v>
      </c>
      <c r="L444" s="5">
        <f t="shared" si="18"/>
        <v>0</v>
      </c>
      <c r="M444">
        <f t="shared" si="17"/>
        <v>0</v>
      </c>
    </row>
    <row r="445" spans="11:13" hidden="1" x14ac:dyDescent="0.3">
      <c r="K445" s="7">
        <f t="shared" si="16"/>
        <v>0</v>
      </c>
      <c r="L445" s="5">
        <f t="shared" si="18"/>
        <v>0</v>
      </c>
      <c r="M445">
        <f t="shared" si="17"/>
        <v>0</v>
      </c>
    </row>
    <row r="446" spans="11:13" hidden="1" x14ac:dyDescent="0.3">
      <c r="K446" s="7">
        <f t="shared" si="16"/>
        <v>0</v>
      </c>
      <c r="L446" s="5">
        <f t="shared" si="18"/>
        <v>0</v>
      </c>
      <c r="M446">
        <f t="shared" si="17"/>
        <v>0</v>
      </c>
    </row>
    <row r="447" spans="11:13" hidden="1" x14ac:dyDescent="0.3">
      <c r="K447" s="7">
        <f t="shared" si="16"/>
        <v>0</v>
      </c>
      <c r="L447" s="5">
        <f t="shared" si="18"/>
        <v>0</v>
      </c>
      <c r="M447">
        <f t="shared" si="17"/>
        <v>0</v>
      </c>
    </row>
    <row r="448" spans="11:13" hidden="1" x14ac:dyDescent="0.3">
      <c r="K448" s="7">
        <f t="shared" si="16"/>
        <v>0</v>
      </c>
      <c r="L448" s="5">
        <f t="shared" si="18"/>
        <v>0</v>
      </c>
      <c r="M448">
        <f t="shared" si="17"/>
        <v>0</v>
      </c>
    </row>
    <row r="449" spans="11:13" hidden="1" x14ac:dyDescent="0.3">
      <c r="K449" s="7">
        <f t="shared" si="16"/>
        <v>0</v>
      </c>
      <c r="L449" s="5">
        <f t="shared" si="18"/>
        <v>0</v>
      </c>
      <c r="M449">
        <f t="shared" si="17"/>
        <v>0</v>
      </c>
    </row>
    <row r="450" spans="11:13" hidden="1" x14ac:dyDescent="0.3">
      <c r="K450" s="7">
        <f t="shared" si="16"/>
        <v>0</v>
      </c>
      <c r="L450" s="5">
        <f t="shared" si="18"/>
        <v>0</v>
      </c>
      <c r="M450">
        <f t="shared" si="17"/>
        <v>0</v>
      </c>
    </row>
    <row r="451" spans="11:13" hidden="1" x14ac:dyDescent="0.3">
      <c r="K451" s="7">
        <f t="shared" si="16"/>
        <v>0</v>
      </c>
      <c r="L451" s="5">
        <f t="shared" si="18"/>
        <v>0</v>
      </c>
      <c r="M451">
        <f t="shared" si="17"/>
        <v>0</v>
      </c>
    </row>
    <row r="452" spans="11:13" hidden="1" x14ac:dyDescent="0.3">
      <c r="K452" s="7">
        <f t="shared" si="16"/>
        <v>0</v>
      </c>
      <c r="L452" s="5">
        <f t="shared" si="18"/>
        <v>0</v>
      </c>
      <c r="M452">
        <f t="shared" si="17"/>
        <v>0</v>
      </c>
    </row>
    <row r="453" spans="11:13" hidden="1" x14ac:dyDescent="0.3">
      <c r="K453" s="7">
        <f t="shared" ref="K453:K498" si="19">SUM(F453:J453)</f>
        <v>0</v>
      </c>
      <c r="L453" s="5">
        <f t="shared" si="18"/>
        <v>0</v>
      </c>
      <c r="M453">
        <f t="shared" ref="M453:M498" si="20">SUM(K453*L453)</f>
        <v>0</v>
      </c>
    </row>
    <row r="454" spans="11:13" hidden="1" x14ac:dyDescent="0.3">
      <c r="K454" s="7">
        <f t="shared" si="19"/>
        <v>0</v>
      </c>
      <c r="L454" s="5">
        <f t="shared" ref="L454:L498" si="21">IF(D454="X",0,IF(E454="",0,IF(E454="H",0,VLOOKUP(E454,$F$539:$G$553,2))))</f>
        <v>0</v>
      </c>
      <c r="M454">
        <f t="shared" si="20"/>
        <v>0</v>
      </c>
    </row>
    <row r="455" spans="11:13" hidden="1" x14ac:dyDescent="0.3">
      <c r="K455" s="7">
        <f t="shared" si="19"/>
        <v>0</v>
      </c>
      <c r="L455" s="5">
        <f t="shared" si="21"/>
        <v>0</v>
      </c>
      <c r="M455">
        <f t="shared" si="20"/>
        <v>0</v>
      </c>
    </row>
    <row r="456" spans="11:13" hidden="1" x14ac:dyDescent="0.3">
      <c r="K456" s="7">
        <f t="shared" si="19"/>
        <v>0</v>
      </c>
      <c r="L456" s="5">
        <f t="shared" si="21"/>
        <v>0</v>
      </c>
      <c r="M456">
        <f t="shared" si="20"/>
        <v>0</v>
      </c>
    </row>
    <row r="457" spans="11:13" hidden="1" x14ac:dyDescent="0.3">
      <c r="K457" s="7">
        <f t="shared" si="19"/>
        <v>0</v>
      </c>
      <c r="L457" s="5">
        <f t="shared" si="21"/>
        <v>0</v>
      </c>
      <c r="M457">
        <f t="shared" si="20"/>
        <v>0</v>
      </c>
    </row>
    <row r="458" spans="11:13" hidden="1" x14ac:dyDescent="0.3">
      <c r="K458" s="7">
        <f t="shared" si="19"/>
        <v>0</v>
      </c>
      <c r="L458" s="5">
        <f t="shared" si="21"/>
        <v>0</v>
      </c>
      <c r="M458">
        <f t="shared" si="20"/>
        <v>0</v>
      </c>
    </row>
    <row r="459" spans="11:13" hidden="1" x14ac:dyDescent="0.3">
      <c r="K459" s="7">
        <f t="shared" si="19"/>
        <v>0</v>
      </c>
      <c r="L459" s="5">
        <f t="shared" si="21"/>
        <v>0</v>
      </c>
      <c r="M459">
        <f t="shared" si="20"/>
        <v>0</v>
      </c>
    </row>
    <row r="460" spans="11:13" hidden="1" x14ac:dyDescent="0.3">
      <c r="K460" s="7">
        <f t="shared" si="19"/>
        <v>0</v>
      </c>
      <c r="L460" s="5">
        <f t="shared" si="21"/>
        <v>0</v>
      </c>
      <c r="M460">
        <f t="shared" si="20"/>
        <v>0</v>
      </c>
    </row>
    <row r="461" spans="11:13" hidden="1" x14ac:dyDescent="0.3">
      <c r="K461" s="7">
        <f t="shared" si="19"/>
        <v>0</v>
      </c>
      <c r="L461" s="5">
        <f t="shared" si="21"/>
        <v>0</v>
      </c>
      <c r="M461">
        <f t="shared" si="20"/>
        <v>0</v>
      </c>
    </row>
    <row r="462" spans="11:13" hidden="1" x14ac:dyDescent="0.3">
      <c r="K462" s="7">
        <f t="shared" si="19"/>
        <v>0</v>
      </c>
      <c r="L462" s="5">
        <f t="shared" si="21"/>
        <v>0</v>
      </c>
      <c r="M462">
        <f t="shared" si="20"/>
        <v>0</v>
      </c>
    </row>
    <row r="463" spans="11:13" hidden="1" x14ac:dyDescent="0.3">
      <c r="K463" s="7">
        <f t="shared" si="19"/>
        <v>0</v>
      </c>
      <c r="L463" s="5">
        <f t="shared" si="21"/>
        <v>0</v>
      </c>
      <c r="M463">
        <f t="shared" si="20"/>
        <v>0</v>
      </c>
    </row>
    <row r="464" spans="11:13" hidden="1" x14ac:dyDescent="0.3">
      <c r="K464" s="7">
        <f t="shared" si="19"/>
        <v>0</v>
      </c>
      <c r="L464" s="5">
        <f t="shared" si="21"/>
        <v>0</v>
      </c>
      <c r="M464">
        <f t="shared" si="20"/>
        <v>0</v>
      </c>
    </row>
    <row r="465" spans="11:13" hidden="1" x14ac:dyDescent="0.3">
      <c r="K465" s="7">
        <f t="shared" si="19"/>
        <v>0</v>
      </c>
      <c r="L465" s="5">
        <f t="shared" si="21"/>
        <v>0</v>
      </c>
      <c r="M465">
        <f t="shared" si="20"/>
        <v>0</v>
      </c>
    </row>
    <row r="466" spans="11:13" hidden="1" x14ac:dyDescent="0.3">
      <c r="K466" s="7">
        <f t="shared" si="19"/>
        <v>0</v>
      </c>
      <c r="L466" s="5">
        <f t="shared" si="21"/>
        <v>0</v>
      </c>
      <c r="M466">
        <f t="shared" si="20"/>
        <v>0</v>
      </c>
    </row>
    <row r="467" spans="11:13" hidden="1" x14ac:dyDescent="0.3">
      <c r="K467" s="7">
        <f t="shared" si="19"/>
        <v>0</v>
      </c>
      <c r="L467" s="5">
        <f t="shared" si="21"/>
        <v>0</v>
      </c>
      <c r="M467">
        <f t="shared" si="20"/>
        <v>0</v>
      </c>
    </row>
    <row r="468" spans="11:13" hidden="1" x14ac:dyDescent="0.3">
      <c r="K468" s="7">
        <f t="shared" si="19"/>
        <v>0</v>
      </c>
      <c r="L468" s="5">
        <f t="shared" si="21"/>
        <v>0</v>
      </c>
      <c r="M468">
        <f t="shared" si="20"/>
        <v>0</v>
      </c>
    </row>
    <row r="469" spans="11:13" hidden="1" x14ac:dyDescent="0.3">
      <c r="K469" s="7">
        <f t="shared" si="19"/>
        <v>0</v>
      </c>
      <c r="L469" s="5">
        <f t="shared" si="21"/>
        <v>0</v>
      </c>
      <c r="M469">
        <f t="shared" si="20"/>
        <v>0</v>
      </c>
    </row>
    <row r="470" spans="11:13" hidden="1" x14ac:dyDescent="0.3">
      <c r="K470" s="7">
        <f t="shared" si="19"/>
        <v>0</v>
      </c>
      <c r="L470" s="5">
        <f t="shared" si="21"/>
        <v>0</v>
      </c>
      <c r="M470">
        <f t="shared" si="20"/>
        <v>0</v>
      </c>
    </row>
    <row r="471" spans="11:13" hidden="1" x14ac:dyDescent="0.3">
      <c r="K471" s="7">
        <f t="shared" si="19"/>
        <v>0</v>
      </c>
      <c r="L471" s="5">
        <f t="shared" si="21"/>
        <v>0</v>
      </c>
      <c r="M471">
        <f t="shared" si="20"/>
        <v>0</v>
      </c>
    </row>
    <row r="472" spans="11:13" hidden="1" x14ac:dyDescent="0.3">
      <c r="K472" s="7">
        <f t="shared" si="19"/>
        <v>0</v>
      </c>
      <c r="L472" s="5">
        <f t="shared" si="21"/>
        <v>0</v>
      </c>
      <c r="M472">
        <f t="shared" si="20"/>
        <v>0</v>
      </c>
    </row>
    <row r="473" spans="11:13" hidden="1" x14ac:dyDescent="0.3">
      <c r="K473" s="7">
        <f t="shared" si="19"/>
        <v>0</v>
      </c>
      <c r="L473" s="5">
        <f t="shared" si="21"/>
        <v>0</v>
      </c>
      <c r="M473">
        <f t="shared" si="20"/>
        <v>0</v>
      </c>
    </row>
    <row r="474" spans="11:13" hidden="1" x14ac:dyDescent="0.3">
      <c r="K474" s="7">
        <f t="shared" si="19"/>
        <v>0</v>
      </c>
      <c r="L474" s="5">
        <f t="shared" si="21"/>
        <v>0</v>
      </c>
      <c r="M474">
        <f t="shared" si="20"/>
        <v>0</v>
      </c>
    </row>
    <row r="475" spans="11:13" hidden="1" x14ac:dyDescent="0.3">
      <c r="K475" s="7">
        <f t="shared" si="19"/>
        <v>0</v>
      </c>
      <c r="L475" s="5">
        <f t="shared" si="21"/>
        <v>0</v>
      </c>
      <c r="M475">
        <f t="shared" si="20"/>
        <v>0</v>
      </c>
    </row>
    <row r="476" spans="11:13" hidden="1" x14ac:dyDescent="0.3">
      <c r="K476" s="7">
        <f t="shared" si="19"/>
        <v>0</v>
      </c>
      <c r="L476" s="5">
        <f t="shared" si="21"/>
        <v>0</v>
      </c>
      <c r="M476">
        <f t="shared" si="20"/>
        <v>0</v>
      </c>
    </row>
    <row r="477" spans="11:13" hidden="1" x14ac:dyDescent="0.3">
      <c r="K477" s="7">
        <f t="shared" si="19"/>
        <v>0</v>
      </c>
      <c r="L477" s="5">
        <f t="shared" si="21"/>
        <v>0</v>
      </c>
      <c r="M477">
        <f t="shared" si="20"/>
        <v>0</v>
      </c>
    </row>
    <row r="478" spans="11:13" hidden="1" x14ac:dyDescent="0.3">
      <c r="K478" s="7">
        <f t="shared" si="19"/>
        <v>0</v>
      </c>
      <c r="L478" s="5">
        <f t="shared" si="21"/>
        <v>0</v>
      </c>
      <c r="M478">
        <f t="shared" si="20"/>
        <v>0</v>
      </c>
    </row>
    <row r="479" spans="11:13" hidden="1" x14ac:dyDescent="0.3">
      <c r="K479" s="7">
        <f t="shared" si="19"/>
        <v>0</v>
      </c>
      <c r="L479" s="5">
        <f t="shared" si="21"/>
        <v>0</v>
      </c>
      <c r="M479">
        <f t="shared" si="20"/>
        <v>0</v>
      </c>
    </row>
    <row r="480" spans="11:13" hidden="1" x14ac:dyDescent="0.3">
      <c r="K480" s="7">
        <f t="shared" si="19"/>
        <v>0</v>
      </c>
      <c r="L480" s="5">
        <f t="shared" si="21"/>
        <v>0</v>
      </c>
      <c r="M480">
        <f t="shared" si="20"/>
        <v>0</v>
      </c>
    </row>
    <row r="481" spans="11:13" hidden="1" x14ac:dyDescent="0.3">
      <c r="K481" s="7">
        <f t="shared" si="19"/>
        <v>0</v>
      </c>
      <c r="L481" s="5">
        <f t="shared" si="21"/>
        <v>0</v>
      </c>
      <c r="M481">
        <f t="shared" si="20"/>
        <v>0</v>
      </c>
    </row>
    <row r="482" spans="11:13" hidden="1" x14ac:dyDescent="0.3">
      <c r="K482" s="7">
        <f t="shared" si="19"/>
        <v>0</v>
      </c>
      <c r="L482" s="5">
        <f t="shared" si="21"/>
        <v>0</v>
      </c>
      <c r="M482">
        <f t="shared" si="20"/>
        <v>0</v>
      </c>
    </row>
    <row r="483" spans="11:13" hidden="1" x14ac:dyDescent="0.3">
      <c r="K483" s="7">
        <f t="shared" si="19"/>
        <v>0</v>
      </c>
      <c r="L483" s="5">
        <f t="shared" si="21"/>
        <v>0</v>
      </c>
      <c r="M483">
        <f t="shared" si="20"/>
        <v>0</v>
      </c>
    </row>
    <row r="484" spans="11:13" hidden="1" x14ac:dyDescent="0.3">
      <c r="K484" s="7">
        <f t="shared" si="19"/>
        <v>0</v>
      </c>
      <c r="L484" s="5">
        <f t="shared" si="21"/>
        <v>0</v>
      </c>
      <c r="M484">
        <f t="shared" si="20"/>
        <v>0</v>
      </c>
    </row>
    <row r="485" spans="11:13" hidden="1" x14ac:dyDescent="0.3">
      <c r="K485" s="7">
        <f t="shared" si="19"/>
        <v>0</v>
      </c>
      <c r="L485" s="5">
        <f t="shared" si="21"/>
        <v>0</v>
      </c>
      <c r="M485">
        <f t="shared" si="20"/>
        <v>0</v>
      </c>
    </row>
    <row r="486" spans="11:13" hidden="1" x14ac:dyDescent="0.3">
      <c r="K486" s="7">
        <f t="shared" si="19"/>
        <v>0</v>
      </c>
      <c r="L486" s="5">
        <f t="shared" si="21"/>
        <v>0</v>
      </c>
      <c r="M486">
        <f t="shared" si="20"/>
        <v>0</v>
      </c>
    </row>
    <row r="487" spans="11:13" hidden="1" x14ac:dyDescent="0.3">
      <c r="K487" s="7">
        <f t="shared" si="19"/>
        <v>0</v>
      </c>
      <c r="L487" s="5">
        <f t="shared" si="21"/>
        <v>0</v>
      </c>
      <c r="M487">
        <f t="shared" si="20"/>
        <v>0</v>
      </c>
    </row>
    <row r="488" spans="11:13" hidden="1" x14ac:dyDescent="0.3">
      <c r="K488" s="7">
        <f t="shared" si="19"/>
        <v>0</v>
      </c>
      <c r="L488" s="5">
        <f t="shared" si="21"/>
        <v>0</v>
      </c>
      <c r="M488">
        <f t="shared" si="20"/>
        <v>0</v>
      </c>
    </row>
    <row r="489" spans="11:13" hidden="1" x14ac:dyDescent="0.3">
      <c r="K489" s="7">
        <f t="shared" si="19"/>
        <v>0</v>
      </c>
      <c r="L489" s="5">
        <f t="shared" si="21"/>
        <v>0</v>
      </c>
      <c r="M489">
        <f t="shared" si="20"/>
        <v>0</v>
      </c>
    </row>
    <row r="490" spans="11:13" hidden="1" x14ac:dyDescent="0.3">
      <c r="K490" s="7">
        <f t="shared" si="19"/>
        <v>0</v>
      </c>
      <c r="L490" s="5">
        <f t="shared" si="21"/>
        <v>0</v>
      </c>
      <c r="M490">
        <f t="shared" si="20"/>
        <v>0</v>
      </c>
    </row>
    <row r="491" spans="11:13" hidden="1" x14ac:dyDescent="0.3">
      <c r="K491" s="7">
        <f t="shared" ref="K491:K494" si="22">SUM(F491:J491)</f>
        <v>0</v>
      </c>
      <c r="L491" s="5">
        <f t="shared" si="21"/>
        <v>0</v>
      </c>
      <c r="M491">
        <f t="shared" ref="M491:M494" si="23">SUM(K491*L491)</f>
        <v>0</v>
      </c>
    </row>
    <row r="492" spans="11:13" hidden="1" x14ac:dyDescent="0.3">
      <c r="K492" s="7">
        <f t="shared" si="22"/>
        <v>0</v>
      </c>
      <c r="L492" s="5">
        <f t="shared" si="21"/>
        <v>0</v>
      </c>
      <c r="M492">
        <f t="shared" si="23"/>
        <v>0</v>
      </c>
    </row>
    <row r="493" spans="11:13" hidden="1" x14ac:dyDescent="0.3">
      <c r="K493" s="7">
        <f t="shared" si="22"/>
        <v>0</v>
      </c>
      <c r="L493" s="5">
        <f t="shared" si="21"/>
        <v>0</v>
      </c>
      <c r="M493">
        <f t="shared" si="23"/>
        <v>0</v>
      </c>
    </row>
    <row r="494" spans="11:13" hidden="1" x14ac:dyDescent="0.3">
      <c r="K494" s="7">
        <f t="shared" si="22"/>
        <v>0</v>
      </c>
      <c r="L494" s="5">
        <f t="shared" si="21"/>
        <v>0</v>
      </c>
      <c r="M494">
        <f t="shared" si="23"/>
        <v>0</v>
      </c>
    </row>
    <row r="495" spans="11:13" hidden="1" x14ac:dyDescent="0.3">
      <c r="K495" s="7">
        <f t="shared" si="19"/>
        <v>0</v>
      </c>
      <c r="L495" s="5">
        <f t="shared" si="21"/>
        <v>0</v>
      </c>
      <c r="M495">
        <f t="shared" si="20"/>
        <v>0</v>
      </c>
    </row>
    <row r="496" spans="11:13" hidden="1" x14ac:dyDescent="0.3">
      <c r="K496" s="7">
        <f t="shared" si="19"/>
        <v>0</v>
      </c>
      <c r="L496" s="5">
        <f t="shared" si="21"/>
        <v>0</v>
      </c>
      <c r="M496">
        <f t="shared" si="20"/>
        <v>0</v>
      </c>
    </row>
    <row r="497" spans="3:13" hidden="1" x14ac:dyDescent="0.3">
      <c r="K497" s="7">
        <f t="shared" si="19"/>
        <v>0</v>
      </c>
      <c r="L497" s="5">
        <f t="shared" si="21"/>
        <v>0</v>
      </c>
      <c r="M497">
        <f t="shared" si="20"/>
        <v>0</v>
      </c>
    </row>
    <row r="498" spans="3:13" hidden="1" x14ac:dyDescent="0.3">
      <c r="K498" s="7">
        <f t="shared" si="19"/>
        <v>0</v>
      </c>
      <c r="L498" s="5">
        <f t="shared" si="21"/>
        <v>0</v>
      </c>
      <c r="M498">
        <f t="shared" si="20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4">SUMPRODUCT(--($E$4:$E$498=C500),--($D$4:$D$498=""),$F$4:$F$498)</f>
        <v>0</v>
      </c>
      <c r="G500" s="149">
        <f t="shared" ref="G500:G514" si="25">SUMPRODUCT(--($E$4:$E$498=C500),--($D$4:$D$498=""),$G$4:$G$498)</f>
        <v>282.2</v>
      </c>
      <c r="H500" s="149">
        <f t="shared" ref="H500:H514" si="26">SUMPRODUCT(--($E$4:$E$498=C500),--($D$4:$D$498=""),$H$4:$H$498)</f>
        <v>0</v>
      </c>
      <c r="I500" s="149">
        <f t="shared" ref="I500:I514" si="27">SUMPRODUCT(--($E$4:$E$498=C500),--($D$4:$D$498=""),$I$4:$I$498)</f>
        <v>0</v>
      </c>
      <c r="J500" s="149">
        <f t="shared" ref="J500:J514" si="28">SUMPRODUCT(--($E$4:$E$498=C500),--($D$4:$D$498=""),$J$4:$J$498)</f>
        <v>0</v>
      </c>
      <c r="K500" s="149">
        <f t="shared" ref="K500:K514" si="29">SUM(F500:J500)</f>
        <v>282.2</v>
      </c>
      <c r="L500" s="149"/>
      <c r="M500" s="149">
        <f t="shared" ref="M500:M507" si="30">SUMPRODUCT(--($E$4:$E$498=C500),--($D$4:$D$498=""),$M$4:$M$498)</f>
        <v>0</v>
      </c>
    </row>
    <row r="501" spans="3:13" hidden="1" x14ac:dyDescent="0.3">
      <c r="C501" s="149" t="str">
        <f t="shared" ref="C501:C514" si="31">IF(F540="","Vrije categorie",F540)</f>
        <v>A1</v>
      </c>
      <c r="D501" s="149"/>
      <c r="E501" s="149"/>
      <c r="F501" s="149">
        <f t="shared" si="24"/>
        <v>35.700000000000003</v>
      </c>
      <c r="G501" s="149">
        <f t="shared" si="25"/>
        <v>0</v>
      </c>
      <c r="H501" s="149">
        <f t="shared" si="26"/>
        <v>0</v>
      </c>
      <c r="I501" s="149">
        <f t="shared" si="27"/>
        <v>0</v>
      </c>
      <c r="J501" s="149">
        <f t="shared" si="28"/>
        <v>0</v>
      </c>
      <c r="K501" s="149">
        <f t="shared" si="29"/>
        <v>35.700000000000003</v>
      </c>
      <c r="L501" s="149"/>
      <c r="M501" s="149">
        <f t="shared" si="30"/>
        <v>0</v>
      </c>
    </row>
    <row r="502" spans="3:13" hidden="1" x14ac:dyDescent="0.3">
      <c r="C502" s="149" t="str">
        <f t="shared" si="31"/>
        <v>B</v>
      </c>
      <c r="D502" s="149"/>
      <c r="E502" s="149"/>
      <c r="F502" s="149">
        <f t="shared" si="24"/>
        <v>80.5</v>
      </c>
      <c r="G502" s="149">
        <f t="shared" si="25"/>
        <v>209.3</v>
      </c>
      <c r="H502" s="149">
        <f t="shared" si="26"/>
        <v>0</v>
      </c>
      <c r="I502" s="149">
        <f t="shared" si="27"/>
        <v>3.3</v>
      </c>
      <c r="J502" s="149">
        <f t="shared" si="28"/>
        <v>0</v>
      </c>
      <c r="K502" s="149">
        <f t="shared" si="29"/>
        <v>293.10000000000002</v>
      </c>
      <c r="L502" s="149"/>
      <c r="M502" s="149">
        <f t="shared" si="30"/>
        <v>0</v>
      </c>
    </row>
    <row r="503" spans="3:13" hidden="1" x14ac:dyDescent="0.3">
      <c r="C503" s="149" t="str">
        <f t="shared" si="31"/>
        <v>C</v>
      </c>
      <c r="D503" s="149"/>
      <c r="E503" s="149"/>
      <c r="F503" s="149">
        <f t="shared" si="24"/>
        <v>0</v>
      </c>
      <c r="G503" s="149">
        <f t="shared" si="25"/>
        <v>0</v>
      </c>
      <c r="H503" s="149">
        <f t="shared" si="26"/>
        <v>0</v>
      </c>
      <c r="I503" s="149">
        <f t="shared" si="27"/>
        <v>0</v>
      </c>
      <c r="J503" s="149">
        <f t="shared" si="28"/>
        <v>22.799999999999997</v>
      </c>
      <c r="K503" s="149">
        <f t="shared" si="29"/>
        <v>22.799999999999997</v>
      </c>
      <c r="L503" s="149"/>
      <c r="M503" s="149">
        <f t="shared" si="30"/>
        <v>0</v>
      </c>
    </row>
    <row r="504" spans="3:13" hidden="1" x14ac:dyDescent="0.3">
      <c r="C504" s="149" t="str">
        <f t="shared" si="31"/>
        <v>D</v>
      </c>
      <c r="D504" s="149"/>
      <c r="E504" s="149"/>
      <c r="F504" s="149">
        <f t="shared" si="24"/>
        <v>0</v>
      </c>
      <c r="G504" s="149">
        <f t="shared" si="25"/>
        <v>90.199999999999989</v>
      </c>
      <c r="H504" s="149">
        <f t="shared" si="26"/>
        <v>0</v>
      </c>
      <c r="I504" s="149">
        <f t="shared" si="27"/>
        <v>0</v>
      </c>
      <c r="J504" s="149">
        <f t="shared" si="28"/>
        <v>0</v>
      </c>
      <c r="K504" s="149">
        <f t="shared" si="29"/>
        <v>90.199999999999989</v>
      </c>
      <c r="L504" s="149"/>
      <c r="M504" s="149">
        <f t="shared" si="30"/>
        <v>0</v>
      </c>
    </row>
    <row r="505" spans="3:13" hidden="1" x14ac:dyDescent="0.3">
      <c r="C505" s="149" t="str">
        <f t="shared" si="31"/>
        <v>Vrije categorie</v>
      </c>
      <c r="D505" s="149"/>
      <c r="E505" s="149"/>
      <c r="F505" s="149">
        <f t="shared" si="24"/>
        <v>0</v>
      </c>
      <c r="G505" s="149">
        <f t="shared" si="25"/>
        <v>0</v>
      </c>
      <c r="H505" s="149">
        <f t="shared" si="26"/>
        <v>0</v>
      </c>
      <c r="I505" s="149">
        <f t="shared" si="27"/>
        <v>0</v>
      </c>
      <c r="J505" s="149">
        <f t="shared" si="28"/>
        <v>0</v>
      </c>
      <c r="K505" s="149">
        <f t="shared" si="29"/>
        <v>0</v>
      </c>
      <c r="L505" s="149"/>
      <c r="M505" s="149">
        <f t="shared" si="30"/>
        <v>0</v>
      </c>
    </row>
    <row r="506" spans="3:13" hidden="1" x14ac:dyDescent="0.3">
      <c r="C506" s="149" t="str">
        <f t="shared" si="31"/>
        <v>Vrije categorie</v>
      </c>
      <c r="D506" s="149"/>
      <c r="E506" s="149"/>
      <c r="F506" s="149">
        <f t="shared" si="24"/>
        <v>0</v>
      </c>
      <c r="G506" s="149">
        <f t="shared" si="25"/>
        <v>0</v>
      </c>
      <c r="H506" s="149">
        <f t="shared" si="26"/>
        <v>0</v>
      </c>
      <c r="I506" s="149">
        <f t="shared" si="27"/>
        <v>0</v>
      </c>
      <c r="J506" s="149">
        <f t="shared" si="28"/>
        <v>0</v>
      </c>
      <c r="K506" s="149">
        <f t="shared" si="29"/>
        <v>0</v>
      </c>
      <c r="L506" s="149"/>
      <c r="M506" s="149">
        <f t="shared" si="30"/>
        <v>0</v>
      </c>
    </row>
    <row r="507" spans="3:13" hidden="1" x14ac:dyDescent="0.3">
      <c r="C507" s="149" t="str">
        <f t="shared" si="31"/>
        <v>Vrije categorie</v>
      </c>
      <c r="D507" s="149"/>
      <c r="E507" s="149"/>
      <c r="F507" s="149">
        <f t="shared" si="24"/>
        <v>0</v>
      </c>
      <c r="G507" s="149">
        <f t="shared" si="25"/>
        <v>0</v>
      </c>
      <c r="H507" s="149">
        <f t="shared" si="26"/>
        <v>0</v>
      </c>
      <c r="I507" s="149">
        <f t="shared" si="27"/>
        <v>0</v>
      </c>
      <c r="J507" s="149">
        <f t="shared" si="28"/>
        <v>0</v>
      </c>
      <c r="K507" s="149">
        <f t="shared" si="29"/>
        <v>0</v>
      </c>
      <c r="L507" s="149"/>
      <c r="M507" s="149">
        <f t="shared" si="30"/>
        <v>0</v>
      </c>
    </row>
    <row r="508" spans="3:13" hidden="1" x14ac:dyDescent="0.3">
      <c r="C508" s="149" t="str">
        <f t="shared" si="31"/>
        <v>Vrije categorie</v>
      </c>
      <c r="D508" s="149"/>
      <c r="E508" s="149"/>
      <c r="F508" s="149">
        <f t="shared" si="24"/>
        <v>0</v>
      </c>
      <c r="G508" s="149">
        <f t="shared" si="25"/>
        <v>0</v>
      </c>
      <c r="H508" s="149">
        <f t="shared" si="26"/>
        <v>0</v>
      </c>
      <c r="I508" s="149">
        <f t="shared" si="27"/>
        <v>0</v>
      </c>
      <c r="J508" s="149">
        <f t="shared" si="28"/>
        <v>0</v>
      </c>
      <c r="K508" s="149">
        <f t="shared" si="29"/>
        <v>0</v>
      </c>
      <c r="L508" s="149"/>
      <c r="M508" s="149">
        <f t="shared" ref="M508:M513" si="32">SUMPRODUCT(--($E$4:$E$498=C508),--($D$4:$D$498=""),$M$4:$M$498)</f>
        <v>0</v>
      </c>
    </row>
    <row r="509" spans="3:13" hidden="1" x14ac:dyDescent="0.3">
      <c r="C509" s="149" t="str">
        <f t="shared" si="31"/>
        <v>Vrije categorie</v>
      </c>
      <c r="D509" s="149"/>
      <c r="E509" s="149"/>
      <c r="F509" s="149">
        <f t="shared" si="24"/>
        <v>0</v>
      </c>
      <c r="G509" s="149">
        <f t="shared" si="25"/>
        <v>0</v>
      </c>
      <c r="H509" s="149">
        <f t="shared" si="26"/>
        <v>0</v>
      </c>
      <c r="I509" s="149">
        <f t="shared" si="27"/>
        <v>0</v>
      </c>
      <c r="J509" s="149">
        <f t="shared" si="28"/>
        <v>0</v>
      </c>
      <c r="K509" s="149">
        <f t="shared" si="29"/>
        <v>0</v>
      </c>
      <c r="L509" s="149"/>
      <c r="M509" s="149">
        <f t="shared" si="32"/>
        <v>0</v>
      </c>
    </row>
    <row r="510" spans="3:13" hidden="1" x14ac:dyDescent="0.3">
      <c r="C510" s="149" t="str">
        <f t="shared" si="31"/>
        <v>Vrije categorie</v>
      </c>
      <c r="D510" s="149"/>
      <c r="E510" s="149"/>
      <c r="F510" s="149">
        <f t="shared" si="24"/>
        <v>0</v>
      </c>
      <c r="G510" s="149">
        <f t="shared" si="25"/>
        <v>0</v>
      </c>
      <c r="H510" s="149">
        <f t="shared" si="26"/>
        <v>0</v>
      </c>
      <c r="I510" s="149">
        <f t="shared" si="27"/>
        <v>0</v>
      </c>
      <c r="J510" s="149">
        <f t="shared" si="28"/>
        <v>0</v>
      </c>
      <c r="K510" s="149">
        <f t="shared" si="29"/>
        <v>0</v>
      </c>
      <c r="L510" s="149"/>
      <c r="M510" s="149">
        <f t="shared" si="32"/>
        <v>0</v>
      </c>
    </row>
    <row r="511" spans="3:13" hidden="1" x14ac:dyDescent="0.3">
      <c r="C511" s="149" t="str">
        <f t="shared" si="31"/>
        <v>Vrije categorie</v>
      </c>
      <c r="D511" s="149"/>
      <c r="E511" s="149"/>
      <c r="F511" s="149">
        <f t="shared" si="24"/>
        <v>0</v>
      </c>
      <c r="G511" s="149">
        <f t="shared" si="25"/>
        <v>0</v>
      </c>
      <c r="H511" s="149">
        <f t="shared" si="26"/>
        <v>0</v>
      </c>
      <c r="I511" s="149">
        <f t="shared" si="27"/>
        <v>0</v>
      </c>
      <c r="J511" s="149">
        <f t="shared" si="28"/>
        <v>0</v>
      </c>
      <c r="K511" s="149">
        <f t="shared" si="29"/>
        <v>0</v>
      </c>
      <c r="L511" s="149"/>
      <c r="M511" s="149">
        <f t="shared" si="32"/>
        <v>0</v>
      </c>
    </row>
    <row r="512" spans="3:13" hidden="1" x14ac:dyDescent="0.3">
      <c r="C512" s="149" t="str">
        <f t="shared" si="31"/>
        <v>Vrije categorie</v>
      </c>
      <c r="D512" s="149"/>
      <c r="E512" s="149"/>
      <c r="F512" s="149">
        <f t="shared" si="24"/>
        <v>0</v>
      </c>
      <c r="G512" s="149">
        <f t="shared" si="25"/>
        <v>0</v>
      </c>
      <c r="H512" s="149">
        <f t="shared" si="26"/>
        <v>0</v>
      </c>
      <c r="I512" s="149">
        <f t="shared" si="27"/>
        <v>0</v>
      </c>
      <c r="J512" s="149">
        <f t="shared" si="28"/>
        <v>0</v>
      </c>
      <c r="K512" s="149">
        <f t="shared" si="29"/>
        <v>0</v>
      </c>
      <c r="L512" s="149"/>
      <c r="M512" s="149">
        <f t="shared" si="32"/>
        <v>0</v>
      </c>
    </row>
    <row r="513" spans="3:13" hidden="1" x14ac:dyDescent="0.3">
      <c r="C513" s="149" t="str">
        <f t="shared" si="31"/>
        <v>Vrije categorie</v>
      </c>
      <c r="D513" s="149"/>
      <c r="E513" s="149"/>
      <c r="F513" s="149">
        <f t="shared" si="24"/>
        <v>0</v>
      </c>
      <c r="G513" s="149">
        <f t="shared" si="25"/>
        <v>0</v>
      </c>
      <c r="H513" s="149">
        <f t="shared" si="26"/>
        <v>0</v>
      </c>
      <c r="I513" s="149">
        <f t="shared" si="27"/>
        <v>0</v>
      </c>
      <c r="J513" s="149">
        <f t="shared" si="28"/>
        <v>0</v>
      </c>
      <c r="K513" s="149">
        <f t="shared" si="29"/>
        <v>0</v>
      </c>
      <c r="L513" s="149"/>
      <c r="M513" s="149">
        <f t="shared" si="32"/>
        <v>0</v>
      </c>
    </row>
    <row r="514" spans="3:13" hidden="1" x14ac:dyDescent="0.3">
      <c r="C514" s="149" t="str">
        <f t="shared" si="31"/>
        <v>Vrije categorie</v>
      </c>
      <c r="D514" s="149"/>
      <c r="E514" s="149"/>
      <c r="F514" s="149">
        <f t="shared" si="24"/>
        <v>0</v>
      </c>
      <c r="G514" s="149">
        <f t="shared" si="25"/>
        <v>0</v>
      </c>
      <c r="H514" s="149">
        <f t="shared" si="26"/>
        <v>0</v>
      </c>
      <c r="I514" s="149">
        <f t="shared" si="27"/>
        <v>0</v>
      </c>
      <c r="J514" s="149">
        <f t="shared" si="28"/>
        <v>0</v>
      </c>
      <c r="K514" s="149">
        <f t="shared" si="29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116.2</v>
      </c>
      <c r="G515" s="150">
        <f t="shared" ref="G515:K515" si="33">SUM(G500:G514)</f>
        <v>581.70000000000005</v>
      </c>
      <c r="H515" s="150">
        <f t="shared" si="33"/>
        <v>0</v>
      </c>
      <c r="I515" s="150">
        <f t="shared" si="33"/>
        <v>3.3</v>
      </c>
      <c r="J515" s="150">
        <f t="shared" si="33"/>
        <v>22.799999999999997</v>
      </c>
      <c r="K515" s="150">
        <f t="shared" si="33"/>
        <v>724</v>
      </c>
      <c r="L515" s="150"/>
      <c r="M515" s="150">
        <f>SUM(M499:M514)</f>
        <v>0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66.400000000000006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0</v>
      </c>
      <c r="K517" s="150">
        <f>SUM(F517:J517)</f>
        <v>66.400000000000006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4">C500</f>
        <v>A</v>
      </c>
      <c r="D520" s="9"/>
      <c r="E520" s="9"/>
      <c r="F520" s="9">
        <f t="shared" ref="F520:F534" si="35">SUMPRODUCT(--($E$4:$E$498=C520),--($D$4:$D$498="X"),$F$4:$F$498)</f>
        <v>0</v>
      </c>
      <c r="G520" s="9">
        <f t="shared" ref="G520:G534" si="36">SUMPRODUCT(--($E$4:$E$498=C520),--($D$4:$D$498="X"),$G$4:$G$498)</f>
        <v>0</v>
      </c>
      <c r="H520" s="9">
        <f t="shared" ref="H520:H534" si="37">SUMPRODUCT(--($E$4:$E$498=C520),--($D$4:$D$498="X"),$H$4:$H$498)</f>
        <v>0</v>
      </c>
      <c r="I520" s="9">
        <f t="shared" ref="I520:I534" si="38">SUMPRODUCT(--($E$4:$E$498=C520),--($D$4:$D$498="X"),$I$4:$I$498)</f>
        <v>0</v>
      </c>
      <c r="J520" s="9">
        <f t="shared" ref="J520:J534" si="39">SUMPRODUCT(--($E$4:$E$498=C520),--($D$4:$D$498="X"),$J$4:$J$498)</f>
        <v>0</v>
      </c>
      <c r="K520" s="9">
        <f t="shared" ref="K520:K534" si="40">SUM(F520:J520)</f>
        <v>0</v>
      </c>
    </row>
    <row r="521" spans="3:13" hidden="1" x14ac:dyDescent="0.3">
      <c r="C521" s="9" t="str">
        <f t="shared" si="34"/>
        <v>A1</v>
      </c>
      <c r="D521" s="9"/>
      <c r="E521" s="9"/>
      <c r="F521" s="9">
        <f t="shared" si="35"/>
        <v>0</v>
      </c>
      <c r="G521" s="9">
        <f t="shared" si="36"/>
        <v>0</v>
      </c>
      <c r="H521" s="9">
        <f t="shared" si="37"/>
        <v>0</v>
      </c>
      <c r="I521" s="9">
        <f t="shared" si="38"/>
        <v>0</v>
      </c>
      <c r="J521" s="9">
        <f t="shared" si="39"/>
        <v>0</v>
      </c>
      <c r="K521" s="9">
        <f t="shared" si="40"/>
        <v>0</v>
      </c>
    </row>
    <row r="522" spans="3:13" hidden="1" x14ac:dyDescent="0.3">
      <c r="C522" s="9" t="str">
        <f t="shared" si="34"/>
        <v>B</v>
      </c>
      <c r="D522" s="9"/>
      <c r="E522" s="9"/>
      <c r="F522" s="9">
        <f t="shared" si="35"/>
        <v>0</v>
      </c>
      <c r="G522" s="9">
        <f t="shared" si="36"/>
        <v>0</v>
      </c>
      <c r="H522" s="9">
        <f t="shared" si="37"/>
        <v>0</v>
      </c>
      <c r="I522" s="9">
        <f t="shared" si="38"/>
        <v>0</v>
      </c>
      <c r="J522" s="9">
        <f t="shared" si="39"/>
        <v>0</v>
      </c>
      <c r="K522" s="9">
        <f t="shared" si="40"/>
        <v>0</v>
      </c>
    </row>
    <row r="523" spans="3:13" hidden="1" x14ac:dyDescent="0.3">
      <c r="C523" s="9" t="str">
        <f t="shared" si="34"/>
        <v>C</v>
      </c>
      <c r="D523" s="9"/>
      <c r="E523" s="9"/>
      <c r="F523" s="9">
        <f t="shared" si="35"/>
        <v>0</v>
      </c>
      <c r="G523" s="9">
        <f t="shared" si="36"/>
        <v>0</v>
      </c>
      <c r="H523" s="9">
        <f t="shared" si="37"/>
        <v>0</v>
      </c>
      <c r="I523" s="9">
        <f t="shared" si="38"/>
        <v>0</v>
      </c>
      <c r="J523" s="9">
        <f t="shared" si="39"/>
        <v>0</v>
      </c>
      <c r="K523" s="9">
        <f t="shared" si="40"/>
        <v>0</v>
      </c>
    </row>
    <row r="524" spans="3:13" hidden="1" x14ac:dyDescent="0.3">
      <c r="C524" s="9" t="str">
        <f t="shared" si="34"/>
        <v>D</v>
      </c>
      <c r="D524" s="9"/>
      <c r="E524" s="9"/>
      <c r="F524" s="9">
        <f t="shared" si="35"/>
        <v>0</v>
      </c>
      <c r="G524" s="9">
        <f t="shared" si="36"/>
        <v>0</v>
      </c>
      <c r="H524" s="9">
        <f t="shared" si="37"/>
        <v>0</v>
      </c>
      <c r="I524" s="9">
        <f t="shared" si="38"/>
        <v>0</v>
      </c>
      <c r="J524" s="9">
        <f t="shared" si="39"/>
        <v>0</v>
      </c>
      <c r="K524" s="9">
        <f t="shared" si="40"/>
        <v>0</v>
      </c>
    </row>
    <row r="525" spans="3:13" hidden="1" x14ac:dyDescent="0.3">
      <c r="C525" s="9" t="str">
        <f t="shared" si="34"/>
        <v>Vrije categorie</v>
      </c>
      <c r="D525" s="9"/>
      <c r="E525" s="9"/>
      <c r="F525" s="9">
        <f t="shared" si="35"/>
        <v>0</v>
      </c>
      <c r="G525" s="9">
        <f t="shared" si="36"/>
        <v>0</v>
      </c>
      <c r="H525" s="9">
        <f t="shared" si="37"/>
        <v>0</v>
      </c>
      <c r="I525" s="9">
        <f t="shared" si="38"/>
        <v>0</v>
      </c>
      <c r="J525" s="9">
        <f t="shared" si="39"/>
        <v>0</v>
      </c>
      <c r="K525" s="9">
        <f t="shared" si="40"/>
        <v>0</v>
      </c>
    </row>
    <row r="526" spans="3:13" hidden="1" x14ac:dyDescent="0.3">
      <c r="C526" s="9" t="str">
        <f t="shared" si="34"/>
        <v>Vrije categorie</v>
      </c>
      <c r="D526" s="9"/>
      <c r="E526" s="9"/>
      <c r="F526" s="9">
        <f t="shared" si="35"/>
        <v>0</v>
      </c>
      <c r="G526" s="9">
        <f t="shared" si="36"/>
        <v>0</v>
      </c>
      <c r="H526" s="9">
        <f t="shared" si="37"/>
        <v>0</v>
      </c>
      <c r="I526" s="9">
        <f t="shared" si="38"/>
        <v>0</v>
      </c>
      <c r="J526" s="9">
        <f t="shared" si="39"/>
        <v>0</v>
      </c>
      <c r="K526" s="9">
        <f t="shared" si="40"/>
        <v>0</v>
      </c>
    </row>
    <row r="527" spans="3:13" hidden="1" x14ac:dyDescent="0.3">
      <c r="C527" s="9" t="str">
        <f t="shared" si="34"/>
        <v>Vrije categorie</v>
      </c>
      <c r="D527" s="9"/>
      <c r="E527" s="9"/>
      <c r="F527" s="9">
        <f t="shared" si="35"/>
        <v>0</v>
      </c>
      <c r="G527" s="9">
        <f t="shared" si="36"/>
        <v>0</v>
      </c>
      <c r="H527" s="9">
        <f t="shared" si="37"/>
        <v>0</v>
      </c>
      <c r="I527" s="9">
        <f t="shared" si="38"/>
        <v>0</v>
      </c>
      <c r="J527" s="9">
        <f t="shared" si="39"/>
        <v>0</v>
      </c>
      <c r="K527" s="9">
        <f t="shared" si="40"/>
        <v>0</v>
      </c>
    </row>
    <row r="528" spans="3:13" hidden="1" x14ac:dyDescent="0.3">
      <c r="C528" s="9" t="str">
        <f t="shared" si="34"/>
        <v>Vrije categorie</v>
      </c>
      <c r="D528" s="9"/>
      <c r="E528" s="9"/>
      <c r="F528" s="9">
        <f t="shared" si="35"/>
        <v>0</v>
      </c>
      <c r="G528" s="9">
        <f t="shared" si="36"/>
        <v>0</v>
      </c>
      <c r="H528" s="9">
        <f t="shared" si="37"/>
        <v>0</v>
      </c>
      <c r="I528" s="9">
        <f t="shared" si="38"/>
        <v>0</v>
      </c>
      <c r="J528" s="9">
        <f t="shared" si="39"/>
        <v>0</v>
      </c>
      <c r="K528" s="9">
        <f t="shared" si="40"/>
        <v>0</v>
      </c>
    </row>
    <row r="529" spans="3:12" hidden="1" x14ac:dyDescent="0.3">
      <c r="C529" s="9" t="str">
        <f t="shared" si="34"/>
        <v>Vrije categorie</v>
      </c>
      <c r="D529" s="9"/>
      <c r="E529" s="9"/>
      <c r="F529" s="9">
        <f t="shared" si="35"/>
        <v>0</v>
      </c>
      <c r="G529" s="9">
        <f t="shared" si="36"/>
        <v>0</v>
      </c>
      <c r="H529" s="9">
        <f t="shared" si="37"/>
        <v>0</v>
      </c>
      <c r="I529" s="9">
        <f t="shared" si="38"/>
        <v>0</v>
      </c>
      <c r="J529" s="9">
        <f t="shared" si="39"/>
        <v>0</v>
      </c>
      <c r="K529" s="9">
        <f t="shared" si="40"/>
        <v>0</v>
      </c>
    </row>
    <row r="530" spans="3:12" hidden="1" x14ac:dyDescent="0.3">
      <c r="C530" s="9" t="str">
        <f t="shared" si="34"/>
        <v>Vrije categorie</v>
      </c>
      <c r="D530" s="9"/>
      <c r="E530" s="9"/>
      <c r="F530" s="9">
        <f t="shared" si="35"/>
        <v>0</v>
      </c>
      <c r="G530" s="9">
        <f t="shared" si="36"/>
        <v>0</v>
      </c>
      <c r="H530" s="9">
        <f t="shared" si="37"/>
        <v>0</v>
      </c>
      <c r="I530" s="9">
        <f t="shared" si="38"/>
        <v>0</v>
      </c>
      <c r="J530" s="9">
        <f t="shared" si="39"/>
        <v>0</v>
      </c>
      <c r="K530" s="9">
        <f t="shared" si="40"/>
        <v>0</v>
      </c>
    </row>
    <row r="531" spans="3:12" hidden="1" x14ac:dyDescent="0.3">
      <c r="C531" s="9" t="str">
        <f t="shared" si="34"/>
        <v>Vrije categorie</v>
      </c>
      <c r="D531" s="9"/>
      <c r="E531" s="9"/>
      <c r="F531" s="9">
        <f t="shared" si="35"/>
        <v>0</v>
      </c>
      <c r="G531" s="9">
        <f t="shared" si="36"/>
        <v>0</v>
      </c>
      <c r="H531" s="9">
        <f t="shared" si="37"/>
        <v>0</v>
      </c>
      <c r="I531" s="9">
        <f t="shared" si="38"/>
        <v>0</v>
      </c>
      <c r="J531" s="9">
        <f t="shared" si="39"/>
        <v>0</v>
      </c>
      <c r="K531" s="9">
        <f t="shared" si="40"/>
        <v>0</v>
      </c>
    </row>
    <row r="532" spans="3:12" hidden="1" x14ac:dyDescent="0.3">
      <c r="C532" s="9" t="str">
        <f t="shared" si="34"/>
        <v>Vrije categorie</v>
      </c>
      <c r="D532" s="9"/>
      <c r="E532" s="9"/>
      <c r="F532" s="9">
        <f t="shared" si="35"/>
        <v>0</v>
      </c>
      <c r="G532" s="9">
        <f t="shared" si="36"/>
        <v>0</v>
      </c>
      <c r="H532" s="9">
        <f t="shared" si="37"/>
        <v>0</v>
      </c>
      <c r="I532" s="9">
        <f t="shared" si="38"/>
        <v>0</v>
      </c>
      <c r="J532" s="9">
        <f t="shared" si="39"/>
        <v>0</v>
      </c>
      <c r="K532" s="9">
        <f t="shared" si="40"/>
        <v>0</v>
      </c>
    </row>
    <row r="533" spans="3:12" hidden="1" x14ac:dyDescent="0.3">
      <c r="C533" s="9" t="str">
        <f t="shared" si="34"/>
        <v>Vrije categorie</v>
      </c>
      <c r="D533" s="9"/>
      <c r="E533" s="9"/>
      <c r="F533" s="9">
        <f t="shared" si="35"/>
        <v>0</v>
      </c>
      <c r="G533" s="9">
        <f t="shared" si="36"/>
        <v>0</v>
      </c>
      <c r="H533" s="9">
        <f t="shared" si="37"/>
        <v>0</v>
      </c>
      <c r="I533" s="9">
        <f t="shared" si="38"/>
        <v>0</v>
      </c>
      <c r="J533" s="9">
        <f t="shared" si="39"/>
        <v>0</v>
      </c>
      <c r="K533" s="9">
        <f t="shared" si="40"/>
        <v>0</v>
      </c>
    </row>
    <row r="534" spans="3:12" hidden="1" x14ac:dyDescent="0.3">
      <c r="C534" s="9" t="str">
        <f t="shared" si="34"/>
        <v>Vrije categorie</v>
      </c>
      <c r="D534" s="9"/>
      <c r="E534" s="9"/>
      <c r="F534" s="9">
        <f t="shared" si="35"/>
        <v>0</v>
      </c>
      <c r="G534" s="9">
        <f t="shared" si="36"/>
        <v>0</v>
      </c>
      <c r="H534" s="9">
        <f t="shared" si="37"/>
        <v>0</v>
      </c>
      <c r="I534" s="9">
        <f t="shared" si="38"/>
        <v>0</v>
      </c>
      <c r="J534" s="9">
        <f t="shared" si="39"/>
        <v>0</v>
      </c>
      <c r="K534" s="9">
        <f t="shared" si="40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1">SUM(F520:F534)</f>
        <v>0</v>
      </c>
      <c r="G535" s="10">
        <f t="shared" si="41"/>
        <v>0</v>
      </c>
      <c r="H535" s="10">
        <f t="shared" si="41"/>
        <v>0</v>
      </c>
      <c r="I535" s="10">
        <f t="shared" si="41"/>
        <v>0</v>
      </c>
      <c r="J535" s="10">
        <f t="shared" si="41"/>
        <v>0</v>
      </c>
      <c r="K535" s="10">
        <f t="shared" si="41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 r:id="rId2"/>
  <legacyDrawingHF r:id="rId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Blad50"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24,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OBS De Beelen</v>
      </c>
      <c r="C4" s="530"/>
      <c r="D4" s="530"/>
      <c r="E4" s="530"/>
      <c r="F4" s="548" t="s">
        <v>10</v>
      </c>
      <c r="G4" s="548"/>
      <c r="H4" s="306">
        <v>24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24a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212815.6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36.049999999999997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36.049999999999997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36.049999999999997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856.12999999999988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36.049999999999997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36.049999999999997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36.049999999999997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36.049999999999997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hidden="1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133018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2769.6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47810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12164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17054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212815.6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50" priority="4" operator="equal">
      <formula>"Geen 100%"</formula>
    </cfRule>
  </conditionalFormatting>
  <conditionalFormatting sqref="G12">
    <cfRule type="containsText" dxfId="49" priority="2" operator="containsText" text="te laag">
      <formula>NOT(ISERROR(SEARCH("te laag",G12)))</formula>
    </cfRule>
  </conditionalFormatting>
  <conditionalFormatting sqref="G13">
    <cfRule type="containsText" dxfId="48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9A98D13A-58D7-44AF-9424-480ED0637620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Blad51">
    <tabColor rgb="FF173583"/>
  </sheetPr>
  <dimension ref="A1:M563"/>
  <sheetViews>
    <sheetView zoomScaleNormal="100" workbookViewId="0">
      <selection activeCell="N13" sqref="N12:N13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'24'!H4</f>
        <v>24</v>
      </c>
      <c r="B1" s="38" t="s">
        <v>6</v>
      </c>
      <c r="C1" s="39"/>
      <c r="D1" s="51" t="str">
        <f>IF(VLOOKUP(A1,Verzamelblad!A5:E54,3)=0,"",VLOOKUP(A1,Verzamelblad!A5:E54,3))</f>
        <v>OBS De Beelen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52"/>
      <c r="B4" s="398"/>
      <c r="C4" s="385" t="s">
        <v>891</v>
      </c>
      <c r="D4" s="386"/>
      <c r="E4" s="386"/>
      <c r="F4" s="386"/>
      <c r="G4" s="386"/>
      <c r="H4" s="386"/>
      <c r="I4" s="386"/>
      <c r="J4" s="386"/>
      <c r="K4" s="364"/>
      <c r="L4" s="5">
        <f>IF(D4="X",0,IF(E4="",0,IF(E4="H",0,VLOOKUP(E4,$F$539:$G$553,2))))</f>
        <v>0</v>
      </c>
      <c r="M4">
        <f>SUM(K4*L4)</f>
        <v>0</v>
      </c>
    </row>
    <row r="5" spans="1:13" x14ac:dyDescent="0.3">
      <c r="A5" s="392">
        <v>1</v>
      </c>
      <c r="B5" s="164" t="s">
        <v>910</v>
      </c>
      <c r="C5" s="387" t="s">
        <v>385</v>
      </c>
      <c r="D5" s="387"/>
      <c r="E5" s="387" t="s">
        <v>288</v>
      </c>
      <c r="F5" s="388">
        <v>50.36</v>
      </c>
      <c r="G5" s="388">
        <v>9.66</v>
      </c>
      <c r="H5" s="388"/>
      <c r="I5" s="388"/>
      <c r="J5" s="388"/>
      <c r="K5" s="331">
        <f t="shared" ref="K5:K48" si="0">SUM(F5:J5)</f>
        <v>60.019999999999996</v>
      </c>
      <c r="L5" s="5">
        <f>IF(D5="X",0,IF(E5="",0,IF(E5="H",0,VLOOKUP(E5,$F$539:$G$553,2))))</f>
        <v>200</v>
      </c>
      <c r="M5">
        <f t="shared" ref="M5:M68" si="1">SUM(K5*L5)</f>
        <v>12004</v>
      </c>
    </row>
    <row r="6" spans="1:13" x14ac:dyDescent="0.3">
      <c r="A6" s="392">
        <v>2</v>
      </c>
      <c r="B6" s="164" t="s">
        <v>901</v>
      </c>
      <c r="C6" s="387" t="s">
        <v>930</v>
      </c>
      <c r="D6" s="387"/>
      <c r="E6" s="387" t="s">
        <v>276</v>
      </c>
      <c r="F6" s="388"/>
      <c r="G6" s="388"/>
      <c r="H6" s="388"/>
      <c r="I6" s="388"/>
      <c r="J6" s="388">
        <v>6.16</v>
      </c>
      <c r="K6" s="331">
        <f t="shared" si="0"/>
        <v>6.16</v>
      </c>
      <c r="L6" s="5">
        <f t="shared" ref="L6:L69" si="2">IF(D6="X",0,IF(E6="",0,IF(E6="H",0,VLOOKUP(E6,$F$539:$G$553,2))))</f>
        <v>200</v>
      </c>
      <c r="M6">
        <f t="shared" si="1"/>
        <v>1232</v>
      </c>
    </row>
    <row r="7" spans="1:13" x14ac:dyDescent="0.3">
      <c r="A7" s="392">
        <v>3</v>
      </c>
      <c r="B7" s="164" t="s">
        <v>896</v>
      </c>
      <c r="C7" s="387" t="s">
        <v>930</v>
      </c>
      <c r="D7" s="387"/>
      <c r="E7" s="387" t="s">
        <v>276</v>
      </c>
      <c r="F7" s="388"/>
      <c r="G7" s="388"/>
      <c r="H7" s="388"/>
      <c r="I7" s="388"/>
      <c r="J7" s="388">
        <v>6.16</v>
      </c>
      <c r="K7" s="331">
        <f t="shared" si="0"/>
        <v>6.16</v>
      </c>
      <c r="L7" s="5">
        <f t="shared" si="2"/>
        <v>200</v>
      </c>
      <c r="M7">
        <f t="shared" si="1"/>
        <v>1232</v>
      </c>
    </row>
    <row r="8" spans="1:13" x14ac:dyDescent="0.3">
      <c r="A8" s="392">
        <v>4</v>
      </c>
      <c r="B8" s="164" t="s">
        <v>917</v>
      </c>
      <c r="C8" s="387" t="s">
        <v>385</v>
      </c>
      <c r="D8" s="387"/>
      <c r="E8" s="387" t="s">
        <v>288</v>
      </c>
      <c r="F8" s="388">
        <v>50.36</v>
      </c>
      <c r="G8" s="388">
        <v>9.66</v>
      </c>
      <c r="H8" s="388"/>
      <c r="I8" s="388"/>
      <c r="J8" s="388"/>
      <c r="K8" s="331">
        <f t="shared" si="0"/>
        <v>60.019999999999996</v>
      </c>
      <c r="L8" s="5">
        <f t="shared" si="2"/>
        <v>200</v>
      </c>
      <c r="M8">
        <f t="shared" si="1"/>
        <v>12004</v>
      </c>
    </row>
    <row r="9" spans="1:13" x14ac:dyDescent="0.3">
      <c r="A9" s="392">
        <v>5</v>
      </c>
      <c r="B9" s="164" t="s">
        <v>919</v>
      </c>
      <c r="C9" s="387" t="s">
        <v>385</v>
      </c>
      <c r="D9" s="387"/>
      <c r="E9" s="387" t="s">
        <v>288</v>
      </c>
      <c r="F9" s="388">
        <v>57</v>
      </c>
      <c r="G9" s="388"/>
      <c r="H9" s="388"/>
      <c r="I9" s="388"/>
      <c r="J9" s="388"/>
      <c r="K9" s="331">
        <f t="shared" si="0"/>
        <v>57</v>
      </c>
      <c r="L9" s="5">
        <f t="shared" si="2"/>
        <v>200</v>
      </c>
      <c r="M9">
        <f t="shared" si="1"/>
        <v>11400</v>
      </c>
    </row>
    <row r="10" spans="1:13" x14ac:dyDescent="0.3">
      <c r="A10" s="392">
        <v>6</v>
      </c>
      <c r="B10" s="164">
        <v>4</v>
      </c>
      <c r="C10" s="387" t="s">
        <v>347</v>
      </c>
      <c r="D10" s="387"/>
      <c r="E10" s="387" t="s">
        <v>343</v>
      </c>
      <c r="F10" s="388"/>
      <c r="G10" s="388">
        <v>2.98</v>
      </c>
      <c r="H10" s="388"/>
      <c r="I10" s="388"/>
      <c r="J10" s="388"/>
      <c r="K10" s="331">
        <f t="shared" si="0"/>
        <v>2.98</v>
      </c>
      <c r="L10" s="5">
        <f t="shared" si="2"/>
        <v>0</v>
      </c>
      <c r="M10">
        <f t="shared" si="1"/>
        <v>0</v>
      </c>
    </row>
    <row r="11" spans="1:13" x14ac:dyDescent="0.3">
      <c r="A11" s="392">
        <v>7</v>
      </c>
      <c r="B11" s="164" t="s">
        <v>911</v>
      </c>
      <c r="C11" s="387" t="s">
        <v>350</v>
      </c>
      <c r="D11" s="387"/>
      <c r="E11" s="387" t="s">
        <v>287</v>
      </c>
      <c r="F11" s="388">
        <v>11.51</v>
      </c>
      <c r="G11" s="388"/>
      <c r="H11" s="388"/>
      <c r="I11" s="388"/>
      <c r="J11" s="388">
        <v>15.81</v>
      </c>
      <c r="K11" s="331">
        <f t="shared" si="0"/>
        <v>27.32</v>
      </c>
      <c r="L11" s="5">
        <f t="shared" si="2"/>
        <v>200</v>
      </c>
      <c r="M11">
        <f t="shared" si="1"/>
        <v>5464</v>
      </c>
    </row>
    <row r="12" spans="1:13" x14ac:dyDescent="0.3">
      <c r="A12" s="392">
        <v>8</v>
      </c>
      <c r="B12" s="164" t="s">
        <v>913</v>
      </c>
      <c r="C12" s="387" t="s">
        <v>348</v>
      </c>
      <c r="D12" s="387"/>
      <c r="E12" s="387" t="s">
        <v>276</v>
      </c>
      <c r="F12" s="388"/>
      <c r="G12" s="388"/>
      <c r="H12" s="388"/>
      <c r="I12" s="388"/>
      <c r="J12" s="388">
        <v>5.38</v>
      </c>
      <c r="K12" s="331">
        <f t="shared" si="0"/>
        <v>5.38</v>
      </c>
      <c r="L12" s="5">
        <f t="shared" si="2"/>
        <v>200</v>
      </c>
      <c r="M12">
        <f t="shared" si="1"/>
        <v>1076</v>
      </c>
    </row>
    <row r="13" spans="1:13" x14ac:dyDescent="0.3">
      <c r="A13" s="392">
        <v>9</v>
      </c>
      <c r="B13" s="164" t="s">
        <v>915</v>
      </c>
      <c r="C13" s="387" t="s">
        <v>348</v>
      </c>
      <c r="D13" s="387"/>
      <c r="E13" s="387" t="s">
        <v>276</v>
      </c>
      <c r="F13" s="388"/>
      <c r="G13" s="388"/>
      <c r="H13" s="388"/>
      <c r="I13" s="388"/>
      <c r="J13" s="388">
        <v>5.38</v>
      </c>
      <c r="K13" s="331">
        <f t="shared" si="0"/>
        <v>5.38</v>
      </c>
      <c r="L13" s="5">
        <f t="shared" si="2"/>
        <v>200</v>
      </c>
      <c r="M13">
        <f t="shared" si="1"/>
        <v>1076</v>
      </c>
    </row>
    <row r="14" spans="1:13" x14ac:dyDescent="0.3">
      <c r="A14" s="392">
        <v>10</v>
      </c>
      <c r="B14" s="164" t="s">
        <v>897</v>
      </c>
      <c r="C14" s="387" t="s">
        <v>385</v>
      </c>
      <c r="D14" s="387"/>
      <c r="E14" s="387" t="s">
        <v>288</v>
      </c>
      <c r="F14" s="388">
        <v>57.23</v>
      </c>
      <c r="G14" s="388"/>
      <c r="H14" s="388"/>
      <c r="I14" s="388"/>
      <c r="J14" s="388"/>
      <c r="K14" s="331">
        <f t="shared" si="0"/>
        <v>57.23</v>
      </c>
      <c r="L14" s="5">
        <f t="shared" si="2"/>
        <v>200</v>
      </c>
      <c r="M14">
        <f t="shared" si="1"/>
        <v>11446</v>
      </c>
    </row>
    <row r="15" spans="1:13" x14ac:dyDescent="0.3">
      <c r="A15" s="392">
        <v>11</v>
      </c>
      <c r="B15" s="164" t="s">
        <v>931</v>
      </c>
      <c r="C15" s="387" t="s">
        <v>385</v>
      </c>
      <c r="D15" s="387"/>
      <c r="E15" s="387" t="s">
        <v>288</v>
      </c>
      <c r="F15" s="388">
        <f>14.28+20.28+20.28</f>
        <v>54.84</v>
      </c>
      <c r="G15" s="388"/>
      <c r="H15" s="388"/>
      <c r="I15" s="388"/>
      <c r="J15" s="388"/>
      <c r="K15" s="331">
        <f t="shared" si="0"/>
        <v>54.84</v>
      </c>
      <c r="L15" s="5">
        <f t="shared" si="2"/>
        <v>200</v>
      </c>
      <c r="M15">
        <f t="shared" si="1"/>
        <v>10968</v>
      </c>
    </row>
    <row r="16" spans="1:13" x14ac:dyDescent="0.3">
      <c r="A16" s="392">
        <v>14</v>
      </c>
      <c r="B16" s="164" t="s">
        <v>926</v>
      </c>
      <c r="C16" s="387" t="s">
        <v>385</v>
      </c>
      <c r="D16" s="387"/>
      <c r="E16" s="387" t="s">
        <v>288</v>
      </c>
      <c r="F16" s="388">
        <v>54.27</v>
      </c>
      <c r="G16" s="388"/>
      <c r="H16" s="388"/>
      <c r="I16" s="388"/>
      <c r="J16" s="388"/>
      <c r="K16" s="331">
        <f t="shared" si="0"/>
        <v>54.27</v>
      </c>
      <c r="L16" s="5">
        <f t="shared" si="2"/>
        <v>200</v>
      </c>
      <c r="M16">
        <f t="shared" si="1"/>
        <v>10854</v>
      </c>
    </row>
    <row r="17" spans="1:13" x14ac:dyDescent="0.3">
      <c r="A17" s="392">
        <v>15</v>
      </c>
      <c r="B17" s="164" t="s">
        <v>932</v>
      </c>
      <c r="C17" s="387" t="s">
        <v>385</v>
      </c>
      <c r="D17" s="387"/>
      <c r="E17" s="387" t="s">
        <v>288</v>
      </c>
      <c r="F17" s="388">
        <v>38.43</v>
      </c>
      <c r="G17" s="388"/>
      <c r="H17" s="388"/>
      <c r="I17" s="388"/>
      <c r="J17" s="388"/>
      <c r="K17" s="331">
        <f t="shared" si="0"/>
        <v>38.43</v>
      </c>
      <c r="L17" s="5">
        <f t="shared" si="2"/>
        <v>200</v>
      </c>
      <c r="M17">
        <f t="shared" si="1"/>
        <v>7686</v>
      </c>
    </row>
    <row r="18" spans="1:13" x14ac:dyDescent="0.3">
      <c r="A18" s="392">
        <v>16</v>
      </c>
      <c r="B18" s="164">
        <v>6</v>
      </c>
      <c r="C18" s="387" t="s">
        <v>379</v>
      </c>
      <c r="D18" s="387"/>
      <c r="E18" s="387" t="s">
        <v>343</v>
      </c>
      <c r="F18" s="388"/>
      <c r="G18" s="388">
        <v>4.84</v>
      </c>
      <c r="H18" s="388"/>
      <c r="I18" s="388"/>
      <c r="J18" s="388"/>
      <c r="K18" s="331">
        <f t="shared" si="0"/>
        <v>4.84</v>
      </c>
      <c r="L18" s="5">
        <f t="shared" si="2"/>
        <v>0</v>
      </c>
      <c r="M18">
        <f t="shared" si="1"/>
        <v>0</v>
      </c>
    </row>
    <row r="19" spans="1:13" x14ac:dyDescent="0.3">
      <c r="A19" s="392">
        <v>17</v>
      </c>
      <c r="B19" s="164" t="s">
        <v>933</v>
      </c>
      <c r="C19" s="387" t="s">
        <v>934</v>
      </c>
      <c r="D19" s="387"/>
      <c r="E19" s="387" t="s">
        <v>276</v>
      </c>
      <c r="F19" s="388"/>
      <c r="G19" s="388"/>
      <c r="H19" s="388"/>
      <c r="I19" s="388"/>
      <c r="J19" s="388">
        <v>3.46</v>
      </c>
      <c r="K19" s="331">
        <f t="shared" si="0"/>
        <v>3.46</v>
      </c>
      <c r="L19" s="5">
        <f t="shared" si="2"/>
        <v>200</v>
      </c>
      <c r="M19">
        <f t="shared" si="1"/>
        <v>692</v>
      </c>
    </row>
    <row r="20" spans="1:13" x14ac:dyDescent="0.3">
      <c r="A20" s="392">
        <v>18</v>
      </c>
      <c r="B20" s="164" t="s">
        <v>935</v>
      </c>
      <c r="C20" s="387" t="s">
        <v>936</v>
      </c>
      <c r="D20" s="387"/>
      <c r="E20" s="387" t="s">
        <v>276</v>
      </c>
      <c r="F20" s="388"/>
      <c r="G20" s="388"/>
      <c r="H20" s="388"/>
      <c r="I20" s="388"/>
      <c r="J20" s="388">
        <v>3.46</v>
      </c>
      <c r="K20" s="331">
        <f t="shared" si="0"/>
        <v>3.46</v>
      </c>
      <c r="L20" s="5">
        <f t="shared" si="2"/>
        <v>200</v>
      </c>
      <c r="M20">
        <f t="shared" si="1"/>
        <v>692</v>
      </c>
    </row>
    <row r="21" spans="1:13" x14ac:dyDescent="0.3">
      <c r="A21" s="392">
        <v>19</v>
      </c>
      <c r="B21" s="164" t="s">
        <v>937</v>
      </c>
      <c r="C21" s="387" t="s">
        <v>704</v>
      </c>
      <c r="D21" s="387"/>
      <c r="E21" s="387" t="s">
        <v>276</v>
      </c>
      <c r="F21" s="388"/>
      <c r="G21" s="388"/>
      <c r="H21" s="388"/>
      <c r="I21" s="388"/>
      <c r="J21" s="388">
        <v>3.46</v>
      </c>
      <c r="K21" s="331">
        <f t="shared" si="0"/>
        <v>3.46</v>
      </c>
      <c r="L21" s="5">
        <f t="shared" si="2"/>
        <v>200</v>
      </c>
      <c r="M21">
        <f t="shared" si="1"/>
        <v>692</v>
      </c>
    </row>
    <row r="22" spans="1:13" x14ac:dyDescent="0.3">
      <c r="A22" s="392">
        <v>20</v>
      </c>
      <c r="B22" s="164" t="s">
        <v>938</v>
      </c>
      <c r="C22" s="387" t="s">
        <v>939</v>
      </c>
      <c r="D22" s="387"/>
      <c r="E22" s="387" t="s">
        <v>287</v>
      </c>
      <c r="F22" s="388">
        <v>37.049999999999997</v>
      </c>
      <c r="G22" s="388"/>
      <c r="H22" s="388"/>
      <c r="I22" s="388"/>
      <c r="J22" s="388"/>
      <c r="K22" s="331">
        <f t="shared" si="0"/>
        <v>37.049999999999997</v>
      </c>
      <c r="L22" s="5">
        <f t="shared" si="2"/>
        <v>200</v>
      </c>
      <c r="M22">
        <f t="shared" si="1"/>
        <v>7409.9999999999991</v>
      </c>
    </row>
    <row r="23" spans="1:13" x14ac:dyDescent="0.3">
      <c r="A23" s="392">
        <v>21</v>
      </c>
      <c r="B23" s="164" t="s">
        <v>940</v>
      </c>
      <c r="C23" s="387" t="s">
        <v>350</v>
      </c>
      <c r="D23" s="387"/>
      <c r="E23" s="387" t="s">
        <v>287</v>
      </c>
      <c r="F23" s="388">
        <v>12.9</v>
      </c>
      <c r="G23" s="388"/>
      <c r="H23" s="388"/>
      <c r="I23" s="388"/>
      <c r="J23" s="388"/>
      <c r="K23" s="331">
        <f t="shared" si="0"/>
        <v>12.9</v>
      </c>
      <c r="L23" s="5">
        <f t="shared" si="2"/>
        <v>200</v>
      </c>
      <c r="M23">
        <f t="shared" si="1"/>
        <v>2580</v>
      </c>
    </row>
    <row r="24" spans="1:13" x14ac:dyDescent="0.3">
      <c r="A24" s="392">
        <v>22</v>
      </c>
      <c r="B24" s="164" t="s">
        <v>941</v>
      </c>
      <c r="C24" s="387" t="s">
        <v>385</v>
      </c>
      <c r="D24" s="387"/>
      <c r="E24" s="387" t="s">
        <v>288</v>
      </c>
      <c r="F24" s="388">
        <v>54.27</v>
      </c>
      <c r="G24" s="388"/>
      <c r="H24" s="388"/>
      <c r="I24" s="388"/>
      <c r="J24" s="388"/>
      <c r="K24" s="331">
        <f t="shared" si="0"/>
        <v>54.27</v>
      </c>
      <c r="L24" s="5">
        <f t="shared" si="2"/>
        <v>200</v>
      </c>
      <c r="M24">
        <f t="shared" si="1"/>
        <v>10854</v>
      </c>
    </row>
    <row r="25" spans="1:13" x14ac:dyDescent="0.3">
      <c r="A25" s="392">
        <v>23</v>
      </c>
      <c r="B25" s="164">
        <v>8</v>
      </c>
      <c r="C25" s="387" t="s">
        <v>379</v>
      </c>
      <c r="D25" s="387"/>
      <c r="E25" s="387" t="s">
        <v>343</v>
      </c>
      <c r="F25" s="388"/>
      <c r="G25" s="388">
        <v>13.42</v>
      </c>
      <c r="H25" s="388"/>
      <c r="I25" s="388"/>
      <c r="J25" s="388"/>
      <c r="K25" s="331">
        <f t="shared" si="0"/>
        <v>13.42</v>
      </c>
      <c r="L25" s="5">
        <f t="shared" si="2"/>
        <v>0</v>
      </c>
      <c r="M25">
        <f t="shared" si="1"/>
        <v>0</v>
      </c>
    </row>
    <row r="26" spans="1:13" x14ac:dyDescent="0.3">
      <c r="A26" s="392">
        <v>24</v>
      </c>
      <c r="B26" s="164" t="s">
        <v>942</v>
      </c>
      <c r="C26" s="387" t="s">
        <v>385</v>
      </c>
      <c r="D26" s="387"/>
      <c r="E26" s="387" t="s">
        <v>288</v>
      </c>
      <c r="F26" s="388">
        <v>54.27</v>
      </c>
      <c r="G26" s="388"/>
      <c r="H26" s="388"/>
      <c r="I26" s="388"/>
      <c r="J26" s="388"/>
      <c r="K26" s="331">
        <f t="shared" si="0"/>
        <v>54.27</v>
      </c>
      <c r="L26" s="5">
        <f t="shared" si="2"/>
        <v>200</v>
      </c>
      <c r="M26">
        <f t="shared" si="1"/>
        <v>10854</v>
      </c>
    </row>
    <row r="27" spans="1:13" x14ac:dyDescent="0.3">
      <c r="A27" s="392">
        <v>25</v>
      </c>
      <c r="B27" s="164" t="s">
        <v>899</v>
      </c>
      <c r="C27" s="387" t="s">
        <v>385</v>
      </c>
      <c r="D27" s="387"/>
      <c r="E27" s="387" t="s">
        <v>288</v>
      </c>
      <c r="F27" s="388">
        <v>54.27</v>
      </c>
      <c r="G27" s="388"/>
      <c r="H27" s="388"/>
      <c r="I27" s="388"/>
      <c r="J27" s="388"/>
      <c r="K27" s="331">
        <f t="shared" si="0"/>
        <v>54.27</v>
      </c>
      <c r="L27" s="5">
        <f t="shared" si="2"/>
        <v>200</v>
      </c>
      <c r="M27">
        <f t="shared" si="1"/>
        <v>10854</v>
      </c>
    </row>
    <row r="28" spans="1:13" x14ac:dyDescent="0.3">
      <c r="A28" s="392">
        <v>26</v>
      </c>
      <c r="B28" s="164" t="s">
        <v>893</v>
      </c>
      <c r="C28" s="387" t="s">
        <v>350</v>
      </c>
      <c r="D28" s="387"/>
      <c r="E28" s="387" t="s">
        <v>287</v>
      </c>
      <c r="F28" s="388">
        <v>12.82</v>
      </c>
      <c r="G28" s="388"/>
      <c r="H28" s="388"/>
      <c r="I28" s="388"/>
      <c r="J28" s="388">
        <v>19.23</v>
      </c>
      <c r="K28" s="331">
        <f t="shared" si="0"/>
        <v>32.049999999999997</v>
      </c>
      <c r="L28" s="5">
        <f t="shared" si="2"/>
        <v>200</v>
      </c>
      <c r="M28">
        <f t="shared" si="1"/>
        <v>6409.9999999999991</v>
      </c>
    </row>
    <row r="29" spans="1:13" x14ac:dyDescent="0.3">
      <c r="A29" s="392">
        <v>27</v>
      </c>
      <c r="B29" s="164" t="s">
        <v>905</v>
      </c>
      <c r="C29" s="387" t="s">
        <v>600</v>
      </c>
      <c r="D29" s="387"/>
      <c r="E29" s="387" t="s">
        <v>287</v>
      </c>
      <c r="F29" s="388">
        <v>94.28</v>
      </c>
      <c r="G29" s="388"/>
      <c r="H29" s="388"/>
      <c r="I29" s="388"/>
      <c r="J29" s="388"/>
      <c r="K29" s="331">
        <f t="shared" si="0"/>
        <v>94.28</v>
      </c>
      <c r="L29" s="5">
        <f t="shared" si="2"/>
        <v>200</v>
      </c>
      <c r="M29">
        <f t="shared" si="1"/>
        <v>18856</v>
      </c>
    </row>
    <row r="30" spans="1:13" x14ac:dyDescent="0.3">
      <c r="A30" s="392">
        <v>28</v>
      </c>
      <c r="B30" s="164" t="s">
        <v>943</v>
      </c>
      <c r="C30" s="387" t="s">
        <v>382</v>
      </c>
      <c r="D30" s="387"/>
      <c r="E30" s="387" t="s">
        <v>276</v>
      </c>
      <c r="F30" s="388"/>
      <c r="G30" s="388"/>
      <c r="H30" s="388"/>
      <c r="I30" s="388"/>
      <c r="J30" s="388">
        <v>3.34</v>
      </c>
      <c r="K30" s="331">
        <f t="shared" si="0"/>
        <v>3.34</v>
      </c>
      <c r="L30" s="5">
        <f t="shared" si="2"/>
        <v>200</v>
      </c>
      <c r="M30">
        <f t="shared" si="1"/>
        <v>668</v>
      </c>
    </row>
    <row r="31" spans="1:13" x14ac:dyDescent="0.3">
      <c r="A31" s="392">
        <v>29</v>
      </c>
      <c r="B31" s="164" t="s">
        <v>903</v>
      </c>
      <c r="C31" s="387" t="s">
        <v>348</v>
      </c>
      <c r="D31" s="387"/>
      <c r="E31" s="387" t="s">
        <v>276</v>
      </c>
      <c r="F31" s="388"/>
      <c r="G31" s="388"/>
      <c r="H31" s="388"/>
      <c r="I31" s="388"/>
      <c r="J31" s="388">
        <v>5.39</v>
      </c>
      <c r="K31" s="331">
        <f t="shared" si="0"/>
        <v>5.39</v>
      </c>
      <c r="L31" s="5">
        <f t="shared" si="2"/>
        <v>200</v>
      </c>
      <c r="M31">
        <f t="shared" si="1"/>
        <v>1078</v>
      </c>
    </row>
    <row r="32" spans="1:13" x14ac:dyDescent="0.3">
      <c r="A32" s="392">
        <v>30</v>
      </c>
      <c r="B32" s="164" t="s">
        <v>904</v>
      </c>
      <c r="C32" s="387" t="s">
        <v>348</v>
      </c>
      <c r="D32" s="387"/>
      <c r="E32" s="387" t="s">
        <v>276</v>
      </c>
      <c r="F32" s="388"/>
      <c r="G32" s="388"/>
      <c r="H32" s="388"/>
      <c r="I32" s="388"/>
      <c r="J32" s="388">
        <v>5.39</v>
      </c>
      <c r="K32" s="331">
        <f t="shared" si="0"/>
        <v>5.39</v>
      </c>
      <c r="L32" s="5">
        <f t="shared" si="2"/>
        <v>200</v>
      </c>
      <c r="M32">
        <f t="shared" si="1"/>
        <v>1078</v>
      </c>
    </row>
    <row r="33" spans="1:13" x14ac:dyDescent="0.3">
      <c r="A33" s="392">
        <v>31</v>
      </c>
      <c r="B33" s="164" t="s">
        <v>908</v>
      </c>
      <c r="C33" s="387" t="s">
        <v>385</v>
      </c>
      <c r="D33" s="387"/>
      <c r="E33" s="387" t="s">
        <v>288</v>
      </c>
      <c r="F33" s="388">
        <v>54.27</v>
      </c>
      <c r="G33" s="388"/>
      <c r="H33" s="388"/>
      <c r="I33" s="388"/>
      <c r="J33" s="388"/>
      <c r="K33" s="331">
        <f t="shared" si="0"/>
        <v>54.27</v>
      </c>
      <c r="L33" s="5">
        <f t="shared" si="2"/>
        <v>200</v>
      </c>
      <c r="M33">
        <f t="shared" si="1"/>
        <v>10854</v>
      </c>
    </row>
    <row r="34" spans="1:13" x14ac:dyDescent="0.3">
      <c r="A34" s="392">
        <v>32</v>
      </c>
      <c r="B34" s="164" t="s">
        <v>905</v>
      </c>
      <c r="C34" s="387" t="s">
        <v>600</v>
      </c>
      <c r="D34" s="387"/>
      <c r="E34" s="387" t="s">
        <v>288</v>
      </c>
      <c r="F34" s="388">
        <v>36.56</v>
      </c>
      <c r="G34" s="388"/>
      <c r="H34" s="388"/>
      <c r="I34" s="388"/>
      <c r="J34" s="388"/>
      <c r="K34" s="331">
        <f t="shared" si="0"/>
        <v>36.56</v>
      </c>
      <c r="L34" s="5">
        <f t="shared" si="2"/>
        <v>200</v>
      </c>
      <c r="M34">
        <f t="shared" si="1"/>
        <v>7312</v>
      </c>
    </row>
    <row r="35" spans="1:13" x14ac:dyDescent="0.3">
      <c r="A35" s="392">
        <v>33</v>
      </c>
      <c r="B35" s="164" t="s">
        <v>905</v>
      </c>
      <c r="C35" s="387" t="s">
        <v>944</v>
      </c>
      <c r="D35" s="387"/>
      <c r="E35" s="387" t="s">
        <v>289</v>
      </c>
      <c r="F35" s="388"/>
      <c r="G35" s="388">
        <v>5.51</v>
      </c>
      <c r="H35" s="388"/>
      <c r="I35" s="388"/>
      <c r="J35" s="388"/>
      <c r="K35" s="331">
        <f t="shared" si="0"/>
        <v>5.51</v>
      </c>
      <c r="L35" s="5">
        <f t="shared" si="2"/>
        <v>120</v>
      </c>
      <c r="M35">
        <f t="shared" si="1"/>
        <v>661.19999999999993</v>
      </c>
    </row>
    <row r="36" spans="1:13" x14ac:dyDescent="0.3">
      <c r="A36" s="392">
        <v>34</v>
      </c>
      <c r="B36" s="164" t="s">
        <v>916</v>
      </c>
      <c r="C36" s="387" t="s">
        <v>945</v>
      </c>
      <c r="D36" s="387"/>
      <c r="E36" s="387" t="s">
        <v>289</v>
      </c>
      <c r="F36" s="388">
        <v>17.57</v>
      </c>
      <c r="G36" s="388"/>
      <c r="H36" s="388"/>
      <c r="I36" s="388"/>
      <c r="J36" s="388"/>
      <c r="K36" s="331">
        <f t="shared" si="0"/>
        <v>17.57</v>
      </c>
      <c r="L36" s="5">
        <f t="shared" si="2"/>
        <v>120</v>
      </c>
      <c r="M36">
        <f t="shared" si="1"/>
        <v>2108.4</v>
      </c>
    </row>
    <row r="37" spans="1:13" x14ac:dyDescent="0.3">
      <c r="A37" s="392">
        <v>35</v>
      </c>
      <c r="B37" s="164" t="s">
        <v>946</v>
      </c>
      <c r="C37" s="387" t="s">
        <v>704</v>
      </c>
      <c r="D37" s="387"/>
      <c r="E37" s="387" t="s">
        <v>276</v>
      </c>
      <c r="F37" s="388"/>
      <c r="G37" s="388"/>
      <c r="H37" s="388"/>
      <c r="I37" s="388"/>
      <c r="J37" s="388">
        <v>2.5</v>
      </c>
      <c r="K37" s="331">
        <f t="shared" si="0"/>
        <v>2.5</v>
      </c>
      <c r="L37" s="5">
        <f t="shared" si="2"/>
        <v>200</v>
      </c>
      <c r="M37">
        <f t="shared" si="1"/>
        <v>500</v>
      </c>
    </row>
    <row r="38" spans="1:13" x14ac:dyDescent="0.3">
      <c r="A38" s="392">
        <v>36</v>
      </c>
      <c r="B38" s="164" t="s">
        <v>907</v>
      </c>
      <c r="C38" s="387" t="s">
        <v>434</v>
      </c>
      <c r="D38" s="387"/>
      <c r="E38" s="387" t="s">
        <v>288</v>
      </c>
      <c r="F38" s="388">
        <v>29.64</v>
      </c>
      <c r="G38" s="388"/>
      <c r="H38" s="388"/>
      <c r="I38" s="388"/>
      <c r="J38" s="388"/>
      <c r="K38" s="331">
        <f t="shared" si="0"/>
        <v>29.64</v>
      </c>
      <c r="L38" s="5">
        <f t="shared" si="2"/>
        <v>200</v>
      </c>
      <c r="M38">
        <f t="shared" si="1"/>
        <v>5928</v>
      </c>
    </row>
    <row r="39" spans="1:13" x14ac:dyDescent="0.3">
      <c r="A39" s="392">
        <v>37</v>
      </c>
      <c r="B39" s="164">
        <v>10</v>
      </c>
      <c r="C39" s="387" t="s">
        <v>947</v>
      </c>
      <c r="D39" s="387"/>
      <c r="E39" s="387" t="s">
        <v>287</v>
      </c>
      <c r="F39" s="388"/>
      <c r="G39" s="388">
        <v>11.22</v>
      </c>
      <c r="H39" s="388"/>
      <c r="I39" s="388"/>
      <c r="J39" s="388"/>
      <c r="K39" s="331">
        <f t="shared" si="0"/>
        <v>11.22</v>
      </c>
      <c r="L39" s="5">
        <f t="shared" si="2"/>
        <v>200</v>
      </c>
      <c r="M39">
        <f t="shared" si="1"/>
        <v>2244</v>
      </c>
    </row>
    <row r="40" spans="1:13" x14ac:dyDescent="0.3">
      <c r="A40" s="392">
        <v>38</v>
      </c>
      <c r="B40" s="164">
        <v>2</v>
      </c>
      <c r="C40" s="387" t="s">
        <v>379</v>
      </c>
      <c r="D40" s="387"/>
      <c r="E40" s="387" t="s">
        <v>343</v>
      </c>
      <c r="F40" s="388"/>
      <c r="G40" s="388">
        <v>5.5</v>
      </c>
      <c r="H40" s="388"/>
      <c r="I40" s="388"/>
      <c r="J40" s="388"/>
      <c r="K40" s="331">
        <f t="shared" si="0"/>
        <v>5.5</v>
      </c>
      <c r="L40" s="5">
        <f t="shared" si="2"/>
        <v>0</v>
      </c>
      <c r="M40">
        <f t="shared" si="1"/>
        <v>0</v>
      </c>
    </row>
    <row r="41" spans="1:13" x14ac:dyDescent="0.3">
      <c r="A41" s="392">
        <v>39</v>
      </c>
      <c r="B41" s="164" t="s">
        <v>902</v>
      </c>
      <c r="C41" s="387" t="s">
        <v>416</v>
      </c>
      <c r="D41" s="387"/>
      <c r="E41" s="387" t="s">
        <v>290</v>
      </c>
      <c r="F41" s="388"/>
      <c r="G41" s="388"/>
      <c r="H41" s="388">
        <v>85.27</v>
      </c>
      <c r="I41" s="388"/>
      <c r="J41" s="388"/>
      <c r="K41" s="331">
        <f t="shared" si="0"/>
        <v>85.27</v>
      </c>
      <c r="L41" s="5">
        <f t="shared" si="2"/>
        <v>200</v>
      </c>
      <c r="M41">
        <f t="shared" si="1"/>
        <v>17054</v>
      </c>
    </row>
    <row r="42" spans="1:13" x14ac:dyDescent="0.3">
      <c r="A42" s="392">
        <v>40</v>
      </c>
      <c r="B42" s="164">
        <v>3</v>
      </c>
      <c r="C42" s="387" t="s">
        <v>948</v>
      </c>
      <c r="D42" s="387"/>
      <c r="E42" s="387" t="s">
        <v>343</v>
      </c>
      <c r="F42" s="388"/>
      <c r="G42" s="388"/>
      <c r="H42" s="388"/>
      <c r="I42" s="388"/>
      <c r="J42" s="388"/>
      <c r="K42" s="331">
        <f t="shared" si="0"/>
        <v>0</v>
      </c>
      <c r="L42" s="5">
        <f t="shared" si="2"/>
        <v>0</v>
      </c>
      <c r="M42">
        <f t="shared" si="1"/>
        <v>0</v>
      </c>
    </row>
    <row r="43" spans="1:13" x14ac:dyDescent="0.3">
      <c r="A43" s="392">
        <v>41</v>
      </c>
      <c r="B43" s="164" t="s">
        <v>949</v>
      </c>
      <c r="C43" s="387" t="s">
        <v>948</v>
      </c>
      <c r="D43" s="387"/>
      <c r="E43" s="387" t="s">
        <v>343</v>
      </c>
      <c r="F43" s="388"/>
      <c r="G43" s="388"/>
      <c r="H43" s="388"/>
      <c r="I43" s="388"/>
      <c r="J43" s="388"/>
      <c r="K43" s="331">
        <f t="shared" si="0"/>
        <v>0</v>
      </c>
      <c r="L43" s="5">
        <f t="shared" si="2"/>
        <v>0</v>
      </c>
      <c r="M43">
        <f t="shared" si="1"/>
        <v>0</v>
      </c>
    </row>
    <row r="44" spans="1:13" x14ac:dyDescent="0.3">
      <c r="A44" s="392">
        <v>42</v>
      </c>
      <c r="B44" s="164">
        <v>11</v>
      </c>
      <c r="C44" s="387" t="s">
        <v>948</v>
      </c>
      <c r="D44" s="387"/>
      <c r="E44" s="387" t="s">
        <v>343</v>
      </c>
      <c r="F44" s="388"/>
      <c r="G44" s="388"/>
      <c r="H44" s="388"/>
      <c r="I44" s="388"/>
      <c r="J44" s="388"/>
      <c r="K44" s="331">
        <f t="shared" si="0"/>
        <v>0</v>
      </c>
      <c r="L44" s="5">
        <f t="shared" si="2"/>
        <v>0</v>
      </c>
      <c r="M44">
        <f t="shared" si="1"/>
        <v>0</v>
      </c>
    </row>
    <row r="45" spans="1:13" x14ac:dyDescent="0.3">
      <c r="A45" s="392">
        <v>43</v>
      </c>
      <c r="B45" s="164" t="s">
        <v>894</v>
      </c>
      <c r="C45" s="387" t="s">
        <v>350</v>
      </c>
      <c r="D45" s="387"/>
      <c r="E45" s="387" t="s">
        <v>287</v>
      </c>
      <c r="F45" s="388">
        <v>18.96</v>
      </c>
      <c r="G45" s="388"/>
      <c r="H45" s="388"/>
      <c r="I45" s="388"/>
      <c r="J45" s="388"/>
      <c r="K45" s="331">
        <f t="shared" si="0"/>
        <v>18.96</v>
      </c>
      <c r="L45" s="5">
        <f t="shared" si="2"/>
        <v>200</v>
      </c>
      <c r="M45">
        <f t="shared" si="1"/>
        <v>3792</v>
      </c>
    </row>
    <row r="46" spans="1:13" x14ac:dyDescent="0.3">
      <c r="A46" s="392">
        <v>44</v>
      </c>
      <c r="B46" s="164" t="s">
        <v>950</v>
      </c>
      <c r="C46" s="387" t="s">
        <v>348</v>
      </c>
      <c r="D46" s="387"/>
      <c r="E46" s="387" t="s">
        <v>276</v>
      </c>
      <c r="F46" s="388"/>
      <c r="G46" s="388"/>
      <c r="H46" s="388"/>
      <c r="I46" s="388"/>
      <c r="J46" s="388">
        <v>5.37</v>
      </c>
      <c r="K46" s="331">
        <f t="shared" si="0"/>
        <v>5.37</v>
      </c>
      <c r="L46" s="5">
        <f t="shared" si="2"/>
        <v>200</v>
      </c>
      <c r="M46">
        <f t="shared" si="1"/>
        <v>1074</v>
      </c>
    </row>
    <row r="47" spans="1:13" x14ac:dyDescent="0.3">
      <c r="A47" s="392">
        <v>45</v>
      </c>
      <c r="B47" s="164" t="s">
        <v>951</v>
      </c>
      <c r="C47" s="387" t="s">
        <v>348</v>
      </c>
      <c r="D47" s="387"/>
      <c r="E47" s="387" t="s">
        <v>276</v>
      </c>
      <c r="F47" s="388"/>
      <c r="G47" s="388"/>
      <c r="H47" s="388"/>
      <c r="I47" s="388"/>
      <c r="J47" s="388">
        <v>5.37</v>
      </c>
      <c r="K47" s="331">
        <f t="shared" si="0"/>
        <v>5.37</v>
      </c>
      <c r="L47" s="5">
        <f t="shared" si="2"/>
        <v>200</v>
      </c>
      <c r="M47">
        <f t="shared" si="1"/>
        <v>1074</v>
      </c>
    </row>
    <row r="48" spans="1:13" x14ac:dyDescent="0.3">
      <c r="A48" s="392">
        <v>46</v>
      </c>
      <c r="B48" s="164" t="s">
        <v>938</v>
      </c>
      <c r="C48" s="387" t="s">
        <v>339</v>
      </c>
      <c r="D48" s="387"/>
      <c r="E48" s="387" t="s">
        <v>287</v>
      </c>
      <c r="F48" s="388">
        <v>5.27</v>
      </c>
      <c r="G48" s="388"/>
      <c r="H48" s="388"/>
      <c r="I48" s="388"/>
      <c r="J48" s="388"/>
      <c r="K48" s="331">
        <f t="shared" si="0"/>
        <v>5.27</v>
      </c>
      <c r="L48" s="5">
        <f t="shared" si="2"/>
        <v>200</v>
      </c>
      <c r="M48">
        <f t="shared" si="1"/>
        <v>1054</v>
      </c>
    </row>
    <row r="49" spans="1:13" ht="15" thickBot="1" x14ac:dyDescent="0.35">
      <c r="A49" s="392"/>
      <c r="B49" s="164"/>
      <c r="C49" s="390" t="s">
        <v>285</v>
      </c>
      <c r="D49" s="390"/>
      <c r="E49" s="390"/>
      <c r="F49" s="391">
        <f t="shared" ref="F49:K49" si="3">SUM(F5:F48)</f>
        <v>856.12999999999988</v>
      </c>
      <c r="G49" s="391">
        <f t="shared" si="3"/>
        <v>62.79</v>
      </c>
      <c r="H49" s="391">
        <f t="shared" si="3"/>
        <v>85.27</v>
      </c>
      <c r="I49" s="391">
        <f t="shared" si="3"/>
        <v>0</v>
      </c>
      <c r="J49" s="391">
        <f t="shared" si="3"/>
        <v>95.860000000000028</v>
      </c>
      <c r="K49" s="391">
        <f t="shared" si="3"/>
        <v>1100.0499999999995</v>
      </c>
      <c r="L49" s="5">
        <f t="shared" si="2"/>
        <v>0</v>
      </c>
      <c r="M49">
        <f t="shared" si="1"/>
        <v>0</v>
      </c>
    </row>
    <row r="50" spans="1:13" ht="15" hidden="1" thickTop="1" x14ac:dyDescent="0.3">
      <c r="K50" s="7">
        <f t="shared" ref="K50:K68" si="4">SUM(F50:J50)</f>
        <v>0</v>
      </c>
      <c r="L50" s="5">
        <f t="shared" si="2"/>
        <v>0</v>
      </c>
      <c r="M50">
        <f t="shared" si="1"/>
        <v>0</v>
      </c>
    </row>
    <row r="51" spans="1:13" hidden="1" x14ac:dyDescent="0.3">
      <c r="K51" s="7">
        <f t="shared" si="4"/>
        <v>0</v>
      </c>
      <c r="L51" s="5">
        <f t="shared" si="2"/>
        <v>0</v>
      </c>
      <c r="M51">
        <f t="shared" si="1"/>
        <v>0</v>
      </c>
    </row>
    <row r="52" spans="1:13" hidden="1" x14ac:dyDescent="0.3">
      <c r="K52" s="7">
        <f t="shared" si="4"/>
        <v>0</v>
      </c>
      <c r="L52" s="5">
        <f t="shared" si="2"/>
        <v>0</v>
      </c>
      <c r="M52">
        <f t="shared" si="1"/>
        <v>0</v>
      </c>
    </row>
    <row r="53" spans="1:13" hidden="1" x14ac:dyDescent="0.3">
      <c r="K53" s="7">
        <f t="shared" si="4"/>
        <v>0</v>
      </c>
      <c r="L53" s="5">
        <f t="shared" si="2"/>
        <v>0</v>
      </c>
      <c r="M53">
        <f t="shared" si="1"/>
        <v>0</v>
      </c>
    </row>
    <row r="54" spans="1:13" hidden="1" x14ac:dyDescent="0.3">
      <c r="K54" s="7">
        <f t="shared" si="4"/>
        <v>0</v>
      </c>
      <c r="L54" s="5">
        <f t="shared" si="2"/>
        <v>0</v>
      </c>
      <c r="M54">
        <f t="shared" si="1"/>
        <v>0</v>
      </c>
    </row>
    <row r="55" spans="1:13" hidden="1" x14ac:dyDescent="0.3">
      <c r="K55" s="7">
        <f t="shared" si="4"/>
        <v>0</v>
      </c>
      <c r="L55" s="5">
        <f t="shared" si="2"/>
        <v>0</v>
      </c>
      <c r="M55">
        <f t="shared" si="1"/>
        <v>0</v>
      </c>
    </row>
    <row r="56" spans="1:13" hidden="1" x14ac:dyDescent="0.3">
      <c r="K56" s="7">
        <f t="shared" si="4"/>
        <v>0</v>
      </c>
      <c r="L56" s="5">
        <f t="shared" si="2"/>
        <v>0</v>
      </c>
      <c r="M56">
        <f t="shared" si="1"/>
        <v>0</v>
      </c>
    </row>
    <row r="57" spans="1:13" hidden="1" x14ac:dyDescent="0.3">
      <c r="K57" s="7">
        <f t="shared" si="4"/>
        <v>0</v>
      </c>
      <c r="L57" s="5">
        <f t="shared" si="2"/>
        <v>0</v>
      </c>
      <c r="M57">
        <f t="shared" si="1"/>
        <v>0</v>
      </c>
    </row>
    <row r="58" spans="1:13" hidden="1" x14ac:dyDescent="0.3">
      <c r="K58" s="7">
        <f t="shared" si="4"/>
        <v>0</v>
      </c>
      <c r="L58" s="5">
        <f t="shared" si="2"/>
        <v>0</v>
      </c>
      <c r="M58">
        <f t="shared" si="1"/>
        <v>0</v>
      </c>
    </row>
    <row r="59" spans="1:13" hidden="1" x14ac:dyDescent="0.3">
      <c r="K59" s="7">
        <f t="shared" si="4"/>
        <v>0</v>
      </c>
      <c r="L59" s="5">
        <f t="shared" si="2"/>
        <v>0</v>
      </c>
      <c r="M59">
        <f t="shared" si="1"/>
        <v>0</v>
      </c>
    </row>
    <row r="60" spans="1:13" hidden="1" x14ac:dyDescent="0.3">
      <c r="K60" s="7">
        <f t="shared" si="4"/>
        <v>0</v>
      </c>
      <c r="L60" s="5">
        <f t="shared" si="2"/>
        <v>0</v>
      </c>
      <c r="M60">
        <f t="shared" si="1"/>
        <v>0</v>
      </c>
    </row>
    <row r="61" spans="1:13" hidden="1" x14ac:dyDescent="0.3">
      <c r="K61" s="7">
        <f t="shared" si="4"/>
        <v>0</v>
      </c>
      <c r="L61" s="5">
        <f t="shared" si="2"/>
        <v>0</v>
      </c>
      <c r="M61">
        <f t="shared" si="1"/>
        <v>0</v>
      </c>
    </row>
    <row r="62" spans="1:13" hidden="1" x14ac:dyDescent="0.3">
      <c r="K62" s="7">
        <f t="shared" si="4"/>
        <v>0</v>
      </c>
      <c r="L62" s="5">
        <f t="shared" si="2"/>
        <v>0</v>
      </c>
      <c r="M62">
        <f t="shared" si="1"/>
        <v>0</v>
      </c>
    </row>
    <row r="63" spans="1:13" hidden="1" x14ac:dyDescent="0.3">
      <c r="K63" s="7">
        <f t="shared" si="4"/>
        <v>0</v>
      </c>
      <c r="L63" s="5">
        <f t="shared" si="2"/>
        <v>0</v>
      </c>
      <c r="M63">
        <f t="shared" si="1"/>
        <v>0</v>
      </c>
    </row>
    <row r="64" spans="1:13" hidden="1" x14ac:dyDescent="0.3">
      <c r="K64" s="7">
        <f t="shared" si="4"/>
        <v>0</v>
      </c>
      <c r="L64" s="5">
        <f t="shared" si="2"/>
        <v>0</v>
      </c>
      <c r="M64">
        <f t="shared" si="1"/>
        <v>0</v>
      </c>
    </row>
    <row r="65" spans="11:13" hidden="1" x14ac:dyDescent="0.3">
      <c r="K65" s="7">
        <f t="shared" si="4"/>
        <v>0</v>
      </c>
      <c r="L65" s="5">
        <f t="shared" si="2"/>
        <v>0</v>
      </c>
      <c r="M65">
        <f t="shared" si="1"/>
        <v>0</v>
      </c>
    </row>
    <row r="66" spans="11:13" hidden="1" x14ac:dyDescent="0.3">
      <c r="K66" s="7">
        <f t="shared" si="4"/>
        <v>0</v>
      </c>
      <c r="L66" s="5">
        <f t="shared" si="2"/>
        <v>0</v>
      </c>
      <c r="M66">
        <f t="shared" si="1"/>
        <v>0</v>
      </c>
    </row>
    <row r="67" spans="11:13" hidden="1" x14ac:dyDescent="0.3">
      <c r="K67" s="7">
        <f t="shared" si="4"/>
        <v>0</v>
      </c>
      <c r="L67" s="5">
        <f t="shared" si="2"/>
        <v>0</v>
      </c>
      <c r="M67">
        <f t="shared" si="1"/>
        <v>0</v>
      </c>
    </row>
    <row r="68" spans="11:13" hidden="1" x14ac:dyDescent="0.3">
      <c r="K68" s="7">
        <f t="shared" si="4"/>
        <v>0</v>
      </c>
      <c r="L68" s="5">
        <f t="shared" si="2"/>
        <v>0</v>
      </c>
      <c r="M68">
        <f t="shared" si="1"/>
        <v>0</v>
      </c>
    </row>
    <row r="69" spans="11:13" hidden="1" x14ac:dyDescent="0.3">
      <c r="K69" s="7">
        <f t="shared" ref="K69:K132" si="5">SUM(F69:J69)</f>
        <v>0</v>
      </c>
      <c r="L69" s="5">
        <f t="shared" si="2"/>
        <v>0</v>
      </c>
      <c r="M69">
        <f t="shared" ref="M69:M132" si="6">SUM(K69*L69)</f>
        <v>0</v>
      </c>
    </row>
    <row r="70" spans="11:13" hidden="1" x14ac:dyDescent="0.3">
      <c r="K70" s="7">
        <f t="shared" si="5"/>
        <v>0</v>
      </c>
      <c r="L70" s="5">
        <f t="shared" ref="L70:L133" si="7">IF(D70="X",0,IF(E70="",0,IF(E70="H",0,VLOOKUP(E70,$F$539:$G$553,2))))</f>
        <v>0</v>
      </c>
      <c r="M70">
        <f t="shared" si="6"/>
        <v>0</v>
      </c>
    </row>
    <row r="71" spans="11:13" hidden="1" x14ac:dyDescent="0.3">
      <c r="K71" s="7">
        <f t="shared" si="5"/>
        <v>0</v>
      </c>
      <c r="L71" s="5">
        <f t="shared" si="7"/>
        <v>0</v>
      </c>
      <c r="M71">
        <f t="shared" si="6"/>
        <v>0</v>
      </c>
    </row>
    <row r="72" spans="11:13" hidden="1" x14ac:dyDescent="0.3">
      <c r="K72" s="7">
        <f t="shared" si="5"/>
        <v>0</v>
      </c>
      <c r="L72" s="5">
        <f t="shared" si="7"/>
        <v>0</v>
      </c>
      <c r="M72">
        <f t="shared" si="6"/>
        <v>0</v>
      </c>
    </row>
    <row r="73" spans="11:13" hidden="1" x14ac:dyDescent="0.3">
      <c r="K73" s="7">
        <f t="shared" si="5"/>
        <v>0</v>
      </c>
      <c r="L73" s="5">
        <f t="shared" si="7"/>
        <v>0</v>
      </c>
      <c r="M73">
        <f t="shared" si="6"/>
        <v>0</v>
      </c>
    </row>
    <row r="74" spans="11:13" hidden="1" x14ac:dyDescent="0.3">
      <c r="K74" s="7">
        <f t="shared" si="5"/>
        <v>0</v>
      </c>
      <c r="L74" s="5">
        <f t="shared" si="7"/>
        <v>0</v>
      </c>
      <c r="M74">
        <f t="shared" si="6"/>
        <v>0</v>
      </c>
    </row>
    <row r="75" spans="11:13" hidden="1" x14ac:dyDescent="0.3">
      <c r="K75" s="7">
        <f t="shared" si="5"/>
        <v>0</v>
      </c>
      <c r="L75" s="5">
        <f t="shared" si="7"/>
        <v>0</v>
      </c>
      <c r="M75">
        <f t="shared" si="6"/>
        <v>0</v>
      </c>
    </row>
    <row r="76" spans="11:13" hidden="1" x14ac:dyDescent="0.3">
      <c r="K76" s="7">
        <f t="shared" si="5"/>
        <v>0</v>
      </c>
      <c r="L76" s="5">
        <f t="shared" si="7"/>
        <v>0</v>
      </c>
      <c r="M76">
        <f t="shared" si="6"/>
        <v>0</v>
      </c>
    </row>
    <row r="77" spans="11:13" hidden="1" x14ac:dyDescent="0.3">
      <c r="K77" s="7">
        <f t="shared" si="5"/>
        <v>0</v>
      </c>
      <c r="L77" s="5">
        <f t="shared" si="7"/>
        <v>0</v>
      </c>
      <c r="M77">
        <f t="shared" si="6"/>
        <v>0</v>
      </c>
    </row>
    <row r="78" spans="11:13" hidden="1" x14ac:dyDescent="0.3">
      <c r="K78" s="7">
        <f t="shared" si="5"/>
        <v>0</v>
      </c>
      <c r="L78" s="5">
        <f t="shared" si="7"/>
        <v>0</v>
      </c>
      <c r="M78">
        <f t="shared" si="6"/>
        <v>0</v>
      </c>
    </row>
    <row r="79" spans="11:13" hidden="1" x14ac:dyDescent="0.3">
      <c r="K79" s="7">
        <f t="shared" si="5"/>
        <v>0</v>
      </c>
      <c r="L79" s="5">
        <f t="shared" si="7"/>
        <v>0</v>
      </c>
      <c r="M79">
        <f t="shared" si="6"/>
        <v>0</v>
      </c>
    </row>
    <row r="80" spans="11:13" hidden="1" x14ac:dyDescent="0.3">
      <c r="K80" s="7">
        <f t="shared" si="5"/>
        <v>0</v>
      </c>
      <c r="L80" s="5">
        <f t="shared" si="7"/>
        <v>0</v>
      </c>
      <c r="M80">
        <f t="shared" si="6"/>
        <v>0</v>
      </c>
    </row>
    <row r="81" spans="11:13" hidden="1" x14ac:dyDescent="0.3">
      <c r="K81" s="7">
        <f t="shared" si="5"/>
        <v>0</v>
      </c>
      <c r="L81" s="5">
        <f t="shared" si="7"/>
        <v>0</v>
      </c>
      <c r="M81">
        <f t="shared" si="6"/>
        <v>0</v>
      </c>
    </row>
    <row r="82" spans="11:13" hidden="1" x14ac:dyDescent="0.3">
      <c r="K82" s="7">
        <f t="shared" si="5"/>
        <v>0</v>
      </c>
      <c r="L82" s="5">
        <f t="shared" si="7"/>
        <v>0</v>
      </c>
      <c r="M82">
        <f t="shared" si="6"/>
        <v>0</v>
      </c>
    </row>
    <row r="83" spans="11:13" hidden="1" x14ac:dyDescent="0.3">
      <c r="K83" s="7">
        <f t="shared" si="5"/>
        <v>0</v>
      </c>
      <c r="L83" s="5">
        <f t="shared" si="7"/>
        <v>0</v>
      </c>
      <c r="M83">
        <f t="shared" si="6"/>
        <v>0</v>
      </c>
    </row>
    <row r="84" spans="11:13" hidden="1" x14ac:dyDescent="0.3">
      <c r="K84" s="7">
        <f t="shared" si="5"/>
        <v>0</v>
      </c>
      <c r="L84" s="5">
        <f t="shared" si="7"/>
        <v>0</v>
      </c>
      <c r="M84">
        <f t="shared" si="6"/>
        <v>0</v>
      </c>
    </row>
    <row r="85" spans="11:13" hidden="1" x14ac:dyDescent="0.3">
      <c r="K85" s="7">
        <f t="shared" si="5"/>
        <v>0</v>
      </c>
      <c r="L85" s="5">
        <f t="shared" si="7"/>
        <v>0</v>
      </c>
      <c r="M85">
        <f t="shared" si="6"/>
        <v>0</v>
      </c>
    </row>
    <row r="86" spans="11:13" hidden="1" x14ac:dyDescent="0.3">
      <c r="K86" s="7">
        <f t="shared" si="5"/>
        <v>0</v>
      </c>
      <c r="L86" s="5">
        <f t="shared" si="7"/>
        <v>0</v>
      </c>
      <c r="M86">
        <f t="shared" si="6"/>
        <v>0</v>
      </c>
    </row>
    <row r="87" spans="11:13" hidden="1" x14ac:dyDescent="0.3">
      <c r="K87" s="7">
        <f t="shared" si="5"/>
        <v>0</v>
      </c>
      <c r="L87" s="5">
        <f t="shared" si="7"/>
        <v>0</v>
      </c>
      <c r="M87">
        <f t="shared" si="6"/>
        <v>0</v>
      </c>
    </row>
    <row r="88" spans="11:13" hidden="1" x14ac:dyDescent="0.3">
      <c r="K88" s="7">
        <f t="shared" si="5"/>
        <v>0</v>
      </c>
      <c r="L88" s="5">
        <f t="shared" si="7"/>
        <v>0</v>
      </c>
      <c r="M88">
        <f t="shared" si="6"/>
        <v>0</v>
      </c>
    </row>
    <row r="89" spans="11:13" hidden="1" x14ac:dyDescent="0.3">
      <c r="K89" s="7">
        <f t="shared" si="5"/>
        <v>0</v>
      </c>
      <c r="L89" s="5">
        <f t="shared" si="7"/>
        <v>0</v>
      </c>
      <c r="M89">
        <f t="shared" si="6"/>
        <v>0</v>
      </c>
    </row>
    <row r="90" spans="11:13" hidden="1" x14ac:dyDescent="0.3">
      <c r="K90" s="7">
        <f t="shared" si="5"/>
        <v>0</v>
      </c>
      <c r="L90" s="5">
        <f t="shared" si="7"/>
        <v>0</v>
      </c>
      <c r="M90">
        <f t="shared" si="6"/>
        <v>0</v>
      </c>
    </row>
    <row r="91" spans="11:13" hidden="1" x14ac:dyDescent="0.3">
      <c r="K91" s="7">
        <f t="shared" si="5"/>
        <v>0</v>
      </c>
      <c r="L91" s="5">
        <f t="shared" si="7"/>
        <v>0</v>
      </c>
      <c r="M91">
        <f t="shared" si="6"/>
        <v>0</v>
      </c>
    </row>
    <row r="92" spans="11:13" hidden="1" x14ac:dyDescent="0.3">
      <c r="K92" s="7">
        <f t="shared" si="5"/>
        <v>0</v>
      </c>
      <c r="L92" s="5">
        <f t="shared" si="7"/>
        <v>0</v>
      </c>
      <c r="M92">
        <f t="shared" si="6"/>
        <v>0</v>
      </c>
    </row>
    <row r="93" spans="11:13" hidden="1" x14ac:dyDescent="0.3">
      <c r="K93" s="7">
        <f t="shared" si="5"/>
        <v>0</v>
      </c>
      <c r="L93" s="5">
        <f t="shared" si="7"/>
        <v>0</v>
      </c>
      <c r="M93">
        <f t="shared" si="6"/>
        <v>0</v>
      </c>
    </row>
    <row r="94" spans="11:13" hidden="1" x14ac:dyDescent="0.3">
      <c r="K94" s="7">
        <f t="shared" si="5"/>
        <v>0</v>
      </c>
      <c r="L94" s="5">
        <f t="shared" si="7"/>
        <v>0</v>
      </c>
      <c r="M94">
        <f t="shared" si="6"/>
        <v>0</v>
      </c>
    </row>
    <row r="95" spans="11:13" hidden="1" x14ac:dyDescent="0.3">
      <c r="K95" s="7">
        <f t="shared" si="5"/>
        <v>0</v>
      </c>
      <c r="L95" s="5">
        <f t="shared" si="7"/>
        <v>0</v>
      </c>
      <c r="M95">
        <f t="shared" si="6"/>
        <v>0</v>
      </c>
    </row>
    <row r="96" spans="11:13" hidden="1" x14ac:dyDescent="0.3">
      <c r="K96" s="7">
        <f t="shared" si="5"/>
        <v>0</v>
      </c>
      <c r="L96" s="5">
        <f t="shared" si="7"/>
        <v>0</v>
      </c>
      <c r="M96">
        <f t="shared" si="6"/>
        <v>0</v>
      </c>
    </row>
    <row r="97" spans="11:13" hidden="1" x14ac:dyDescent="0.3">
      <c r="K97" s="7">
        <f t="shared" si="5"/>
        <v>0</v>
      </c>
      <c r="L97" s="5">
        <f t="shared" si="7"/>
        <v>0</v>
      </c>
      <c r="M97">
        <f t="shared" si="6"/>
        <v>0</v>
      </c>
    </row>
    <row r="98" spans="11:13" hidden="1" x14ac:dyDescent="0.3">
      <c r="K98" s="7">
        <f t="shared" si="5"/>
        <v>0</v>
      </c>
      <c r="L98" s="5">
        <f t="shared" si="7"/>
        <v>0</v>
      </c>
      <c r="M98">
        <f t="shared" si="6"/>
        <v>0</v>
      </c>
    </row>
    <row r="99" spans="11:13" hidden="1" x14ac:dyDescent="0.3">
      <c r="K99" s="7">
        <f t="shared" si="5"/>
        <v>0</v>
      </c>
      <c r="L99" s="5">
        <f t="shared" si="7"/>
        <v>0</v>
      </c>
      <c r="M99">
        <f t="shared" si="6"/>
        <v>0</v>
      </c>
    </row>
    <row r="100" spans="11:13" hidden="1" x14ac:dyDescent="0.3">
      <c r="K100" s="7">
        <f t="shared" si="5"/>
        <v>0</v>
      </c>
      <c r="L100" s="5">
        <f t="shared" si="7"/>
        <v>0</v>
      </c>
      <c r="M100">
        <f t="shared" si="6"/>
        <v>0</v>
      </c>
    </row>
    <row r="101" spans="11:13" hidden="1" x14ac:dyDescent="0.3">
      <c r="K101" s="7">
        <f t="shared" si="5"/>
        <v>0</v>
      </c>
      <c r="L101" s="5">
        <f t="shared" si="7"/>
        <v>0</v>
      </c>
      <c r="M101">
        <f t="shared" si="6"/>
        <v>0</v>
      </c>
    </row>
    <row r="102" spans="11:13" hidden="1" x14ac:dyDescent="0.3">
      <c r="K102" s="7">
        <f t="shared" si="5"/>
        <v>0</v>
      </c>
      <c r="L102" s="5">
        <f t="shared" si="7"/>
        <v>0</v>
      </c>
      <c r="M102">
        <f t="shared" si="6"/>
        <v>0</v>
      </c>
    </row>
    <row r="103" spans="11:13" hidden="1" x14ac:dyDescent="0.3">
      <c r="K103" s="7">
        <f t="shared" si="5"/>
        <v>0</v>
      </c>
      <c r="L103" s="5">
        <f t="shared" si="7"/>
        <v>0</v>
      </c>
      <c r="M103">
        <f t="shared" si="6"/>
        <v>0</v>
      </c>
    </row>
    <row r="104" spans="11:13" hidden="1" x14ac:dyDescent="0.3">
      <c r="K104" s="7">
        <f t="shared" si="5"/>
        <v>0</v>
      </c>
      <c r="L104" s="5">
        <f t="shared" si="7"/>
        <v>0</v>
      </c>
      <c r="M104">
        <f t="shared" si="6"/>
        <v>0</v>
      </c>
    </row>
    <row r="105" spans="11:13" hidden="1" x14ac:dyDescent="0.3">
      <c r="K105" s="7">
        <f t="shared" si="5"/>
        <v>0</v>
      </c>
      <c r="L105" s="5">
        <f t="shared" si="7"/>
        <v>0</v>
      </c>
      <c r="M105">
        <f t="shared" si="6"/>
        <v>0</v>
      </c>
    </row>
    <row r="106" spans="11:13" hidden="1" x14ac:dyDescent="0.3">
      <c r="K106" s="7">
        <f t="shared" si="5"/>
        <v>0</v>
      </c>
      <c r="L106" s="5">
        <f t="shared" si="7"/>
        <v>0</v>
      </c>
      <c r="M106">
        <f t="shared" si="6"/>
        <v>0</v>
      </c>
    </row>
    <row r="107" spans="11:13" hidden="1" x14ac:dyDescent="0.3">
      <c r="K107" s="7">
        <f t="shared" si="5"/>
        <v>0</v>
      </c>
      <c r="L107" s="5">
        <f t="shared" si="7"/>
        <v>0</v>
      </c>
      <c r="M107">
        <f t="shared" si="6"/>
        <v>0</v>
      </c>
    </row>
    <row r="108" spans="11:13" hidden="1" x14ac:dyDescent="0.3">
      <c r="K108" s="7">
        <f t="shared" si="5"/>
        <v>0</v>
      </c>
      <c r="L108" s="5">
        <f t="shared" si="7"/>
        <v>0</v>
      </c>
      <c r="M108">
        <f t="shared" si="6"/>
        <v>0</v>
      </c>
    </row>
    <row r="109" spans="11:13" hidden="1" x14ac:dyDescent="0.3">
      <c r="K109" s="7">
        <f t="shared" si="5"/>
        <v>0</v>
      </c>
      <c r="L109" s="5">
        <f t="shared" si="7"/>
        <v>0</v>
      </c>
      <c r="M109">
        <f t="shared" si="6"/>
        <v>0</v>
      </c>
    </row>
    <row r="110" spans="11:13" hidden="1" x14ac:dyDescent="0.3">
      <c r="K110" s="7">
        <f t="shared" si="5"/>
        <v>0</v>
      </c>
      <c r="L110" s="5">
        <f t="shared" si="7"/>
        <v>0</v>
      </c>
      <c r="M110">
        <f t="shared" si="6"/>
        <v>0</v>
      </c>
    </row>
    <row r="111" spans="11:13" hidden="1" x14ac:dyDescent="0.3">
      <c r="K111" s="7">
        <f t="shared" si="5"/>
        <v>0</v>
      </c>
      <c r="L111" s="5">
        <f t="shared" si="7"/>
        <v>0</v>
      </c>
      <c r="M111">
        <f t="shared" si="6"/>
        <v>0</v>
      </c>
    </row>
    <row r="112" spans="11:13" hidden="1" x14ac:dyDescent="0.3">
      <c r="K112" s="7">
        <f t="shared" si="5"/>
        <v>0</v>
      </c>
      <c r="L112" s="5">
        <f t="shared" si="7"/>
        <v>0</v>
      </c>
      <c r="M112">
        <f t="shared" si="6"/>
        <v>0</v>
      </c>
    </row>
    <row r="113" spans="11:13" hidden="1" x14ac:dyDescent="0.3">
      <c r="K113" s="7">
        <f t="shared" si="5"/>
        <v>0</v>
      </c>
      <c r="L113" s="5">
        <f t="shared" si="7"/>
        <v>0</v>
      </c>
      <c r="M113">
        <f t="shared" si="6"/>
        <v>0</v>
      </c>
    </row>
    <row r="114" spans="11:13" hidden="1" x14ac:dyDescent="0.3">
      <c r="K114" s="7">
        <f t="shared" si="5"/>
        <v>0</v>
      </c>
      <c r="L114" s="5">
        <f t="shared" si="7"/>
        <v>0</v>
      </c>
      <c r="M114">
        <f t="shared" si="6"/>
        <v>0</v>
      </c>
    </row>
    <row r="115" spans="11:13" hidden="1" x14ac:dyDescent="0.3">
      <c r="K115" s="7">
        <f t="shared" si="5"/>
        <v>0</v>
      </c>
      <c r="L115" s="5">
        <f t="shared" si="7"/>
        <v>0</v>
      </c>
      <c r="M115">
        <f t="shared" si="6"/>
        <v>0</v>
      </c>
    </row>
    <row r="116" spans="11:13" hidden="1" x14ac:dyDescent="0.3">
      <c r="K116" s="7">
        <f t="shared" si="5"/>
        <v>0</v>
      </c>
      <c r="L116" s="5">
        <f t="shared" si="7"/>
        <v>0</v>
      </c>
      <c r="M116">
        <f t="shared" si="6"/>
        <v>0</v>
      </c>
    </row>
    <row r="117" spans="11:13" hidden="1" x14ac:dyDescent="0.3">
      <c r="K117" s="7">
        <f t="shared" si="5"/>
        <v>0</v>
      </c>
      <c r="L117" s="5">
        <f t="shared" si="7"/>
        <v>0</v>
      </c>
      <c r="M117">
        <f t="shared" si="6"/>
        <v>0</v>
      </c>
    </row>
    <row r="118" spans="11:13" hidden="1" x14ac:dyDescent="0.3">
      <c r="K118" s="7">
        <f t="shared" si="5"/>
        <v>0</v>
      </c>
      <c r="L118" s="5">
        <f t="shared" si="7"/>
        <v>0</v>
      </c>
      <c r="M118">
        <f t="shared" si="6"/>
        <v>0</v>
      </c>
    </row>
    <row r="119" spans="11:13" hidden="1" x14ac:dyDescent="0.3">
      <c r="K119" s="7">
        <f t="shared" si="5"/>
        <v>0</v>
      </c>
      <c r="L119" s="5">
        <f t="shared" si="7"/>
        <v>0</v>
      </c>
      <c r="M119">
        <f t="shared" si="6"/>
        <v>0</v>
      </c>
    </row>
    <row r="120" spans="11:13" hidden="1" x14ac:dyDescent="0.3">
      <c r="K120" s="7">
        <f t="shared" si="5"/>
        <v>0</v>
      </c>
      <c r="L120" s="5">
        <f t="shared" si="7"/>
        <v>0</v>
      </c>
      <c r="M120">
        <f t="shared" si="6"/>
        <v>0</v>
      </c>
    </row>
    <row r="121" spans="11:13" hidden="1" x14ac:dyDescent="0.3">
      <c r="K121" s="7">
        <f t="shared" si="5"/>
        <v>0</v>
      </c>
      <c r="L121" s="5">
        <f t="shared" si="7"/>
        <v>0</v>
      </c>
      <c r="M121">
        <f t="shared" si="6"/>
        <v>0</v>
      </c>
    </row>
    <row r="122" spans="11:13" hidden="1" x14ac:dyDescent="0.3">
      <c r="K122" s="7">
        <f t="shared" si="5"/>
        <v>0</v>
      </c>
      <c r="L122" s="5">
        <f t="shared" si="7"/>
        <v>0</v>
      </c>
      <c r="M122">
        <f t="shared" si="6"/>
        <v>0</v>
      </c>
    </row>
    <row r="123" spans="11:13" hidden="1" x14ac:dyDescent="0.3">
      <c r="K123" s="7">
        <f t="shared" si="5"/>
        <v>0</v>
      </c>
      <c r="L123" s="5">
        <f t="shared" si="7"/>
        <v>0</v>
      </c>
      <c r="M123">
        <f t="shared" si="6"/>
        <v>0</v>
      </c>
    </row>
    <row r="124" spans="11:13" hidden="1" x14ac:dyDescent="0.3">
      <c r="K124" s="7">
        <f t="shared" si="5"/>
        <v>0</v>
      </c>
      <c r="L124" s="5">
        <f t="shared" si="7"/>
        <v>0</v>
      </c>
      <c r="M124">
        <f t="shared" si="6"/>
        <v>0</v>
      </c>
    </row>
    <row r="125" spans="11:13" hidden="1" x14ac:dyDescent="0.3">
      <c r="K125" s="7">
        <f t="shared" si="5"/>
        <v>0</v>
      </c>
      <c r="L125" s="5">
        <f t="shared" si="7"/>
        <v>0</v>
      </c>
      <c r="M125">
        <f t="shared" si="6"/>
        <v>0</v>
      </c>
    </row>
    <row r="126" spans="11:13" hidden="1" x14ac:dyDescent="0.3">
      <c r="K126" s="7">
        <f t="shared" si="5"/>
        <v>0</v>
      </c>
      <c r="L126" s="5">
        <f t="shared" si="7"/>
        <v>0</v>
      </c>
      <c r="M126">
        <f t="shared" si="6"/>
        <v>0</v>
      </c>
    </row>
    <row r="127" spans="11:13" hidden="1" x14ac:dyDescent="0.3">
      <c r="K127" s="7">
        <f t="shared" si="5"/>
        <v>0</v>
      </c>
      <c r="L127" s="5">
        <f t="shared" si="7"/>
        <v>0</v>
      </c>
      <c r="M127">
        <f t="shared" si="6"/>
        <v>0</v>
      </c>
    </row>
    <row r="128" spans="11:13" hidden="1" x14ac:dyDescent="0.3">
      <c r="K128" s="7">
        <f t="shared" si="5"/>
        <v>0</v>
      </c>
      <c r="L128" s="5">
        <f t="shared" si="7"/>
        <v>0</v>
      </c>
      <c r="M128">
        <f t="shared" si="6"/>
        <v>0</v>
      </c>
    </row>
    <row r="129" spans="11:13" hidden="1" x14ac:dyDescent="0.3">
      <c r="K129" s="7">
        <f t="shared" si="5"/>
        <v>0</v>
      </c>
      <c r="L129" s="5">
        <f t="shared" si="7"/>
        <v>0</v>
      </c>
      <c r="M129">
        <f t="shared" si="6"/>
        <v>0</v>
      </c>
    </row>
    <row r="130" spans="11:13" hidden="1" x14ac:dyDescent="0.3">
      <c r="K130" s="7">
        <f t="shared" si="5"/>
        <v>0</v>
      </c>
      <c r="L130" s="5">
        <f t="shared" si="7"/>
        <v>0</v>
      </c>
      <c r="M130">
        <f t="shared" si="6"/>
        <v>0</v>
      </c>
    </row>
    <row r="131" spans="11:13" hidden="1" x14ac:dyDescent="0.3">
      <c r="K131" s="7">
        <f t="shared" si="5"/>
        <v>0</v>
      </c>
      <c r="L131" s="5">
        <f t="shared" si="7"/>
        <v>0</v>
      </c>
      <c r="M131">
        <f t="shared" si="6"/>
        <v>0</v>
      </c>
    </row>
    <row r="132" spans="11:13" hidden="1" x14ac:dyDescent="0.3">
      <c r="K132" s="7">
        <f t="shared" si="5"/>
        <v>0</v>
      </c>
      <c r="L132" s="5">
        <f t="shared" si="7"/>
        <v>0</v>
      </c>
      <c r="M132">
        <f t="shared" si="6"/>
        <v>0</v>
      </c>
    </row>
    <row r="133" spans="11:13" hidden="1" x14ac:dyDescent="0.3">
      <c r="K133" s="7">
        <f t="shared" ref="K133:K196" si="8">SUM(F133:J133)</f>
        <v>0</v>
      </c>
      <c r="L133" s="5">
        <f t="shared" si="7"/>
        <v>0</v>
      </c>
      <c r="M133">
        <f t="shared" ref="M133:M196" si="9">SUM(K133*L133)</f>
        <v>0</v>
      </c>
    </row>
    <row r="134" spans="11:13" hidden="1" x14ac:dyDescent="0.3">
      <c r="K134" s="7">
        <f t="shared" si="8"/>
        <v>0</v>
      </c>
      <c r="L134" s="5">
        <f t="shared" ref="L134:L197" si="10">IF(D134="X",0,IF(E134="",0,IF(E134="H",0,VLOOKUP(E134,$F$539:$G$553,2))))</f>
        <v>0</v>
      </c>
      <c r="M134">
        <f t="shared" si="9"/>
        <v>0</v>
      </c>
    </row>
    <row r="135" spans="11:13" hidden="1" x14ac:dyDescent="0.3">
      <c r="K135" s="7">
        <f t="shared" si="8"/>
        <v>0</v>
      </c>
      <c r="L135" s="5">
        <f t="shared" si="10"/>
        <v>0</v>
      </c>
      <c r="M135">
        <f t="shared" si="9"/>
        <v>0</v>
      </c>
    </row>
    <row r="136" spans="11:13" hidden="1" x14ac:dyDescent="0.3">
      <c r="K136" s="7">
        <f t="shared" si="8"/>
        <v>0</v>
      </c>
      <c r="L136" s="5">
        <f t="shared" si="10"/>
        <v>0</v>
      </c>
      <c r="M136">
        <f t="shared" si="9"/>
        <v>0</v>
      </c>
    </row>
    <row r="137" spans="11:13" hidden="1" x14ac:dyDescent="0.3">
      <c r="K137" s="7">
        <f t="shared" si="8"/>
        <v>0</v>
      </c>
      <c r="L137" s="5">
        <f t="shared" si="10"/>
        <v>0</v>
      </c>
      <c r="M137">
        <f t="shared" si="9"/>
        <v>0</v>
      </c>
    </row>
    <row r="138" spans="11:13" hidden="1" x14ac:dyDescent="0.3">
      <c r="K138" s="7">
        <f t="shared" si="8"/>
        <v>0</v>
      </c>
      <c r="L138" s="5">
        <f t="shared" si="10"/>
        <v>0</v>
      </c>
      <c r="M138">
        <f t="shared" si="9"/>
        <v>0</v>
      </c>
    </row>
    <row r="139" spans="11:13" hidden="1" x14ac:dyDescent="0.3">
      <c r="K139" s="7">
        <f t="shared" si="8"/>
        <v>0</v>
      </c>
      <c r="L139" s="5">
        <f t="shared" si="10"/>
        <v>0</v>
      </c>
      <c r="M139">
        <f t="shared" si="9"/>
        <v>0</v>
      </c>
    </row>
    <row r="140" spans="11:13" hidden="1" x14ac:dyDescent="0.3">
      <c r="K140" s="7">
        <f t="shared" si="8"/>
        <v>0</v>
      </c>
      <c r="L140" s="5">
        <f t="shared" si="10"/>
        <v>0</v>
      </c>
      <c r="M140">
        <f t="shared" si="9"/>
        <v>0</v>
      </c>
    </row>
    <row r="141" spans="11:13" hidden="1" x14ac:dyDescent="0.3">
      <c r="K141" s="7">
        <f t="shared" si="8"/>
        <v>0</v>
      </c>
      <c r="L141" s="5">
        <f t="shared" si="10"/>
        <v>0</v>
      </c>
      <c r="M141">
        <f t="shared" si="9"/>
        <v>0</v>
      </c>
    </row>
    <row r="142" spans="11:13" hidden="1" x14ac:dyDescent="0.3">
      <c r="K142" s="7">
        <f t="shared" si="8"/>
        <v>0</v>
      </c>
      <c r="L142" s="5">
        <f t="shared" si="10"/>
        <v>0</v>
      </c>
      <c r="M142">
        <f t="shared" si="9"/>
        <v>0</v>
      </c>
    </row>
    <row r="143" spans="11:13" hidden="1" x14ac:dyDescent="0.3">
      <c r="K143" s="7">
        <f t="shared" si="8"/>
        <v>0</v>
      </c>
      <c r="L143" s="5">
        <f t="shared" si="10"/>
        <v>0</v>
      </c>
      <c r="M143">
        <f t="shared" si="9"/>
        <v>0</v>
      </c>
    </row>
    <row r="144" spans="11:13" hidden="1" x14ac:dyDescent="0.3">
      <c r="K144" s="7">
        <f t="shared" si="8"/>
        <v>0</v>
      </c>
      <c r="L144" s="5">
        <f t="shared" si="10"/>
        <v>0</v>
      </c>
      <c r="M144">
        <f t="shared" si="9"/>
        <v>0</v>
      </c>
    </row>
    <row r="145" spans="11:13" hidden="1" x14ac:dyDescent="0.3">
      <c r="K145" s="7">
        <f t="shared" si="8"/>
        <v>0</v>
      </c>
      <c r="L145" s="5">
        <f t="shared" si="10"/>
        <v>0</v>
      </c>
      <c r="M145">
        <f t="shared" si="9"/>
        <v>0</v>
      </c>
    </row>
    <row r="146" spans="11:13" hidden="1" x14ac:dyDescent="0.3">
      <c r="K146" s="7">
        <f t="shared" si="8"/>
        <v>0</v>
      </c>
      <c r="L146" s="5">
        <f t="shared" si="10"/>
        <v>0</v>
      </c>
      <c r="M146">
        <f t="shared" si="9"/>
        <v>0</v>
      </c>
    </row>
    <row r="147" spans="11:13" hidden="1" x14ac:dyDescent="0.3">
      <c r="K147" s="7">
        <f t="shared" si="8"/>
        <v>0</v>
      </c>
      <c r="L147" s="5">
        <f t="shared" si="10"/>
        <v>0</v>
      </c>
      <c r="M147">
        <f t="shared" si="9"/>
        <v>0</v>
      </c>
    </row>
    <row r="148" spans="11:13" hidden="1" x14ac:dyDescent="0.3">
      <c r="K148" s="7">
        <f t="shared" si="8"/>
        <v>0</v>
      </c>
      <c r="L148" s="5">
        <f t="shared" si="10"/>
        <v>0</v>
      </c>
      <c r="M148">
        <f t="shared" si="9"/>
        <v>0</v>
      </c>
    </row>
    <row r="149" spans="11:13" hidden="1" x14ac:dyDescent="0.3">
      <c r="K149" s="7">
        <f t="shared" si="8"/>
        <v>0</v>
      </c>
      <c r="L149" s="5">
        <f t="shared" si="10"/>
        <v>0</v>
      </c>
      <c r="M149">
        <f t="shared" si="9"/>
        <v>0</v>
      </c>
    </row>
    <row r="150" spans="11:13" hidden="1" x14ac:dyDescent="0.3">
      <c r="K150" s="7">
        <f t="shared" si="8"/>
        <v>0</v>
      </c>
      <c r="L150" s="5">
        <f t="shared" si="10"/>
        <v>0</v>
      </c>
      <c r="M150">
        <f t="shared" si="9"/>
        <v>0</v>
      </c>
    </row>
    <row r="151" spans="11:13" hidden="1" x14ac:dyDescent="0.3">
      <c r="K151" s="7">
        <f t="shared" si="8"/>
        <v>0</v>
      </c>
      <c r="L151" s="5">
        <f t="shared" si="10"/>
        <v>0</v>
      </c>
      <c r="M151">
        <f t="shared" si="9"/>
        <v>0</v>
      </c>
    </row>
    <row r="152" spans="11:13" hidden="1" x14ac:dyDescent="0.3">
      <c r="K152" s="7">
        <f t="shared" si="8"/>
        <v>0</v>
      </c>
      <c r="L152" s="5">
        <f t="shared" si="10"/>
        <v>0</v>
      </c>
      <c r="M152">
        <f t="shared" si="9"/>
        <v>0</v>
      </c>
    </row>
    <row r="153" spans="11:13" hidden="1" x14ac:dyDescent="0.3">
      <c r="K153" s="7">
        <f t="shared" si="8"/>
        <v>0</v>
      </c>
      <c r="L153" s="5">
        <f t="shared" si="10"/>
        <v>0</v>
      </c>
      <c r="M153">
        <f t="shared" si="9"/>
        <v>0</v>
      </c>
    </row>
    <row r="154" spans="11:13" hidden="1" x14ac:dyDescent="0.3">
      <c r="K154" s="7">
        <f t="shared" si="8"/>
        <v>0</v>
      </c>
      <c r="L154" s="5">
        <f t="shared" si="10"/>
        <v>0</v>
      </c>
      <c r="M154">
        <f t="shared" si="9"/>
        <v>0</v>
      </c>
    </row>
    <row r="155" spans="11:13" hidden="1" x14ac:dyDescent="0.3">
      <c r="K155" s="7">
        <f t="shared" si="8"/>
        <v>0</v>
      </c>
      <c r="L155" s="5">
        <f t="shared" si="10"/>
        <v>0</v>
      </c>
      <c r="M155">
        <f t="shared" si="9"/>
        <v>0</v>
      </c>
    </row>
    <row r="156" spans="11:13" hidden="1" x14ac:dyDescent="0.3">
      <c r="K156" s="7">
        <f t="shared" si="8"/>
        <v>0</v>
      </c>
      <c r="L156" s="5">
        <f t="shared" si="10"/>
        <v>0</v>
      </c>
      <c r="M156">
        <f t="shared" si="9"/>
        <v>0</v>
      </c>
    </row>
    <row r="157" spans="11:13" hidden="1" x14ac:dyDescent="0.3">
      <c r="K157" s="7">
        <f t="shared" si="8"/>
        <v>0</v>
      </c>
      <c r="L157" s="5">
        <f t="shared" si="10"/>
        <v>0</v>
      </c>
      <c r="M157">
        <f t="shared" si="9"/>
        <v>0</v>
      </c>
    </row>
    <row r="158" spans="11:13" hidden="1" x14ac:dyDescent="0.3">
      <c r="K158" s="7">
        <f t="shared" si="8"/>
        <v>0</v>
      </c>
      <c r="L158" s="5">
        <f t="shared" si="10"/>
        <v>0</v>
      </c>
      <c r="M158">
        <f t="shared" si="9"/>
        <v>0</v>
      </c>
    </row>
    <row r="159" spans="11:13" hidden="1" x14ac:dyDescent="0.3">
      <c r="K159" s="7">
        <f t="shared" si="8"/>
        <v>0</v>
      </c>
      <c r="L159" s="5">
        <f t="shared" si="10"/>
        <v>0</v>
      </c>
      <c r="M159">
        <f t="shared" si="9"/>
        <v>0</v>
      </c>
    </row>
    <row r="160" spans="11:13" hidden="1" x14ac:dyDescent="0.3">
      <c r="K160" s="7">
        <f t="shared" si="8"/>
        <v>0</v>
      </c>
      <c r="L160" s="5">
        <f t="shared" si="10"/>
        <v>0</v>
      </c>
      <c r="M160">
        <f t="shared" si="9"/>
        <v>0</v>
      </c>
    </row>
    <row r="161" spans="11:13" hidden="1" x14ac:dyDescent="0.3">
      <c r="K161" s="7">
        <f t="shared" si="8"/>
        <v>0</v>
      </c>
      <c r="L161" s="5">
        <f t="shared" si="10"/>
        <v>0</v>
      </c>
      <c r="M161">
        <f t="shared" si="9"/>
        <v>0</v>
      </c>
    </row>
    <row r="162" spans="11:13" hidden="1" x14ac:dyDescent="0.3">
      <c r="K162" s="7">
        <f t="shared" si="8"/>
        <v>0</v>
      </c>
      <c r="L162" s="5">
        <f t="shared" si="10"/>
        <v>0</v>
      </c>
      <c r="M162">
        <f t="shared" si="9"/>
        <v>0</v>
      </c>
    </row>
    <row r="163" spans="11:13" hidden="1" x14ac:dyDescent="0.3">
      <c r="K163" s="7">
        <f t="shared" si="8"/>
        <v>0</v>
      </c>
      <c r="L163" s="5">
        <f t="shared" si="10"/>
        <v>0</v>
      </c>
      <c r="M163">
        <f t="shared" si="9"/>
        <v>0</v>
      </c>
    </row>
    <row r="164" spans="11:13" hidden="1" x14ac:dyDescent="0.3">
      <c r="K164" s="7">
        <f t="shared" si="8"/>
        <v>0</v>
      </c>
      <c r="L164" s="5">
        <f t="shared" si="10"/>
        <v>0</v>
      </c>
      <c r="M164">
        <f t="shared" si="9"/>
        <v>0</v>
      </c>
    </row>
    <row r="165" spans="11:13" hidden="1" x14ac:dyDescent="0.3">
      <c r="K165" s="7">
        <f t="shared" si="8"/>
        <v>0</v>
      </c>
      <c r="L165" s="5">
        <f t="shared" si="10"/>
        <v>0</v>
      </c>
      <c r="M165">
        <f t="shared" si="9"/>
        <v>0</v>
      </c>
    </row>
    <row r="166" spans="11:13" hidden="1" x14ac:dyDescent="0.3">
      <c r="K166" s="7">
        <f t="shared" si="8"/>
        <v>0</v>
      </c>
      <c r="L166" s="5">
        <f t="shared" si="10"/>
        <v>0</v>
      </c>
      <c r="M166">
        <f t="shared" si="9"/>
        <v>0</v>
      </c>
    </row>
    <row r="167" spans="11:13" hidden="1" x14ac:dyDescent="0.3">
      <c r="K167" s="7">
        <f t="shared" si="8"/>
        <v>0</v>
      </c>
      <c r="L167" s="5">
        <f t="shared" si="10"/>
        <v>0</v>
      </c>
      <c r="M167">
        <f t="shared" si="9"/>
        <v>0</v>
      </c>
    </row>
    <row r="168" spans="11:13" hidden="1" x14ac:dyDescent="0.3">
      <c r="K168" s="7">
        <f t="shared" si="8"/>
        <v>0</v>
      </c>
      <c r="L168" s="5">
        <f t="shared" si="10"/>
        <v>0</v>
      </c>
      <c r="M168">
        <f t="shared" si="9"/>
        <v>0</v>
      </c>
    </row>
    <row r="169" spans="11:13" hidden="1" x14ac:dyDescent="0.3">
      <c r="K169" s="7">
        <f t="shared" si="8"/>
        <v>0</v>
      </c>
      <c r="L169" s="5">
        <f t="shared" si="10"/>
        <v>0</v>
      </c>
      <c r="M169">
        <f t="shared" si="9"/>
        <v>0</v>
      </c>
    </row>
    <row r="170" spans="11:13" hidden="1" x14ac:dyDescent="0.3">
      <c r="K170" s="7">
        <f t="shared" si="8"/>
        <v>0</v>
      </c>
      <c r="L170" s="5">
        <f t="shared" si="10"/>
        <v>0</v>
      </c>
      <c r="M170">
        <f t="shared" si="9"/>
        <v>0</v>
      </c>
    </row>
    <row r="171" spans="11:13" hidden="1" x14ac:dyDescent="0.3">
      <c r="K171" s="7">
        <f t="shared" si="8"/>
        <v>0</v>
      </c>
      <c r="L171" s="5">
        <f t="shared" si="10"/>
        <v>0</v>
      </c>
      <c r="M171">
        <f t="shared" si="9"/>
        <v>0</v>
      </c>
    </row>
    <row r="172" spans="11:13" hidden="1" x14ac:dyDescent="0.3">
      <c r="K172" s="7">
        <f t="shared" si="8"/>
        <v>0</v>
      </c>
      <c r="L172" s="5">
        <f t="shared" si="10"/>
        <v>0</v>
      </c>
      <c r="M172">
        <f t="shared" si="9"/>
        <v>0</v>
      </c>
    </row>
    <row r="173" spans="11:13" hidden="1" x14ac:dyDescent="0.3">
      <c r="K173" s="7">
        <f t="shared" si="8"/>
        <v>0</v>
      </c>
      <c r="L173" s="5">
        <f t="shared" si="10"/>
        <v>0</v>
      </c>
      <c r="M173">
        <f t="shared" si="9"/>
        <v>0</v>
      </c>
    </row>
    <row r="174" spans="11:13" hidden="1" x14ac:dyDescent="0.3">
      <c r="K174" s="7">
        <f t="shared" si="8"/>
        <v>0</v>
      </c>
      <c r="L174" s="5">
        <f t="shared" si="10"/>
        <v>0</v>
      </c>
      <c r="M174">
        <f t="shared" si="9"/>
        <v>0</v>
      </c>
    </row>
    <row r="175" spans="11:13" hidden="1" x14ac:dyDescent="0.3">
      <c r="K175" s="7">
        <f t="shared" si="8"/>
        <v>0</v>
      </c>
      <c r="L175" s="5">
        <f t="shared" si="10"/>
        <v>0</v>
      </c>
      <c r="M175">
        <f t="shared" si="9"/>
        <v>0</v>
      </c>
    </row>
    <row r="176" spans="11:13" hidden="1" x14ac:dyDescent="0.3">
      <c r="K176" s="7">
        <f t="shared" si="8"/>
        <v>0</v>
      </c>
      <c r="L176" s="5">
        <f t="shared" si="10"/>
        <v>0</v>
      </c>
      <c r="M176">
        <f t="shared" si="9"/>
        <v>0</v>
      </c>
    </row>
    <row r="177" spans="11:13" hidden="1" x14ac:dyDescent="0.3">
      <c r="K177" s="7">
        <f t="shared" si="8"/>
        <v>0</v>
      </c>
      <c r="L177" s="5">
        <f t="shared" si="10"/>
        <v>0</v>
      </c>
      <c r="M177">
        <f t="shared" si="9"/>
        <v>0</v>
      </c>
    </row>
    <row r="178" spans="11:13" hidden="1" x14ac:dyDescent="0.3">
      <c r="K178" s="7">
        <f t="shared" si="8"/>
        <v>0</v>
      </c>
      <c r="L178" s="5">
        <f t="shared" si="10"/>
        <v>0</v>
      </c>
      <c r="M178">
        <f t="shared" si="9"/>
        <v>0</v>
      </c>
    </row>
    <row r="179" spans="11:13" hidden="1" x14ac:dyDescent="0.3">
      <c r="K179" s="7">
        <f t="shared" si="8"/>
        <v>0</v>
      </c>
      <c r="L179" s="5">
        <f t="shared" si="10"/>
        <v>0</v>
      </c>
      <c r="M179">
        <f t="shared" si="9"/>
        <v>0</v>
      </c>
    </row>
    <row r="180" spans="11:13" hidden="1" x14ac:dyDescent="0.3">
      <c r="K180" s="7">
        <f t="shared" si="8"/>
        <v>0</v>
      </c>
      <c r="L180" s="5">
        <f t="shared" si="10"/>
        <v>0</v>
      </c>
      <c r="M180">
        <f t="shared" si="9"/>
        <v>0</v>
      </c>
    </row>
    <row r="181" spans="11:13" hidden="1" x14ac:dyDescent="0.3">
      <c r="K181" s="7">
        <f t="shared" si="8"/>
        <v>0</v>
      </c>
      <c r="L181" s="5">
        <f t="shared" si="10"/>
        <v>0</v>
      </c>
      <c r="M181">
        <f t="shared" si="9"/>
        <v>0</v>
      </c>
    </row>
    <row r="182" spans="11:13" hidden="1" x14ac:dyDescent="0.3">
      <c r="K182" s="7">
        <f t="shared" si="8"/>
        <v>0</v>
      </c>
      <c r="L182" s="5">
        <f t="shared" si="10"/>
        <v>0</v>
      </c>
      <c r="M182">
        <f t="shared" si="9"/>
        <v>0</v>
      </c>
    </row>
    <row r="183" spans="11:13" hidden="1" x14ac:dyDescent="0.3">
      <c r="K183" s="7">
        <f t="shared" si="8"/>
        <v>0</v>
      </c>
      <c r="L183" s="5">
        <f t="shared" si="10"/>
        <v>0</v>
      </c>
      <c r="M183">
        <f t="shared" si="9"/>
        <v>0</v>
      </c>
    </row>
    <row r="184" spans="11:13" hidden="1" x14ac:dyDescent="0.3">
      <c r="K184" s="7">
        <f t="shared" si="8"/>
        <v>0</v>
      </c>
      <c r="L184" s="5">
        <f t="shared" si="10"/>
        <v>0</v>
      </c>
      <c r="M184">
        <f t="shared" si="9"/>
        <v>0</v>
      </c>
    </row>
    <row r="185" spans="11:13" hidden="1" x14ac:dyDescent="0.3">
      <c r="K185" s="7">
        <f t="shared" si="8"/>
        <v>0</v>
      </c>
      <c r="L185" s="5">
        <f t="shared" si="10"/>
        <v>0</v>
      </c>
      <c r="M185">
        <f t="shared" si="9"/>
        <v>0</v>
      </c>
    </row>
    <row r="186" spans="11:13" hidden="1" x14ac:dyDescent="0.3">
      <c r="K186" s="7">
        <f t="shared" si="8"/>
        <v>0</v>
      </c>
      <c r="L186" s="5">
        <f t="shared" si="10"/>
        <v>0</v>
      </c>
      <c r="M186">
        <f t="shared" si="9"/>
        <v>0</v>
      </c>
    </row>
    <row r="187" spans="11:13" hidden="1" x14ac:dyDescent="0.3">
      <c r="K187" s="7">
        <f t="shared" si="8"/>
        <v>0</v>
      </c>
      <c r="L187" s="5">
        <f t="shared" si="10"/>
        <v>0</v>
      </c>
      <c r="M187">
        <f t="shared" si="9"/>
        <v>0</v>
      </c>
    </row>
    <row r="188" spans="11:13" hidden="1" x14ac:dyDescent="0.3">
      <c r="K188" s="7">
        <f t="shared" si="8"/>
        <v>0</v>
      </c>
      <c r="L188" s="5">
        <f t="shared" si="10"/>
        <v>0</v>
      </c>
      <c r="M188">
        <f t="shared" si="9"/>
        <v>0</v>
      </c>
    </row>
    <row r="189" spans="11:13" hidden="1" x14ac:dyDescent="0.3">
      <c r="K189" s="7">
        <f t="shared" si="8"/>
        <v>0</v>
      </c>
      <c r="L189" s="5">
        <f t="shared" si="10"/>
        <v>0</v>
      </c>
      <c r="M189">
        <f t="shared" si="9"/>
        <v>0</v>
      </c>
    </row>
    <row r="190" spans="11:13" hidden="1" x14ac:dyDescent="0.3">
      <c r="K190" s="7">
        <f t="shared" si="8"/>
        <v>0</v>
      </c>
      <c r="L190" s="5">
        <f t="shared" si="10"/>
        <v>0</v>
      </c>
      <c r="M190">
        <f t="shared" si="9"/>
        <v>0</v>
      </c>
    </row>
    <row r="191" spans="11:13" hidden="1" x14ac:dyDescent="0.3">
      <c r="K191" s="7">
        <f t="shared" si="8"/>
        <v>0</v>
      </c>
      <c r="L191" s="5">
        <f t="shared" si="10"/>
        <v>0</v>
      </c>
      <c r="M191">
        <f t="shared" si="9"/>
        <v>0</v>
      </c>
    </row>
    <row r="192" spans="11:13" hidden="1" x14ac:dyDescent="0.3">
      <c r="K192" s="7">
        <f t="shared" si="8"/>
        <v>0</v>
      </c>
      <c r="L192" s="5">
        <f t="shared" si="10"/>
        <v>0</v>
      </c>
      <c r="M192">
        <f t="shared" si="9"/>
        <v>0</v>
      </c>
    </row>
    <row r="193" spans="11:13" hidden="1" x14ac:dyDescent="0.3">
      <c r="K193" s="7">
        <f t="shared" si="8"/>
        <v>0</v>
      </c>
      <c r="L193" s="5">
        <f t="shared" si="10"/>
        <v>0</v>
      </c>
      <c r="M193">
        <f t="shared" si="9"/>
        <v>0</v>
      </c>
    </row>
    <row r="194" spans="11:13" hidden="1" x14ac:dyDescent="0.3">
      <c r="K194" s="7">
        <f t="shared" si="8"/>
        <v>0</v>
      </c>
      <c r="L194" s="5">
        <f t="shared" si="10"/>
        <v>0</v>
      </c>
      <c r="M194">
        <f t="shared" si="9"/>
        <v>0</v>
      </c>
    </row>
    <row r="195" spans="11:13" hidden="1" x14ac:dyDescent="0.3">
      <c r="K195" s="7">
        <f t="shared" si="8"/>
        <v>0</v>
      </c>
      <c r="L195" s="5">
        <f t="shared" si="10"/>
        <v>0</v>
      </c>
      <c r="M195">
        <f t="shared" si="9"/>
        <v>0</v>
      </c>
    </row>
    <row r="196" spans="11:13" hidden="1" x14ac:dyDescent="0.3">
      <c r="K196" s="7">
        <f t="shared" si="8"/>
        <v>0</v>
      </c>
      <c r="L196" s="5">
        <f t="shared" si="10"/>
        <v>0</v>
      </c>
      <c r="M196">
        <f t="shared" si="9"/>
        <v>0</v>
      </c>
    </row>
    <row r="197" spans="11:13" hidden="1" x14ac:dyDescent="0.3">
      <c r="K197" s="7">
        <f t="shared" ref="K197:K260" si="11">SUM(F197:J197)</f>
        <v>0</v>
      </c>
      <c r="L197" s="5">
        <f t="shared" si="10"/>
        <v>0</v>
      </c>
      <c r="M197">
        <f t="shared" ref="M197:M260" si="12">SUM(K197*L197)</f>
        <v>0</v>
      </c>
    </row>
    <row r="198" spans="11:13" hidden="1" x14ac:dyDescent="0.3">
      <c r="K198" s="7">
        <f t="shared" si="11"/>
        <v>0</v>
      </c>
      <c r="L198" s="5">
        <f t="shared" ref="L198:L261" si="13">IF(D198="X",0,IF(E198="",0,IF(E198="H",0,VLOOKUP(E198,$F$539:$G$553,2))))</f>
        <v>0</v>
      </c>
      <c r="M198">
        <f t="shared" si="12"/>
        <v>0</v>
      </c>
    </row>
    <row r="199" spans="11:13" hidden="1" x14ac:dyDescent="0.3">
      <c r="K199" s="7">
        <f t="shared" si="11"/>
        <v>0</v>
      </c>
      <c r="L199" s="5">
        <f t="shared" si="13"/>
        <v>0</v>
      </c>
      <c r="M199">
        <f t="shared" si="12"/>
        <v>0</v>
      </c>
    </row>
    <row r="200" spans="11:13" hidden="1" x14ac:dyDescent="0.3">
      <c r="K200" s="7">
        <f t="shared" si="11"/>
        <v>0</v>
      </c>
      <c r="L200" s="5">
        <f t="shared" si="13"/>
        <v>0</v>
      </c>
      <c r="M200">
        <f t="shared" si="12"/>
        <v>0</v>
      </c>
    </row>
    <row r="201" spans="11:13" hidden="1" x14ac:dyDescent="0.3">
      <c r="K201" s="7">
        <f t="shared" si="11"/>
        <v>0</v>
      </c>
      <c r="L201" s="5">
        <f t="shared" si="13"/>
        <v>0</v>
      </c>
      <c r="M201">
        <f t="shared" si="12"/>
        <v>0</v>
      </c>
    </row>
    <row r="202" spans="11:13" hidden="1" x14ac:dyDescent="0.3">
      <c r="K202" s="7">
        <f t="shared" si="11"/>
        <v>0</v>
      </c>
      <c r="L202" s="5">
        <f t="shared" si="13"/>
        <v>0</v>
      </c>
      <c r="M202">
        <f t="shared" si="12"/>
        <v>0</v>
      </c>
    </row>
    <row r="203" spans="11:13" hidden="1" x14ac:dyDescent="0.3">
      <c r="K203" s="7">
        <f t="shared" si="11"/>
        <v>0</v>
      </c>
      <c r="L203" s="5">
        <f t="shared" si="13"/>
        <v>0</v>
      </c>
      <c r="M203">
        <f t="shared" si="12"/>
        <v>0</v>
      </c>
    </row>
    <row r="204" spans="11:13" hidden="1" x14ac:dyDescent="0.3">
      <c r="K204" s="7">
        <f t="shared" si="11"/>
        <v>0</v>
      </c>
      <c r="L204" s="5">
        <f t="shared" si="13"/>
        <v>0</v>
      </c>
      <c r="M204">
        <f t="shared" si="12"/>
        <v>0</v>
      </c>
    </row>
    <row r="205" spans="11:13" hidden="1" x14ac:dyDescent="0.3">
      <c r="K205" s="7">
        <f t="shared" si="11"/>
        <v>0</v>
      </c>
      <c r="L205" s="5">
        <f t="shared" si="13"/>
        <v>0</v>
      </c>
      <c r="M205">
        <f t="shared" si="12"/>
        <v>0</v>
      </c>
    </row>
    <row r="206" spans="11:13" hidden="1" x14ac:dyDescent="0.3">
      <c r="K206" s="7">
        <f t="shared" si="11"/>
        <v>0</v>
      </c>
      <c r="L206" s="5">
        <f t="shared" si="13"/>
        <v>0</v>
      </c>
      <c r="M206">
        <f t="shared" si="12"/>
        <v>0</v>
      </c>
    </row>
    <row r="207" spans="11:13" hidden="1" x14ac:dyDescent="0.3">
      <c r="K207" s="7">
        <f t="shared" si="11"/>
        <v>0</v>
      </c>
      <c r="L207" s="5">
        <f t="shared" si="13"/>
        <v>0</v>
      </c>
      <c r="M207">
        <f t="shared" si="12"/>
        <v>0</v>
      </c>
    </row>
    <row r="208" spans="11:13" hidden="1" x14ac:dyDescent="0.3">
      <c r="K208" s="7">
        <f t="shared" si="11"/>
        <v>0</v>
      </c>
      <c r="L208" s="5">
        <f t="shared" si="13"/>
        <v>0</v>
      </c>
      <c r="M208">
        <f t="shared" si="12"/>
        <v>0</v>
      </c>
    </row>
    <row r="209" spans="11:13" hidden="1" x14ac:dyDescent="0.3">
      <c r="K209" s="7">
        <f t="shared" si="11"/>
        <v>0</v>
      </c>
      <c r="L209" s="5">
        <f t="shared" si="13"/>
        <v>0</v>
      </c>
      <c r="M209">
        <f t="shared" si="12"/>
        <v>0</v>
      </c>
    </row>
    <row r="210" spans="11:13" hidden="1" x14ac:dyDescent="0.3">
      <c r="K210" s="7">
        <f t="shared" si="11"/>
        <v>0</v>
      </c>
      <c r="L210" s="5">
        <f t="shared" si="13"/>
        <v>0</v>
      </c>
      <c r="M210">
        <f t="shared" si="12"/>
        <v>0</v>
      </c>
    </row>
    <row r="211" spans="11:13" hidden="1" x14ac:dyDescent="0.3">
      <c r="K211" s="7">
        <f t="shared" si="11"/>
        <v>0</v>
      </c>
      <c r="L211" s="5">
        <f t="shared" si="13"/>
        <v>0</v>
      </c>
      <c r="M211">
        <f t="shared" si="12"/>
        <v>0</v>
      </c>
    </row>
    <row r="212" spans="11:13" hidden="1" x14ac:dyDescent="0.3">
      <c r="K212" s="7">
        <f t="shared" si="11"/>
        <v>0</v>
      </c>
      <c r="L212" s="5">
        <f t="shared" si="13"/>
        <v>0</v>
      </c>
      <c r="M212">
        <f t="shared" si="12"/>
        <v>0</v>
      </c>
    </row>
    <row r="213" spans="11:13" hidden="1" x14ac:dyDescent="0.3">
      <c r="K213" s="7">
        <f t="shared" si="11"/>
        <v>0</v>
      </c>
      <c r="L213" s="5">
        <f t="shared" si="13"/>
        <v>0</v>
      </c>
      <c r="M213">
        <f t="shared" si="12"/>
        <v>0</v>
      </c>
    </row>
    <row r="214" spans="11:13" hidden="1" x14ac:dyDescent="0.3">
      <c r="K214" s="7">
        <f t="shared" si="11"/>
        <v>0</v>
      </c>
      <c r="L214" s="5">
        <f t="shared" si="13"/>
        <v>0</v>
      </c>
      <c r="M214">
        <f t="shared" si="12"/>
        <v>0</v>
      </c>
    </row>
    <row r="215" spans="11:13" hidden="1" x14ac:dyDescent="0.3">
      <c r="K215" s="7">
        <f t="shared" si="11"/>
        <v>0</v>
      </c>
      <c r="L215" s="5">
        <f t="shared" si="13"/>
        <v>0</v>
      </c>
      <c r="M215">
        <f t="shared" si="12"/>
        <v>0</v>
      </c>
    </row>
    <row r="216" spans="11:13" hidden="1" x14ac:dyDescent="0.3">
      <c r="K216" s="7">
        <f t="shared" si="11"/>
        <v>0</v>
      </c>
      <c r="L216" s="5">
        <f t="shared" si="13"/>
        <v>0</v>
      </c>
      <c r="M216">
        <f t="shared" si="12"/>
        <v>0</v>
      </c>
    </row>
    <row r="217" spans="11:13" hidden="1" x14ac:dyDescent="0.3">
      <c r="K217" s="7">
        <f t="shared" si="11"/>
        <v>0</v>
      </c>
      <c r="L217" s="5">
        <f t="shared" si="13"/>
        <v>0</v>
      </c>
      <c r="M217">
        <f t="shared" si="12"/>
        <v>0</v>
      </c>
    </row>
    <row r="218" spans="11:13" hidden="1" x14ac:dyDescent="0.3">
      <c r="K218" s="7">
        <f t="shared" si="11"/>
        <v>0</v>
      </c>
      <c r="L218" s="5">
        <f t="shared" si="13"/>
        <v>0</v>
      </c>
      <c r="M218">
        <f t="shared" si="12"/>
        <v>0</v>
      </c>
    </row>
    <row r="219" spans="11:13" hidden="1" x14ac:dyDescent="0.3">
      <c r="K219" s="7">
        <f t="shared" si="11"/>
        <v>0</v>
      </c>
      <c r="L219" s="5">
        <f t="shared" si="13"/>
        <v>0</v>
      </c>
      <c r="M219">
        <f t="shared" si="12"/>
        <v>0</v>
      </c>
    </row>
    <row r="220" spans="11:13" hidden="1" x14ac:dyDescent="0.3">
      <c r="K220" s="7">
        <f t="shared" si="11"/>
        <v>0</v>
      </c>
      <c r="L220" s="5">
        <f t="shared" si="13"/>
        <v>0</v>
      </c>
      <c r="M220">
        <f t="shared" si="12"/>
        <v>0</v>
      </c>
    </row>
    <row r="221" spans="11:13" hidden="1" x14ac:dyDescent="0.3">
      <c r="K221" s="7">
        <f t="shared" si="11"/>
        <v>0</v>
      </c>
      <c r="L221" s="5">
        <f t="shared" si="13"/>
        <v>0</v>
      </c>
      <c r="M221">
        <f t="shared" si="12"/>
        <v>0</v>
      </c>
    </row>
    <row r="222" spans="11:13" hidden="1" x14ac:dyDescent="0.3">
      <c r="K222" s="7">
        <f t="shared" si="11"/>
        <v>0</v>
      </c>
      <c r="L222" s="5">
        <f t="shared" si="13"/>
        <v>0</v>
      </c>
      <c r="M222">
        <f t="shared" si="12"/>
        <v>0</v>
      </c>
    </row>
    <row r="223" spans="11:13" hidden="1" x14ac:dyDescent="0.3">
      <c r="K223" s="7">
        <f t="shared" si="11"/>
        <v>0</v>
      </c>
      <c r="L223" s="5">
        <f t="shared" si="13"/>
        <v>0</v>
      </c>
      <c r="M223">
        <f t="shared" si="12"/>
        <v>0</v>
      </c>
    </row>
    <row r="224" spans="11:13" hidden="1" x14ac:dyDescent="0.3">
      <c r="K224" s="7">
        <f t="shared" si="11"/>
        <v>0</v>
      </c>
      <c r="L224" s="5">
        <f t="shared" si="13"/>
        <v>0</v>
      </c>
      <c r="M224">
        <f t="shared" si="12"/>
        <v>0</v>
      </c>
    </row>
    <row r="225" spans="11:13" hidden="1" x14ac:dyDescent="0.3">
      <c r="K225" s="7">
        <f t="shared" si="11"/>
        <v>0</v>
      </c>
      <c r="L225" s="5">
        <f t="shared" si="13"/>
        <v>0</v>
      </c>
      <c r="M225">
        <f t="shared" si="12"/>
        <v>0</v>
      </c>
    </row>
    <row r="226" spans="11:13" hidden="1" x14ac:dyDescent="0.3">
      <c r="K226" s="7">
        <f t="shared" si="11"/>
        <v>0</v>
      </c>
      <c r="L226" s="5">
        <f t="shared" si="13"/>
        <v>0</v>
      </c>
      <c r="M226">
        <f t="shared" si="12"/>
        <v>0</v>
      </c>
    </row>
    <row r="227" spans="11:13" hidden="1" x14ac:dyDescent="0.3">
      <c r="K227" s="7">
        <f t="shared" si="11"/>
        <v>0</v>
      </c>
      <c r="L227" s="5">
        <f t="shared" si="13"/>
        <v>0</v>
      </c>
      <c r="M227">
        <f t="shared" si="12"/>
        <v>0</v>
      </c>
    </row>
    <row r="228" spans="11:13" hidden="1" x14ac:dyDescent="0.3">
      <c r="K228" s="7">
        <f t="shared" si="11"/>
        <v>0</v>
      </c>
      <c r="L228" s="5">
        <f t="shared" si="13"/>
        <v>0</v>
      </c>
      <c r="M228">
        <f t="shared" si="12"/>
        <v>0</v>
      </c>
    </row>
    <row r="229" spans="11:13" hidden="1" x14ac:dyDescent="0.3">
      <c r="K229" s="7">
        <f t="shared" si="11"/>
        <v>0</v>
      </c>
      <c r="L229" s="5">
        <f t="shared" si="13"/>
        <v>0</v>
      </c>
      <c r="M229">
        <f t="shared" si="12"/>
        <v>0</v>
      </c>
    </row>
    <row r="230" spans="11:13" hidden="1" x14ac:dyDescent="0.3">
      <c r="K230" s="7">
        <f t="shared" si="11"/>
        <v>0</v>
      </c>
      <c r="L230" s="5">
        <f t="shared" si="13"/>
        <v>0</v>
      </c>
      <c r="M230">
        <f t="shared" si="12"/>
        <v>0</v>
      </c>
    </row>
    <row r="231" spans="11:13" hidden="1" x14ac:dyDescent="0.3">
      <c r="K231" s="7">
        <f t="shared" si="11"/>
        <v>0</v>
      </c>
      <c r="L231" s="5">
        <f t="shared" si="13"/>
        <v>0</v>
      </c>
      <c r="M231">
        <f t="shared" si="12"/>
        <v>0</v>
      </c>
    </row>
    <row r="232" spans="11:13" hidden="1" x14ac:dyDescent="0.3">
      <c r="K232" s="7">
        <f t="shared" si="11"/>
        <v>0</v>
      </c>
      <c r="L232" s="5">
        <f t="shared" si="13"/>
        <v>0</v>
      </c>
      <c r="M232">
        <f t="shared" si="12"/>
        <v>0</v>
      </c>
    </row>
    <row r="233" spans="11:13" hidden="1" x14ac:dyDescent="0.3">
      <c r="K233" s="7">
        <f t="shared" si="11"/>
        <v>0</v>
      </c>
      <c r="L233" s="5">
        <f t="shared" si="13"/>
        <v>0</v>
      </c>
      <c r="M233">
        <f t="shared" si="12"/>
        <v>0</v>
      </c>
    </row>
    <row r="234" spans="11:13" hidden="1" x14ac:dyDescent="0.3">
      <c r="K234" s="7">
        <f t="shared" si="11"/>
        <v>0</v>
      </c>
      <c r="L234" s="5">
        <f t="shared" si="13"/>
        <v>0</v>
      </c>
      <c r="M234">
        <f t="shared" si="12"/>
        <v>0</v>
      </c>
    </row>
    <row r="235" spans="11:13" hidden="1" x14ac:dyDescent="0.3">
      <c r="K235" s="7">
        <f t="shared" si="11"/>
        <v>0</v>
      </c>
      <c r="L235" s="5">
        <f t="shared" si="13"/>
        <v>0</v>
      </c>
      <c r="M235">
        <f t="shared" si="12"/>
        <v>0</v>
      </c>
    </row>
    <row r="236" spans="11:13" hidden="1" x14ac:dyDescent="0.3">
      <c r="K236" s="7">
        <f t="shared" si="11"/>
        <v>0</v>
      </c>
      <c r="L236" s="5">
        <f t="shared" si="13"/>
        <v>0</v>
      </c>
      <c r="M236">
        <f t="shared" si="12"/>
        <v>0</v>
      </c>
    </row>
    <row r="237" spans="11:13" hidden="1" x14ac:dyDescent="0.3">
      <c r="K237" s="7">
        <f t="shared" si="11"/>
        <v>0</v>
      </c>
      <c r="L237" s="5">
        <f t="shared" si="13"/>
        <v>0</v>
      </c>
      <c r="M237">
        <f t="shared" si="12"/>
        <v>0</v>
      </c>
    </row>
    <row r="238" spans="11:13" hidden="1" x14ac:dyDescent="0.3">
      <c r="K238" s="7">
        <f t="shared" si="11"/>
        <v>0</v>
      </c>
      <c r="L238" s="5">
        <f t="shared" si="13"/>
        <v>0</v>
      </c>
      <c r="M238">
        <f t="shared" si="12"/>
        <v>0</v>
      </c>
    </row>
    <row r="239" spans="11:13" hidden="1" x14ac:dyDescent="0.3">
      <c r="K239" s="7">
        <f t="shared" si="11"/>
        <v>0</v>
      </c>
      <c r="L239" s="5">
        <f t="shared" si="13"/>
        <v>0</v>
      </c>
      <c r="M239">
        <f t="shared" si="12"/>
        <v>0</v>
      </c>
    </row>
    <row r="240" spans="11:13" hidden="1" x14ac:dyDescent="0.3">
      <c r="K240" s="7">
        <f t="shared" si="11"/>
        <v>0</v>
      </c>
      <c r="L240" s="5">
        <f t="shared" si="13"/>
        <v>0</v>
      </c>
      <c r="M240">
        <f t="shared" si="12"/>
        <v>0</v>
      </c>
    </row>
    <row r="241" spans="11:13" hidden="1" x14ac:dyDescent="0.3">
      <c r="K241" s="7">
        <f t="shared" si="11"/>
        <v>0</v>
      </c>
      <c r="L241" s="5">
        <f t="shared" si="13"/>
        <v>0</v>
      </c>
      <c r="M241">
        <f t="shared" si="12"/>
        <v>0</v>
      </c>
    </row>
    <row r="242" spans="11:13" hidden="1" x14ac:dyDescent="0.3">
      <c r="K242" s="7">
        <f t="shared" si="11"/>
        <v>0</v>
      </c>
      <c r="L242" s="5">
        <f t="shared" si="13"/>
        <v>0</v>
      </c>
      <c r="M242">
        <f t="shared" si="12"/>
        <v>0</v>
      </c>
    </row>
    <row r="243" spans="11:13" hidden="1" x14ac:dyDescent="0.3">
      <c r="K243" s="7">
        <f t="shared" si="11"/>
        <v>0</v>
      </c>
      <c r="L243" s="5">
        <f t="shared" si="13"/>
        <v>0</v>
      </c>
      <c r="M243">
        <f t="shared" si="12"/>
        <v>0</v>
      </c>
    </row>
    <row r="244" spans="11:13" hidden="1" x14ac:dyDescent="0.3">
      <c r="K244" s="7">
        <f t="shared" si="11"/>
        <v>0</v>
      </c>
      <c r="L244" s="5">
        <f t="shared" si="13"/>
        <v>0</v>
      </c>
      <c r="M244">
        <f t="shared" si="12"/>
        <v>0</v>
      </c>
    </row>
    <row r="245" spans="11:13" hidden="1" x14ac:dyDescent="0.3">
      <c r="K245" s="7">
        <f t="shared" si="11"/>
        <v>0</v>
      </c>
      <c r="L245" s="5">
        <f t="shared" si="13"/>
        <v>0</v>
      </c>
      <c r="M245">
        <f t="shared" si="12"/>
        <v>0</v>
      </c>
    </row>
    <row r="246" spans="11:13" hidden="1" x14ac:dyDescent="0.3">
      <c r="K246" s="7">
        <f t="shared" si="11"/>
        <v>0</v>
      </c>
      <c r="L246" s="5">
        <f t="shared" si="13"/>
        <v>0</v>
      </c>
      <c r="M246">
        <f t="shared" si="12"/>
        <v>0</v>
      </c>
    </row>
    <row r="247" spans="11:13" hidden="1" x14ac:dyDescent="0.3">
      <c r="K247" s="7">
        <f t="shared" si="11"/>
        <v>0</v>
      </c>
      <c r="L247" s="5">
        <f t="shared" si="13"/>
        <v>0</v>
      </c>
      <c r="M247">
        <f t="shared" si="12"/>
        <v>0</v>
      </c>
    </row>
    <row r="248" spans="11:13" hidden="1" x14ac:dyDescent="0.3">
      <c r="K248" s="7">
        <f t="shared" si="11"/>
        <v>0</v>
      </c>
      <c r="L248" s="5">
        <f t="shared" si="13"/>
        <v>0</v>
      </c>
      <c r="M248">
        <f t="shared" si="12"/>
        <v>0</v>
      </c>
    </row>
    <row r="249" spans="11:13" hidden="1" x14ac:dyDescent="0.3">
      <c r="K249" s="7">
        <f t="shared" si="11"/>
        <v>0</v>
      </c>
      <c r="L249" s="5">
        <f t="shared" si="13"/>
        <v>0</v>
      </c>
      <c r="M249">
        <f t="shared" si="12"/>
        <v>0</v>
      </c>
    </row>
    <row r="250" spans="11:13" hidden="1" x14ac:dyDescent="0.3">
      <c r="K250" s="7">
        <f t="shared" si="11"/>
        <v>0</v>
      </c>
      <c r="L250" s="5">
        <f t="shared" si="13"/>
        <v>0</v>
      </c>
      <c r="M250">
        <f t="shared" si="12"/>
        <v>0</v>
      </c>
    </row>
    <row r="251" spans="11:13" hidden="1" x14ac:dyDescent="0.3">
      <c r="K251" s="7">
        <f t="shared" si="11"/>
        <v>0</v>
      </c>
      <c r="L251" s="5">
        <f t="shared" si="13"/>
        <v>0</v>
      </c>
      <c r="M251">
        <f t="shared" si="12"/>
        <v>0</v>
      </c>
    </row>
    <row r="252" spans="11:13" hidden="1" x14ac:dyDescent="0.3">
      <c r="K252" s="7">
        <f t="shared" si="11"/>
        <v>0</v>
      </c>
      <c r="L252" s="5">
        <f t="shared" si="13"/>
        <v>0</v>
      </c>
      <c r="M252">
        <f t="shared" si="12"/>
        <v>0</v>
      </c>
    </row>
    <row r="253" spans="11:13" hidden="1" x14ac:dyDescent="0.3">
      <c r="K253" s="7">
        <f t="shared" si="11"/>
        <v>0</v>
      </c>
      <c r="L253" s="5">
        <f t="shared" si="13"/>
        <v>0</v>
      </c>
      <c r="M253">
        <f t="shared" si="12"/>
        <v>0</v>
      </c>
    </row>
    <row r="254" spans="11:13" hidden="1" x14ac:dyDescent="0.3">
      <c r="K254" s="7">
        <f t="shared" si="11"/>
        <v>0</v>
      </c>
      <c r="L254" s="5">
        <f t="shared" si="13"/>
        <v>0</v>
      </c>
      <c r="M254">
        <f t="shared" si="12"/>
        <v>0</v>
      </c>
    </row>
    <row r="255" spans="11:13" hidden="1" x14ac:dyDescent="0.3">
      <c r="K255" s="7">
        <f t="shared" si="11"/>
        <v>0</v>
      </c>
      <c r="L255" s="5">
        <f t="shared" si="13"/>
        <v>0</v>
      </c>
      <c r="M255">
        <f t="shared" si="12"/>
        <v>0</v>
      </c>
    </row>
    <row r="256" spans="11:13" hidden="1" x14ac:dyDescent="0.3">
      <c r="K256" s="7">
        <f t="shared" si="11"/>
        <v>0</v>
      </c>
      <c r="L256" s="5">
        <f t="shared" si="13"/>
        <v>0</v>
      </c>
      <c r="M256">
        <f t="shared" si="12"/>
        <v>0</v>
      </c>
    </row>
    <row r="257" spans="11:13" hidden="1" x14ac:dyDescent="0.3">
      <c r="K257" s="7">
        <f t="shared" si="11"/>
        <v>0</v>
      </c>
      <c r="L257" s="5">
        <f t="shared" si="13"/>
        <v>0</v>
      </c>
      <c r="M257">
        <f t="shared" si="12"/>
        <v>0</v>
      </c>
    </row>
    <row r="258" spans="11:13" hidden="1" x14ac:dyDescent="0.3">
      <c r="K258" s="7">
        <f t="shared" si="11"/>
        <v>0</v>
      </c>
      <c r="L258" s="5">
        <f t="shared" si="13"/>
        <v>0</v>
      </c>
      <c r="M258">
        <f t="shared" si="12"/>
        <v>0</v>
      </c>
    </row>
    <row r="259" spans="11:13" hidden="1" x14ac:dyDescent="0.3">
      <c r="K259" s="7">
        <f t="shared" si="11"/>
        <v>0</v>
      </c>
      <c r="L259" s="5">
        <f t="shared" si="13"/>
        <v>0</v>
      </c>
      <c r="M259">
        <f t="shared" si="12"/>
        <v>0</v>
      </c>
    </row>
    <row r="260" spans="11:13" hidden="1" x14ac:dyDescent="0.3">
      <c r="K260" s="7">
        <f t="shared" si="11"/>
        <v>0</v>
      </c>
      <c r="L260" s="5">
        <f t="shared" si="13"/>
        <v>0</v>
      </c>
      <c r="M260">
        <f t="shared" si="12"/>
        <v>0</v>
      </c>
    </row>
    <row r="261" spans="11:13" hidden="1" x14ac:dyDescent="0.3">
      <c r="K261" s="7">
        <f t="shared" ref="K261:K324" si="14">SUM(F261:J261)</f>
        <v>0</v>
      </c>
      <c r="L261" s="5">
        <f t="shared" si="13"/>
        <v>0</v>
      </c>
      <c r="M261">
        <f t="shared" ref="M261:M324" si="15">SUM(K261*L261)</f>
        <v>0</v>
      </c>
    </row>
    <row r="262" spans="11:13" hidden="1" x14ac:dyDescent="0.3">
      <c r="K262" s="7">
        <f t="shared" si="14"/>
        <v>0</v>
      </c>
      <c r="L262" s="5">
        <f t="shared" ref="L262:L325" si="16">IF(D262="X",0,IF(E262="",0,IF(E262="H",0,VLOOKUP(E262,$F$539:$G$553,2))))</f>
        <v>0</v>
      </c>
      <c r="M262">
        <f t="shared" si="15"/>
        <v>0</v>
      </c>
    </row>
    <row r="263" spans="11:13" hidden="1" x14ac:dyDescent="0.3">
      <c r="K263" s="7">
        <f t="shared" si="14"/>
        <v>0</v>
      </c>
      <c r="L263" s="5">
        <f t="shared" si="16"/>
        <v>0</v>
      </c>
      <c r="M263">
        <f t="shared" si="15"/>
        <v>0</v>
      </c>
    </row>
    <row r="264" spans="11:13" hidden="1" x14ac:dyDescent="0.3">
      <c r="K264" s="7">
        <f t="shared" si="14"/>
        <v>0</v>
      </c>
      <c r="L264" s="5">
        <f t="shared" si="16"/>
        <v>0</v>
      </c>
      <c r="M264">
        <f t="shared" si="15"/>
        <v>0</v>
      </c>
    </row>
    <row r="265" spans="11:13" hidden="1" x14ac:dyDescent="0.3">
      <c r="K265" s="7">
        <f t="shared" si="14"/>
        <v>0</v>
      </c>
      <c r="L265" s="5">
        <f t="shared" si="16"/>
        <v>0</v>
      </c>
      <c r="M265">
        <f t="shared" si="15"/>
        <v>0</v>
      </c>
    </row>
    <row r="266" spans="11:13" hidden="1" x14ac:dyDescent="0.3">
      <c r="K266" s="7">
        <f t="shared" si="14"/>
        <v>0</v>
      </c>
      <c r="L266" s="5">
        <f t="shared" si="16"/>
        <v>0</v>
      </c>
      <c r="M266">
        <f t="shared" si="15"/>
        <v>0</v>
      </c>
    </row>
    <row r="267" spans="11:13" hidden="1" x14ac:dyDescent="0.3">
      <c r="K267" s="7">
        <f t="shared" si="14"/>
        <v>0</v>
      </c>
      <c r="L267" s="5">
        <f t="shared" si="16"/>
        <v>0</v>
      </c>
      <c r="M267">
        <f t="shared" si="15"/>
        <v>0</v>
      </c>
    </row>
    <row r="268" spans="11:13" hidden="1" x14ac:dyDescent="0.3">
      <c r="K268" s="7">
        <f t="shared" si="14"/>
        <v>0</v>
      </c>
      <c r="L268" s="5">
        <f t="shared" si="16"/>
        <v>0</v>
      </c>
      <c r="M268">
        <f t="shared" si="15"/>
        <v>0</v>
      </c>
    </row>
    <row r="269" spans="11:13" hidden="1" x14ac:dyDescent="0.3">
      <c r="K269" s="7">
        <f t="shared" si="14"/>
        <v>0</v>
      </c>
      <c r="L269" s="5">
        <f t="shared" si="16"/>
        <v>0</v>
      </c>
      <c r="M269">
        <f t="shared" si="15"/>
        <v>0</v>
      </c>
    </row>
    <row r="270" spans="11:13" hidden="1" x14ac:dyDescent="0.3">
      <c r="K270" s="7">
        <f t="shared" si="14"/>
        <v>0</v>
      </c>
      <c r="L270" s="5">
        <f t="shared" si="16"/>
        <v>0</v>
      </c>
      <c r="M270">
        <f t="shared" si="15"/>
        <v>0</v>
      </c>
    </row>
    <row r="271" spans="11:13" hidden="1" x14ac:dyDescent="0.3">
      <c r="K271" s="7">
        <f t="shared" si="14"/>
        <v>0</v>
      </c>
      <c r="L271" s="5">
        <f t="shared" si="16"/>
        <v>0</v>
      </c>
      <c r="M271">
        <f t="shared" si="15"/>
        <v>0</v>
      </c>
    </row>
    <row r="272" spans="11:13" hidden="1" x14ac:dyDescent="0.3">
      <c r="K272" s="7">
        <f t="shared" si="14"/>
        <v>0</v>
      </c>
      <c r="L272" s="5">
        <f t="shared" si="16"/>
        <v>0</v>
      </c>
      <c r="M272">
        <f t="shared" si="15"/>
        <v>0</v>
      </c>
    </row>
    <row r="273" spans="11:13" hidden="1" x14ac:dyDescent="0.3">
      <c r="K273" s="7">
        <f t="shared" si="14"/>
        <v>0</v>
      </c>
      <c r="L273" s="5">
        <f t="shared" si="16"/>
        <v>0</v>
      </c>
      <c r="M273">
        <f t="shared" si="15"/>
        <v>0</v>
      </c>
    </row>
    <row r="274" spans="11:13" hidden="1" x14ac:dyDescent="0.3">
      <c r="K274" s="7">
        <f t="shared" si="14"/>
        <v>0</v>
      </c>
      <c r="L274" s="5">
        <f t="shared" si="16"/>
        <v>0</v>
      </c>
      <c r="M274">
        <f t="shared" si="15"/>
        <v>0</v>
      </c>
    </row>
    <row r="275" spans="11:13" hidden="1" x14ac:dyDescent="0.3">
      <c r="K275" s="7">
        <f t="shared" si="14"/>
        <v>0</v>
      </c>
      <c r="L275" s="5">
        <f t="shared" si="16"/>
        <v>0</v>
      </c>
      <c r="M275">
        <f t="shared" si="15"/>
        <v>0</v>
      </c>
    </row>
    <row r="276" spans="11:13" hidden="1" x14ac:dyDescent="0.3">
      <c r="K276" s="7">
        <f t="shared" si="14"/>
        <v>0</v>
      </c>
      <c r="L276" s="5">
        <f t="shared" si="16"/>
        <v>0</v>
      </c>
      <c r="M276">
        <f t="shared" si="15"/>
        <v>0</v>
      </c>
    </row>
    <row r="277" spans="11:13" hidden="1" x14ac:dyDescent="0.3">
      <c r="K277" s="7">
        <f t="shared" si="14"/>
        <v>0</v>
      </c>
      <c r="L277" s="5">
        <f t="shared" si="16"/>
        <v>0</v>
      </c>
      <c r="M277">
        <f t="shared" si="15"/>
        <v>0</v>
      </c>
    </row>
    <row r="278" spans="11:13" hidden="1" x14ac:dyDescent="0.3">
      <c r="K278" s="7">
        <f t="shared" si="14"/>
        <v>0</v>
      </c>
      <c r="L278" s="5">
        <f t="shared" si="16"/>
        <v>0</v>
      </c>
      <c r="M278">
        <f t="shared" si="15"/>
        <v>0</v>
      </c>
    </row>
    <row r="279" spans="11:13" hidden="1" x14ac:dyDescent="0.3">
      <c r="K279" s="7">
        <f t="shared" si="14"/>
        <v>0</v>
      </c>
      <c r="L279" s="5">
        <f t="shared" si="16"/>
        <v>0</v>
      </c>
      <c r="M279">
        <f t="shared" si="15"/>
        <v>0</v>
      </c>
    </row>
    <row r="280" spans="11:13" hidden="1" x14ac:dyDescent="0.3">
      <c r="K280" s="7">
        <f t="shared" si="14"/>
        <v>0</v>
      </c>
      <c r="L280" s="5">
        <f t="shared" si="16"/>
        <v>0</v>
      </c>
      <c r="M280">
        <f t="shared" si="15"/>
        <v>0</v>
      </c>
    </row>
    <row r="281" spans="11:13" hidden="1" x14ac:dyDescent="0.3">
      <c r="K281" s="7">
        <f t="shared" si="14"/>
        <v>0</v>
      </c>
      <c r="L281" s="5">
        <f t="shared" si="16"/>
        <v>0</v>
      </c>
      <c r="M281">
        <f t="shared" si="15"/>
        <v>0</v>
      </c>
    </row>
    <row r="282" spans="11:13" hidden="1" x14ac:dyDescent="0.3">
      <c r="K282" s="7">
        <f t="shared" si="14"/>
        <v>0</v>
      </c>
      <c r="L282" s="5">
        <f t="shared" si="16"/>
        <v>0</v>
      </c>
      <c r="M282">
        <f t="shared" si="15"/>
        <v>0</v>
      </c>
    </row>
    <row r="283" spans="11:13" hidden="1" x14ac:dyDescent="0.3">
      <c r="K283" s="7">
        <f t="shared" si="14"/>
        <v>0</v>
      </c>
      <c r="L283" s="5">
        <f t="shared" si="16"/>
        <v>0</v>
      </c>
      <c r="M283">
        <f t="shared" si="15"/>
        <v>0</v>
      </c>
    </row>
    <row r="284" spans="11:13" hidden="1" x14ac:dyDescent="0.3">
      <c r="K284" s="7">
        <f t="shared" si="14"/>
        <v>0</v>
      </c>
      <c r="L284" s="5">
        <f t="shared" si="16"/>
        <v>0</v>
      </c>
      <c r="M284">
        <f t="shared" si="15"/>
        <v>0</v>
      </c>
    </row>
    <row r="285" spans="11:13" hidden="1" x14ac:dyDescent="0.3">
      <c r="K285" s="7">
        <f t="shared" si="14"/>
        <v>0</v>
      </c>
      <c r="L285" s="5">
        <f t="shared" si="16"/>
        <v>0</v>
      </c>
      <c r="M285">
        <f t="shared" si="15"/>
        <v>0</v>
      </c>
    </row>
    <row r="286" spans="11:13" hidden="1" x14ac:dyDescent="0.3">
      <c r="K286" s="7">
        <f t="shared" si="14"/>
        <v>0</v>
      </c>
      <c r="L286" s="5">
        <f t="shared" si="16"/>
        <v>0</v>
      </c>
      <c r="M286">
        <f t="shared" si="15"/>
        <v>0</v>
      </c>
    </row>
    <row r="287" spans="11:13" hidden="1" x14ac:dyDescent="0.3">
      <c r="K287" s="7">
        <f t="shared" si="14"/>
        <v>0</v>
      </c>
      <c r="L287" s="5">
        <f t="shared" si="16"/>
        <v>0</v>
      </c>
      <c r="M287">
        <f t="shared" si="15"/>
        <v>0</v>
      </c>
    </row>
    <row r="288" spans="11:13" hidden="1" x14ac:dyDescent="0.3">
      <c r="K288" s="7">
        <f t="shared" si="14"/>
        <v>0</v>
      </c>
      <c r="L288" s="5">
        <f t="shared" si="16"/>
        <v>0</v>
      </c>
      <c r="M288">
        <f t="shared" si="15"/>
        <v>0</v>
      </c>
    </row>
    <row r="289" spans="11:13" hidden="1" x14ac:dyDescent="0.3">
      <c r="K289" s="7">
        <f t="shared" si="14"/>
        <v>0</v>
      </c>
      <c r="L289" s="5">
        <f t="shared" si="16"/>
        <v>0</v>
      </c>
      <c r="M289">
        <f t="shared" si="15"/>
        <v>0</v>
      </c>
    </row>
    <row r="290" spans="11:13" hidden="1" x14ac:dyDescent="0.3">
      <c r="K290" s="7">
        <f t="shared" si="14"/>
        <v>0</v>
      </c>
      <c r="L290" s="5">
        <f t="shared" si="16"/>
        <v>0</v>
      </c>
      <c r="M290">
        <f t="shared" si="15"/>
        <v>0</v>
      </c>
    </row>
    <row r="291" spans="11:13" hidden="1" x14ac:dyDescent="0.3">
      <c r="K291" s="7">
        <f t="shared" si="14"/>
        <v>0</v>
      </c>
      <c r="L291" s="5">
        <f t="shared" si="16"/>
        <v>0</v>
      </c>
      <c r="M291">
        <f t="shared" si="15"/>
        <v>0</v>
      </c>
    </row>
    <row r="292" spans="11:13" hidden="1" x14ac:dyDescent="0.3">
      <c r="K292" s="7">
        <f t="shared" si="14"/>
        <v>0</v>
      </c>
      <c r="L292" s="5">
        <f t="shared" si="16"/>
        <v>0</v>
      </c>
      <c r="M292">
        <f t="shared" si="15"/>
        <v>0</v>
      </c>
    </row>
    <row r="293" spans="11:13" hidden="1" x14ac:dyDescent="0.3">
      <c r="K293" s="7">
        <f t="shared" si="14"/>
        <v>0</v>
      </c>
      <c r="L293" s="5">
        <f t="shared" si="16"/>
        <v>0</v>
      </c>
      <c r="M293">
        <f t="shared" si="15"/>
        <v>0</v>
      </c>
    </row>
    <row r="294" spans="11:13" hidden="1" x14ac:dyDescent="0.3">
      <c r="K294" s="7">
        <f t="shared" si="14"/>
        <v>0</v>
      </c>
      <c r="L294" s="5">
        <f t="shared" si="16"/>
        <v>0</v>
      </c>
      <c r="M294">
        <f t="shared" si="15"/>
        <v>0</v>
      </c>
    </row>
    <row r="295" spans="11:13" hidden="1" x14ac:dyDescent="0.3">
      <c r="K295" s="7">
        <f t="shared" si="14"/>
        <v>0</v>
      </c>
      <c r="L295" s="5">
        <f t="shared" si="16"/>
        <v>0</v>
      </c>
      <c r="M295">
        <f t="shared" si="15"/>
        <v>0</v>
      </c>
    </row>
    <row r="296" spans="11:13" hidden="1" x14ac:dyDescent="0.3">
      <c r="K296" s="7">
        <f t="shared" si="14"/>
        <v>0</v>
      </c>
      <c r="L296" s="5">
        <f t="shared" si="16"/>
        <v>0</v>
      </c>
      <c r="M296">
        <f t="shared" si="15"/>
        <v>0</v>
      </c>
    </row>
    <row r="297" spans="11:13" hidden="1" x14ac:dyDescent="0.3">
      <c r="K297" s="7">
        <f t="shared" si="14"/>
        <v>0</v>
      </c>
      <c r="L297" s="5">
        <f t="shared" si="16"/>
        <v>0</v>
      </c>
      <c r="M297">
        <f t="shared" si="15"/>
        <v>0</v>
      </c>
    </row>
    <row r="298" spans="11:13" hidden="1" x14ac:dyDescent="0.3">
      <c r="K298" s="7">
        <f t="shared" si="14"/>
        <v>0</v>
      </c>
      <c r="L298" s="5">
        <f t="shared" si="16"/>
        <v>0</v>
      </c>
      <c r="M298">
        <f t="shared" si="15"/>
        <v>0</v>
      </c>
    </row>
    <row r="299" spans="11:13" hidden="1" x14ac:dyDescent="0.3">
      <c r="K299" s="7">
        <f t="shared" si="14"/>
        <v>0</v>
      </c>
      <c r="L299" s="5">
        <f t="shared" si="16"/>
        <v>0</v>
      </c>
      <c r="M299">
        <f t="shared" si="15"/>
        <v>0</v>
      </c>
    </row>
    <row r="300" spans="11:13" hidden="1" x14ac:dyDescent="0.3">
      <c r="K300" s="7">
        <f t="shared" si="14"/>
        <v>0</v>
      </c>
      <c r="L300" s="5">
        <f t="shared" si="16"/>
        <v>0</v>
      </c>
      <c r="M300">
        <f t="shared" si="15"/>
        <v>0</v>
      </c>
    </row>
    <row r="301" spans="11:13" hidden="1" x14ac:dyDescent="0.3">
      <c r="K301" s="7">
        <f t="shared" si="14"/>
        <v>0</v>
      </c>
      <c r="L301" s="5">
        <f t="shared" si="16"/>
        <v>0</v>
      </c>
      <c r="M301">
        <f t="shared" si="15"/>
        <v>0</v>
      </c>
    </row>
    <row r="302" spans="11:13" hidden="1" x14ac:dyDescent="0.3">
      <c r="K302" s="7">
        <f t="shared" si="14"/>
        <v>0</v>
      </c>
      <c r="L302" s="5">
        <f t="shared" si="16"/>
        <v>0</v>
      </c>
      <c r="M302">
        <f t="shared" si="15"/>
        <v>0</v>
      </c>
    </row>
    <row r="303" spans="11:13" hidden="1" x14ac:dyDescent="0.3">
      <c r="K303" s="7">
        <f t="shared" si="14"/>
        <v>0</v>
      </c>
      <c r="L303" s="5">
        <f t="shared" si="16"/>
        <v>0</v>
      </c>
      <c r="M303">
        <f t="shared" si="15"/>
        <v>0</v>
      </c>
    </row>
    <row r="304" spans="11:13" hidden="1" x14ac:dyDescent="0.3">
      <c r="K304" s="7">
        <f t="shared" si="14"/>
        <v>0</v>
      </c>
      <c r="L304" s="5">
        <f t="shared" si="16"/>
        <v>0</v>
      </c>
      <c r="M304">
        <f t="shared" si="15"/>
        <v>0</v>
      </c>
    </row>
    <row r="305" spans="11:13" hidden="1" x14ac:dyDescent="0.3">
      <c r="K305" s="7">
        <f t="shared" si="14"/>
        <v>0</v>
      </c>
      <c r="L305" s="5">
        <f t="shared" si="16"/>
        <v>0</v>
      </c>
      <c r="M305">
        <f t="shared" si="15"/>
        <v>0</v>
      </c>
    </row>
    <row r="306" spans="11:13" hidden="1" x14ac:dyDescent="0.3">
      <c r="K306" s="7">
        <f t="shared" si="14"/>
        <v>0</v>
      </c>
      <c r="L306" s="5">
        <f t="shared" si="16"/>
        <v>0</v>
      </c>
      <c r="M306">
        <f t="shared" si="15"/>
        <v>0</v>
      </c>
    </row>
    <row r="307" spans="11:13" hidden="1" x14ac:dyDescent="0.3">
      <c r="K307" s="7">
        <f t="shared" si="14"/>
        <v>0</v>
      </c>
      <c r="L307" s="5">
        <f t="shared" si="16"/>
        <v>0</v>
      </c>
      <c r="M307">
        <f t="shared" si="15"/>
        <v>0</v>
      </c>
    </row>
    <row r="308" spans="11:13" hidden="1" x14ac:dyDescent="0.3">
      <c r="K308" s="7">
        <f t="shared" si="14"/>
        <v>0</v>
      </c>
      <c r="L308" s="5">
        <f t="shared" si="16"/>
        <v>0</v>
      </c>
      <c r="M308">
        <f t="shared" si="15"/>
        <v>0</v>
      </c>
    </row>
    <row r="309" spans="11:13" hidden="1" x14ac:dyDescent="0.3">
      <c r="K309" s="7">
        <f t="shared" si="14"/>
        <v>0</v>
      </c>
      <c r="L309" s="5">
        <f t="shared" si="16"/>
        <v>0</v>
      </c>
      <c r="M309">
        <f t="shared" si="15"/>
        <v>0</v>
      </c>
    </row>
    <row r="310" spans="11:13" hidden="1" x14ac:dyDescent="0.3">
      <c r="K310" s="7">
        <f t="shared" si="14"/>
        <v>0</v>
      </c>
      <c r="L310" s="5">
        <f t="shared" si="16"/>
        <v>0</v>
      </c>
      <c r="M310">
        <f t="shared" si="15"/>
        <v>0</v>
      </c>
    </row>
    <row r="311" spans="11:13" hidden="1" x14ac:dyDescent="0.3">
      <c r="K311" s="7">
        <f t="shared" si="14"/>
        <v>0</v>
      </c>
      <c r="L311" s="5">
        <f t="shared" si="16"/>
        <v>0</v>
      </c>
      <c r="M311">
        <f t="shared" si="15"/>
        <v>0</v>
      </c>
    </row>
    <row r="312" spans="11:13" hidden="1" x14ac:dyDescent="0.3">
      <c r="K312" s="7">
        <f t="shared" si="14"/>
        <v>0</v>
      </c>
      <c r="L312" s="5">
        <f t="shared" si="16"/>
        <v>0</v>
      </c>
      <c r="M312">
        <f t="shared" si="15"/>
        <v>0</v>
      </c>
    </row>
    <row r="313" spans="11:13" hidden="1" x14ac:dyDescent="0.3">
      <c r="K313" s="7">
        <f t="shared" si="14"/>
        <v>0</v>
      </c>
      <c r="L313" s="5">
        <f t="shared" si="16"/>
        <v>0</v>
      </c>
      <c r="M313">
        <f t="shared" si="15"/>
        <v>0</v>
      </c>
    </row>
    <row r="314" spans="11:13" hidden="1" x14ac:dyDescent="0.3">
      <c r="K314" s="7">
        <f t="shared" si="14"/>
        <v>0</v>
      </c>
      <c r="L314" s="5">
        <f t="shared" si="16"/>
        <v>0</v>
      </c>
      <c r="M314">
        <f t="shared" si="15"/>
        <v>0</v>
      </c>
    </row>
    <row r="315" spans="11:13" hidden="1" x14ac:dyDescent="0.3">
      <c r="K315" s="7">
        <f t="shared" si="14"/>
        <v>0</v>
      </c>
      <c r="L315" s="5">
        <f t="shared" si="16"/>
        <v>0</v>
      </c>
      <c r="M315">
        <f t="shared" si="15"/>
        <v>0</v>
      </c>
    </row>
    <row r="316" spans="11:13" hidden="1" x14ac:dyDescent="0.3">
      <c r="K316" s="7">
        <f t="shared" si="14"/>
        <v>0</v>
      </c>
      <c r="L316" s="5">
        <f t="shared" si="16"/>
        <v>0</v>
      </c>
      <c r="M316">
        <f t="shared" si="15"/>
        <v>0</v>
      </c>
    </row>
    <row r="317" spans="11:13" hidden="1" x14ac:dyDescent="0.3">
      <c r="K317" s="7">
        <f t="shared" si="14"/>
        <v>0</v>
      </c>
      <c r="L317" s="5">
        <f t="shared" si="16"/>
        <v>0</v>
      </c>
      <c r="M317">
        <f t="shared" si="15"/>
        <v>0</v>
      </c>
    </row>
    <row r="318" spans="11:13" hidden="1" x14ac:dyDescent="0.3">
      <c r="K318" s="7">
        <f t="shared" si="14"/>
        <v>0</v>
      </c>
      <c r="L318" s="5">
        <f t="shared" si="16"/>
        <v>0</v>
      </c>
      <c r="M318">
        <f t="shared" si="15"/>
        <v>0</v>
      </c>
    </row>
    <row r="319" spans="11:13" hidden="1" x14ac:dyDescent="0.3">
      <c r="K319" s="7">
        <f t="shared" si="14"/>
        <v>0</v>
      </c>
      <c r="L319" s="5">
        <f t="shared" si="16"/>
        <v>0</v>
      </c>
      <c r="M319">
        <f t="shared" si="15"/>
        <v>0</v>
      </c>
    </row>
    <row r="320" spans="11:13" hidden="1" x14ac:dyDescent="0.3">
      <c r="K320" s="7">
        <f t="shared" si="14"/>
        <v>0</v>
      </c>
      <c r="L320" s="5">
        <f t="shared" si="16"/>
        <v>0</v>
      </c>
      <c r="M320">
        <f t="shared" si="15"/>
        <v>0</v>
      </c>
    </row>
    <row r="321" spans="11:13" hidden="1" x14ac:dyDescent="0.3">
      <c r="K321" s="7">
        <f t="shared" si="14"/>
        <v>0</v>
      </c>
      <c r="L321" s="5">
        <f t="shared" si="16"/>
        <v>0</v>
      </c>
      <c r="M321">
        <f t="shared" si="15"/>
        <v>0</v>
      </c>
    </row>
    <row r="322" spans="11:13" hidden="1" x14ac:dyDescent="0.3">
      <c r="K322" s="7">
        <f t="shared" si="14"/>
        <v>0</v>
      </c>
      <c r="L322" s="5">
        <f t="shared" si="16"/>
        <v>0</v>
      </c>
      <c r="M322">
        <f t="shared" si="15"/>
        <v>0</v>
      </c>
    </row>
    <row r="323" spans="11:13" hidden="1" x14ac:dyDescent="0.3">
      <c r="K323" s="7">
        <f t="shared" si="14"/>
        <v>0</v>
      </c>
      <c r="L323" s="5">
        <f t="shared" si="16"/>
        <v>0</v>
      </c>
      <c r="M323">
        <f t="shared" si="15"/>
        <v>0</v>
      </c>
    </row>
    <row r="324" spans="11:13" hidden="1" x14ac:dyDescent="0.3">
      <c r="K324" s="7">
        <f t="shared" si="14"/>
        <v>0</v>
      </c>
      <c r="L324" s="5">
        <f t="shared" si="16"/>
        <v>0</v>
      </c>
      <c r="M324">
        <f t="shared" si="15"/>
        <v>0</v>
      </c>
    </row>
    <row r="325" spans="11:13" hidden="1" x14ac:dyDescent="0.3">
      <c r="K325" s="7">
        <f t="shared" ref="K325:K388" si="17">SUM(F325:J325)</f>
        <v>0</v>
      </c>
      <c r="L325" s="5">
        <f t="shared" si="16"/>
        <v>0</v>
      </c>
      <c r="M325">
        <f t="shared" ref="M325:M388" si="18">SUM(K325*L325)</f>
        <v>0</v>
      </c>
    </row>
    <row r="326" spans="11:13" hidden="1" x14ac:dyDescent="0.3">
      <c r="K326" s="7">
        <f t="shared" si="17"/>
        <v>0</v>
      </c>
      <c r="L326" s="5">
        <f t="shared" ref="L326:L389" si="19">IF(D326="X",0,IF(E326="",0,IF(E326="H",0,VLOOKUP(E326,$F$539:$G$553,2))))</f>
        <v>0</v>
      </c>
      <c r="M326">
        <f t="shared" si="18"/>
        <v>0</v>
      </c>
    </row>
    <row r="327" spans="11:13" hidden="1" x14ac:dyDescent="0.3">
      <c r="K327" s="7">
        <f t="shared" si="17"/>
        <v>0</v>
      </c>
      <c r="L327" s="5">
        <f t="shared" si="19"/>
        <v>0</v>
      </c>
      <c r="M327">
        <f t="shared" si="18"/>
        <v>0</v>
      </c>
    </row>
    <row r="328" spans="11:13" hidden="1" x14ac:dyDescent="0.3">
      <c r="K328" s="7">
        <f t="shared" si="17"/>
        <v>0</v>
      </c>
      <c r="L328" s="5">
        <f t="shared" si="19"/>
        <v>0</v>
      </c>
      <c r="M328">
        <f t="shared" si="18"/>
        <v>0</v>
      </c>
    </row>
    <row r="329" spans="11:13" hidden="1" x14ac:dyDescent="0.3">
      <c r="K329" s="7">
        <f t="shared" si="17"/>
        <v>0</v>
      </c>
      <c r="L329" s="5">
        <f t="shared" si="19"/>
        <v>0</v>
      </c>
      <c r="M329">
        <f t="shared" si="18"/>
        <v>0</v>
      </c>
    </row>
    <row r="330" spans="11:13" hidden="1" x14ac:dyDescent="0.3">
      <c r="K330" s="7">
        <f t="shared" si="17"/>
        <v>0</v>
      </c>
      <c r="L330" s="5">
        <f t="shared" si="19"/>
        <v>0</v>
      </c>
      <c r="M330">
        <f t="shared" si="18"/>
        <v>0</v>
      </c>
    </row>
    <row r="331" spans="11:13" hidden="1" x14ac:dyDescent="0.3">
      <c r="K331" s="7">
        <f t="shared" si="17"/>
        <v>0</v>
      </c>
      <c r="L331" s="5">
        <f t="shared" si="19"/>
        <v>0</v>
      </c>
      <c r="M331">
        <f t="shared" si="18"/>
        <v>0</v>
      </c>
    </row>
    <row r="332" spans="11:13" hidden="1" x14ac:dyDescent="0.3">
      <c r="K332" s="7">
        <f t="shared" si="17"/>
        <v>0</v>
      </c>
      <c r="L332" s="5">
        <f t="shared" si="19"/>
        <v>0</v>
      </c>
      <c r="M332">
        <f t="shared" si="18"/>
        <v>0</v>
      </c>
    </row>
    <row r="333" spans="11:13" hidden="1" x14ac:dyDescent="0.3">
      <c r="K333" s="7">
        <f t="shared" si="17"/>
        <v>0</v>
      </c>
      <c r="L333" s="5">
        <f t="shared" si="19"/>
        <v>0</v>
      </c>
      <c r="M333">
        <f t="shared" si="18"/>
        <v>0</v>
      </c>
    </row>
    <row r="334" spans="11:13" hidden="1" x14ac:dyDescent="0.3">
      <c r="K334" s="7">
        <f t="shared" si="17"/>
        <v>0</v>
      </c>
      <c r="L334" s="5">
        <f t="shared" si="19"/>
        <v>0</v>
      </c>
      <c r="M334">
        <f t="shared" si="18"/>
        <v>0</v>
      </c>
    </row>
    <row r="335" spans="11:13" hidden="1" x14ac:dyDescent="0.3">
      <c r="K335" s="7">
        <f t="shared" si="17"/>
        <v>0</v>
      </c>
      <c r="L335" s="5">
        <f t="shared" si="19"/>
        <v>0</v>
      </c>
      <c r="M335">
        <f t="shared" si="18"/>
        <v>0</v>
      </c>
    </row>
    <row r="336" spans="11:13" hidden="1" x14ac:dyDescent="0.3">
      <c r="K336" s="7">
        <f t="shared" si="17"/>
        <v>0</v>
      </c>
      <c r="L336" s="5">
        <f t="shared" si="19"/>
        <v>0</v>
      </c>
      <c r="M336">
        <f t="shared" si="18"/>
        <v>0</v>
      </c>
    </row>
    <row r="337" spans="11:13" hidden="1" x14ac:dyDescent="0.3">
      <c r="K337" s="7">
        <f t="shared" si="17"/>
        <v>0</v>
      </c>
      <c r="L337" s="5">
        <f t="shared" si="19"/>
        <v>0</v>
      </c>
      <c r="M337">
        <f t="shared" si="18"/>
        <v>0</v>
      </c>
    </row>
    <row r="338" spans="11:13" hidden="1" x14ac:dyDescent="0.3">
      <c r="K338" s="7">
        <f t="shared" si="17"/>
        <v>0</v>
      </c>
      <c r="L338" s="5">
        <f t="shared" si="19"/>
        <v>0</v>
      </c>
      <c r="M338">
        <f t="shared" si="18"/>
        <v>0</v>
      </c>
    </row>
    <row r="339" spans="11:13" hidden="1" x14ac:dyDescent="0.3">
      <c r="K339" s="7">
        <f t="shared" si="17"/>
        <v>0</v>
      </c>
      <c r="L339" s="5">
        <f t="shared" si="19"/>
        <v>0</v>
      </c>
      <c r="M339">
        <f t="shared" si="18"/>
        <v>0</v>
      </c>
    </row>
    <row r="340" spans="11:13" hidden="1" x14ac:dyDescent="0.3">
      <c r="K340" s="7">
        <f t="shared" si="17"/>
        <v>0</v>
      </c>
      <c r="L340" s="5">
        <f t="shared" si="19"/>
        <v>0</v>
      </c>
      <c r="M340">
        <f t="shared" si="18"/>
        <v>0</v>
      </c>
    </row>
    <row r="341" spans="11:13" hidden="1" x14ac:dyDescent="0.3">
      <c r="K341" s="7">
        <f t="shared" si="17"/>
        <v>0</v>
      </c>
      <c r="L341" s="5">
        <f t="shared" si="19"/>
        <v>0</v>
      </c>
      <c r="M341">
        <f t="shared" si="18"/>
        <v>0</v>
      </c>
    </row>
    <row r="342" spans="11:13" hidden="1" x14ac:dyDescent="0.3">
      <c r="K342" s="7">
        <f t="shared" si="17"/>
        <v>0</v>
      </c>
      <c r="L342" s="5">
        <f t="shared" si="19"/>
        <v>0</v>
      </c>
      <c r="M342">
        <f t="shared" si="18"/>
        <v>0</v>
      </c>
    </row>
    <row r="343" spans="11:13" hidden="1" x14ac:dyDescent="0.3">
      <c r="K343" s="7">
        <f t="shared" si="17"/>
        <v>0</v>
      </c>
      <c r="L343" s="5">
        <f t="shared" si="19"/>
        <v>0</v>
      </c>
      <c r="M343">
        <f t="shared" si="18"/>
        <v>0</v>
      </c>
    </row>
    <row r="344" spans="11:13" hidden="1" x14ac:dyDescent="0.3">
      <c r="K344" s="7">
        <f t="shared" si="17"/>
        <v>0</v>
      </c>
      <c r="L344" s="5">
        <f t="shared" si="19"/>
        <v>0</v>
      </c>
      <c r="M344">
        <f t="shared" si="18"/>
        <v>0</v>
      </c>
    </row>
    <row r="345" spans="11:13" hidden="1" x14ac:dyDescent="0.3">
      <c r="K345" s="7">
        <f t="shared" si="17"/>
        <v>0</v>
      </c>
      <c r="L345" s="5">
        <f t="shared" si="19"/>
        <v>0</v>
      </c>
      <c r="M345">
        <f t="shared" si="18"/>
        <v>0</v>
      </c>
    </row>
    <row r="346" spans="11:13" hidden="1" x14ac:dyDescent="0.3">
      <c r="K346" s="7">
        <f t="shared" si="17"/>
        <v>0</v>
      </c>
      <c r="L346" s="5">
        <f t="shared" si="19"/>
        <v>0</v>
      </c>
      <c r="M346">
        <f t="shared" si="18"/>
        <v>0</v>
      </c>
    </row>
    <row r="347" spans="11:13" hidden="1" x14ac:dyDescent="0.3">
      <c r="K347" s="7">
        <f t="shared" si="17"/>
        <v>0</v>
      </c>
      <c r="L347" s="5">
        <f t="shared" si="19"/>
        <v>0</v>
      </c>
      <c r="M347">
        <f t="shared" si="18"/>
        <v>0</v>
      </c>
    </row>
    <row r="348" spans="11:13" hidden="1" x14ac:dyDescent="0.3">
      <c r="K348" s="7">
        <f t="shared" si="17"/>
        <v>0</v>
      </c>
      <c r="L348" s="5">
        <f t="shared" si="19"/>
        <v>0</v>
      </c>
      <c r="M348">
        <f t="shared" si="18"/>
        <v>0</v>
      </c>
    </row>
    <row r="349" spans="11:13" hidden="1" x14ac:dyDescent="0.3">
      <c r="K349" s="7">
        <f t="shared" si="17"/>
        <v>0</v>
      </c>
      <c r="L349" s="5">
        <f t="shared" si="19"/>
        <v>0</v>
      </c>
      <c r="M349">
        <f t="shared" si="18"/>
        <v>0</v>
      </c>
    </row>
    <row r="350" spans="11:13" hidden="1" x14ac:dyDescent="0.3">
      <c r="K350" s="7">
        <f t="shared" si="17"/>
        <v>0</v>
      </c>
      <c r="L350" s="5">
        <f t="shared" si="19"/>
        <v>0</v>
      </c>
      <c r="M350">
        <f t="shared" si="18"/>
        <v>0</v>
      </c>
    </row>
    <row r="351" spans="11:13" hidden="1" x14ac:dyDescent="0.3">
      <c r="K351" s="7">
        <f t="shared" si="17"/>
        <v>0</v>
      </c>
      <c r="L351" s="5">
        <f t="shared" si="19"/>
        <v>0</v>
      </c>
      <c r="M351">
        <f t="shared" si="18"/>
        <v>0</v>
      </c>
    </row>
    <row r="352" spans="11:13" hidden="1" x14ac:dyDescent="0.3">
      <c r="K352" s="7">
        <f t="shared" si="17"/>
        <v>0</v>
      </c>
      <c r="L352" s="5">
        <f t="shared" si="19"/>
        <v>0</v>
      </c>
      <c r="M352">
        <f t="shared" si="18"/>
        <v>0</v>
      </c>
    </row>
    <row r="353" spans="11:13" hidden="1" x14ac:dyDescent="0.3">
      <c r="K353" s="7">
        <f t="shared" si="17"/>
        <v>0</v>
      </c>
      <c r="L353" s="5">
        <f t="shared" si="19"/>
        <v>0</v>
      </c>
      <c r="M353">
        <f t="shared" si="18"/>
        <v>0</v>
      </c>
    </row>
    <row r="354" spans="11:13" hidden="1" x14ac:dyDescent="0.3">
      <c r="K354" s="7">
        <f t="shared" si="17"/>
        <v>0</v>
      </c>
      <c r="L354" s="5">
        <f t="shared" si="19"/>
        <v>0</v>
      </c>
      <c r="M354">
        <f t="shared" si="18"/>
        <v>0</v>
      </c>
    </row>
    <row r="355" spans="11:13" hidden="1" x14ac:dyDescent="0.3">
      <c r="K355" s="7">
        <f t="shared" si="17"/>
        <v>0</v>
      </c>
      <c r="L355" s="5">
        <f t="shared" si="19"/>
        <v>0</v>
      </c>
      <c r="M355">
        <f t="shared" si="18"/>
        <v>0</v>
      </c>
    </row>
    <row r="356" spans="11:13" hidden="1" x14ac:dyDescent="0.3">
      <c r="K356" s="7">
        <f t="shared" si="17"/>
        <v>0</v>
      </c>
      <c r="L356" s="5">
        <f t="shared" si="19"/>
        <v>0</v>
      </c>
      <c r="M356">
        <f t="shared" si="18"/>
        <v>0</v>
      </c>
    </row>
    <row r="357" spans="11:13" hidden="1" x14ac:dyDescent="0.3">
      <c r="K357" s="7">
        <f t="shared" si="17"/>
        <v>0</v>
      </c>
      <c r="L357" s="5">
        <f t="shared" si="19"/>
        <v>0</v>
      </c>
      <c r="M357">
        <f t="shared" si="18"/>
        <v>0</v>
      </c>
    </row>
    <row r="358" spans="11:13" hidden="1" x14ac:dyDescent="0.3">
      <c r="K358" s="7">
        <f t="shared" si="17"/>
        <v>0</v>
      </c>
      <c r="L358" s="5">
        <f t="shared" si="19"/>
        <v>0</v>
      </c>
      <c r="M358">
        <f t="shared" si="18"/>
        <v>0</v>
      </c>
    </row>
    <row r="359" spans="11:13" hidden="1" x14ac:dyDescent="0.3">
      <c r="K359" s="7">
        <f t="shared" si="17"/>
        <v>0</v>
      </c>
      <c r="L359" s="5">
        <f t="shared" si="19"/>
        <v>0</v>
      </c>
      <c r="M359">
        <f t="shared" si="18"/>
        <v>0</v>
      </c>
    </row>
    <row r="360" spans="11:13" hidden="1" x14ac:dyDescent="0.3">
      <c r="K360" s="7">
        <f t="shared" si="17"/>
        <v>0</v>
      </c>
      <c r="L360" s="5">
        <f t="shared" si="19"/>
        <v>0</v>
      </c>
      <c r="M360">
        <f t="shared" si="18"/>
        <v>0</v>
      </c>
    </row>
    <row r="361" spans="11:13" hidden="1" x14ac:dyDescent="0.3">
      <c r="K361" s="7">
        <f t="shared" si="17"/>
        <v>0</v>
      </c>
      <c r="L361" s="5">
        <f t="shared" si="19"/>
        <v>0</v>
      </c>
      <c r="M361">
        <f t="shared" si="18"/>
        <v>0</v>
      </c>
    </row>
    <row r="362" spans="11:13" hidden="1" x14ac:dyDescent="0.3">
      <c r="K362" s="7">
        <f t="shared" si="17"/>
        <v>0</v>
      </c>
      <c r="L362" s="5">
        <f t="shared" si="19"/>
        <v>0</v>
      </c>
      <c r="M362">
        <f t="shared" si="18"/>
        <v>0</v>
      </c>
    </row>
    <row r="363" spans="11:13" hidden="1" x14ac:dyDescent="0.3">
      <c r="K363" s="7">
        <f t="shared" si="17"/>
        <v>0</v>
      </c>
      <c r="L363" s="5">
        <f t="shared" si="19"/>
        <v>0</v>
      </c>
      <c r="M363">
        <f t="shared" si="18"/>
        <v>0</v>
      </c>
    </row>
    <row r="364" spans="11:13" hidden="1" x14ac:dyDescent="0.3">
      <c r="K364" s="7">
        <f t="shared" si="17"/>
        <v>0</v>
      </c>
      <c r="L364" s="5">
        <f t="shared" si="19"/>
        <v>0</v>
      </c>
      <c r="M364">
        <f t="shared" si="18"/>
        <v>0</v>
      </c>
    </row>
    <row r="365" spans="11:13" hidden="1" x14ac:dyDescent="0.3">
      <c r="K365" s="7">
        <f t="shared" si="17"/>
        <v>0</v>
      </c>
      <c r="L365" s="5">
        <f t="shared" si="19"/>
        <v>0</v>
      </c>
      <c r="M365">
        <f t="shared" si="18"/>
        <v>0</v>
      </c>
    </row>
    <row r="366" spans="11:13" hidden="1" x14ac:dyDescent="0.3">
      <c r="K366" s="7">
        <f t="shared" si="17"/>
        <v>0</v>
      </c>
      <c r="L366" s="5">
        <f t="shared" si="19"/>
        <v>0</v>
      </c>
      <c r="M366">
        <f t="shared" si="18"/>
        <v>0</v>
      </c>
    </row>
    <row r="367" spans="11:13" hidden="1" x14ac:dyDescent="0.3">
      <c r="K367" s="7">
        <f t="shared" si="17"/>
        <v>0</v>
      </c>
      <c r="L367" s="5">
        <f t="shared" si="19"/>
        <v>0</v>
      </c>
      <c r="M367">
        <f t="shared" si="18"/>
        <v>0</v>
      </c>
    </row>
    <row r="368" spans="11:13" hidden="1" x14ac:dyDescent="0.3">
      <c r="K368" s="7">
        <f t="shared" si="17"/>
        <v>0</v>
      </c>
      <c r="L368" s="5">
        <f t="shared" si="19"/>
        <v>0</v>
      </c>
      <c r="M368">
        <f t="shared" si="18"/>
        <v>0</v>
      </c>
    </row>
    <row r="369" spans="11:13" hidden="1" x14ac:dyDescent="0.3">
      <c r="K369" s="7">
        <f t="shared" si="17"/>
        <v>0</v>
      </c>
      <c r="L369" s="5">
        <f t="shared" si="19"/>
        <v>0</v>
      </c>
      <c r="M369">
        <f t="shared" si="18"/>
        <v>0</v>
      </c>
    </row>
    <row r="370" spans="11:13" hidden="1" x14ac:dyDescent="0.3">
      <c r="K370" s="7">
        <f t="shared" si="17"/>
        <v>0</v>
      </c>
      <c r="L370" s="5">
        <f t="shared" si="19"/>
        <v>0</v>
      </c>
      <c r="M370">
        <f t="shared" si="18"/>
        <v>0</v>
      </c>
    </row>
    <row r="371" spans="11:13" hidden="1" x14ac:dyDescent="0.3">
      <c r="K371" s="7">
        <f t="shared" si="17"/>
        <v>0</v>
      </c>
      <c r="L371" s="5">
        <f t="shared" si="19"/>
        <v>0</v>
      </c>
      <c r="M371">
        <f t="shared" si="18"/>
        <v>0</v>
      </c>
    </row>
    <row r="372" spans="11:13" hidden="1" x14ac:dyDescent="0.3">
      <c r="K372" s="7">
        <f t="shared" si="17"/>
        <v>0</v>
      </c>
      <c r="L372" s="5">
        <f t="shared" si="19"/>
        <v>0</v>
      </c>
      <c r="M372">
        <f t="shared" si="18"/>
        <v>0</v>
      </c>
    </row>
    <row r="373" spans="11:13" hidden="1" x14ac:dyDescent="0.3">
      <c r="K373" s="7">
        <f t="shared" si="17"/>
        <v>0</v>
      </c>
      <c r="L373" s="5">
        <f t="shared" si="19"/>
        <v>0</v>
      </c>
      <c r="M373">
        <f t="shared" si="18"/>
        <v>0</v>
      </c>
    </row>
    <row r="374" spans="11:13" hidden="1" x14ac:dyDescent="0.3">
      <c r="K374" s="7">
        <f t="shared" si="17"/>
        <v>0</v>
      </c>
      <c r="L374" s="5">
        <f t="shared" si="19"/>
        <v>0</v>
      </c>
      <c r="M374">
        <f t="shared" si="18"/>
        <v>0</v>
      </c>
    </row>
    <row r="375" spans="11:13" hidden="1" x14ac:dyDescent="0.3">
      <c r="K375" s="7">
        <f t="shared" si="17"/>
        <v>0</v>
      </c>
      <c r="L375" s="5">
        <f t="shared" si="19"/>
        <v>0</v>
      </c>
      <c r="M375">
        <f t="shared" si="18"/>
        <v>0</v>
      </c>
    </row>
    <row r="376" spans="11:13" hidden="1" x14ac:dyDescent="0.3">
      <c r="K376" s="7">
        <f t="shared" si="17"/>
        <v>0</v>
      </c>
      <c r="L376" s="5">
        <f t="shared" si="19"/>
        <v>0</v>
      </c>
      <c r="M376">
        <f t="shared" si="18"/>
        <v>0</v>
      </c>
    </row>
    <row r="377" spans="11:13" hidden="1" x14ac:dyDescent="0.3">
      <c r="K377" s="7">
        <f t="shared" si="17"/>
        <v>0</v>
      </c>
      <c r="L377" s="5">
        <f t="shared" si="19"/>
        <v>0</v>
      </c>
      <c r="M377">
        <f t="shared" si="18"/>
        <v>0</v>
      </c>
    </row>
    <row r="378" spans="11:13" hidden="1" x14ac:dyDescent="0.3">
      <c r="K378" s="7">
        <f t="shared" si="17"/>
        <v>0</v>
      </c>
      <c r="L378" s="5">
        <f t="shared" si="19"/>
        <v>0</v>
      </c>
      <c r="M378">
        <f t="shared" si="18"/>
        <v>0</v>
      </c>
    </row>
    <row r="379" spans="11:13" hidden="1" x14ac:dyDescent="0.3">
      <c r="K379" s="7">
        <f t="shared" si="17"/>
        <v>0</v>
      </c>
      <c r="L379" s="5">
        <f t="shared" si="19"/>
        <v>0</v>
      </c>
      <c r="M379">
        <f t="shared" si="18"/>
        <v>0</v>
      </c>
    </row>
    <row r="380" spans="11:13" hidden="1" x14ac:dyDescent="0.3">
      <c r="K380" s="7">
        <f t="shared" si="17"/>
        <v>0</v>
      </c>
      <c r="L380" s="5">
        <f t="shared" si="19"/>
        <v>0</v>
      </c>
      <c r="M380">
        <f t="shared" si="18"/>
        <v>0</v>
      </c>
    </row>
    <row r="381" spans="11:13" hidden="1" x14ac:dyDescent="0.3">
      <c r="K381" s="7">
        <f t="shared" si="17"/>
        <v>0</v>
      </c>
      <c r="L381" s="5">
        <f t="shared" si="19"/>
        <v>0</v>
      </c>
      <c r="M381">
        <f t="shared" si="18"/>
        <v>0</v>
      </c>
    </row>
    <row r="382" spans="11:13" hidden="1" x14ac:dyDescent="0.3">
      <c r="K382" s="7">
        <f t="shared" si="17"/>
        <v>0</v>
      </c>
      <c r="L382" s="5">
        <f t="shared" si="19"/>
        <v>0</v>
      </c>
      <c r="M382">
        <f t="shared" si="18"/>
        <v>0</v>
      </c>
    </row>
    <row r="383" spans="11:13" hidden="1" x14ac:dyDescent="0.3">
      <c r="K383" s="7">
        <f t="shared" si="17"/>
        <v>0</v>
      </c>
      <c r="L383" s="5">
        <f t="shared" si="19"/>
        <v>0</v>
      </c>
      <c r="M383">
        <f t="shared" si="18"/>
        <v>0</v>
      </c>
    </row>
    <row r="384" spans="11:13" hidden="1" x14ac:dyDescent="0.3">
      <c r="K384" s="7">
        <f t="shared" si="17"/>
        <v>0</v>
      </c>
      <c r="L384" s="5">
        <f t="shared" si="19"/>
        <v>0</v>
      </c>
      <c r="M384">
        <f t="shared" si="18"/>
        <v>0</v>
      </c>
    </row>
    <row r="385" spans="11:13" hidden="1" x14ac:dyDescent="0.3">
      <c r="K385" s="7">
        <f t="shared" si="17"/>
        <v>0</v>
      </c>
      <c r="L385" s="5">
        <f t="shared" si="19"/>
        <v>0</v>
      </c>
      <c r="M385">
        <f t="shared" si="18"/>
        <v>0</v>
      </c>
    </row>
    <row r="386" spans="11:13" hidden="1" x14ac:dyDescent="0.3">
      <c r="K386" s="7">
        <f t="shared" si="17"/>
        <v>0</v>
      </c>
      <c r="L386" s="5">
        <f t="shared" si="19"/>
        <v>0</v>
      </c>
      <c r="M386">
        <f t="shared" si="18"/>
        <v>0</v>
      </c>
    </row>
    <row r="387" spans="11:13" hidden="1" x14ac:dyDescent="0.3">
      <c r="K387" s="7">
        <f t="shared" si="17"/>
        <v>0</v>
      </c>
      <c r="L387" s="5">
        <f t="shared" si="19"/>
        <v>0</v>
      </c>
      <c r="M387">
        <f t="shared" si="18"/>
        <v>0</v>
      </c>
    </row>
    <row r="388" spans="11:13" hidden="1" x14ac:dyDescent="0.3">
      <c r="K388" s="7">
        <f t="shared" si="17"/>
        <v>0</v>
      </c>
      <c r="L388" s="5">
        <f t="shared" si="19"/>
        <v>0</v>
      </c>
      <c r="M388">
        <f t="shared" si="18"/>
        <v>0</v>
      </c>
    </row>
    <row r="389" spans="11:13" hidden="1" x14ac:dyDescent="0.3">
      <c r="K389" s="7">
        <f t="shared" ref="K389:K452" si="20">SUM(F389:J389)</f>
        <v>0</v>
      </c>
      <c r="L389" s="5">
        <f t="shared" si="19"/>
        <v>0</v>
      </c>
      <c r="M389">
        <f t="shared" ref="M389:M452" si="21">SUM(K389*L389)</f>
        <v>0</v>
      </c>
    </row>
    <row r="390" spans="11:13" hidden="1" x14ac:dyDescent="0.3">
      <c r="K390" s="7">
        <f t="shared" si="20"/>
        <v>0</v>
      </c>
      <c r="L390" s="5">
        <f t="shared" ref="L390:L453" si="22">IF(D390="X",0,IF(E390="",0,IF(E390="H",0,VLOOKUP(E390,$F$539:$G$553,2))))</f>
        <v>0</v>
      </c>
      <c r="M390">
        <f t="shared" si="21"/>
        <v>0</v>
      </c>
    </row>
    <row r="391" spans="11:13" hidden="1" x14ac:dyDescent="0.3">
      <c r="K391" s="7">
        <f t="shared" si="20"/>
        <v>0</v>
      </c>
      <c r="L391" s="5">
        <f t="shared" si="22"/>
        <v>0</v>
      </c>
      <c r="M391">
        <f t="shared" si="21"/>
        <v>0</v>
      </c>
    </row>
    <row r="392" spans="11:13" hidden="1" x14ac:dyDescent="0.3">
      <c r="K392" s="7">
        <f t="shared" si="20"/>
        <v>0</v>
      </c>
      <c r="L392" s="5">
        <f t="shared" si="22"/>
        <v>0</v>
      </c>
      <c r="M392">
        <f t="shared" si="21"/>
        <v>0</v>
      </c>
    </row>
    <row r="393" spans="11:13" hidden="1" x14ac:dyDescent="0.3">
      <c r="K393" s="7">
        <f t="shared" si="20"/>
        <v>0</v>
      </c>
      <c r="L393" s="5">
        <f t="shared" si="22"/>
        <v>0</v>
      </c>
      <c r="M393">
        <f t="shared" si="21"/>
        <v>0</v>
      </c>
    </row>
    <row r="394" spans="11:13" hidden="1" x14ac:dyDescent="0.3">
      <c r="K394" s="7">
        <f t="shared" si="20"/>
        <v>0</v>
      </c>
      <c r="L394" s="5">
        <f t="shared" si="22"/>
        <v>0</v>
      </c>
      <c r="M394">
        <f t="shared" si="21"/>
        <v>0</v>
      </c>
    </row>
    <row r="395" spans="11:13" hidden="1" x14ac:dyDescent="0.3">
      <c r="K395" s="7">
        <f t="shared" si="20"/>
        <v>0</v>
      </c>
      <c r="L395" s="5">
        <f t="shared" si="22"/>
        <v>0</v>
      </c>
      <c r="M395">
        <f t="shared" si="21"/>
        <v>0</v>
      </c>
    </row>
    <row r="396" spans="11:13" hidden="1" x14ac:dyDescent="0.3">
      <c r="K396" s="7">
        <f t="shared" si="20"/>
        <v>0</v>
      </c>
      <c r="L396" s="5">
        <f t="shared" si="22"/>
        <v>0</v>
      </c>
      <c r="M396">
        <f t="shared" si="21"/>
        <v>0</v>
      </c>
    </row>
    <row r="397" spans="11:13" hidden="1" x14ac:dyDescent="0.3">
      <c r="K397" s="7">
        <f t="shared" si="20"/>
        <v>0</v>
      </c>
      <c r="L397" s="5">
        <f t="shared" si="22"/>
        <v>0</v>
      </c>
      <c r="M397">
        <f t="shared" si="21"/>
        <v>0</v>
      </c>
    </row>
    <row r="398" spans="11:13" hidden="1" x14ac:dyDescent="0.3">
      <c r="K398" s="7">
        <f t="shared" si="20"/>
        <v>0</v>
      </c>
      <c r="L398" s="5">
        <f t="shared" si="22"/>
        <v>0</v>
      </c>
      <c r="M398">
        <f t="shared" si="21"/>
        <v>0</v>
      </c>
    </row>
    <row r="399" spans="11:13" hidden="1" x14ac:dyDescent="0.3">
      <c r="K399" s="7">
        <f t="shared" si="20"/>
        <v>0</v>
      </c>
      <c r="L399" s="5">
        <f t="shared" si="22"/>
        <v>0</v>
      </c>
      <c r="M399">
        <f t="shared" si="21"/>
        <v>0</v>
      </c>
    </row>
    <row r="400" spans="11:13" hidden="1" x14ac:dyDescent="0.3">
      <c r="K400" s="7">
        <f t="shared" si="20"/>
        <v>0</v>
      </c>
      <c r="L400" s="5">
        <f t="shared" si="22"/>
        <v>0</v>
      </c>
      <c r="M400">
        <f t="shared" si="21"/>
        <v>0</v>
      </c>
    </row>
    <row r="401" spans="11:13" hidden="1" x14ac:dyDescent="0.3">
      <c r="K401" s="7">
        <f t="shared" si="20"/>
        <v>0</v>
      </c>
      <c r="L401" s="5">
        <f t="shared" si="22"/>
        <v>0</v>
      </c>
      <c r="M401">
        <f t="shared" si="21"/>
        <v>0</v>
      </c>
    </row>
    <row r="402" spans="11:13" hidden="1" x14ac:dyDescent="0.3">
      <c r="K402" s="7">
        <f t="shared" si="20"/>
        <v>0</v>
      </c>
      <c r="L402" s="5">
        <f t="shared" si="22"/>
        <v>0</v>
      </c>
      <c r="M402">
        <f t="shared" si="21"/>
        <v>0</v>
      </c>
    </row>
    <row r="403" spans="11:13" hidden="1" x14ac:dyDescent="0.3">
      <c r="K403" s="7">
        <f t="shared" si="20"/>
        <v>0</v>
      </c>
      <c r="L403" s="5">
        <f t="shared" si="22"/>
        <v>0</v>
      </c>
      <c r="M403">
        <f t="shared" si="21"/>
        <v>0</v>
      </c>
    </row>
    <row r="404" spans="11:13" hidden="1" x14ac:dyDescent="0.3">
      <c r="K404" s="7">
        <f t="shared" si="20"/>
        <v>0</v>
      </c>
      <c r="L404" s="5">
        <f t="shared" si="22"/>
        <v>0</v>
      </c>
      <c r="M404">
        <f t="shared" si="21"/>
        <v>0</v>
      </c>
    </row>
    <row r="405" spans="11:13" hidden="1" x14ac:dyDescent="0.3">
      <c r="K405" s="7">
        <f t="shared" si="20"/>
        <v>0</v>
      </c>
      <c r="L405" s="5">
        <f t="shared" si="22"/>
        <v>0</v>
      </c>
      <c r="M405">
        <f t="shared" si="21"/>
        <v>0</v>
      </c>
    </row>
    <row r="406" spans="11:13" hidden="1" x14ac:dyDescent="0.3">
      <c r="K406" s="7">
        <f t="shared" si="20"/>
        <v>0</v>
      </c>
      <c r="L406" s="5">
        <f t="shared" si="22"/>
        <v>0</v>
      </c>
      <c r="M406">
        <f t="shared" si="21"/>
        <v>0</v>
      </c>
    </row>
    <row r="407" spans="11:13" hidden="1" x14ac:dyDescent="0.3">
      <c r="K407" s="7">
        <f t="shared" si="20"/>
        <v>0</v>
      </c>
      <c r="L407" s="5">
        <f t="shared" si="22"/>
        <v>0</v>
      </c>
      <c r="M407">
        <f t="shared" si="21"/>
        <v>0</v>
      </c>
    </row>
    <row r="408" spans="11:13" hidden="1" x14ac:dyDescent="0.3">
      <c r="K408" s="7">
        <f t="shared" si="20"/>
        <v>0</v>
      </c>
      <c r="L408" s="5">
        <f t="shared" si="22"/>
        <v>0</v>
      </c>
      <c r="M408">
        <f t="shared" si="21"/>
        <v>0</v>
      </c>
    </row>
    <row r="409" spans="11:13" hidden="1" x14ac:dyDescent="0.3">
      <c r="K409" s="7">
        <f t="shared" si="20"/>
        <v>0</v>
      </c>
      <c r="L409" s="5">
        <f t="shared" si="22"/>
        <v>0</v>
      </c>
      <c r="M409">
        <f t="shared" si="21"/>
        <v>0</v>
      </c>
    </row>
    <row r="410" spans="11:13" hidden="1" x14ac:dyDescent="0.3">
      <c r="K410" s="7">
        <f t="shared" si="20"/>
        <v>0</v>
      </c>
      <c r="L410" s="5">
        <f t="shared" si="22"/>
        <v>0</v>
      </c>
      <c r="M410">
        <f t="shared" si="21"/>
        <v>0</v>
      </c>
    </row>
    <row r="411" spans="11:13" hidden="1" x14ac:dyDescent="0.3">
      <c r="K411" s="7">
        <f t="shared" si="20"/>
        <v>0</v>
      </c>
      <c r="L411" s="5">
        <f t="shared" si="22"/>
        <v>0</v>
      </c>
      <c r="M411">
        <f t="shared" si="21"/>
        <v>0</v>
      </c>
    </row>
    <row r="412" spans="11:13" hidden="1" x14ac:dyDescent="0.3">
      <c r="K412" s="7">
        <f t="shared" si="20"/>
        <v>0</v>
      </c>
      <c r="L412" s="5">
        <f t="shared" si="22"/>
        <v>0</v>
      </c>
      <c r="M412">
        <f t="shared" si="21"/>
        <v>0</v>
      </c>
    </row>
    <row r="413" spans="11:13" hidden="1" x14ac:dyDescent="0.3">
      <c r="K413" s="7">
        <f t="shared" si="20"/>
        <v>0</v>
      </c>
      <c r="L413" s="5">
        <f t="shared" si="22"/>
        <v>0</v>
      </c>
      <c r="M413">
        <f t="shared" si="21"/>
        <v>0</v>
      </c>
    </row>
    <row r="414" spans="11:13" hidden="1" x14ac:dyDescent="0.3">
      <c r="K414" s="7">
        <f t="shared" si="20"/>
        <v>0</v>
      </c>
      <c r="L414" s="5">
        <f t="shared" si="22"/>
        <v>0</v>
      </c>
      <c r="M414">
        <f t="shared" si="21"/>
        <v>0</v>
      </c>
    </row>
    <row r="415" spans="11:13" hidden="1" x14ac:dyDescent="0.3">
      <c r="K415" s="7">
        <f t="shared" si="20"/>
        <v>0</v>
      </c>
      <c r="L415" s="5">
        <f t="shared" si="22"/>
        <v>0</v>
      </c>
      <c r="M415">
        <f t="shared" si="21"/>
        <v>0</v>
      </c>
    </row>
    <row r="416" spans="11:13" hidden="1" x14ac:dyDescent="0.3">
      <c r="K416" s="7">
        <f t="shared" si="20"/>
        <v>0</v>
      </c>
      <c r="L416" s="5">
        <f t="shared" si="22"/>
        <v>0</v>
      </c>
      <c r="M416">
        <f t="shared" si="21"/>
        <v>0</v>
      </c>
    </row>
    <row r="417" spans="11:13" hidden="1" x14ac:dyDescent="0.3">
      <c r="K417" s="7">
        <f t="shared" si="20"/>
        <v>0</v>
      </c>
      <c r="L417" s="5">
        <f t="shared" si="22"/>
        <v>0</v>
      </c>
      <c r="M417">
        <f t="shared" si="21"/>
        <v>0</v>
      </c>
    </row>
    <row r="418" spans="11:13" hidden="1" x14ac:dyDescent="0.3">
      <c r="K418" s="7">
        <f t="shared" si="20"/>
        <v>0</v>
      </c>
      <c r="L418" s="5">
        <f t="shared" si="22"/>
        <v>0</v>
      </c>
      <c r="M418">
        <f t="shared" si="21"/>
        <v>0</v>
      </c>
    </row>
    <row r="419" spans="11:13" hidden="1" x14ac:dyDescent="0.3">
      <c r="K419" s="7">
        <f t="shared" si="20"/>
        <v>0</v>
      </c>
      <c r="L419" s="5">
        <f t="shared" si="22"/>
        <v>0</v>
      </c>
      <c r="M419">
        <f t="shared" si="21"/>
        <v>0</v>
      </c>
    </row>
    <row r="420" spans="11:13" hidden="1" x14ac:dyDescent="0.3">
      <c r="K420" s="7">
        <f t="shared" si="20"/>
        <v>0</v>
      </c>
      <c r="L420" s="5">
        <f t="shared" si="22"/>
        <v>0</v>
      </c>
      <c r="M420">
        <f t="shared" si="21"/>
        <v>0</v>
      </c>
    </row>
    <row r="421" spans="11:13" hidden="1" x14ac:dyDescent="0.3">
      <c r="K421" s="7">
        <f t="shared" si="20"/>
        <v>0</v>
      </c>
      <c r="L421" s="5">
        <f t="shared" si="22"/>
        <v>0</v>
      </c>
      <c r="M421">
        <f t="shared" si="21"/>
        <v>0</v>
      </c>
    </row>
    <row r="422" spans="11:13" hidden="1" x14ac:dyDescent="0.3">
      <c r="K422" s="7">
        <f t="shared" si="20"/>
        <v>0</v>
      </c>
      <c r="L422" s="5">
        <f t="shared" si="22"/>
        <v>0</v>
      </c>
      <c r="M422">
        <f t="shared" si="21"/>
        <v>0</v>
      </c>
    </row>
    <row r="423" spans="11:13" hidden="1" x14ac:dyDescent="0.3">
      <c r="K423" s="7">
        <f t="shared" si="20"/>
        <v>0</v>
      </c>
      <c r="L423" s="5">
        <f t="shared" si="22"/>
        <v>0</v>
      </c>
      <c r="M423">
        <f t="shared" si="21"/>
        <v>0</v>
      </c>
    </row>
    <row r="424" spans="11:13" hidden="1" x14ac:dyDescent="0.3">
      <c r="K424" s="7">
        <f t="shared" si="20"/>
        <v>0</v>
      </c>
      <c r="L424" s="5">
        <f t="shared" si="22"/>
        <v>0</v>
      </c>
      <c r="M424">
        <f t="shared" si="21"/>
        <v>0</v>
      </c>
    </row>
    <row r="425" spans="11:13" hidden="1" x14ac:dyDescent="0.3">
      <c r="K425" s="7">
        <f t="shared" si="20"/>
        <v>0</v>
      </c>
      <c r="L425" s="5">
        <f t="shared" si="22"/>
        <v>0</v>
      </c>
      <c r="M425">
        <f t="shared" si="21"/>
        <v>0</v>
      </c>
    </row>
    <row r="426" spans="11:13" hidden="1" x14ac:dyDescent="0.3">
      <c r="K426" s="7">
        <f t="shared" si="20"/>
        <v>0</v>
      </c>
      <c r="L426" s="5">
        <f t="shared" si="22"/>
        <v>0</v>
      </c>
      <c r="M426">
        <f t="shared" si="21"/>
        <v>0</v>
      </c>
    </row>
    <row r="427" spans="11:13" hidden="1" x14ac:dyDescent="0.3">
      <c r="K427" s="7">
        <f t="shared" si="20"/>
        <v>0</v>
      </c>
      <c r="L427" s="5">
        <f t="shared" si="22"/>
        <v>0</v>
      </c>
      <c r="M427">
        <f t="shared" si="21"/>
        <v>0</v>
      </c>
    </row>
    <row r="428" spans="11:13" hidden="1" x14ac:dyDescent="0.3">
      <c r="K428" s="7">
        <f t="shared" si="20"/>
        <v>0</v>
      </c>
      <c r="L428" s="5">
        <f t="shared" si="22"/>
        <v>0</v>
      </c>
      <c r="M428">
        <f t="shared" si="21"/>
        <v>0</v>
      </c>
    </row>
    <row r="429" spans="11:13" hidden="1" x14ac:dyDescent="0.3">
      <c r="K429" s="7">
        <f t="shared" si="20"/>
        <v>0</v>
      </c>
      <c r="L429" s="5">
        <f t="shared" si="22"/>
        <v>0</v>
      </c>
      <c r="M429">
        <f t="shared" si="21"/>
        <v>0</v>
      </c>
    </row>
    <row r="430" spans="11:13" hidden="1" x14ac:dyDescent="0.3">
      <c r="K430" s="7">
        <f t="shared" si="20"/>
        <v>0</v>
      </c>
      <c r="L430" s="5">
        <f t="shared" si="22"/>
        <v>0</v>
      </c>
      <c r="M430">
        <f t="shared" si="21"/>
        <v>0</v>
      </c>
    </row>
    <row r="431" spans="11:13" hidden="1" x14ac:dyDescent="0.3">
      <c r="K431" s="7">
        <f t="shared" si="20"/>
        <v>0</v>
      </c>
      <c r="L431" s="5">
        <f t="shared" si="22"/>
        <v>0</v>
      </c>
      <c r="M431">
        <f t="shared" si="21"/>
        <v>0</v>
      </c>
    </row>
    <row r="432" spans="11:13" hidden="1" x14ac:dyDescent="0.3">
      <c r="K432" s="7">
        <f t="shared" si="20"/>
        <v>0</v>
      </c>
      <c r="L432" s="5">
        <f t="shared" si="22"/>
        <v>0</v>
      </c>
      <c r="M432">
        <f t="shared" si="21"/>
        <v>0</v>
      </c>
    </row>
    <row r="433" spans="11:13" hidden="1" x14ac:dyDescent="0.3">
      <c r="K433" s="7">
        <f t="shared" si="20"/>
        <v>0</v>
      </c>
      <c r="L433" s="5">
        <f t="shared" si="22"/>
        <v>0</v>
      </c>
      <c r="M433">
        <f t="shared" si="21"/>
        <v>0</v>
      </c>
    </row>
    <row r="434" spans="11:13" hidden="1" x14ac:dyDescent="0.3">
      <c r="K434" s="7">
        <f t="shared" si="20"/>
        <v>0</v>
      </c>
      <c r="L434" s="5">
        <f t="shared" si="22"/>
        <v>0</v>
      </c>
      <c r="M434">
        <f t="shared" si="21"/>
        <v>0</v>
      </c>
    </row>
    <row r="435" spans="11:13" hidden="1" x14ac:dyDescent="0.3">
      <c r="K435" s="7">
        <f t="shared" si="20"/>
        <v>0</v>
      </c>
      <c r="L435" s="5">
        <f t="shared" si="22"/>
        <v>0</v>
      </c>
      <c r="M435">
        <f t="shared" si="21"/>
        <v>0</v>
      </c>
    </row>
    <row r="436" spans="11:13" hidden="1" x14ac:dyDescent="0.3">
      <c r="K436" s="7">
        <f t="shared" si="20"/>
        <v>0</v>
      </c>
      <c r="L436" s="5">
        <f t="shared" si="22"/>
        <v>0</v>
      </c>
      <c r="M436">
        <f t="shared" si="21"/>
        <v>0</v>
      </c>
    </row>
    <row r="437" spans="11:13" hidden="1" x14ac:dyDescent="0.3">
      <c r="K437" s="7">
        <f t="shared" si="20"/>
        <v>0</v>
      </c>
      <c r="L437" s="5">
        <f t="shared" si="22"/>
        <v>0</v>
      </c>
      <c r="M437">
        <f t="shared" si="21"/>
        <v>0</v>
      </c>
    </row>
    <row r="438" spans="11:13" hidden="1" x14ac:dyDescent="0.3">
      <c r="K438" s="7">
        <f t="shared" si="20"/>
        <v>0</v>
      </c>
      <c r="L438" s="5">
        <f t="shared" si="22"/>
        <v>0</v>
      </c>
      <c r="M438">
        <f t="shared" si="21"/>
        <v>0</v>
      </c>
    </row>
    <row r="439" spans="11:13" hidden="1" x14ac:dyDescent="0.3">
      <c r="K439" s="7">
        <f t="shared" si="20"/>
        <v>0</v>
      </c>
      <c r="L439" s="5">
        <f t="shared" si="22"/>
        <v>0</v>
      </c>
      <c r="M439">
        <f t="shared" si="21"/>
        <v>0</v>
      </c>
    </row>
    <row r="440" spans="11:13" hidden="1" x14ac:dyDescent="0.3">
      <c r="K440" s="7">
        <f t="shared" si="20"/>
        <v>0</v>
      </c>
      <c r="L440" s="5">
        <f t="shared" si="22"/>
        <v>0</v>
      </c>
      <c r="M440">
        <f t="shared" si="21"/>
        <v>0</v>
      </c>
    </row>
    <row r="441" spans="11:13" hidden="1" x14ac:dyDescent="0.3">
      <c r="K441" s="7">
        <f t="shared" si="20"/>
        <v>0</v>
      </c>
      <c r="L441" s="5">
        <f t="shared" si="22"/>
        <v>0</v>
      </c>
      <c r="M441">
        <f t="shared" si="21"/>
        <v>0</v>
      </c>
    </row>
    <row r="442" spans="11:13" hidden="1" x14ac:dyDescent="0.3">
      <c r="K442" s="7">
        <f t="shared" si="20"/>
        <v>0</v>
      </c>
      <c r="L442" s="5">
        <f t="shared" si="22"/>
        <v>0</v>
      </c>
      <c r="M442">
        <f t="shared" si="21"/>
        <v>0</v>
      </c>
    </row>
    <row r="443" spans="11:13" hidden="1" x14ac:dyDescent="0.3">
      <c r="K443" s="7">
        <f t="shared" si="20"/>
        <v>0</v>
      </c>
      <c r="L443" s="5">
        <f t="shared" si="22"/>
        <v>0</v>
      </c>
      <c r="M443">
        <f t="shared" si="21"/>
        <v>0</v>
      </c>
    </row>
    <row r="444" spans="11:13" hidden="1" x14ac:dyDescent="0.3">
      <c r="K444" s="7">
        <f t="shared" si="20"/>
        <v>0</v>
      </c>
      <c r="L444" s="5">
        <f t="shared" si="22"/>
        <v>0</v>
      </c>
      <c r="M444">
        <f t="shared" si="21"/>
        <v>0</v>
      </c>
    </row>
    <row r="445" spans="11:13" hidden="1" x14ac:dyDescent="0.3">
      <c r="K445" s="7">
        <f t="shared" si="20"/>
        <v>0</v>
      </c>
      <c r="L445" s="5">
        <f t="shared" si="22"/>
        <v>0</v>
      </c>
      <c r="M445">
        <f t="shared" si="21"/>
        <v>0</v>
      </c>
    </row>
    <row r="446" spans="11:13" hidden="1" x14ac:dyDescent="0.3">
      <c r="K446" s="7">
        <f t="shared" si="20"/>
        <v>0</v>
      </c>
      <c r="L446" s="5">
        <f t="shared" si="22"/>
        <v>0</v>
      </c>
      <c r="M446">
        <f t="shared" si="21"/>
        <v>0</v>
      </c>
    </row>
    <row r="447" spans="11:13" hidden="1" x14ac:dyDescent="0.3">
      <c r="K447" s="7">
        <f t="shared" si="20"/>
        <v>0</v>
      </c>
      <c r="L447" s="5">
        <f t="shared" si="22"/>
        <v>0</v>
      </c>
      <c r="M447">
        <f t="shared" si="21"/>
        <v>0</v>
      </c>
    </row>
    <row r="448" spans="11:13" hidden="1" x14ac:dyDescent="0.3">
      <c r="K448" s="7">
        <f t="shared" si="20"/>
        <v>0</v>
      </c>
      <c r="L448" s="5">
        <f t="shared" si="22"/>
        <v>0</v>
      </c>
      <c r="M448">
        <f t="shared" si="21"/>
        <v>0</v>
      </c>
    </row>
    <row r="449" spans="11:13" hidden="1" x14ac:dyDescent="0.3">
      <c r="K449" s="7">
        <f t="shared" si="20"/>
        <v>0</v>
      </c>
      <c r="L449" s="5">
        <f t="shared" si="22"/>
        <v>0</v>
      </c>
      <c r="M449">
        <f t="shared" si="21"/>
        <v>0</v>
      </c>
    </row>
    <row r="450" spans="11:13" hidden="1" x14ac:dyDescent="0.3">
      <c r="K450" s="7">
        <f t="shared" si="20"/>
        <v>0</v>
      </c>
      <c r="L450" s="5">
        <f t="shared" si="22"/>
        <v>0</v>
      </c>
      <c r="M450">
        <f t="shared" si="21"/>
        <v>0</v>
      </c>
    </row>
    <row r="451" spans="11:13" hidden="1" x14ac:dyDescent="0.3">
      <c r="K451" s="7">
        <f t="shared" si="20"/>
        <v>0</v>
      </c>
      <c r="L451" s="5">
        <f t="shared" si="22"/>
        <v>0</v>
      </c>
      <c r="M451">
        <f t="shared" si="21"/>
        <v>0</v>
      </c>
    </row>
    <row r="452" spans="11:13" hidden="1" x14ac:dyDescent="0.3">
      <c r="K452" s="7">
        <f t="shared" si="20"/>
        <v>0</v>
      </c>
      <c r="L452" s="5">
        <f t="shared" si="22"/>
        <v>0</v>
      </c>
      <c r="M452">
        <f t="shared" si="21"/>
        <v>0</v>
      </c>
    </row>
    <row r="453" spans="11:13" hidden="1" x14ac:dyDescent="0.3">
      <c r="K453" s="7">
        <f t="shared" ref="K453:K496" si="23">SUM(F453:J453)</f>
        <v>0</v>
      </c>
      <c r="L453" s="5">
        <f t="shared" si="22"/>
        <v>0</v>
      </c>
      <c r="M453">
        <f t="shared" ref="M453:M498" si="24">SUM(K453*L453)</f>
        <v>0</v>
      </c>
    </row>
    <row r="454" spans="11:13" hidden="1" x14ac:dyDescent="0.3">
      <c r="K454" s="7">
        <f t="shared" si="23"/>
        <v>0</v>
      </c>
      <c r="L454" s="5">
        <f t="shared" ref="L454:L498" si="25">IF(D454="X",0,IF(E454="",0,IF(E454="H",0,VLOOKUP(E454,$F$539:$G$553,2))))</f>
        <v>0</v>
      </c>
      <c r="M454">
        <f t="shared" si="24"/>
        <v>0</v>
      </c>
    </row>
    <row r="455" spans="11:13" hidden="1" x14ac:dyDescent="0.3">
      <c r="K455" s="7">
        <f t="shared" si="23"/>
        <v>0</v>
      </c>
      <c r="L455" s="5">
        <f t="shared" si="25"/>
        <v>0</v>
      </c>
      <c r="M455">
        <f t="shared" si="24"/>
        <v>0</v>
      </c>
    </row>
    <row r="456" spans="11:13" hidden="1" x14ac:dyDescent="0.3">
      <c r="K456" s="7">
        <f t="shared" si="23"/>
        <v>0</v>
      </c>
      <c r="L456" s="5">
        <f t="shared" si="25"/>
        <v>0</v>
      </c>
      <c r="M456">
        <f t="shared" si="24"/>
        <v>0</v>
      </c>
    </row>
    <row r="457" spans="11:13" hidden="1" x14ac:dyDescent="0.3">
      <c r="K457" s="7">
        <f t="shared" si="23"/>
        <v>0</v>
      </c>
      <c r="L457" s="5">
        <f t="shared" si="25"/>
        <v>0</v>
      </c>
      <c r="M457">
        <f t="shared" si="24"/>
        <v>0</v>
      </c>
    </row>
    <row r="458" spans="11:13" hidden="1" x14ac:dyDescent="0.3">
      <c r="K458" s="7">
        <f t="shared" si="23"/>
        <v>0</v>
      </c>
      <c r="L458" s="5">
        <f t="shared" si="25"/>
        <v>0</v>
      </c>
      <c r="M458">
        <f t="shared" si="24"/>
        <v>0</v>
      </c>
    </row>
    <row r="459" spans="11:13" hidden="1" x14ac:dyDescent="0.3">
      <c r="K459" s="7">
        <f t="shared" si="23"/>
        <v>0</v>
      </c>
      <c r="L459" s="5">
        <f t="shared" si="25"/>
        <v>0</v>
      </c>
      <c r="M459">
        <f t="shared" si="24"/>
        <v>0</v>
      </c>
    </row>
    <row r="460" spans="11:13" hidden="1" x14ac:dyDescent="0.3">
      <c r="K460" s="7">
        <f t="shared" si="23"/>
        <v>0</v>
      </c>
      <c r="L460" s="5">
        <f t="shared" si="25"/>
        <v>0</v>
      </c>
      <c r="M460">
        <f t="shared" si="24"/>
        <v>0</v>
      </c>
    </row>
    <row r="461" spans="11:13" hidden="1" x14ac:dyDescent="0.3">
      <c r="K461" s="7">
        <f t="shared" si="23"/>
        <v>0</v>
      </c>
      <c r="L461" s="5">
        <f t="shared" si="25"/>
        <v>0</v>
      </c>
      <c r="M461">
        <f t="shared" si="24"/>
        <v>0</v>
      </c>
    </row>
    <row r="462" spans="11:13" hidden="1" x14ac:dyDescent="0.3">
      <c r="K462" s="7">
        <f t="shared" si="23"/>
        <v>0</v>
      </c>
      <c r="L462" s="5">
        <f t="shared" si="25"/>
        <v>0</v>
      </c>
      <c r="M462">
        <f t="shared" si="24"/>
        <v>0</v>
      </c>
    </row>
    <row r="463" spans="11:13" hidden="1" x14ac:dyDescent="0.3">
      <c r="K463" s="7">
        <f t="shared" si="23"/>
        <v>0</v>
      </c>
      <c r="L463" s="5">
        <f t="shared" si="25"/>
        <v>0</v>
      </c>
      <c r="M463">
        <f t="shared" si="24"/>
        <v>0</v>
      </c>
    </row>
    <row r="464" spans="11:13" hidden="1" x14ac:dyDescent="0.3">
      <c r="K464" s="7">
        <f t="shared" si="23"/>
        <v>0</v>
      </c>
      <c r="L464" s="5">
        <f t="shared" si="25"/>
        <v>0</v>
      </c>
      <c r="M464">
        <f t="shared" si="24"/>
        <v>0</v>
      </c>
    </row>
    <row r="465" spans="11:13" hidden="1" x14ac:dyDescent="0.3">
      <c r="K465" s="7">
        <f t="shared" si="23"/>
        <v>0</v>
      </c>
      <c r="L465" s="5">
        <f t="shared" si="25"/>
        <v>0</v>
      </c>
      <c r="M465">
        <f t="shared" si="24"/>
        <v>0</v>
      </c>
    </row>
    <row r="466" spans="11:13" hidden="1" x14ac:dyDescent="0.3">
      <c r="K466" s="7">
        <f t="shared" si="23"/>
        <v>0</v>
      </c>
      <c r="L466" s="5">
        <f t="shared" si="25"/>
        <v>0</v>
      </c>
      <c r="M466">
        <f t="shared" si="24"/>
        <v>0</v>
      </c>
    </row>
    <row r="467" spans="11:13" hidden="1" x14ac:dyDescent="0.3">
      <c r="K467" s="7">
        <f t="shared" si="23"/>
        <v>0</v>
      </c>
      <c r="L467" s="5">
        <f t="shared" si="25"/>
        <v>0</v>
      </c>
      <c r="M467">
        <f t="shared" si="24"/>
        <v>0</v>
      </c>
    </row>
    <row r="468" spans="11:13" hidden="1" x14ac:dyDescent="0.3">
      <c r="K468" s="7">
        <f t="shared" si="23"/>
        <v>0</v>
      </c>
      <c r="L468" s="5">
        <f t="shared" si="25"/>
        <v>0</v>
      </c>
      <c r="M468">
        <f t="shared" si="24"/>
        <v>0</v>
      </c>
    </row>
    <row r="469" spans="11:13" hidden="1" x14ac:dyDescent="0.3">
      <c r="K469" s="7">
        <f t="shared" si="23"/>
        <v>0</v>
      </c>
      <c r="L469" s="5">
        <f t="shared" si="25"/>
        <v>0</v>
      </c>
      <c r="M469">
        <f t="shared" si="24"/>
        <v>0</v>
      </c>
    </row>
    <row r="470" spans="11:13" hidden="1" x14ac:dyDescent="0.3">
      <c r="K470" s="7">
        <f t="shared" si="23"/>
        <v>0</v>
      </c>
      <c r="L470" s="5">
        <f t="shared" si="25"/>
        <v>0</v>
      </c>
      <c r="M470">
        <f t="shared" si="24"/>
        <v>0</v>
      </c>
    </row>
    <row r="471" spans="11:13" hidden="1" x14ac:dyDescent="0.3">
      <c r="K471" s="7">
        <f t="shared" si="23"/>
        <v>0</v>
      </c>
      <c r="L471" s="5">
        <f t="shared" si="25"/>
        <v>0</v>
      </c>
      <c r="M471">
        <f t="shared" si="24"/>
        <v>0</v>
      </c>
    </row>
    <row r="472" spans="11:13" hidden="1" x14ac:dyDescent="0.3">
      <c r="K472" s="7">
        <f t="shared" si="23"/>
        <v>0</v>
      </c>
      <c r="L472" s="5">
        <f t="shared" si="25"/>
        <v>0</v>
      </c>
      <c r="M472">
        <f t="shared" si="24"/>
        <v>0</v>
      </c>
    </row>
    <row r="473" spans="11:13" hidden="1" x14ac:dyDescent="0.3">
      <c r="K473" s="7">
        <f t="shared" si="23"/>
        <v>0</v>
      </c>
      <c r="L473" s="5">
        <f t="shared" si="25"/>
        <v>0</v>
      </c>
      <c r="M473">
        <f t="shared" si="24"/>
        <v>0</v>
      </c>
    </row>
    <row r="474" spans="11:13" hidden="1" x14ac:dyDescent="0.3">
      <c r="K474" s="7">
        <f t="shared" si="23"/>
        <v>0</v>
      </c>
      <c r="L474" s="5">
        <f t="shared" si="25"/>
        <v>0</v>
      </c>
      <c r="M474">
        <f t="shared" si="24"/>
        <v>0</v>
      </c>
    </row>
    <row r="475" spans="11:13" hidden="1" x14ac:dyDescent="0.3">
      <c r="K475" s="7">
        <f t="shared" si="23"/>
        <v>0</v>
      </c>
      <c r="L475" s="5">
        <f t="shared" si="25"/>
        <v>0</v>
      </c>
      <c r="M475">
        <f t="shared" si="24"/>
        <v>0</v>
      </c>
    </row>
    <row r="476" spans="11:13" hidden="1" x14ac:dyDescent="0.3">
      <c r="K476" s="7">
        <f t="shared" si="23"/>
        <v>0</v>
      </c>
      <c r="L476" s="5">
        <f t="shared" si="25"/>
        <v>0</v>
      </c>
      <c r="M476">
        <f t="shared" si="24"/>
        <v>0</v>
      </c>
    </row>
    <row r="477" spans="11:13" hidden="1" x14ac:dyDescent="0.3">
      <c r="K477" s="7">
        <f t="shared" si="23"/>
        <v>0</v>
      </c>
      <c r="L477" s="5">
        <f t="shared" si="25"/>
        <v>0</v>
      </c>
      <c r="M477">
        <f t="shared" si="24"/>
        <v>0</v>
      </c>
    </row>
    <row r="478" spans="11:13" hidden="1" x14ac:dyDescent="0.3">
      <c r="K478" s="7">
        <f t="shared" si="23"/>
        <v>0</v>
      </c>
      <c r="L478" s="5">
        <f t="shared" si="25"/>
        <v>0</v>
      </c>
      <c r="M478">
        <f t="shared" si="24"/>
        <v>0</v>
      </c>
    </row>
    <row r="479" spans="11:13" hidden="1" x14ac:dyDescent="0.3">
      <c r="K479" s="7">
        <f t="shared" si="23"/>
        <v>0</v>
      </c>
      <c r="L479" s="5">
        <f t="shared" si="25"/>
        <v>0</v>
      </c>
      <c r="M479">
        <f t="shared" si="24"/>
        <v>0</v>
      </c>
    </row>
    <row r="480" spans="11:13" hidden="1" x14ac:dyDescent="0.3">
      <c r="K480" s="7">
        <f t="shared" si="23"/>
        <v>0</v>
      </c>
      <c r="L480" s="5">
        <f t="shared" si="25"/>
        <v>0</v>
      </c>
      <c r="M480">
        <f t="shared" si="24"/>
        <v>0</v>
      </c>
    </row>
    <row r="481" spans="11:13" hidden="1" x14ac:dyDescent="0.3">
      <c r="K481" s="7">
        <f t="shared" si="23"/>
        <v>0</v>
      </c>
      <c r="L481" s="5">
        <f t="shared" si="25"/>
        <v>0</v>
      </c>
      <c r="M481">
        <f t="shared" si="24"/>
        <v>0</v>
      </c>
    </row>
    <row r="482" spans="11:13" hidden="1" x14ac:dyDescent="0.3">
      <c r="K482" s="7">
        <f t="shared" si="23"/>
        <v>0</v>
      </c>
      <c r="L482" s="5">
        <f t="shared" si="25"/>
        <v>0</v>
      </c>
      <c r="M482">
        <f t="shared" si="24"/>
        <v>0</v>
      </c>
    </row>
    <row r="483" spans="11:13" hidden="1" x14ac:dyDescent="0.3">
      <c r="K483" s="7">
        <f t="shared" si="23"/>
        <v>0</v>
      </c>
      <c r="L483" s="5">
        <f t="shared" si="25"/>
        <v>0</v>
      </c>
      <c r="M483">
        <f t="shared" si="24"/>
        <v>0</v>
      </c>
    </row>
    <row r="484" spans="11:13" hidden="1" x14ac:dyDescent="0.3">
      <c r="K484" s="7">
        <f t="shared" si="23"/>
        <v>0</v>
      </c>
      <c r="L484" s="5">
        <f t="shared" si="25"/>
        <v>0</v>
      </c>
      <c r="M484">
        <f t="shared" si="24"/>
        <v>0</v>
      </c>
    </row>
    <row r="485" spans="11:13" hidden="1" x14ac:dyDescent="0.3">
      <c r="K485" s="7">
        <f t="shared" si="23"/>
        <v>0</v>
      </c>
      <c r="L485" s="5">
        <f t="shared" si="25"/>
        <v>0</v>
      </c>
      <c r="M485">
        <f t="shared" si="24"/>
        <v>0</v>
      </c>
    </row>
    <row r="486" spans="11:13" hidden="1" x14ac:dyDescent="0.3">
      <c r="K486" s="7">
        <f t="shared" si="23"/>
        <v>0</v>
      </c>
      <c r="L486" s="5">
        <f t="shared" si="25"/>
        <v>0</v>
      </c>
      <c r="M486">
        <f t="shared" si="24"/>
        <v>0</v>
      </c>
    </row>
    <row r="487" spans="11:13" hidden="1" x14ac:dyDescent="0.3">
      <c r="K487" s="7">
        <f t="shared" si="23"/>
        <v>0</v>
      </c>
      <c r="L487" s="5">
        <f t="shared" si="25"/>
        <v>0</v>
      </c>
      <c r="M487">
        <f t="shared" si="24"/>
        <v>0</v>
      </c>
    </row>
    <row r="488" spans="11:13" hidden="1" x14ac:dyDescent="0.3">
      <c r="K488" s="7">
        <f t="shared" si="23"/>
        <v>0</v>
      </c>
      <c r="L488" s="5">
        <f t="shared" si="25"/>
        <v>0</v>
      </c>
      <c r="M488">
        <f t="shared" si="24"/>
        <v>0</v>
      </c>
    </row>
    <row r="489" spans="11:13" hidden="1" x14ac:dyDescent="0.3">
      <c r="K489" s="7">
        <f t="shared" si="23"/>
        <v>0</v>
      </c>
      <c r="L489" s="5">
        <f t="shared" si="25"/>
        <v>0</v>
      </c>
      <c r="M489">
        <f t="shared" si="24"/>
        <v>0</v>
      </c>
    </row>
    <row r="490" spans="11:13" hidden="1" x14ac:dyDescent="0.3">
      <c r="K490" s="7">
        <f t="shared" si="23"/>
        <v>0</v>
      </c>
      <c r="L490" s="5">
        <f t="shared" si="25"/>
        <v>0</v>
      </c>
      <c r="M490">
        <f t="shared" si="24"/>
        <v>0</v>
      </c>
    </row>
    <row r="491" spans="11:13" hidden="1" x14ac:dyDescent="0.3">
      <c r="K491" s="7">
        <f t="shared" ref="K491:K494" si="26">SUM(F491:J491)</f>
        <v>0</v>
      </c>
      <c r="L491" s="5">
        <f t="shared" si="25"/>
        <v>0</v>
      </c>
      <c r="M491">
        <f t="shared" ref="M491:M494" si="27">SUM(K491*L491)</f>
        <v>0</v>
      </c>
    </row>
    <row r="492" spans="11:13" hidden="1" x14ac:dyDescent="0.3">
      <c r="K492" s="7">
        <f t="shared" si="26"/>
        <v>0</v>
      </c>
      <c r="L492" s="5">
        <f t="shared" si="25"/>
        <v>0</v>
      </c>
      <c r="M492">
        <f t="shared" si="27"/>
        <v>0</v>
      </c>
    </row>
    <row r="493" spans="11:13" hidden="1" x14ac:dyDescent="0.3">
      <c r="K493" s="7">
        <f t="shared" si="26"/>
        <v>0</v>
      </c>
      <c r="L493" s="5">
        <f t="shared" si="25"/>
        <v>0</v>
      </c>
      <c r="M493">
        <f t="shared" si="27"/>
        <v>0</v>
      </c>
    </row>
    <row r="494" spans="11:13" hidden="1" x14ac:dyDescent="0.3">
      <c r="K494" s="7">
        <f t="shared" si="26"/>
        <v>0</v>
      </c>
      <c r="L494" s="5">
        <f t="shared" si="25"/>
        <v>0</v>
      </c>
      <c r="M494">
        <f t="shared" si="27"/>
        <v>0</v>
      </c>
    </row>
    <row r="495" spans="11:13" hidden="1" x14ac:dyDescent="0.3">
      <c r="K495" s="7">
        <f t="shared" si="23"/>
        <v>0</v>
      </c>
      <c r="L495" s="5">
        <f t="shared" si="25"/>
        <v>0</v>
      </c>
      <c r="M495">
        <f t="shared" si="24"/>
        <v>0</v>
      </c>
    </row>
    <row r="496" spans="11:13" hidden="1" x14ac:dyDescent="0.3">
      <c r="K496" s="7">
        <f t="shared" si="23"/>
        <v>0</v>
      </c>
      <c r="L496" s="5">
        <f t="shared" si="25"/>
        <v>0</v>
      </c>
      <c r="M496">
        <f t="shared" si="24"/>
        <v>0</v>
      </c>
    </row>
    <row r="497" spans="3:13" ht="15" thickTop="1" x14ac:dyDescent="0.3">
      <c r="L497" s="5">
        <f t="shared" si="25"/>
        <v>0</v>
      </c>
      <c r="M497">
        <f t="shared" si="24"/>
        <v>0</v>
      </c>
    </row>
    <row r="498" spans="3:13" hidden="1" x14ac:dyDescent="0.3">
      <c r="L498" s="5">
        <f t="shared" si="25"/>
        <v>0</v>
      </c>
      <c r="M498">
        <f t="shared" si="24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8">SUMPRODUCT(--($E$4:$E$498=C500),--($D$4:$D$498=""),$F$4:$F$498)</f>
        <v>645.76999999999987</v>
      </c>
      <c r="G500" s="149">
        <f t="shared" ref="G500:G514" si="29">SUMPRODUCT(--($E$4:$E$498=C500),--($D$4:$D$498=""),$G$4:$G$498)</f>
        <v>19.32</v>
      </c>
      <c r="H500" s="149">
        <f t="shared" ref="H500:H514" si="30">SUMPRODUCT(--($E$4:$E$498=C500),--($D$4:$D$498=""),$H$4:$H$498)</f>
        <v>0</v>
      </c>
      <c r="I500" s="149">
        <f t="shared" ref="I500:I514" si="31">SUMPRODUCT(--($E$4:$E$498=C500),--($D$4:$D$498=""),$I$4:$I$498)</f>
        <v>0</v>
      </c>
      <c r="J500" s="149">
        <f t="shared" ref="J500:J514" si="32">SUMPRODUCT(--($E$4:$E$498=C500),--($D$4:$D$498=""),$J$4:$J$498)</f>
        <v>0</v>
      </c>
      <c r="K500" s="149">
        <f t="shared" ref="K500:K514" si="33">SUM(F500:J500)</f>
        <v>665.08999999999992</v>
      </c>
      <c r="L500" s="149"/>
      <c r="M500" s="149">
        <f t="shared" ref="M500:M507" si="34">SUMPRODUCT(--($E$4:$E$498=C500),--($D$4:$D$498=""),$M$4:$M$498)</f>
        <v>133018</v>
      </c>
    </row>
    <row r="501" spans="3:13" hidden="1" x14ac:dyDescent="0.3">
      <c r="C501" s="149" t="str">
        <f t="shared" ref="C501:C514" si="35">IF(F540="","Vrije categorie",F540)</f>
        <v>A1</v>
      </c>
      <c r="D501" s="149"/>
      <c r="E501" s="149"/>
      <c r="F501" s="149">
        <f t="shared" si="28"/>
        <v>17.57</v>
      </c>
      <c r="G501" s="149">
        <f t="shared" si="29"/>
        <v>5.51</v>
      </c>
      <c r="H501" s="149">
        <f t="shared" si="30"/>
        <v>0</v>
      </c>
      <c r="I501" s="149">
        <f t="shared" si="31"/>
        <v>0</v>
      </c>
      <c r="J501" s="149">
        <f t="shared" si="32"/>
        <v>0</v>
      </c>
      <c r="K501" s="149">
        <f t="shared" si="33"/>
        <v>23.08</v>
      </c>
      <c r="L501" s="149"/>
      <c r="M501" s="149">
        <f t="shared" si="34"/>
        <v>2769.6</v>
      </c>
    </row>
    <row r="502" spans="3:13" hidden="1" x14ac:dyDescent="0.3">
      <c r="C502" s="149" t="str">
        <f t="shared" si="35"/>
        <v>B</v>
      </c>
      <c r="D502" s="149"/>
      <c r="E502" s="149"/>
      <c r="F502" s="149">
        <f t="shared" si="28"/>
        <v>192.79000000000002</v>
      </c>
      <c r="G502" s="149">
        <f t="shared" si="29"/>
        <v>11.22</v>
      </c>
      <c r="H502" s="149">
        <f t="shared" si="30"/>
        <v>0</v>
      </c>
      <c r="I502" s="149">
        <f t="shared" si="31"/>
        <v>0</v>
      </c>
      <c r="J502" s="149">
        <f t="shared" si="32"/>
        <v>35.04</v>
      </c>
      <c r="K502" s="149">
        <f t="shared" si="33"/>
        <v>239.05</v>
      </c>
      <c r="L502" s="149"/>
      <c r="M502" s="149">
        <f t="shared" si="34"/>
        <v>47810</v>
      </c>
    </row>
    <row r="503" spans="3:13" hidden="1" x14ac:dyDescent="0.3">
      <c r="C503" s="149" t="str">
        <f t="shared" si="35"/>
        <v>C</v>
      </c>
      <c r="D503" s="149"/>
      <c r="E503" s="149"/>
      <c r="F503" s="149">
        <f t="shared" si="28"/>
        <v>0</v>
      </c>
      <c r="G503" s="149">
        <f t="shared" si="29"/>
        <v>0</v>
      </c>
      <c r="H503" s="149">
        <f t="shared" si="30"/>
        <v>0</v>
      </c>
      <c r="I503" s="149">
        <f t="shared" si="31"/>
        <v>0</v>
      </c>
      <c r="J503" s="149">
        <f t="shared" si="32"/>
        <v>60.819999999999993</v>
      </c>
      <c r="K503" s="149">
        <f t="shared" si="33"/>
        <v>60.819999999999993</v>
      </c>
      <c r="L503" s="149"/>
      <c r="M503" s="149">
        <f t="shared" si="34"/>
        <v>12164</v>
      </c>
    </row>
    <row r="504" spans="3:13" hidden="1" x14ac:dyDescent="0.3">
      <c r="C504" s="149" t="str">
        <f t="shared" si="35"/>
        <v>D</v>
      </c>
      <c r="D504" s="149"/>
      <c r="E504" s="149"/>
      <c r="F504" s="149">
        <f t="shared" si="28"/>
        <v>0</v>
      </c>
      <c r="G504" s="149">
        <f t="shared" si="29"/>
        <v>0</v>
      </c>
      <c r="H504" s="149">
        <f t="shared" si="30"/>
        <v>85.27</v>
      </c>
      <c r="I504" s="149">
        <f t="shared" si="31"/>
        <v>0</v>
      </c>
      <c r="J504" s="149">
        <f t="shared" si="32"/>
        <v>0</v>
      </c>
      <c r="K504" s="149">
        <f t="shared" si="33"/>
        <v>85.27</v>
      </c>
      <c r="L504" s="149"/>
      <c r="M504" s="149">
        <f t="shared" si="34"/>
        <v>17054</v>
      </c>
    </row>
    <row r="505" spans="3:13" hidden="1" x14ac:dyDescent="0.3">
      <c r="C505" s="149" t="str">
        <f t="shared" si="35"/>
        <v>Vrije categorie</v>
      </c>
      <c r="D505" s="149"/>
      <c r="E505" s="149"/>
      <c r="F505" s="149">
        <f t="shared" si="28"/>
        <v>0</v>
      </c>
      <c r="G505" s="149">
        <f t="shared" si="29"/>
        <v>0</v>
      </c>
      <c r="H505" s="149">
        <f t="shared" si="30"/>
        <v>0</v>
      </c>
      <c r="I505" s="149">
        <f t="shared" si="31"/>
        <v>0</v>
      </c>
      <c r="J505" s="149">
        <f t="shared" si="32"/>
        <v>0</v>
      </c>
      <c r="K505" s="149">
        <f t="shared" si="33"/>
        <v>0</v>
      </c>
      <c r="L505" s="149"/>
      <c r="M505" s="149">
        <f t="shared" si="34"/>
        <v>0</v>
      </c>
    </row>
    <row r="506" spans="3:13" hidden="1" x14ac:dyDescent="0.3">
      <c r="C506" s="149" t="str">
        <f t="shared" si="35"/>
        <v>Vrije categorie</v>
      </c>
      <c r="D506" s="149"/>
      <c r="E506" s="149"/>
      <c r="F506" s="149">
        <f t="shared" si="28"/>
        <v>0</v>
      </c>
      <c r="G506" s="149">
        <f t="shared" si="29"/>
        <v>0</v>
      </c>
      <c r="H506" s="149">
        <f t="shared" si="30"/>
        <v>0</v>
      </c>
      <c r="I506" s="149">
        <f t="shared" si="31"/>
        <v>0</v>
      </c>
      <c r="J506" s="149">
        <f t="shared" si="32"/>
        <v>0</v>
      </c>
      <c r="K506" s="149">
        <f t="shared" si="33"/>
        <v>0</v>
      </c>
      <c r="L506" s="149"/>
      <c r="M506" s="149">
        <f t="shared" si="34"/>
        <v>0</v>
      </c>
    </row>
    <row r="507" spans="3:13" hidden="1" x14ac:dyDescent="0.3">
      <c r="C507" s="149" t="str">
        <f t="shared" si="35"/>
        <v>Vrije categorie</v>
      </c>
      <c r="D507" s="149"/>
      <c r="E507" s="149"/>
      <c r="F507" s="149">
        <f t="shared" si="28"/>
        <v>0</v>
      </c>
      <c r="G507" s="149">
        <f t="shared" si="29"/>
        <v>0</v>
      </c>
      <c r="H507" s="149">
        <f t="shared" si="30"/>
        <v>0</v>
      </c>
      <c r="I507" s="149">
        <f t="shared" si="31"/>
        <v>0</v>
      </c>
      <c r="J507" s="149">
        <f t="shared" si="32"/>
        <v>0</v>
      </c>
      <c r="K507" s="149">
        <f t="shared" si="33"/>
        <v>0</v>
      </c>
      <c r="L507" s="149"/>
      <c r="M507" s="149">
        <f t="shared" si="34"/>
        <v>0</v>
      </c>
    </row>
    <row r="508" spans="3:13" hidden="1" x14ac:dyDescent="0.3">
      <c r="C508" s="149" t="str">
        <f t="shared" si="35"/>
        <v>Vrije categorie</v>
      </c>
      <c r="D508" s="149"/>
      <c r="E508" s="149"/>
      <c r="F508" s="149">
        <f t="shared" si="28"/>
        <v>0</v>
      </c>
      <c r="G508" s="149">
        <f t="shared" si="29"/>
        <v>0</v>
      </c>
      <c r="H508" s="149">
        <f t="shared" si="30"/>
        <v>0</v>
      </c>
      <c r="I508" s="149">
        <f t="shared" si="31"/>
        <v>0</v>
      </c>
      <c r="J508" s="149">
        <f t="shared" si="32"/>
        <v>0</v>
      </c>
      <c r="K508" s="149">
        <f t="shared" si="33"/>
        <v>0</v>
      </c>
      <c r="L508" s="149"/>
      <c r="M508" s="149">
        <f t="shared" ref="M508:M513" si="36">SUMPRODUCT(--($E$4:$E$498=C508),--($D$4:$D$498=""),$M$4:$M$498)</f>
        <v>0</v>
      </c>
    </row>
    <row r="509" spans="3:13" hidden="1" x14ac:dyDescent="0.3">
      <c r="C509" s="149" t="str">
        <f t="shared" si="35"/>
        <v>Vrije categorie</v>
      </c>
      <c r="D509" s="149"/>
      <c r="E509" s="149"/>
      <c r="F509" s="149">
        <f t="shared" si="28"/>
        <v>0</v>
      </c>
      <c r="G509" s="149">
        <f t="shared" si="29"/>
        <v>0</v>
      </c>
      <c r="H509" s="149">
        <f t="shared" si="30"/>
        <v>0</v>
      </c>
      <c r="I509" s="149">
        <f t="shared" si="31"/>
        <v>0</v>
      </c>
      <c r="J509" s="149">
        <f t="shared" si="32"/>
        <v>0</v>
      </c>
      <c r="K509" s="149">
        <f t="shared" si="33"/>
        <v>0</v>
      </c>
      <c r="L509" s="149"/>
      <c r="M509" s="149">
        <f t="shared" si="36"/>
        <v>0</v>
      </c>
    </row>
    <row r="510" spans="3:13" hidden="1" x14ac:dyDescent="0.3">
      <c r="C510" s="149" t="str">
        <f t="shared" si="35"/>
        <v>Vrije categorie</v>
      </c>
      <c r="D510" s="149"/>
      <c r="E510" s="149"/>
      <c r="F510" s="149">
        <f t="shared" si="28"/>
        <v>0</v>
      </c>
      <c r="G510" s="149">
        <f t="shared" si="29"/>
        <v>0</v>
      </c>
      <c r="H510" s="149">
        <f t="shared" si="30"/>
        <v>0</v>
      </c>
      <c r="I510" s="149">
        <f t="shared" si="31"/>
        <v>0</v>
      </c>
      <c r="J510" s="149">
        <f t="shared" si="32"/>
        <v>0</v>
      </c>
      <c r="K510" s="149">
        <f t="shared" si="33"/>
        <v>0</v>
      </c>
      <c r="L510" s="149"/>
      <c r="M510" s="149">
        <f t="shared" si="36"/>
        <v>0</v>
      </c>
    </row>
    <row r="511" spans="3:13" hidden="1" x14ac:dyDescent="0.3">
      <c r="C511" s="149" t="str">
        <f t="shared" si="35"/>
        <v>Vrije categorie</v>
      </c>
      <c r="D511" s="149"/>
      <c r="E511" s="149"/>
      <c r="F511" s="149">
        <f t="shared" si="28"/>
        <v>0</v>
      </c>
      <c r="G511" s="149">
        <f t="shared" si="29"/>
        <v>0</v>
      </c>
      <c r="H511" s="149">
        <f t="shared" si="30"/>
        <v>0</v>
      </c>
      <c r="I511" s="149">
        <f t="shared" si="31"/>
        <v>0</v>
      </c>
      <c r="J511" s="149">
        <f t="shared" si="32"/>
        <v>0</v>
      </c>
      <c r="K511" s="149">
        <f t="shared" si="33"/>
        <v>0</v>
      </c>
      <c r="L511" s="149"/>
      <c r="M511" s="149">
        <f t="shared" si="36"/>
        <v>0</v>
      </c>
    </row>
    <row r="512" spans="3:13" hidden="1" x14ac:dyDescent="0.3">
      <c r="C512" s="149" t="str">
        <f t="shared" si="35"/>
        <v>Vrije categorie</v>
      </c>
      <c r="D512" s="149"/>
      <c r="E512" s="149"/>
      <c r="F512" s="149">
        <f t="shared" si="28"/>
        <v>0</v>
      </c>
      <c r="G512" s="149">
        <f t="shared" si="29"/>
        <v>0</v>
      </c>
      <c r="H512" s="149">
        <f t="shared" si="30"/>
        <v>0</v>
      </c>
      <c r="I512" s="149">
        <f t="shared" si="31"/>
        <v>0</v>
      </c>
      <c r="J512" s="149">
        <f t="shared" si="32"/>
        <v>0</v>
      </c>
      <c r="K512" s="149">
        <f t="shared" si="33"/>
        <v>0</v>
      </c>
      <c r="L512" s="149"/>
      <c r="M512" s="149">
        <f t="shared" si="36"/>
        <v>0</v>
      </c>
    </row>
    <row r="513" spans="3:13" hidden="1" x14ac:dyDescent="0.3">
      <c r="C513" s="149" t="str">
        <f t="shared" si="35"/>
        <v>Vrije categorie</v>
      </c>
      <c r="D513" s="149"/>
      <c r="E513" s="149"/>
      <c r="F513" s="149">
        <f t="shared" si="28"/>
        <v>0</v>
      </c>
      <c r="G513" s="149">
        <f t="shared" si="29"/>
        <v>0</v>
      </c>
      <c r="H513" s="149">
        <f t="shared" si="30"/>
        <v>0</v>
      </c>
      <c r="I513" s="149">
        <f t="shared" si="31"/>
        <v>0</v>
      </c>
      <c r="J513" s="149">
        <f t="shared" si="32"/>
        <v>0</v>
      </c>
      <c r="K513" s="149">
        <f t="shared" si="33"/>
        <v>0</v>
      </c>
      <c r="L513" s="149"/>
      <c r="M513" s="149">
        <f t="shared" si="36"/>
        <v>0</v>
      </c>
    </row>
    <row r="514" spans="3:13" hidden="1" x14ac:dyDescent="0.3">
      <c r="C514" s="149" t="str">
        <f t="shared" si="35"/>
        <v>Vrije categorie</v>
      </c>
      <c r="D514" s="149"/>
      <c r="E514" s="149"/>
      <c r="F514" s="149">
        <f t="shared" si="28"/>
        <v>0</v>
      </c>
      <c r="G514" s="149">
        <f t="shared" si="29"/>
        <v>0</v>
      </c>
      <c r="H514" s="149">
        <f t="shared" si="30"/>
        <v>0</v>
      </c>
      <c r="I514" s="149">
        <f t="shared" si="31"/>
        <v>0</v>
      </c>
      <c r="J514" s="149">
        <f t="shared" si="32"/>
        <v>0</v>
      </c>
      <c r="K514" s="149">
        <f t="shared" si="33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856.12999999999988</v>
      </c>
      <c r="G515" s="150">
        <f t="shared" ref="G515:K515" si="37">SUM(G500:G514)</f>
        <v>36.049999999999997</v>
      </c>
      <c r="H515" s="150">
        <f t="shared" si="37"/>
        <v>85.27</v>
      </c>
      <c r="I515" s="150">
        <f t="shared" si="37"/>
        <v>0</v>
      </c>
      <c r="J515" s="150">
        <f t="shared" si="37"/>
        <v>95.859999999999985</v>
      </c>
      <c r="K515" s="150">
        <f t="shared" si="37"/>
        <v>1073.31</v>
      </c>
      <c r="L515" s="150"/>
      <c r="M515" s="150">
        <f>SUM(M499:M514)</f>
        <v>212815.6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26.740000000000002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0</v>
      </c>
      <c r="K517" s="150">
        <f>SUM(F517:J517)</f>
        <v>26.740000000000002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8">C500</f>
        <v>A</v>
      </c>
      <c r="D520" s="9"/>
      <c r="E520" s="9"/>
      <c r="F520" s="9">
        <f t="shared" ref="F520:F534" si="39">SUMPRODUCT(--($E$4:$E$498=C520),--($D$4:$D$498="X"),$F$4:$F$498)</f>
        <v>0</v>
      </c>
      <c r="G520" s="9">
        <f t="shared" ref="G520:G534" si="40">SUMPRODUCT(--($E$4:$E$498=C520),--($D$4:$D$498="X"),$G$4:$G$498)</f>
        <v>0</v>
      </c>
      <c r="H520" s="9">
        <f t="shared" ref="H520:H534" si="41">SUMPRODUCT(--($E$4:$E$498=C520),--($D$4:$D$498="X"),$H$4:$H$498)</f>
        <v>0</v>
      </c>
      <c r="I520" s="9">
        <f t="shared" ref="I520:I534" si="42">SUMPRODUCT(--($E$4:$E$498=C520),--($D$4:$D$498="X"),$I$4:$I$498)</f>
        <v>0</v>
      </c>
      <c r="J520" s="9">
        <f t="shared" ref="J520:J534" si="43">SUMPRODUCT(--($E$4:$E$498=C520),--($D$4:$D$498="X"),$J$4:$J$498)</f>
        <v>0</v>
      </c>
      <c r="K520" s="9">
        <f t="shared" ref="K520:K534" si="44">SUM(F520:J520)</f>
        <v>0</v>
      </c>
    </row>
    <row r="521" spans="3:13" hidden="1" x14ac:dyDescent="0.3">
      <c r="C521" s="9" t="str">
        <f t="shared" si="38"/>
        <v>A1</v>
      </c>
      <c r="D521" s="9"/>
      <c r="E521" s="9"/>
      <c r="F521" s="9">
        <f t="shared" si="39"/>
        <v>0</v>
      </c>
      <c r="G521" s="9">
        <f t="shared" si="40"/>
        <v>0</v>
      </c>
      <c r="H521" s="9">
        <f t="shared" si="41"/>
        <v>0</v>
      </c>
      <c r="I521" s="9">
        <f t="shared" si="42"/>
        <v>0</v>
      </c>
      <c r="J521" s="9">
        <f t="shared" si="43"/>
        <v>0</v>
      </c>
      <c r="K521" s="9">
        <f t="shared" si="44"/>
        <v>0</v>
      </c>
    </row>
    <row r="522" spans="3:13" hidden="1" x14ac:dyDescent="0.3">
      <c r="C522" s="9" t="str">
        <f t="shared" si="38"/>
        <v>B</v>
      </c>
      <c r="D522" s="9"/>
      <c r="E522" s="9"/>
      <c r="F522" s="9">
        <f t="shared" si="39"/>
        <v>0</v>
      </c>
      <c r="G522" s="9">
        <f t="shared" si="40"/>
        <v>0</v>
      </c>
      <c r="H522" s="9">
        <f t="shared" si="41"/>
        <v>0</v>
      </c>
      <c r="I522" s="9">
        <f t="shared" si="42"/>
        <v>0</v>
      </c>
      <c r="J522" s="9">
        <f t="shared" si="43"/>
        <v>0</v>
      </c>
      <c r="K522" s="9">
        <f t="shared" si="44"/>
        <v>0</v>
      </c>
    </row>
    <row r="523" spans="3:13" hidden="1" x14ac:dyDescent="0.3">
      <c r="C523" s="9" t="str">
        <f t="shared" si="38"/>
        <v>C</v>
      </c>
      <c r="D523" s="9"/>
      <c r="E523" s="9"/>
      <c r="F523" s="9">
        <f t="shared" si="39"/>
        <v>0</v>
      </c>
      <c r="G523" s="9">
        <f t="shared" si="40"/>
        <v>0</v>
      </c>
      <c r="H523" s="9">
        <f t="shared" si="41"/>
        <v>0</v>
      </c>
      <c r="I523" s="9">
        <f t="shared" si="42"/>
        <v>0</v>
      </c>
      <c r="J523" s="9">
        <f t="shared" si="43"/>
        <v>0</v>
      </c>
      <c r="K523" s="9">
        <f t="shared" si="44"/>
        <v>0</v>
      </c>
    </row>
    <row r="524" spans="3:13" hidden="1" x14ac:dyDescent="0.3">
      <c r="C524" s="9" t="str">
        <f t="shared" si="38"/>
        <v>D</v>
      </c>
      <c r="D524" s="9"/>
      <c r="E524" s="9"/>
      <c r="F524" s="9">
        <f t="shared" si="39"/>
        <v>0</v>
      </c>
      <c r="G524" s="9">
        <f t="shared" si="40"/>
        <v>0</v>
      </c>
      <c r="H524" s="9">
        <f t="shared" si="41"/>
        <v>0</v>
      </c>
      <c r="I524" s="9">
        <f t="shared" si="42"/>
        <v>0</v>
      </c>
      <c r="J524" s="9">
        <f t="shared" si="43"/>
        <v>0</v>
      </c>
      <c r="K524" s="9">
        <f t="shared" si="44"/>
        <v>0</v>
      </c>
    </row>
    <row r="525" spans="3:13" hidden="1" x14ac:dyDescent="0.3">
      <c r="C525" s="9" t="str">
        <f t="shared" si="38"/>
        <v>Vrije categorie</v>
      </c>
      <c r="D525" s="9"/>
      <c r="E525" s="9"/>
      <c r="F525" s="9">
        <f t="shared" si="39"/>
        <v>0</v>
      </c>
      <c r="G525" s="9">
        <f t="shared" si="40"/>
        <v>0</v>
      </c>
      <c r="H525" s="9">
        <f t="shared" si="41"/>
        <v>0</v>
      </c>
      <c r="I525" s="9">
        <f t="shared" si="42"/>
        <v>0</v>
      </c>
      <c r="J525" s="9">
        <f t="shared" si="43"/>
        <v>0</v>
      </c>
      <c r="K525" s="9">
        <f t="shared" si="44"/>
        <v>0</v>
      </c>
    </row>
    <row r="526" spans="3:13" hidden="1" x14ac:dyDescent="0.3">
      <c r="C526" s="9" t="str">
        <f t="shared" si="38"/>
        <v>Vrije categorie</v>
      </c>
      <c r="D526" s="9"/>
      <c r="E526" s="9"/>
      <c r="F526" s="9">
        <f t="shared" si="39"/>
        <v>0</v>
      </c>
      <c r="G526" s="9">
        <f t="shared" si="40"/>
        <v>0</v>
      </c>
      <c r="H526" s="9">
        <f t="shared" si="41"/>
        <v>0</v>
      </c>
      <c r="I526" s="9">
        <f t="shared" si="42"/>
        <v>0</v>
      </c>
      <c r="J526" s="9">
        <f t="shared" si="43"/>
        <v>0</v>
      </c>
      <c r="K526" s="9">
        <f t="shared" si="44"/>
        <v>0</v>
      </c>
    </row>
    <row r="527" spans="3:13" hidden="1" x14ac:dyDescent="0.3">
      <c r="C527" s="9" t="str">
        <f t="shared" si="38"/>
        <v>Vrije categorie</v>
      </c>
      <c r="D527" s="9"/>
      <c r="E527" s="9"/>
      <c r="F527" s="9">
        <f t="shared" si="39"/>
        <v>0</v>
      </c>
      <c r="G527" s="9">
        <f t="shared" si="40"/>
        <v>0</v>
      </c>
      <c r="H527" s="9">
        <f t="shared" si="41"/>
        <v>0</v>
      </c>
      <c r="I527" s="9">
        <f t="shared" si="42"/>
        <v>0</v>
      </c>
      <c r="J527" s="9">
        <f t="shared" si="43"/>
        <v>0</v>
      </c>
      <c r="K527" s="9">
        <f t="shared" si="44"/>
        <v>0</v>
      </c>
    </row>
    <row r="528" spans="3:13" hidden="1" x14ac:dyDescent="0.3">
      <c r="C528" s="9" t="str">
        <f t="shared" si="38"/>
        <v>Vrije categorie</v>
      </c>
      <c r="D528" s="9"/>
      <c r="E528" s="9"/>
      <c r="F528" s="9">
        <f t="shared" si="39"/>
        <v>0</v>
      </c>
      <c r="G528" s="9">
        <f t="shared" si="40"/>
        <v>0</v>
      </c>
      <c r="H528" s="9">
        <f t="shared" si="41"/>
        <v>0</v>
      </c>
      <c r="I528" s="9">
        <f t="shared" si="42"/>
        <v>0</v>
      </c>
      <c r="J528" s="9">
        <f t="shared" si="43"/>
        <v>0</v>
      </c>
      <c r="K528" s="9">
        <f t="shared" si="44"/>
        <v>0</v>
      </c>
    </row>
    <row r="529" spans="3:12" hidden="1" x14ac:dyDescent="0.3">
      <c r="C529" s="9" t="str">
        <f t="shared" si="38"/>
        <v>Vrije categorie</v>
      </c>
      <c r="D529" s="9"/>
      <c r="E529" s="9"/>
      <c r="F529" s="9">
        <f t="shared" si="39"/>
        <v>0</v>
      </c>
      <c r="G529" s="9">
        <f t="shared" si="40"/>
        <v>0</v>
      </c>
      <c r="H529" s="9">
        <f t="shared" si="41"/>
        <v>0</v>
      </c>
      <c r="I529" s="9">
        <f t="shared" si="42"/>
        <v>0</v>
      </c>
      <c r="J529" s="9">
        <f t="shared" si="43"/>
        <v>0</v>
      </c>
      <c r="K529" s="9">
        <f t="shared" si="44"/>
        <v>0</v>
      </c>
    </row>
    <row r="530" spans="3:12" hidden="1" x14ac:dyDescent="0.3">
      <c r="C530" s="9" t="str">
        <f t="shared" si="38"/>
        <v>Vrije categorie</v>
      </c>
      <c r="D530" s="9"/>
      <c r="E530" s="9"/>
      <c r="F530" s="9">
        <f t="shared" si="39"/>
        <v>0</v>
      </c>
      <c r="G530" s="9">
        <f t="shared" si="40"/>
        <v>0</v>
      </c>
      <c r="H530" s="9">
        <f t="shared" si="41"/>
        <v>0</v>
      </c>
      <c r="I530" s="9">
        <f t="shared" si="42"/>
        <v>0</v>
      </c>
      <c r="J530" s="9">
        <f t="shared" si="43"/>
        <v>0</v>
      </c>
      <c r="K530" s="9">
        <f t="shared" si="44"/>
        <v>0</v>
      </c>
    </row>
    <row r="531" spans="3:12" hidden="1" x14ac:dyDescent="0.3">
      <c r="C531" s="9" t="str">
        <f t="shared" si="38"/>
        <v>Vrije categorie</v>
      </c>
      <c r="D531" s="9"/>
      <c r="E531" s="9"/>
      <c r="F531" s="9">
        <f t="shared" si="39"/>
        <v>0</v>
      </c>
      <c r="G531" s="9">
        <f t="shared" si="40"/>
        <v>0</v>
      </c>
      <c r="H531" s="9">
        <f t="shared" si="41"/>
        <v>0</v>
      </c>
      <c r="I531" s="9">
        <f t="shared" si="42"/>
        <v>0</v>
      </c>
      <c r="J531" s="9">
        <f t="shared" si="43"/>
        <v>0</v>
      </c>
      <c r="K531" s="9">
        <f t="shared" si="44"/>
        <v>0</v>
      </c>
    </row>
    <row r="532" spans="3:12" hidden="1" x14ac:dyDescent="0.3">
      <c r="C532" s="9" t="str">
        <f t="shared" si="38"/>
        <v>Vrije categorie</v>
      </c>
      <c r="D532" s="9"/>
      <c r="E532" s="9"/>
      <c r="F532" s="9">
        <f t="shared" si="39"/>
        <v>0</v>
      </c>
      <c r="G532" s="9">
        <f t="shared" si="40"/>
        <v>0</v>
      </c>
      <c r="H532" s="9">
        <f t="shared" si="41"/>
        <v>0</v>
      </c>
      <c r="I532" s="9">
        <f t="shared" si="42"/>
        <v>0</v>
      </c>
      <c r="J532" s="9">
        <f t="shared" si="43"/>
        <v>0</v>
      </c>
      <c r="K532" s="9">
        <f t="shared" si="44"/>
        <v>0</v>
      </c>
    </row>
    <row r="533" spans="3:12" hidden="1" x14ac:dyDescent="0.3">
      <c r="C533" s="9" t="str">
        <f t="shared" si="38"/>
        <v>Vrije categorie</v>
      </c>
      <c r="D533" s="9"/>
      <c r="E533" s="9"/>
      <c r="F533" s="9">
        <f t="shared" si="39"/>
        <v>0</v>
      </c>
      <c r="G533" s="9">
        <f t="shared" si="40"/>
        <v>0</v>
      </c>
      <c r="H533" s="9">
        <f t="shared" si="41"/>
        <v>0</v>
      </c>
      <c r="I533" s="9">
        <f t="shared" si="42"/>
        <v>0</v>
      </c>
      <c r="J533" s="9">
        <f t="shared" si="43"/>
        <v>0</v>
      </c>
      <c r="K533" s="9">
        <f t="shared" si="44"/>
        <v>0</v>
      </c>
    </row>
    <row r="534" spans="3:12" hidden="1" x14ac:dyDescent="0.3">
      <c r="C534" s="9" t="str">
        <f t="shared" si="38"/>
        <v>Vrije categorie</v>
      </c>
      <c r="D534" s="9"/>
      <c r="E534" s="9"/>
      <c r="F534" s="9">
        <f t="shared" si="39"/>
        <v>0</v>
      </c>
      <c r="G534" s="9">
        <f t="shared" si="40"/>
        <v>0</v>
      </c>
      <c r="H534" s="9">
        <f t="shared" si="41"/>
        <v>0</v>
      </c>
      <c r="I534" s="9">
        <f t="shared" si="42"/>
        <v>0</v>
      </c>
      <c r="J534" s="9">
        <f t="shared" si="43"/>
        <v>0</v>
      </c>
      <c r="K534" s="9">
        <f t="shared" si="44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5">SUM(F520:F534)</f>
        <v>0</v>
      </c>
      <c r="G535" s="10">
        <f t="shared" si="45"/>
        <v>0</v>
      </c>
      <c r="H535" s="10">
        <f t="shared" si="45"/>
        <v>0</v>
      </c>
      <c r="I535" s="10">
        <f t="shared" si="45"/>
        <v>0</v>
      </c>
      <c r="J535" s="10">
        <f t="shared" si="45"/>
        <v>0</v>
      </c>
      <c r="K535" s="10">
        <f t="shared" si="45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 r:id="rId2"/>
  <legacyDrawingHF r:id="rId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Blad55">
    <tabColor rgb="FFC2E76B"/>
  </sheetPr>
  <dimension ref="A1:O122"/>
  <sheetViews>
    <sheetView showGridLines="0" showZeros="0" topLeftCell="A35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26,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OBS De Nijenoert</v>
      </c>
      <c r="C4" s="530"/>
      <c r="D4" s="530"/>
      <c r="E4" s="530"/>
      <c r="F4" s="548" t="s">
        <v>10</v>
      </c>
      <c r="G4" s="548"/>
      <c r="H4" s="306">
        <v>26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26a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295508.40000000002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641.64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641.64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641.64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813.78999999999985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641.64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641.64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641.64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641.64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hidden="1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>VLOOKUP($H$4,Verzamelblad!$A$5:$EK$54,9,0)</f>
        <v/>
      </c>
      <c r="F82" s="100">
        <v>1</v>
      </c>
      <c r="G82" s="99"/>
      <c r="H82" s="99"/>
      <c r="I82" s="206" t="str">
        <f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221634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6170.4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61332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6372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295508.40000000002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46" priority="4" operator="equal">
      <formula>"Geen 100%"</formula>
    </cfRule>
  </conditionalFormatting>
  <conditionalFormatting sqref="G12">
    <cfRule type="containsText" dxfId="45" priority="2" operator="containsText" text="te laag">
      <formula>NOT(ISERROR(SEARCH("te laag",G12)))</formula>
    </cfRule>
  </conditionalFormatting>
  <conditionalFormatting sqref="G13">
    <cfRule type="containsText" dxfId="44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B30BD00A-2398-494C-AAFB-74FAF1F94275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Blad56">
    <tabColor rgb="FF173583"/>
  </sheetPr>
  <dimension ref="A1:M563"/>
  <sheetViews>
    <sheetView zoomScaleNormal="100" workbookViewId="0">
      <selection activeCell="J49" sqref="J49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'26'!H4</f>
        <v>26</v>
      </c>
      <c r="B1" s="38" t="s">
        <v>6</v>
      </c>
      <c r="C1" s="39"/>
      <c r="D1" s="51" t="str">
        <f>IF(VLOOKUP(A1,Verzamelblad!A5:E54,3)=0,"",VLOOKUP(A1,Verzamelblad!A5:E54,3))</f>
        <v>OBS De Nijenoert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52"/>
      <c r="B4" s="386"/>
      <c r="C4" s="385" t="s">
        <v>891</v>
      </c>
      <c r="D4" s="386"/>
      <c r="E4" s="386"/>
      <c r="F4" s="386"/>
      <c r="G4" s="386"/>
      <c r="H4" s="386"/>
      <c r="I4" s="386"/>
      <c r="J4" s="386"/>
      <c r="K4" s="364"/>
      <c r="L4" s="5">
        <f>IF(D4="X",0,IF(E4="",0,IF(E4="H",0,VLOOKUP(E4,$F$539:$G$553,2))))</f>
        <v>0</v>
      </c>
      <c r="M4">
        <f>SUM(K4*L4)</f>
        <v>0</v>
      </c>
    </row>
    <row r="5" spans="1:13" x14ac:dyDescent="0.3">
      <c r="A5" s="392"/>
      <c r="B5" s="387" t="s">
        <v>399</v>
      </c>
      <c r="C5" s="387" t="s">
        <v>952</v>
      </c>
      <c r="D5" s="387"/>
      <c r="E5" s="387" t="s">
        <v>287</v>
      </c>
      <c r="F5" s="388">
        <v>16.14</v>
      </c>
      <c r="G5" s="388"/>
      <c r="H5" s="388"/>
      <c r="I5" s="388"/>
      <c r="J5" s="388"/>
      <c r="K5" s="331">
        <f>SUM(F5:J5)</f>
        <v>16.14</v>
      </c>
      <c r="L5" s="5">
        <f>IF(D5="X",0,IF(E5="",0,IF(E5="H",0,VLOOKUP(E5,$F$539:$G$553,2))))</f>
        <v>200</v>
      </c>
      <c r="M5">
        <f t="shared" ref="M5:M68" si="0">SUM(K5*L5)</f>
        <v>3228</v>
      </c>
    </row>
    <row r="6" spans="1:13" x14ac:dyDescent="0.3">
      <c r="A6" s="392"/>
      <c r="B6" s="392" t="s">
        <v>396</v>
      </c>
      <c r="C6" s="387" t="s">
        <v>953</v>
      </c>
      <c r="D6" s="387"/>
      <c r="E6" s="387" t="s">
        <v>287</v>
      </c>
      <c r="F6" s="388"/>
      <c r="G6" s="388">
        <v>54</v>
      </c>
      <c r="H6" s="388"/>
      <c r="I6" s="388"/>
      <c r="J6" s="388"/>
      <c r="K6" s="331">
        <f t="shared" ref="K6:K63" si="1">SUM(F6:J6)</f>
        <v>54</v>
      </c>
      <c r="L6" s="5">
        <f t="shared" ref="L6:L69" si="2">IF(D6="X",0,IF(E6="",0,IF(E6="H",0,VLOOKUP(E6,$F$539:$G$553,2))))</f>
        <v>200</v>
      </c>
      <c r="M6">
        <f t="shared" si="0"/>
        <v>10800</v>
      </c>
    </row>
    <row r="7" spans="1:13" x14ac:dyDescent="0.3">
      <c r="A7" s="392"/>
      <c r="B7" s="392" t="s">
        <v>954</v>
      </c>
      <c r="C7" s="387" t="s">
        <v>953</v>
      </c>
      <c r="D7" s="387"/>
      <c r="E7" s="387" t="s">
        <v>287</v>
      </c>
      <c r="F7" s="388"/>
      <c r="G7" s="388">
        <v>14</v>
      </c>
      <c r="H7" s="388"/>
      <c r="I7" s="388"/>
      <c r="J7" s="388"/>
      <c r="K7" s="331">
        <f t="shared" si="1"/>
        <v>14</v>
      </c>
      <c r="L7" s="5">
        <f t="shared" si="2"/>
        <v>200</v>
      </c>
      <c r="M7">
        <f t="shared" si="0"/>
        <v>2800</v>
      </c>
    </row>
    <row r="8" spans="1:13" x14ac:dyDescent="0.3">
      <c r="A8" s="392"/>
      <c r="B8" s="392" t="s">
        <v>955</v>
      </c>
      <c r="C8" s="387" t="s">
        <v>956</v>
      </c>
      <c r="D8" s="387"/>
      <c r="E8" s="387" t="s">
        <v>288</v>
      </c>
      <c r="F8" s="388"/>
      <c r="G8" s="388">
        <v>109</v>
      </c>
      <c r="H8" s="388"/>
      <c r="I8" s="388"/>
      <c r="J8" s="388"/>
      <c r="K8" s="331">
        <f t="shared" si="1"/>
        <v>109</v>
      </c>
      <c r="L8" s="5">
        <f t="shared" si="2"/>
        <v>200</v>
      </c>
      <c r="M8">
        <f t="shared" si="0"/>
        <v>21800</v>
      </c>
    </row>
    <row r="9" spans="1:13" x14ac:dyDescent="0.3">
      <c r="A9" s="392"/>
      <c r="B9" s="392" t="s">
        <v>957</v>
      </c>
      <c r="C9" s="387" t="s">
        <v>958</v>
      </c>
      <c r="D9" s="387"/>
      <c r="E9" s="387" t="s">
        <v>288</v>
      </c>
      <c r="F9" s="388"/>
      <c r="G9" s="388">
        <v>9</v>
      </c>
      <c r="H9" s="388"/>
      <c r="I9" s="388"/>
      <c r="J9" s="388"/>
      <c r="K9" s="331">
        <f t="shared" si="1"/>
        <v>9</v>
      </c>
      <c r="L9" s="5">
        <f t="shared" si="2"/>
        <v>200</v>
      </c>
      <c r="M9">
        <f t="shared" si="0"/>
        <v>1800</v>
      </c>
    </row>
    <row r="10" spans="1:13" x14ac:dyDescent="0.3">
      <c r="A10" s="392"/>
      <c r="B10" s="392" t="s">
        <v>959</v>
      </c>
      <c r="C10" s="387" t="s">
        <v>960</v>
      </c>
      <c r="D10" s="387"/>
      <c r="E10" s="387" t="s">
        <v>288</v>
      </c>
      <c r="F10" s="388">
        <v>35.049999999999997</v>
      </c>
      <c r="G10" s="388"/>
      <c r="H10" s="388"/>
      <c r="I10" s="388"/>
      <c r="J10" s="388"/>
      <c r="K10" s="331">
        <f t="shared" si="1"/>
        <v>35.049999999999997</v>
      </c>
      <c r="L10" s="5">
        <f t="shared" si="2"/>
        <v>200</v>
      </c>
      <c r="M10">
        <f t="shared" si="0"/>
        <v>7009.9999999999991</v>
      </c>
    </row>
    <row r="11" spans="1:13" x14ac:dyDescent="0.3">
      <c r="A11" s="392"/>
      <c r="B11" s="392" t="s">
        <v>961</v>
      </c>
      <c r="C11" s="387" t="s">
        <v>791</v>
      </c>
      <c r="D11" s="387"/>
      <c r="E11" s="387" t="s">
        <v>288</v>
      </c>
      <c r="F11" s="388">
        <v>50</v>
      </c>
      <c r="G11" s="388">
        <v>5</v>
      </c>
      <c r="H11" s="388"/>
      <c r="I11" s="388"/>
      <c r="J11" s="388"/>
      <c r="K11" s="331">
        <f t="shared" si="1"/>
        <v>55</v>
      </c>
      <c r="L11" s="5">
        <f t="shared" si="2"/>
        <v>200</v>
      </c>
      <c r="M11">
        <f t="shared" si="0"/>
        <v>11000</v>
      </c>
    </row>
    <row r="12" spans="1:13" x14ac:dyDescent="0.3">
      <c r="A12" s="392"/>
      <c r="B12" s="392" t="s">
        <v>962</v>
      </c>
      <c r="C12" s="387" t="s">
        <v>963</v>
      </c>
      <c r="D12" s="387"/>
      <c r="E12" s="387" t="s">
        <v>287</v>
      </c>
      <c r="F12" s="388">
        <v>14.25</v>
      </c>
      <c r="G12" s="388"/>
      <c r="H12" s="388"/>
      <c r="I12" s="388"/>
      <c r="J12" s="388"/>
      <c r="K12" s="331">
        <f t="shared" si="1"/>
        <v>14.25</v>
      </c>
      <c r="L12" s="5">
        <f t="shared" si="2"/>
        <v>200</v>
      </c>
      <c r="M12">
        <f t="shared" si="0"/>
        <v>2850</v>
      </c>
    </row>
    <row r="13" spans="1:13" x14ac:dyDescent="0.3">
      <c r="A13" s="392"/>
      <c r="B13" s="392" t="s">
        <v>964</v>
      </c>
      <c r="C13" s="387" t="s">
        <v>965</v>
      </c>
      <c r="D13" s="387"/>
      <c r="E13" s="387" t="s">
        <v>276</v>
      </c>
      <c r="F13" s="388">
        <v>5.15</v>
      </c>
      <c r="G13" s="388"/>
      <c r="H13" s="388"/>
      <c r="I13" s="388"/>
      <c r="J13" s="388"/>
      <c r="K13" s="331">
        <f t="shared" si="1"/>
        <v>5.15</v>
      </c>
      <c r="L13" s="5">
        <f t="shared" si="2"/>
        <v>200</v>
      </c>
      <c r="M13">
        <f t="shared" si="0"/>
        <v>1030</v>
      </c>
    </row>
    <row r="14" spans="1:13" x14ac:dyDescent="0.3">
      <c r="A14" s="392"/>
      <c r="B14" s="392" t="s">
        <v>966</v>
      </c>
      <c r="C14" s="387" t="s">
        <v>791</v>
      </c>
      <c r="D14" s="387"/>
      <c r="E14" s="387" t="s">
        <v>288</v>
      </c>
      <c r="F14" s="388">
        <v>50</v>
      </c>
      <c r="G14" s="388">
        <v>5</v>
      </c>
      <c r="H14" s="388"/>
      <c r="I14" s="388"/>
      <c r="J14" s="388"/>
      <c r="K14" s="331">
        <f t="shared" si="1"/>
        <v>55</v>
      </c>
      <c r="L14" s="5">
        <f t="shared" si="2"/>
        <v>200</v>
      </c>
      <c r="M14">
        <f t="shared" si="0"/>
        <v>11000</v>
      </c>
    </row>
    <row r="15" spans="1:13" x14ac:dyDescent="0.3">
      <c r="A15" s="392"/>
      <c r="B15" s="392" t="s">
        <v>967</v>
      </c>
      <c r="C15" s="387" t="s">
        <v>953</v>
      </c>
      <c r="D15" s="387"/>
      <c r="E15" s="387" t="s">
        <v>287</v>
      </c>
      <c r="F15" s="388">
        <v>14.68</v>
      </c>
      <c r="G15" s="388"/>
      <c r="H15" s="388"/>
      <c r="I15" s="388"/>
      <c r="J15" s="388"/>
      <c r="K15" s="331">
        <f t="shared" si="1"/>
        <v>14.68</v>
      </c>
      <c r="L15" s="5">
        <f t="shared" si="2"/>
        <v>200</v>
      </c>
      <c r="M15">
        <f t="shared" si="0"/>
        <v>2936</v>
      </c>
    </row>
    <row r="16" spans="1:13" x14ac:dyDescent="0.3">
      <c r="A16" s="392"/>
      <c r="B16" s="392" t="s">
        <v>968</v>
      </c>
      <c r="C16" s="387" t="s">
        <v>969</v>
      </c>
      <c r="D16" s="387"/>
      <c r="E16" s="387" t="s">
        <v>287</v>
      </c>
      <c r="F16" s="388"/>
      <c r="G16" s="388"/>
      <c r="H16" s="388"/>
      <c r="I16" s="388"/>
      <c r="J16" s="388">
        <v>6.6</v>
      </c>
      <c r="K16" s="331">
        <f t="shared" si="1"/>
        <v>6.6</v>
      </c>
      <c r="L16" s="5">
        <f t="shared" si="2"/>
        <v>200</v>
      </c>
      <c r="M16">
        <f t="shared" si="0"/>
        <v>1320</v>
      </c>
    </row>
    <row r="17" spans="1:13" x14ac:dyDescent="0.3">
      <c r="A17" s="392"/>
      <c r="B17" s="392" t="s">
        <v>970</v>
      </c>
      <c r="C17" s="387" t="s">
        <v>791</v>
      </c>
      <c r="D17" s="387"/>
      <c r="E17" s="387" t="s">
        <v>288</v>
      </c>
      <c r="F17" s="388">
        <v>50</v>
      </c>
      <c r="G17" s="388">
        <v>5</v>
      </c>
      <c r="H17" s="388"/>
      <c r="I17" s="388"/>
      <c r="J17" s="388"/>
      <c r="K17" s="331">
        <f t="shared" si="1"/>
        <v>55</v>
      </c>
      <c r="L17" s="5">
        <f t="shared" si="2"/>
        <v>200</v>
      </c>
      <c r="M17">
        <f t="shared" si="0"/>
        <v>11000</v>
      </c>
    </row>
    <row r="18" spans="1:13" x14ac:dyDescent="0.3">
      <c r="A18" s="392"/>
      <c r="B18" s="392" t="s">
        <v>971</v>
      </c>
      <c r="C18" s="387" t="s">
        <v>963</v>
      </c>
      <c r="D18" s="387"/>
      <c r="E18" s="387" t="s">
        <v>287</v>
      </c>
      <c r="F18" s="388">
        <v>14.25</v>
      </c>
      <c r="G18" s="388"/>
      <c r="H18" s="388"/>
      <c r="I18" s="388"/>
      <c r="J18" s="388"/>
      <c r="K18" s="331">
        <f t="shared" si="1"/>
        <v>14.25</v>
      </c>
      <c r="L18" s="5">
        <f t="shared" si="2"/>
        <v>200</v>
      </c>
      <c r="M18">
        <f t="shared" si="0"/>
        <v>2850</v>
      </c>
    </row>
    <row r="19" spans="1:13" x14ac:dyDescent="0.3">
      <c r="A19" s="392"/>
      <c r="B19" s="392" t="s">
        <v>972</v>
      </c>
      <c r="C19" s="387" t="s">
        <v>965</v>
      </c>
      <c r="D19" s="387"/>
      <c r="E19" s="387" t="s">
        <v>276</v>
      </c>
      <c r="F19" s="388"/>
      <c r="G19" s="388"/>
      <c r="H19" s="388"/>
      <c r="I19" s="388"/>
      <c r="J19" s="388">
        <v>2.4500000000000002</v>
      </c>
      <c r="K19" s="331">
        <f t="shared" si="1"/>
        <v>2.4500000000000002</v>
      </c>
      <c r="L19" s="5">
        <f t="shared" si="2"/>
        <v>200</v>
      </c>
      <c r="M19">
        <f t="shared" si="0"/>
        <v>490.00000000000006</v>
      </c>
    </row>
    <row r="20" spans="1:13" x14ac:dyDescent="0.3">
      <c r="A20" s="392"/>
      <c r="B20" s="392" t="s">
        <v>973</v>
      </c>
      <c r="C20" s="387" t="s">
        <v>965</v>
      </c>
      <c r="D20" s="387"/>
      <c r="E20" s="387" t="s">
        <v>276</v>
      </c>
      <c r="F20" s="388"/>
      <c r="G20" s="388"/>
      <c r="H20" s="388"/>
      <c r="I20" s="388"/>
      <c r="J20" s="388">
        <v>5.65</v>
      </c>
      <c r="K20" s="331">
        <f t="shared" si="1"/>
        <v>5.65</v>
      </c>
      <c r="L20" s="5">
        <f t="shared" si="2"/>
        <v>200</v>
      </c>
      <c r="M20">
        <f t="shared" si="0"/>
        <v>1130</v>
      </c>
    </row>
    <row r="21" spans="1:13" x14ac:dyDescent="0.3">
      <c r="A21" s="392"/>
      <c r="B21" s="392" t="s">
        <v>974</v>
      </c>
      <c r="C21" s="387" t="s">
        <v>791</v>
      </c>
      <c r="D21" s="387"/>
      <c r="E21" s="387" t="s">
        <v>288</v>
      </c>
      <c r="F21" s="388">
        <v>50</v>
      </c>
      <c r="G21" s="388">
        <v>5</v>
      </c>
      <c r="H21" s="388"/>
      <c r="I21" s="388"/>
      <c r="J21" s="388"/>
      <c r="K21" s="331">
        <f t="shared" si="1"/>
        <v>55</v>
      </c>
      <c r="L21" s="5">
        <f t="shared" si="2"/>
        <v>200</v>
      </c>
      <c r="M21">
        <f t="shared" si="0"/>
        <v>11000</v>
      </c>
    </row>
    <row r="22" spans="1:13" x14ac:dyDescent="0.3">
      <c r="A22" s="392"/>
      <c r="B22" s="392" t="s">
        <v>407</v>
      </c>
      <c r="C22" s="387" t="s">
        <v>953</v>
      </c>
      <c r="D22" s="387"/>
      <c r="E22" s="387" t="s">
        <v>287</v>
      </c>
      <c r="F22" s="388"/>
      <c r="G22" s="388">
        <v>45.8</v>
      </c>
      <c r="H22" s="388"/>
      <c r="I22" s="388"/>
      <c r="J22" s="388"/>
      <c r="K22" s="331">
        <f t="shared" si="1"/>
        <v>45.8</v>
      </c>
      <c r="L22" s="5">
        <f t="shared" si="2"/>
        <v>200</v>
      </c>
      <c r="M22">
        <f t="shared" si="0"/>
        <v>9160</v>
      </c>
    </row>
    <row r="23" spans="1:13" x14ac:dyDescent="0.3">
      <c r="A23" s="392"/>
      <c r="B23" s="392" t="s">
        <v>975</v>
      </c>
      <c r="C23" s="387" t="s">
        <v>791</v>
      </c>
      <c r="D23" s="387"/>
      <c r="E23" s="387" t="s">
        <v>288</v>
      </c>
      <c r="F23" s="388">
        <v>50</v>
      </c>
      <c r="G23" s="388">
        <v>5</v>
      </c>
      <c r="H23" s="388"/>
      <c r="I23" s="388"/>
      <c r="J23" s="388"/>
      <c r="K23" s="331">
        <f t="shared" si="1"/>
        <v>55</v>
      </c>
      <c r="L23" s="5">
        <f t="shared" si="2"/>
        <v>200</v>
      </c>
      <c r="M23">
        <f t="shared" si="0"/>
        <v>11000</v>
      </c>
    </row>
    <row r="24" spans="1:13" x14ac:dyDescent="0.3">
      <c r="A24" s="392"/>
      <c r="B24" s="392" t="s">
        <v>976</v>
      </c>
      <c r="C24" s="387" t="s">
        <v>963</v>
      </c>
      <c r="D24" s="387"/>
      <c r="E24" s="387"/>
      <c r="F24" s="388">
        <v>14.25</v>
      </c>
      <c r="G24" s="388"/>
      <c r="H24" s="388"/>
      <c r="I24" s="388"/>
      <c r="J24" s="388"/>
      <c r="K24" s="331">
        <f t="shared" si="1"/>
        <v>14.25</v>
      </c>
      <c r="L24" s="5">
        <f t="shared" si="2"/>
        <v>0</v>
      </c>
      <c r="M24">
        <f t="shared" si="0"/>
        <v>0</v>
      </c>
    </row>
    <row r="25" spans="1:13" x14ac:dyDescent="0.3">
      <c r="A25" s="392"/>
      <c r="B25" s="392" t="s">
        <v>977</v>
      </c>
      <c r="C25" s="387" t="s">
        <v>965</v>
      </c>
      <c r="D25" s="387"/>
      <c r="E25" s="387"/>
      <c r="F25" s="388"/>
      <c r="G25" s="388"/>
      <c r="H25" s="388"/>
      <c r="I25" s="388"/>
      <c r="J25" s="388">
        <v>7.5</v>
      </c>
      <c r="K25" s="331">
        <f t="shared" si="1"/>
        <v>7.5</v>
      </c>
      <c r="L25" s="5">
        <f t="shared" si="2"/>
        <v>0</v>
      </c>
      <c r="M25">
        <f t="shared" si="0"/>
        <v>0</v>
      </c>
    </row>
    <row r="26" spans="1:13" x14ac:dyDescent="0.3">
      <c r="A26" s="392"/>
      <c r="B26" s="392">
        <v>0.43</v>
      </c>
      <c r="C26" s="387" t="s">
        <v>791</v>
      </c>
      <c r="D26" s="387"/>
      <c r="E26" s="387" t="s">
        <v>288</v>
      </c>
      <c r="F26" s="388">
        <v>40</v>
      </c>
      <c r="G26" s="388">
        <v>15</v>
      </c>
      <c r="H26" s="388"/>
      <c r="I26" s="388"/>
      <c r="J26" s="388"/>
      <c r="K26" s="331">
        <f t="shared" si="1"/>
        <v>55</v>
      </c>
      <c r="L26" s="5">
        <f t="shared" si="2"/>
        <v>200</v>
      </c>
      <c r="M26">
        <f t="shared" si="0"/>
        <v>11000</v>
      </c>
    </row>
    <row r="27" spans="1:13" x14ac:dyDescent="0.3">
      <c r="A27" s="392"/>
      <c r="B27" s="392" t="s">
        <v>978</v>
      </c>
      <c r="C27" s="387" t="s">
        <v>979</v>
      </c>
      <c r="D27" s="387"/>
      <c r="E27" s="387" t="s">
        <v>289</v>
      </c>
      <c r="F27" s="388">
        <v>12</v>
      </c>
      <c r="G27" s="388"/>
      <c r="H27" s="388"/>
      <c r="I27" s="388"/>
      <c r="J27" s="388"/>
      <c r="K27" s="331">
        <f t="shared" si="1"/>
        <v>12</v>
      </c>
      <c r="L27" s="5">
        <f t="shared" si="2"/>
        <v>120</v>
      </c>
      <c r="M27">
        <f t="shared" si="0"/>
        <v>1440</v>
      </c>
    </row>
    <row r="28" spans="1:13" x14ac:dyDescent="0.3">
      <c r="A28" s="392"/>
      <c r="B28" s="392" t="s">
        <v>407</v>
      </c>
      <c r="C28" s="387" t="s">
        <v>956</v>
      </c>
      <c r="D28" s="387"/>
      <c r="E28" s="387" t="s">
        <v>288</v>
      </c>
      <c r="F28" s="388"/>
      <c r="G28" s="388">
        <v>116</v>
      </c>
      <c r="H28" s="388"/>
      <c r="I28" s="388"/>
      <c r="J28" s="388"/>
      <c r="K28" s="331">
        <f t="shared" si="1"/>
        <v>116</v>
      </c>
      <c r="L28" s="5">
        <f t="shared" si="2"/>
        <v>200</v>
      </c>
      <c r="M28">
        <f t="shared" si="0"/>
        <v>23200</v>
      </c>
    </row>
    <row r="29" spans="1:13" x14ac:dyDescent="0.3">
      <c r="A29" s="392"/>
      <c r="B29" s="392" t="s">
        <v>980</v>
      </c>
      <c r="C29" s="387" t="s">
        <v>791</v>
      </c>
      <c r="D29" s="387"/>
      <c r="E29" s="387" t="s">
        <v>288</v>
      </c>
      <c r="F29" s="388">
        <v>40</v>
      </c>
      <c r="G29" s="388">
        <v>15</v>
      </c>
      <c r="H29" s="388"/>
      <c r="I29" s="388"/>
      <c r="J29" s="388"/>
      <c r="K29" s="331">
        <f t="shared" si="1"/>
        <v>55</v>
      </c>
      <c r="L29" s="5">
        <f t="shared" si="2"/>
        <v>200</v>
      </c>
      <c r="M29">
        <f t="shared" si="0"/>
        <v>11000</v>
      </c>
    </row>
    <row r="30" spans="1:13" x14ac:dyDescent="0.3">
      <c r="A30" s="392"/>
      <c r="B30" s="392" t="s">
        <v>981</v>
      </c>
      <c r="C30" s="387" t="s">
        <v>963</v>
      </c>
      <c r="D30" s="387"/>
      <c r="E30" s="387"/>
      <c r="F30" s="388">
        <v>14.25</v>
      </c>
      <c r="G30" s="388"/>
      <c r="H30" s="388"/>
      <c r="I30" s="388"/>
      <c r="J30" s="388"/>
      <c r="K30" s="331">
        <f t="shared" si="1"/>
        <v>14.25</v>
      </c>
      <c r="L30" s="5">
        <f t="shared" si="2"/>
        <v>0</v>
      </c>
      <c r="M30">
        <f t="shared" si="0"/>
        <v>0</v>
      </c>
    </row>
    <row r="31" spans="1:13" x14ac:dyDescent="0.3">
      <c r="A31" s="392"/>
      <c r="B31" s="392" t="s">
        <v>982</v>
      </c>
      <c r="C31" s="387" t="s">
        <v>965</v>
      </c>
      <c r="D31" s="387"/>
      <c r="E31" s="387"/>
      <c r="F31" s="388">
        <v>7.5</v>
      </c>
      <c r="G31" s="388"/>
      <c r="H31" s="388"/>
      <c r="I31" s="388"/>
      <c r="J31" s="388"/>
      <c r="K31" s="331">
        <f t="shared" si="1"/>
        <v>7.5</v>
      </c>
      <c r="L31" s="5">
        <f t="shared" si="2"/>
        <v>0</v>
      </c>
      <c r="M31">
        <f t="shared" si="0"/>
        <v>0</v>
      </c>
    </row>
    <row r="32" spans="1:13" x14ac:dyDescent="0.3">
      <c r="A32" s="392"/>
      <c r="B32" s="392" t="s">
        <v>983</v>
      </c>
      <c r="C32" s="387" t="s">
        <v>791</v>
      </c>
      <c r="D32" s="387"/>
      <c r="E32" s="387" t="s">
        <v>288</v>
      </c>
      <c r="F32" s="388">
        <v>40</v>
      </c>
      <c r="G32" s="388">
        <v>15</v>
      </c>
      <c r="H32" s="388"/>
      <c r="I32" s="388"/>
      <c r="J32" s="388"/>
      <c r="K32" s="331">
        <f t="shared" si="1"/>
        <v>55</v>
      </c>
      <c r="L32" s="5">
        <f t="shared" si="2"/>
        <v>200</v>
      </c>
      <c r="M32">
        <f t="shared" si="0"/>
        <v>11000</v>
      </c>
    </row>
    <row r="33" spans="1:13" x14ac:dyDescent="0.3">
      <c r="A33" s="392"/>
      <c r="B33" s="392" t="s">
        <v>984</v>
      </c>
      <c r="C33" s="387" t="s">
        <v>953</v>
      </c>
      <c r="D33" s="387"/>
      <c r="E33" s="387" t="s">
        <v>287</v>
      </c>
      <c r="F33" s="388"/>
      <c r="G33" s="388">
        <v>43</v>
      </c>
      <c r="H33" s="388"/>
      <c r="I33" s="388"/>
      <c r="J33" s="388"/>
      <c r="K33" s="331">
        <f t="shared" si="1"/>
        <v>43</v>
      </c>
      <c r="L33" s="5">
        <f t="shared" si="2"/>
        <v>200</v>
      </c>
      <c r="M33">
        <f t="shared" si="0"/>
        <v>8600</v>
      </c>
    </row>
    <row r="34" spans="1:13" x14ac:dyDescent="0.3">
      <c r="A34" s="392"/>
      <c r="B34" s="392" t="s">
        <v>403</v>
      </c>
      <c r="C34" s="387" t="s">
        <v>985</v>
      </c>
      <c r="D34" s="387"/>
      <c r="E34" s="387" t="s">
        <v>287</v>
      </c>
      <c r="F34" s="388"/>
      <c r="G34" s="388">
        <v>4.63</v>
      </c>
      <c r="H34" s="388"/>
      <c r="I34" s="388"/>
      <c r="J34" s="388"/>
      <c r="K34" s="331">
        <f t="shared" si="1"/>
        <v>4.63</v>
      </c>
      <c r="L34" s="5">
        <f t="shared" si="2"/>
        <v>200</v>
      </c>
      <c r="M34">
        <f t="shared" si="0"/>
        <v>926</v>
      </c>
    </row>
    <row r="35" spans="1:13" x14ac:dyDescent="0.3">
      <c r="A35" s="351"/>
      <c r="B35" s="392" t="s">
        <v>986</v>
      </c>
      <c r="C35" s="387" t="s">
        <v>987</v>
      </c>
      <c r="D35" s="387"/>
      <c r="E35" s="387" t="s">
        <v>288</v>
      </c>
      <c r="F35" s="388">
        <v>17</v>
      </c>
      <c r="G35" s="388"/>
      <c r="H35" s="388"/>
      <c r="I35" s="388"/>
      <c r="J35" s="388"/>
      <c r="K35" s="331">
        <f t="shared" si="1"/>
        <v>17</v>
      </c>
      <c r="L35" s="5">
        <f t="shared" si="2"/>
        <v>200</v>
      </c>
      <c r="M35">
        <f t="shared" si="0"/>
        <v>3400</v>
      </c>
    </row>
    <row r="36" spans="1:13" x14ac:dyDescent="0.3">
      <c r="A36" s="351"/>
      <c r="B36" s="392" t="s">
        <v>988</v>
      </c>
      <c r="C36" s="387" t="s">
        <v>965</v>
      </c>
      <c r="D36" s="387"/>
      <c r="E36" s="387"/>
      <c r="F36" s="388"/>
      <c r="G36" s="388"/>
      <c r="H36" s="388"/>
      <c r="I36" s="388"/>
      <c r="J36" s="388">
        <v>1.65</v>
      </c>
      <c r="K36" s="331">
        <f t="shared" si="1"/>
        <v>1.65</v>
      </c>
      <c r="L36" s="5">
        <f t="shared" si="2"/>
        <v>0</v>
      </c>
      <c r="M36">
        <f t="shared" si="0"/>
        <v>0</v>
      </c>
    </row>
    <row r="37" spans="1:13" x14ac:dyDescent="0.3">
      <c r="A37" s="351"/>
      <c r="B37" s="392" t="s">
        <v>989</v>
      </c>
      <c r="C37" s="387" t="s">
        <v>990</v>
      </c>
      <c r="D37" s="387"/>
      <c r="E37" s="387"/>
      <c r="F37" s="388"/>
      <c r="G37" s="388"/>
      <c r="H37" s="388"/>
      <c r="I37" s="388"/>
      <c r="J37" s="388">
        <v>2</v>
      </c>
      <c r="K37" s="331">
        <f t="shared" si="1"/>
        <v>2</v>
      </c>
      <c r="L37" s="5">
        <f t="shared" si="2"/>
        <v>0</v>
      </c>
      <c r="M37">
        <f t="shared" si="0"/>
        <v>0</v>
      </c>
    </row>
    <row r="38" spans="1:13" x14ac:dyDescent="0.3">
      <c r="A38" s="351"/>
      <c r="B38" s="392" t="s">
        <v>440</v>
      </c>
      <c r="C38" s="387" t="s">
        <v>843</v>
      </c>
      <c r="D38" s="387"/>
      <c r="E38" s="387" t="s">
        <v>288</v>
      </c>
      <c r="F38" s="388"/>
      <c r="G38" s="388">
        <v>6.2</v>
      </c>
      <c r="H38" s="388"/>
      <c r="I38" s="388"/>
      <c r="J38" s="388"/>
      <c r="K38" s="331">
        <f t="shared" ref="K38" si="3">SUM(F38:J38)</f>
        <v>6.2</v>
      </c>
      <c r="L38" s="5">
        <f t="shared" si="2"/>
        <v>200</v>
      </c>
      <c r="M38">
        <f t="shared" si="0"/>
        <v>1240</v>
      </c>
    </row>
    <row r="39" spans="1:13" hidden="1" x14ac:dyDescent="0.3">
      <c r="A39" s="352"/>
      <c r="B39" s="392"/>
      <c r="C39" s="387" t="s">
        <v>952</v>
      </c>
      <c r="D39" s="387"/>
      <c r="E39" s="387" t="s">
        <v>647</v>
      </c>
      <c r="F39" s="388">
        <v>12.22</v>
      </c>
      <c r="G39" s="388"/>
      <c r="H39" s="388"/>
      <c r="I39" s="388"/>
      <c r="J39" s="388"/>
      <c r="K39" s="331">
        <f t="shared" si="1"/>
        <v>12.22</v>
      </c>
      <c r="L39" s="5">
        <f t="shared" si="2"/>
        <v>0</v>
      </c>
      <c r="M39">
        <f t="shared" si="0"/>
        <v>0</v>
      </c>
    </row>
    <row r="40" spans="1:13" hidden="1" x14ac:dyDescent="0.3">
      <c r="A40" s="352"/>
      <c r="B40" s="392"/>
      <c r="C40" s="387" t="s">
        <v>991</v>
      </c>
      <c r="D40" s="387"/>
      <c r="E40" s="387" t="s">
        <v>647</v>
      </c>
      <c r="F40" s="388"/>
      <c r="G40" s="388"/>
      <c r="H40" s="388"/>
      <c r="I40" s="388"/>
      <c r="J40" s="388">
        <v>23</v>
      </c>
      <c r="K40" s="331">
        <f t="shared" si="1"/>
        <v>23</v>
      </c>
      <c r="L40" s="5">
        <f t="shared" si="2"/>
        <v>0</v>
      </c>
      <c r="M40">
        <f t="shared" si="0"/>
        <v>0</v>
      </c>
    </row>
    <row r="41" spans="1:13" hidden="1" x14ac:dyDescent="0.3">
      <c r="A41" s="352"/>
      <c r="B41" s="392"/>
      <c r="C41" s="387" t="s">
        <v>992</v>
      </c>
      <c r="D41" s="387"/>
      <c r="E41" s="387" t="s">
        <v>647</v>
      </c>
      <c r="F41" s="388"/>
      <c r="G41" s="388"/>
      <c r="H41" s="388"/>
      <c r="I41" s="388"/>
      <c r="J41" s="388">
        <v>23</v>
      </c>
      <c r="K41" s="331">
        <f t="shared" si="1"/>
        <v>23</v>
      </c>
      <c r="L41" s="5">
        <f t="shared" si="2"/>
        <v>0</v>
      </c>
      <c r="M41">
        <f t="shared" si="0"/>
        <v>0</v>
      </c>
    </row>
    <row r="42" spans="1:13" hidden="1" x14ac:dyDescent="0.3">
      <c r="A42" s="352"/>
      <c r="B42" s="392"/>
      <c r="C42" s="387" t="s">
        <v>965</v>
      </c>
      <c r="D42" s="387"/>
      <c r="E42" s="387" t="s">
        <v>647</v>
      </c>
      <c r="F42" s="388"/>
      <c r="G42" s="388"/>
      <c r="H42" s="388"/>
      <c r="I42" s="388"/>
      <c r="J42" s="388">
        <v>1.5</v>
      </c>
      <c r="K42" s="331">
        <f t="shared" si="1"/>
        <v>1.5</v>
      </c>
      <c r="L42" s="5">
        <f t="shared" si="2"/>
        <v>0</v>
      </c>
      <c r="M42">
        <f t="shared" si="0"/>
        <v>0</v>
      </c>
    </row>
    <row r="43" spans="1:13" hidden="1" x14ac:dyDescent="0.3">
      <c r="A43" s="352"/>
      <c r="B43" s="392"/>
      <c r="C43" s="387" t="s">
        <v>993</v>
      </c>
      <c r="D43" s="387"/>
      <c r="E43" s="387" t="s">
        <v>647</v>
      </c>
      <c r="F43" s="388"/>
      <c r="G43" s="388"/>
      <c r="H43" s="388">
        <v>311.92</v>
      </c>
      <c r="I43" s="388"/>
      <c r="J43" s="388"/>
      <c r="K43" s="331">
        <f t="shared" si="1"/>
        <v>311.92</v>
      </c>
      <c r="L43" s="5">
        <f t="shared" si="2"/>
        <v>0</v>
      </c>
      <c r="M43">
        <f t="shared" si="0"/>
        <v>0</v>
      </c>
    </row>
    <row r="44" spans="1:13" hidden="1" x14ac:dyDescent="0.3">
      <c r="A44" s="352"/>
      <c r="B44" s="392"/>
      <c r="C44" s="387" t="s">
        <v>994</v>
      </c>
      <c r="D44" s="387"/>
      <c r="E44" s="387" t="s">
        <v>647</v>
      </c>
      <c r="F44" s="388"/>
      <c r="G44" s="388"/>
      <c r="H44" s="388">
        <v>48</v>
      </c>
      <c r="I44" s="388"/>
      <c r="J44" s="388"/>
      <c r="K44" s="331">
        <f t="shared" si="1"/>
        <v>48</v>
      </c>
      <c r="L44" s="5">
        <f t="shared" si="2"/>
        <v>0</v>
      </c>
      <c r="M44">
        <f t="shared" si="0"/>
        <v>0</v>
      </c>
    </row>
    <row r="45" spans="1:13" hidden="1" x14ac:dyDescent="0.3">
      <c r="A45" s="352"/>
      <c r="B45" s="392"/>
      <c r="C45" s="387" t="s">
        <v>991</v>
      </c>
      <c r="D45" s="387"/>
      <c r="E45" s="387" t="s">
        <v>647</v>
      </c>
      <c r="F45" s="388"/>
      <c r="G45" s="388"/>
      <c r="H45" s="388"/>
      <c r="I45" s="388"/>
      <c r="J45" s="388">
        <v>23</v>
      </c>
      <c r="K45" s="331">
        <f t="shared" si="1"/>
        <v>23</v>
      </c>
      <c r="L45" s="5">
        <f t="shared" si="2"/>
        <v>0</v>
      </c>
      <c r="M45">
        <f t="shared" si="0"/>
        <v>0</v>
      </c>
    </row>
    <row r="46" spans="1:13" hidden="1" x14ac:dyDescent="0.3">
      <c r="A46" s="352"/>
      <c r="B46" s="392"/>
      <c r="C46" s="387" t="s">
        <v>992</v>
      </c>
      <c r="D46" s="387"/>
      <c r="E46" s="387" t="s">
        <v>647</v>
      </c>
      <c r="F46" s="388"/>
      <c r="G46" s="388"/>
      <c r="H46" s="388"/>
      <c r="I46" s="388"/>
      <c r="J46" s="388">
        <v>23</v>
      </c>
      <c r="K46" s="331">
        <f t="shared" si="1"/>
        <v>23</v>
      </c>
      <c r="L46" s="5">
        <f t="shared" si="2"/>
        <v>0</v>
      </c>
      <c r="M46">
        <f t="shared" si="0"/>
        <v>0</v>
      </c>
    </row>
    <row r="47" spans="1:13" hidden="1" x14ac:dyDescent="0.3">
      <c r="A47" s="352"/>
      <c r="B47" s="392"/>
      <c r="C47" s="387" t="s">
        <v>965</v>
      </c>
      <c r="D47" s="387"/>
      <c r="E47" s="387" t="s">
        <v>647</v>
      </c>
      <c r="F47" s="388"/>
      <c r="G47" s="388"/>
      <c r="H47" s="388"/>
      <c r="I47" s="388"/>
      <c r="J47" s="388">
        <v>1.5</v>
      </c>
      <c r="K47" s="331">
        <f t="shared" si="1"/>
        <v>1.5</v>
      </c>
      <c r="L47" s="5">
        <f t="shared" si="2"/>
        <v>0</v>
      </c>
      <c r="M47">
        <f t="shared" si="0"/>
        <v>0</v>
      </c>
    </row>
    <row r="48" spans="1:13" hidden="1" x14ac:dyDescent="0.3">
      <c r="A48" s="352"/>
      <c r="B48" s="392"/>
      <c r="C48" s="387" t="s">
        <v>953</v>
      </c>
      <c r="D48" s="387"/>
      <c r="E48" s="387" t="s">
        <v>647</v>
      </c>
      <c r="F48" s="388"/>
      <c r="G48" s="388">
        <v>21.37</v>
      </c>
      <c r="H48" s="388"/>
      <c r="I48" s="388"/>
      <c r="J48" s="388"/>
      <c r="K48" s="331">
        <f t="shared" si="1"/>
        <v>21.37</v>
      </c>
      <c r="L48" s="5">
        <f t="shared" si="2"/>
        <v>0</v>
      </c>
      <c r="M48">
        <f t="shared" si="0"/>
        <v>0</v>
      </c>
    </row>
    <row r="49" spans="1:13" hidden="1" x14ac:dyDescent="0.3">
      <c r="A49" s="352"/>
      <c r="B49" s="392"/>
      <c r="C49" s="387" t="s">
        <v>995</v>
      </c>
      <c r="D49" s="387"/>
      <c r="E49" s="387" t="s">
        <v>647</v>
      </c>
      <c r="F49" s="388"/>
      <c r="G49" s="388">
        <v>2.14</v>
      </c>
      <c r="H49" s="388"/>
      <c r="I49" s="388"/>
      <c r="J49" s="388"/>
      <c r="K49" s="331">
        <f t="shared" si="1"/>
        <v>2.14</v>
      </c>
      <c r="L49" s="5">
        <f t="shared" si="2"/>
        <v>0</v>
      </c>
      <c r="M49">
        <f t="shared" si="0"/>
        <v>0</v>
      </c>
    </row>
    <row r="50" spans="1:13" hidden="1" x14ac:dyDescent="0.3">
      <c r="A50" s="352"/>
      <c r="B50" s="392"/>
      <c r="C50" s="387" t="s">
        <v>996</v>
      </c>
      <c r="D50" s="387"/>
      <c r="E50" s="387" t="s">
        <v>647</v>
      </c>
      <c r="F50" s="388"/>
      <c r="G50" s="388"/>
      <c r="H50" s="388"/>
      <c r="I50" s="388"/>
      <c r="J50" s="388">
        <v>3.19</v>
      </c>
      <c r="K50" s="331">
        <f t="shared" si="1"/>
        <v>3.19</v>
      </c>
      <c r="L50" s="5">
        <f t="shared" si="2"/>
        <v>0</v>
      </c>
      <c r="M50">
        <f t="shared" si="0"/>
        <v>0</v>
      </c>
    </row>
    <row r="51" spans="1:13" hidden="1" x14ac:dyDescent="0.3">
      <c r="A51" s="352"/>
      <c r="B51" s="392"/>
      <c r="C51" s="387" t="s">
        <v>997</v>
      </c>
      <c r="D51" s="387"/>
      <c r="E51" s="387" t="s">
        <v>647</v>
      </c>
      <c r="F51" s="388"/>
      <c r="G51" s="388"/>
      <c r="H51" s="388"/>
      <c r="I51" s="388"/>
      <c r="J51" s="388">
        <v>4.75</v>
      </c>
      <c r="K51" s="331">
        <f t="shared" si="1"/>
        <v>4.75</v>
      </c>
      <c r="L51" s="5">
        <f t="shared" si="2"/>
        <v>0</v>
      </c>
      <c r="M51">
        <f t="shared" si="0"/>
        <v>0</v>
      </c>
    </row>
    <row r="52" spans="1:13" hidden="1" x14ac:dyDescent="0.3">
      <c r="A52" s="352"/>
      <c r="B52" s="392"/>
      <c r="C52" s="387" t="s">
        <v>889</v>
      </c>
      <c r="D52" s="387"/>
      <c r="E52" s="387" t="s">
        <v>647</v>
      </c>
      <c r="F52" s="388"/>
      <c r="G52" s="388"/>
      <c r="H52" s="388"/>
      <c r="I52" s="388"/>
      <c r="J52" s="388">
        <v>5.12</v>
      </c>
      <c r="K52" s="331">
        <f t="shared" si="1"/>
        <v>5.12</v>
      </c>
      <c r="L52" s="5">
        <f t="shared" si="2"/>
        <v>0</v>
      </c>
      <c r="M52">
        <f t="shared" si="0"/>
        <v>0</v>
      </c>
    </row>
    <row r="53" spans="1:13" hidden="1" x14ac:dyDescent="0.3">
      <c r="A53" s="352"/>
      <c r="B53" s="392"/>
      <c r="C53" s="387" t="s">
        <v>850</v>
      </c>
      <c r="D53" s="387"/>
      <c r="E53" s="387" t="s">
        <v>647</v>
      </c>
      <c r="F53" s="388"/>
      <c r="G53" s="388">
        <v>10</v>
      </c>
      <c r="H53" s="388"/>
      <c r="I53" s="388"/>
      <c r="J53" s="388"/>
      <c r="K53" s="331">
        <f t="shared" si="1"/>
        <v>10</v>
      </c>
      <c r="L53" s="5">
        <f t="shared" si="2"/>
        <v>0</v>
      </c>
      <c r="M53">
        <f t="shared" si="0"/>
        <v>0</v>
      </c>
    </row>
    <row r="54" spans="1:13" hidden="1" x14ac:dyDescent="0.3">
      <c r="A54" s="352"/>
      <c r="B54" s="392"/>
      <c r="C54" s="387" t="s">
        <v>997</v>
      </c>
      <c r="D54" s="387"/>
      <c r="E54" s="387" t="s">
        <v>647</v>
      </c>
      <c r="F54" s="388"/>
      <c r="G54" s="388"/>
      <c r="H54" s="388"/>
      <c r="I54" s="388"/>
      <c r="J54" s="388">
        <v>3.59</v>
      </c>
      <c r="K54" s="331">
        <f t="shared" si="1"/>
        <v>3.59</v>
      </c>
      <c r="L54" s="5">
        <f t="shared" si="2"/>
        <v>0</v>
      </c>
      <c r="M54">
        <f t="shared" si="0"/>
        <v>0</v>
      </c>
    </row>
    <row r="55" spans="1:13" hidden="1" x14ac:dyDescent="0.3">
      <c r="A55" s="352"/>
      <c r="B55" s="392"/>
      <c r="C55" s="387" t="s">
        <v>998</v>
      </c>
      <c r="D55" s="387"/>
      <c r="E55" s="387" t="s">
        <v>647</v>
      </c>
      <c r="F55" s="388"/>
      <c r="G55" s="388"/>
      <c r="H55" s="388"/>
      <c r="I55" s="388"/>
      <c r="J55" s="388">
        <v>1.66</v>
      </c>
      <c r="K55" s="331">
        <f t="shared" si="1"/>
        <v>1.66</v>
      </c>
      <c r="L55" s="5">
        <f t="shared" si="2"/>
        <v>0</v>
      </c>
      <c r="M55">
        <f t="shared" si="0"/>
        <v>0</v>
      </c>
    </row>
    <row r="56" spans="1:13" hidden="1" x14ac:dyDescent="0.3">
      <c r="A56" s="352"/>
      <c r="B56" s="392"/>
      <c r="C56" s="387" t="s">
        <v>854</v>
      </c>
      <c r="D56" s="387"/>
      <c r="E56" s="387" t="s">
        <v>647</v>
      </c>
      <c r="F56" s="388"/>
      <c r="G56" s="388">
        <v>85</v>
      </c>
      <c r="H56" s="388"/>
      <c r="I56" s="388"/>
      <c r="J56" s="388"/>
      <c r="K56" s="331">
        <f t="shared" si="1"/>
        <v>85</v>
      </c>
      <c r="L56" s="5">
        <f t="shared" si="2"/>
        <v>0</v>
      </c>
      <c r="M56">
        <f t="shared" si="0"/>
        <v>0</v>
      </c>
    </row>
    <row r="57" spans="1:13" hidden="1" x14ac:dyDescent="0.3">
      <c r="A57" s="352"/>
      <c r="B57" s="392"/>
      <c r="C57" s="387" t="s">
        <v>999</v>
      </c>
      <c r="D57" s="387"/>
      <c r="E57" s="387" t="s">
        <v>647</v>
      </c>
      <c r="F57" s="388">
        <v>21</v>
      </c>
      <c r="G57" s="388">
        <v>1.91</v>
      </c>
      <c r="H57" s="388"/>
      <c r="I57" s="388"/>
      <c r="J57" s="388"/>
      <c r="K57" s="331">
        <f t="shared" si="1"/>
        <v>22.91</v>
      </c>
      <c r="L57" s="5">
        <f t="shared" si="2"/>
        <v>0</v>
      </c>
      <c r="M57">
        <f t="shared" si="0"/>
        <v>0</v>
      </c>
    </row>
    <row r="58" spans="1:13" hidden="1" x14ac:dyDescent="0.3">
      <c r="A58" s="352"/>
      <c r="B58" s="392"/>
      <c r="C58" s="387" t="s">
        <v>1000</v>
      </c>
      <c r="D58" s="387"/>
      <c r="E58" s="387" t="s">
        <v>647</v>
      </c>
      <c r="F58" s="388"/>
      <c r="G58" s="388">
        <v>4.5999999999999996</v>
      </c>
      <c r="H58" s="388"/>
      <c r="I58" s="388"/>
      <c r="J58" s="388"/>
      <c r="K58" s="331">
        <f t="shared" si="1"/>
        <v>4.5999999999999996</v>
      </c>
      <c r="L58" s="5">
        <f t="shared" si="2"/>
        <v>0</v>
      </c>
      <c r="M58">
        <f t="shared" si="0"/>
        <v>0</v>
      </c>
    </row>
    <row r="59" spans="1:13" hidden="1" x14ac:dyDescent="0.3">
      <c r="A59" s="352"/>
      <c r="B59" s="392"/>
      <c r="C59" s="387" t="s">
        <v>965</v>
      </c>
      <c r="D59" s="387"/>
      <c r="E59" s="387" t="s">
        <v>647</v>
      </c>
      <c r="F59" s="388"/>
      <c r="G59" s="388"/>
      <c r="H59" s="388"/>
      <c r="I59" s="388"/>
      <c r="J59" s="388">
        <v>1.66</v>
      </c>
      <c r="K59" s="331">
        <f t="shared" si="1"/>
        <v>1.66</v>
      </c>
      <c r="L59" s="5">
        <f t="shared" si="2"/>
        <v>0</v>
      </c>
      <c r="M59">
        <f t="shared" si="0"/>
        <v>0</v>
      </c>
    </row>
    <row r="60" spans="1:13" hidden="1" x14ac:dyDescent="0.3">
      <c r="A60" s="352"/>
      <c r="B60" s="392"/>
      <c r="C60" s="387" t="s">
        <v>817</v>
      </c>
      <c r="D60" s="387"/>
      <c r="E60" s="387" t="s">
        <v>647</v>
      </c>
      <c r="F60" s="388"/>
      <c r="G60" s="388">
        <v>5</v>
      </c>
      <c r="H60" s="388"/>
      <c r="I60" s="388"/>
      <c r="J60" s="388"/>
      <c r="K60" s="331">
        <f t="shared" si="1"/>
        <v>5</v>
      </c>
      <c r="L60" s="5">
        <f t="shared" si="2"/>
        <v>0</v>
      </c>
      <c r="M60">
        <f t="shared" si="0"/>
        <v>0</v>
      </c>
    </row>
    <row r="61" spans="1:13" hidden="1" x14ac:dyDescent="0.3">
      <c r="A61" s="352"/>
      <c r="B61" s="392"/>
      <c r="C61" s="387" t="s">
        <v>979</v>
      </c>
      <c r="D61" s="387"/>
      <c r="E61" s="387" t="s">
        <v>647</v>
      </c>
      <c r="F61" s="388">
        <v>14.5</v>
      </c>
      <c r="G61" s="388"/>
      <c r="H61" s="388"/>
      <c r="I61" s="388"/>
      <c r="J61" s="388"/>
      <c r="K61" s="331">
        <f t="shared" si="1"/>
        <v>14.5</v>
      </c>
      <c r="L61" s="5">
        <f t="shared" si="2"/>
        <v>0</v>
      </c>
      <c r="M61">
        <f t="shared" si="0"/>
        <v>0</v>
      </c>
    </row>
    <row r="62" spans="1:13" hidden="1" x14ac:dyDescent="0.3">
      <c r="A62" s="352"/>
      <c r="B62" s="392"/>
      <c r="C62" s="387" t="s">
        <v>997</v>
      </c>
      <c r="D62" s="387"/>
      <c r="E62" s="387" t="s">
        <v>647</v>
      </c>
      <c r="F62" s="388"/>
      <c r="G62" s="388"/>
      <c r="H62" s="388"/>
      <c r="I62" s="388"/>
      <c r="J62" s="388">
        <v>3.75</v>
      </c>
      <c r="K62" s="331">
        <f t="shared" si="1"/>
        <v>3.75</v>
      </c>
      <c r="L62" s="5">
        <f t="shared" si="2"/>
        <v>0</v>
      </c>
      <c r="M62">
        <f t="shared" si="0"/>
        <v>0</v>
      </c>
    </row>
    <row r="63" spans="1:13" hidden="1" x14ac:dyDescent="0.3">
      <c r="A63" s="352"/>
      <c r="B63" s="392"/>
      <c r="C63" s="387" t="s">
        <v>1001</v>
      </c>
      <c r="D63" s="387"/>
      <c r="E63" s="387" t="s">
        <v>343</v>
      </c>
      <c r="F63" s="388"/>
      <c r="G63" s="388">
        <v>10.4</v>
      </c>
      <c r="H63" s="388"/>
      <c r="I63" s="388"/>
      <c r="J63" s="388"/>
      <c r="K63" s="331">
        <f t="shared" si="1"/>
        <v>10.4</v>
      </c>
      <c r="L63" s="5">
        <f t="shared" si="2"/>
        <v>0</v>
      </c>
      <c r="M63">
        <f t="shared" si="0"/>
        <v>0</v>
      </c>
    </row>
    <row r="64" spans="1:13" ht="15" thickBot="1" x14ac:dyDescent="0.35">
      <c r="A64" s="352"/>
      <c r="B64" s="392"/>
      <c r="C64" s="390" t="s">
        <v>285</v>
      </c>
      <c r="D64" s="390"/>
      <c r="E64" s="390"/>
      <c r="F64" s="391">
        <f t="shared" ref="F64:K64" si="4">SUM(F5:F63)</f>
        <v>582.24</v>
      </c>
      <c r="G64" s="391">
        <f t="shared" si="4"/>
        <v>612.04999999999995</v>
      </c>
      <c r="H64" s="391">
        <f t="shared" si="4"/>
        <v>359.92</v>
      </c>
      <c r="I64" s="391">
        <f t="shared" si="4"/>
        <v>0</v>
      </c>
      <c r="J64" s="391">
        <f t="shared" si="4"/>
        <v>144.57</v>
      </c>
      <c r="K64" s="391">
        <f t="shared" si="4"/>
        <v>1698.7800000000002</v>
      </c>
      <c r="L64" s="5">
        <f t="shared" si="2"/>
        <v>0</v>
      </c>
      <c r="M64">
        <f t="shared" si="0"/>
        <v>0</v>
      </c>
    </row>
    <row r="65" spans="1:13" ht="15" thickTop="1" x14ac:dyDescent="0.3">
      <c r="A65" s="352"/>
      <c r="B65" s="392"/>
      <c r="C65" s="387"/>
      <c r="D65" s="387"/>
      <c r="E65" s="387"/>
      <c r="F65" s="388"/>
      <c r="G65" s="388"/>
      <c r="H65" s="388"/>
      <c r="I65" s="388"/>
      <c r="J65" s="388"/>
      <c r="K65" s="331"/>
      <c r="L65" s="5">
        <f t="shared" si="2"/>
        <v>0</v>
      </c>
      <c r="M65">
        <f t="shared" si="0"/>
        <v>0</v>
      </c>
    </row>
    <row r="66" spans="1:13" x14ac:dyDescent="0.3">
      <c r="A66" s="352"/>
      <c r="B66" s="392"/>
      <c r="C66" s="334" t="s">
        <v>1002</v>
      </c>
      <c r="D66" s="387"/>
      <c r="E66" s="387"/>
      <c r="F66" s="388"/>
      <c r="G66" s="388"/>
      <c r="H66" s="388"/>
      <c r="I66" s="388"/>
      <c r="J66" s="388"/>
      <c r="K66" s="331"/>
      <c r="L66" s="5">
        <f t="shared" si="2"/>
        <v>0</v>
      </c>
      <c r="M66">
        <f t="shared" si="0"/>
        <v>0</v>
      </c>
    </row>
    <row r="67" spans="1:13" x14ac:dyDescent="0.3">
      <c r="A67" s="352"/>
      <c r="B67" s="392" t="s">
        <v>466</v>
      </c>
      <c r="C67" s="387" t="s">
        <v>1003</v>
      </c>
      <c r="D67" s="387"/>
      <c r="E67" s="387" t="s">
        <v>289</v>
      </c>
      <c r="F67" s="388">
        <v>24.42</v>
      </c>
      <c r="G67" s="388"/>
      <c r="H67" s="388"/>
      <c r="I67" s="388"/>
      <c r="J67" s="388"/>
      <c r="K67" s="331">
        <f>SUM(F67:J67)</f>
        <v>24.42</v>
      </c>
      <c r="L67" s="5">
        <f t="shared" si="2"/>
        <v>120</v>
      </c>
      <c r="M67">
        <f t="shared" si="0"/>
        <v>2930.4</v>
      </c>
    </row>
    <row r="68" spans="1:13" x14ac:dyDescent="0.3">
      <c r="A68" s="352"/>
      <c r="B68" s="392" t="s">
        <v>449</v>
      </c>
      <c r="C68" s="387" t="s">
        <v>953</v>
      </c>
      <c r="D68" s="387"/>
      <c r="E68" s="387" t="s">
        <v>287</v>
      </c>
      <c r="F68" s="388"/>
      <c r="G68" s="388">
        <v>65.06</v>
      </c>
      <c r="H68" s="388"/>
      <c r="I68" s="388"/>
      <c r="J68" s="388"/>
      <c r="K68" s="331">
        <f t="shared" ref="K68:K81" si="5">SUM(F68:J68)</f>
        <v>65.06</v>
      </c>
      <c r="L68" s="5">
        <f t="shared" si="2"/>
        <v>200</v>
      </c>
      <c r="M68">
        <f t="shared" si="0"/>
        <v>13012</v>
      </c>
    </row>
    <row r="69" spans="1:13" x14ac:dyDescent="0.3">
      <c r="A69" s="352"/>
      <c r="B69" s="392" t="s">
        <v>475</v>
      </c>
      <c r="C69" s="387" t="s">
        <v>1004</v>
      </c>
      <c r="D69" s="387"/>
      <c r="E69" s="387" t="s">
        <v>288</v>
      </c>
      <c r="F69" s="388">
        <v>50</v>
      </c>
      <c r="G69" s="388">
        <v>5</v>
      </c>
      <c r="H69" s="388"/>
      <c r="I69" s="388"/>
      <c r="J69" s="388"/>
      <c r="K69" s="331">
        <f t="shared" si="5"/>
        <v>55</v>
      </c>
      <c r="L69" s="5">
        <f t="shared" si="2"/>
        <v>200</v>
      </c>
      <c r="M69">
        <f t="shared" ref="M69:M132" si="6">SUM(K69*L69)</f>
        <v>11000</v>
      </c>
    </row>
    <row r="70" spans="1:13" x14ac:dyDescent="0.3">
      <c r="A70" s="352"/>
      <c r="B70" s="392" t="s">
        <v>478</v>
      </c>
      <c r="C70" s="387" t="s">
        <v>1005</v>
      </c>
      <c r="D70" s="387"/>
      <c r="E70" s="387" t="s">
        <v>276</v>
      </c>
      <c r="F70" s="388"/>
      <c r="G70" s="388"/>
      <c r="H70" s="388"/>
      <c r="I70" s="388"/>
      <c r="J70" s="388">
        <v>8.11</v>
      </c>
      <c r="K70" s="331">
        <f t="shared" si="5"/>
        <v>8.11</v>
      </c>
      <c r="L70" s="5">
        <f t="shared" ref="L70:L133" si="7">IF(D70="X",0,IF(E70="",0,IF(E70="H",0,VLOOKUP(E70,$F$539:$G$553,2))))</f>
        <v>200</v>
      </c>
      <c r="M70">
        <f t="shared" si="6"/>
        <v>1622</v>
      </c>
    </row>
    <row r="71" spans="1:13" x14ac:dyDescent="0.3">
      <c r="A71" s="352"/>
      <c r="B71" s="392" t="s">
        <v>479</v>
      </c>
      <c r="C71" s="387" t="s">
        <v>1006</v>
      </c>
      <c r="D71" s="387"/>
      <c r="E71" s="387" t="s">
        <v>288</v>
      </c>
      <c r="F71" s="388">
        <v>50</v>
      </c>
      <c r="G71" s="388">
        <v>5</v>
      </c>
      <c r="H71" s="388"/>
      <c r="I71" s="388"/>
      <c r="J71" s="388"/>
      <c r="K71" s="331">
        <f t="shared" si="5"/>
        <v>55</v>
      </c>
      <c r="L71" s="5">
        <f t="shared" si="7"/>
        <v>200</v>
      </c>
      <c r="M71">
        <f t="shared" si="6"/>
        <v>11000</v>
      </c>
    </row>
    <row r="72" spans="1:13" x14ac:dyDescent="0.3">
      <c r="A72" s="352"/>
      <c r="B72" s="392" t="s">
        <v>480</v>
      </c>
      <c r="C72" s="387" t="s">
        <v>1007</v>
      </c>
      <c r="D72" s="387"/>
      <c r="E72" s="387" t="s">
        <v>288</v>
      </c>
      <c r="F72" s="388">
        <v>58.15</v>
      </c>
      <c r="G72" s="388">
        <v>5</v>
      </c>
      <c r="H72" s="388"/>
      <c r="I72" s="388"/>
      <c r="J72" s="388"/>
      <c r="K72" s="331">
        <f t="shared" si="5"/>
        <v>63.15</v>
      </c>
      <c r="L72" s="5">
        <f t="shared" si="7"/>
        <v>200</v>
      </c>
      <c r="M72">
        <f t="shared" si="6"/>
        <v>12630</v>
      </c>
    </row>
    <row r="73" spans="1:13" x14ac:dyDescent="0.3">
      <c r="A73" s="352"/>
      <c r="B73" s="392" t="s">
        <v>481</v>
      </c>
      <c r="C73" s="387" t="s">
        <v>1008</v>
      </c>
      <c r="D73" s="387"/>
      <c r="E73" s="387" t="s">
        <v>276</v>
      </c>
      <c r="F73" s="388"/>
      <c r="G73" s="388"/>
      <c r="H73" s="388"/>
      <c r="I73" s="388"/>
      <c r="J73" s="388">
        <v>10.5</v>
      </c>
      <c r="K73" s="331">
        <f t="shared" si="5"/>
        <v>10.5</v>
      </c>
      <c r="L73" s="5">
        <f t="shared" si="7"/>
        <v>200</v>
      </c>
      <c r="M73">
        <f t="shared" si="6"/>
        <v>2100</v>
      </c>
    </row>
    <row r="74" spans="1:13" x14ac:dyDescent="0.3">
      <c r="A74" s="352"/>
      <c r="B74" s="392" t="s">
        <v>486</v>
      </c>
      <c r="C74" s="387" t="s">
        <v>1009</v>
      </c>
      <c r="D74" s="387"/>
      <c r="E74" s="387" t="s">
        <v>288</v>
      </c>
      <c r="F74" s="388">
        <v>58.15</v>
      </c>
      <c r="G74" s="388">
        <v>5</v>
      </c>
      <c r="H74" s="388"/>
      <c r="I74" s="388"/>
      <c r="J74" s="388"/>
      <c r="K74" s="331">
        <f t="shared" si="5"/>
        <v>63.15</v>
      </c>
      <c r="L74" s="5">
        <f t="shared" si="7"/>
        <v>200</v>
      </c>
      <c r="M74">
        <f t="shared" si="6"/>
        <v>12630</v>
      </c>
    </row>
    <row r="75" spans="1:13" x14ac:dyDescent="0.3">
      <c r="A75" s="352"/>
      <c r="B75" s="392" t="s">
        <v>488</v>
      </c>
      <c r="C75" s="387" t="s">
        <v>1010</v>
      </c>
      <c r="D75" s="387"/>
      <c r="E75" s="387" t="s">
        <v>288</v>
      </c>
      <c r="F75" s="388"/>
      <c r="G75" s="388">
        <v>75.069999999999993</v>
      </c>
      <c r="H75" s="388"/>
      <c r="I75" s="388"/>
      <c r="J75" s="388"/>
      <c r="K75" s="331">
        <f t="shared" si="5"/>
        <v>75.069999999999993</v>
      </c>
      <c r="L75" s="5">
        <f t="shared" si="7"/>
        <v>200</v>
      </c>
      <c r="M75">
        <f t="shared" si="6"/>
        <v>15013.999999999998</v>
      </c>
    </row>
    <row r="76" spans="1:13" x14ac:dyDescent="0.3">
      <c r="A76" s="352"/>
      <c r="B76" s="392" t="s">
        <v>487</v>
      </c>
      <c r="C76" s="387" t="s">
        <v>979</v>
      </c>
      <c r="D76" s="387"/>
      <c r="E76" s="387" t="s">
        <v>288</v>
      </c>
      <c r="F76" s="388">
        <v>9.5500000000000007</v>
      </c>
      <c r="G76" s="388"/>
      <c r="H76" s="388"/>
      <c r="I76" s="388"/>
      <c r="J76" s="388"/>
      <c r="K76" s="331">
        <f t="shared" si="5"/>
        <v>9.5500000000000007</v>
      </c>
      <c r="L76" s="5">
        <f t="shared" si="7"/>
        <v>200</v>
      </c>
      <c r="M76">
        <f t="shared" si="6"/>
        <v>1910.0000000000002</v>
      </c>
    </row>
    <row r="77" spans="1:13" x14ac:dyDescent="0.3">
      <c r="A77" s="352"/>
      <c r="B77" s="392" t="s">
        <v>529</v>
      </c>
      <c r="C77" s="387" t="s">
        <v>965</v>
      </c>
      <c r="D77" s="387"/>
      <c r="E77" s="387" t="s">
        <v>343</v>
      </c>
      <c r="F77" s="388"/>
      <c r="G77" s="388">
        <v>5</v>
      </c>
      <c r="H77" s="388"/>
      <c r="I77" s="388"/>
      <c r="J77" s="388"/>
      <c r="K77" s="331">
        <f t="shared" si="5"/>
        <v>5</v>
      </c>
      <c r="L77" s="5">
        <f t="shared" si="7"/>
        <v>0</v>
      </c>
      <c r="M77">
        <f t="shared" si="6"/>
        <v>0</v>
      </c>
    </row>
    <row r="78" spans="1:13" x14ac:dyDescent="0.3">
      <c r="A78" s="352"/>
      <c r="B78" s="392" t="s">
        <v>491</v>
      </c>
      <c r="C78" s="387" t="s">
        <v>1011</v>
      </c>
      <c r="D78" s="387"/>
      <c r="E78" s="387" t="s">
        <v>288</v>
      </c>
      <c r="F78" s="388">
        <v>50</v>
      </c>
      <c r="G78" s="388">
        <v>5</v>
      </c>
      <c r="H78" s="388"/>
      <c r="I78" s="388"/>
      <c r="J78" s="388"/>
      <c r="K78" s="331">
        <f t="shared" si="5"/>
        <v>55</v>
      </c>
      <c r="L78" s="5">
        <f t="shared" si="7"/>
        <v>200</v>
      </c>
      <c r="M78">
        <f t="shared" si="6"/>
        <v>11000</v>
      </c>
    </row>
    <row r="79" spans="1:13" x14ac:dyDescent="0.3">
      <c r="A79" s="352"/>
      <c r="B79" s="392" t="s">
        <v>492</v>
      </c>
      <c r="C79" s="387" t="s">
        <v>1003</v>
      </c>
      <c r="D79" s="387"/>
      <c r="E79" s="387" t="s">
        <v>289</v>
      </c>
      <c r="F79" s="388">
        <v>15</v>
      </c>
      <c r="G79" s="388"/>
      <c r="H79" s="388"/>
      <c r="I79" s="388"/>
      <c r="J79" s="388"/>
      <c r="K79" s="331">
        <f t="shared" si="5"/>
        <v>15</v>
      </c>
      <c r="L79" s="5">
        <f t="shared" si="7"/>
        <v>120</v>
      </c>
      <c r="M79">
        <f t="shared" si="6"/>
        <v>1800</v>
      </c>
    </row>
    <row r="80" spans="1:13" x14ac:dyDescent="0.3">
      <c r="A80" s="352"/>
      <c r="B80" s="387" t="s">
        <v>1012</v>
      </c>
      <c r="C80" s="387" t="s">
        <v>1013</v>
      </c>
      <c r="D80" s="387"/>
      <c r="E80" s="387" t="s">
        <v>287</v>
      </c>
      <c r="F80" s="388"/>
      <c r="G80" s="388">
        <v>4.88</v>
      </c>
      <c r="H80" s="388"/>
      <c r="I80" s="388"/>
      <c r="J80" s="388"/>
      <c r="K80" s="331">
        <f t="shared" si="5"/>
        <v>4.88</v>
      </c>
      <c r="L80" s="5">
        <f t="shared" si="7"/>
        <v>200</v>
      </c>
      <c r="M80">
        <f t="shared" si="6"/>
        <v>976</v>
      </c>
    </row>
    <row r="81" spans="1:13" x14ac:dyDescent="0.3">
      <c r="A81" s="352"/>
      <c r="B81" s="387"/>
      <c r="C81" s="387" t="s">
        <v>969</v>
      </c>
      <c r="D81" s="387"/>
      <c r="E81" s="387" t="s">
        <v>287</v>
      </c>
      <c r="F81" s="388"/>
      <c r="G81" s="388"/>
      <c r="H81" s="388"/>
      <c r="I81" s="388"/>
      <c r="J81" s="388">
        <v>9.3699999999999992</v>
      </c>
      <c r="K81" s="331">
        <f t="shared" si="5"/>
        <v>9.3699999999999992</v>
      </c>
      <c r="L81" s="5">
        <f t="shared" si="7"/>
        <v>200</v>
      </c>
      <c r="M81">
        <f t="shared" si="6"/>
        <v>1873.9999999999998</v>
      </c>
    </row>
    <row r="82" spans="1:13" ht="15" thickBot="1" x14ac:dyDescent="0.35">
      <c r="A82" s="352"/>
      <c r="B82" s="387"/>
      <c r="C82" s="390" t="s">
        <v>496</v>
      </c>
      <c r="D82" s="390"/>
      <c r="E82" s="390"/>
      <c r="F82" s="391">
        <f t="shared" ref="F82:K82" si="8">SUM(F67:F81)</f>
        <v>315.27</v>
      </c>
      <c r="G82" s="391">
        <f t="shared" si="8"/>
        <v>175.01</v>
      </c>
      <c r="H82" s="391">
        <f t="shared" si="8"/>
        <v>0</v>
      </c>
      <c r="I82" s="391">
        <f t="shared" si="8"/>
        <v>0</v>
      </c>
      <c r="J82" s="391">
        <f t="shared" si="8"/>
        <v>27.979999999999997</v>
      </c>
      <c r="K82" s="391">
        <f t="shared" si="8"/>
        <v>518.26</v>
      </c>
      <c r="L82" s="5">
        <f t="shared" si="7"/>
        <v>0</v>
      </c>
      <c r="M82">
        <f t="shared" si="6"/>
        <v>0</v>
      </c>
    </row>
    <row r="83" spans="1:13" ht="15" thickTop="1" x14ac:dyDescent="0.3">
      <c r="A83" s="352"/>
      <c r="B83"/>
      <c r="C83"/>
      <c r="D83"/>
      <c r="E83" s="162"/>
      <c r="F83" s="331"/>
      <c r="G83" s="331"/>
      <c r="H83" s="331"/>
      <c r="I83" s="331"/>
      <c r="J83" s="331"/>
      <c r="K83" s="331"/>
      <c r="L83" s="5">
        <f t="shared" si="7"/>
        <v>0</v>
      </c>
      <c r="M83">
        <f t="shared" si="6"/>
        <v>0</v>
      </c>
    </row>
    <row r="84" spans="1:13" x14ac:dyDescent="0.3">
      <c r="A84" s="352"/>
      <c r="B84" s="387"/>
      <c r="C84" s="396" t="s">
        <v>218</v>
      </c>
      <c r="D84" s="396"/>
      <c r="E84" s="396"/>
      <c r="F84" s="397"/>
      <c r="G84" s="397"/>
      <c r="H84" s="397"/>
      <c r="I84" s="397"/>
      <c r="J84" s="397"/>
      <c r="K84" s="337"/>
      <c r="L84" s="5">
        <f t="shared" si="7"/>
        <v>0</v>
      </c>
      <c r="M84">
        <f t="shared" si="6"/>
        <v>0</v>
      </c>
    </row>
    <row r="85" spans="1:13" x14ac:dyDescent="0.3">
      <c r="A85" s="352"/>
      <c r="B85" s="387"/>
      <c r="C85" s="396" t="s">
        <v>285</v>
      </c>
      <c r="D85" s="396"/>
      <c r="E85" s="396"/>
      <c r="F85" s="397">
        <f t="shared" ref="F85:K85" si="9">F64</f>
        <v>582.24</v>
      </c>
      <c r="G85" s="397">
        <f t="shared" si="9"/>
        <v>612.04999999999995</v>
      </c>
      <c r="H85" s="397">
        <f t="shared" si="9"/>
        <v>359.92</v>
      </c>
      <c r="I85" s="397">
        <f t="shared" si="9"/>
        <v>0</v>
      </c>
      <c r="J85" s="397">
        <f t="shared" si="9"/>
        <v>144.57</v>
      </c>
      <c r="K85" s="397">
        <f t="shared" si="9"/>
        <v>1698.7800000000002</v>
      </c>
      <c r="L85" s="5">
        <f t="shared" si="7"/>
        <v>0</v>
      </c>
      <c r="M85">
        <f t="shared" si="6"/>
        <v>0</v>
      </c>
    </row>
    <row r="86" spans="1:13" x14ac:dyDescent="0.3">
      <c r="A86" s="352"/>
      <c r="B86" s="387"/>
      <c r="C86" s="396" t="s">
        <v>496</v>
      </c>
      <c r="D86" s="396"/>
      <c r="E86" s="396"/>
      <c r="F86" s="397">
        <f t="shared" ref="F86:K86" si="10">F82</f>
        <v>315.27</v>
      </c>
      <c r="G86" s="397">
        <f t="shared" si="10"/>
        <v>175.01</v>
      </c>
      <c r="H86" s="397">
        <f t="shared" si="10"/>
        <v>0</v>
      </c>
      <c r="I86" s="397">
        <f t="shared" si="10"/>
        <v>0</v>
      </c>
      <c r="J86" s="397">
        <f t="shared" si="10"/>
        <v>27.979999999999997</v>
      </c>
      <c r="K86" s="397">
        <f t="shared" si="10"/>
        <v>518.26</v>
      </c>
      <c r="L86" s="5">
        <f t="shared" si="7"/>
        <v>0</v>
      </c>
      <c r="M86">
        <f t="shared" si="6"/>
        <v>0</v>
      </c>
    </row>
    <row r="87" spans="1:13" ht="15" thickBot="1" x14ac:dyDescent="0.35">
      <c r="A87" s="352"/>
      <c r="B87" s="387"/>
      <c r="C87" s="390" t="s">
        <v>86</v>
      </c>
      <c r="D87" s="390"/>
      <c r="E87" s="390"/>
      <c r="F87" s="391">
        <f t="shared" ref="F87:K87" si="11">SUM(F85:F86)</f>
        <v>897.51</v>
      </c>
      <c r="G87" s="391">
        <f t="shared" si="11"/>
        <v>787.06</v>
      </c>
      <c r="H87" s="391">
        <f t="shared" si="11"/>
        <v>359.92</v>
      </c>
      <c r="I87" s="391">
        <f t="shared" si="11"/>
        <v>0</v>
      </c>
      <c r="J87" s="391">
        <f t="shared" si="11"/>
        <v>172.54999999999998</v>
      </c>
      <c r="K87" s="391">
        <f t="shared" si="11"/>
        <v>2217.04</v>
      </c>
      <c r="L87" s="5">
        <f t="shared" si="7"/>
        <v>0</v>
      </c>
      <c r="M87">
        <f t="shared" si="6"/>
        <v>0</v>
      </c>
    </row>
    <row r="88" spans="1:13" ht="15" hidden="1" thickTop="1" x14ac:dyDescent="0.3">
      <c r="L88" s="5">
        <f t="shared" si="7"/>
        <v>0</v>
      </c>
      <c r="M88">
        <f t="shared" si="6"/>
        <v>0</v>
      </c>
    </row>
    <row r="89" spans="1:13" hidden="1" x14ac:dyDescent="0.3">
      <c r="L89" s="5">
        <f t="shared" si="7"/>
        <v>0</v>
      </c>
      <c r="M89">
        <f t="shared" si="6"/>
        <v>0</v>
      </c>
    </row>
    <row r="90" spans="1:13" hidden="1" x14ac:dyDescent="0.3">
      <c r="L90" s="5">
        <f t="shared" si="7"/>
        <v>0</v>
      </c>
      <c r="M90">
        <f t="shared" si="6"/>
        <v>0</v>
      </c>
    </row>
    <row r="91" spans="1:13" hidden="1" x14ac:dyDescent="0.3">
      <c r="L91" s="5">
        <f t="shared" si="7"/>
        <v>0</v>
      </c>
      <c r="M91">
        <f t="shared" si="6"/>
        <v>0</v>
      </c>
    </row>
    <row r="92" spans="1:13" hidden="1" x14ac:dyDescent="0.3">
      <c r="L92" s="5">
        <f t="shared" si="7"/>
        <v>0</v>
      </c>
      <c r="M92">
        <f t="shared" si="6"/>
        <v>0</v>
      </c>
    </row>
    <row r="93" spans="1:13" hidden="1" x14ac:dyDescent="0.3">
      <c r="L93" s="5">
        <f t="shared" si="7"/>
        <v>0</v>
      </c>
      <c r="M93">
        <f t="shared" si="6"/>
        <v>0</v>
      </c>
    </row>
    <row r="94" spans="1:13" hidden="1" x14ac:dyDescent="0.3">
      <c r="L94" s="5">
        <f t="shared" si="7"/>
        <v>0</v>
      </c>
      <c r="M94">
        <f t="shared" si="6"/>
        <v>0</v>
      </c>
    </row>
    <row r="95" spans="1:13" hidden="1" x14ac:dyDescent="0.3">
      <c r="L95" s="5">
        <f t="shared" si="7"/>
        <v>0</v>
      </c>
      <c r="M95">
        <f t="shared" si="6"/>
        <v>0</v>
      </c>
    </row>
    <row r="96" spans="1:13" hidden="1" x14ac:dyDescent="0.3">
      <c r="L96" s="5">
        <f t="shared" si="7"/>
        <v>0</v>
      </c>
      <c r="M96">
        <f t="shared" si="6"/>
        <v>0</v>
      </c>
    </row>
    <row r="97" spans="12:13" hidden="1" x14ac:dyDescent="0.3">
      <c r="L97" s="5">
        <f t="shared" si="7"/>
        <v>0</v>
      </c>
      <c r="M97">
        <f t="shared" si="6"/>
        <v>0</v>
      </c>
    </row>
    <row r="98" spans="12:13" hidden="1" x14ac:dyDescent="0.3">
      <c r="L98" s="5">
        <f t="shared" si="7"/>
        <v>0</v>
      </c>
      <c r="M98">
        <f t="shared" si="6"/>
        <v>0</v>
      </c>
    </row>
    <row r="99" spans="12:13" hidden="1" x14ac:dyDescent="0.3">
      <c r="L99" s="5">
        <f t="shared" si="7"/>
        <v>0</v>
      </c>
      <c r="M99">
        <f t="shared" si="6"/>
        <v>0</v>
      </c>
    </row>
    <row r="100" spans="12:13" hidden="1" x14ac:dyDescent="0.3">
      <c r="L100" s="5">
        <f t="shared" si="7"/>
        <v>0</v>
      </c>
      <c r="M100">
        <f t="shared" si="6"/>
        <v>0</v>
      </c>
    </row>
    <row r="101" spans="12:13" hidden="1" x14ac:dyDescent="0.3">
      <c r="L101" s="5">
        <f t="shared" si="7"/>
        <v>0</v>
      </c>
      <c r="M101">
        <f t="shared" si="6"/>
        <v>0</v>
      </c>
    </row>
    <row r="102" spans="12:13" hidden="1" x14ac:dyDescent="0.3">
      <c r="L102" s="5">
        <f t="shared" si="7"/>
        <v>0</v>
      </c>
      <c r="M102">
        <f t="shared" si="6"/>
        <v>0</v>
      </c>
    </row>
    <row r="103" spans="12:13" hidden="1" x14ac:dyDescent="0.3">
      <c r="L103" s="5">
        <f t="shared" si="7"/>
        <v>0</v>
      </c>
      <c r="M103">
        <f t="shared" si="6"/>
        <v>0</v>
      </c>
    </row>
    <row r="104" spans="12:13" hidden="1" x14ac:dyDescent="0.3">
      <c r="L104" s="5">
        <f t="shared" si="7"/>
        <v>0</v>
      </c>
      <c r="M104">
        <f t="shared" si="6"/>
        <v>0</v>
      </c>
    </row>
    <row r="105" spans="12:13" hidden="1" x14ac:dyDescent="0.3">
      <c r="L105" s="5">
        <f t="shared" si="7"/>
        <v>0</v>
      </c>
      <c r="M105">
        <f t="shared" si="6"/>
        <v>0</v>
      </c>
    </row>
    <row r="106" spans="12:13" hidden="1" x14ac:dyDescent="0.3">
      <c r="L106" s="5">
        <f t="shared" si="7"/>
        <v>0</v>
      </c>
      <c r="M106">
        <f t="shared" si="6"/>
        <v>0</v>
      </c>
    </row>
    <row r="107" spans="12:13" hidden="1" x14ac:dyDescent="0.3">
      <c r="L107" s="5">
        <f t="shared" si="7"/>
        <v>0</v>
      </c>
      <c r="M107">
        <f t="shared" si="6"/>
        <v>0</v>
      </c>
    </row>
    <row r="108" spans="12:13" hidden="1" x14ac:dyDescent="0.3">
      <c r="L108" s="5">
        <f t="shared" si="7"/>
        <v>0</v>
      </c>
      <c r="M108">
        <f t="shared" si="6"/>
        <v>0</v>
      </c>
    </row>
    <row r="109" spans="12:13" hidden="1" x14ac:dyDescent="0.3">
      <c r="L109" s="5">
        <f t="shared" si="7"/>
        <v>0</v>
      </c>
      <c r="M109">
        <f t="shared" si="6"/>
        <v>0</v>
      </c>
    </row>
    <row r="110" spans="12:13" hidden="1" x14ac:dyDescent="0.3">
      <c r="L110" s="5">
        <f t="shared" si="7"/>
        <v>0</v>
      </c>
      <c r="M110">
        <f t="shared" si="6"/>
        <v>0</v>
      </c>
    </row>
    <row r="111" spans="12:13" hidden="1" x14ac:dyDescent="0.3">
      <c r="L111" s="5">
        <f t="shared" si="7"/>
        <v>0</v>
      </c>
      <c r="M111">
        <f t="shared" si="6"/>
        <v>0</v>
      </c>
    </row>
    <row r="112" spans="12:13" hidden="1" x14ac:dyDescent="0.3">
      <c r="L112" s="5">
        <f t="shared" si="7"/>
        <v>0</v>
      </c>
      <c r="M112">
        <f t="shared" si="6"/>
        <v>0</v>
      </c>
    </row>
    <row r="113" spans="12:13" hidden="1" x14ac:dyDescent="0.3">
      <c r="L113" s="5">
        <f t="shared" si="7"/>
        <v>0</v>
      </c>
      <c r="M113">
        <f t="shared" si="6"/>
        <v>0</v>
      </c>
    </row>
    <row r="114" spans="12:13" hidden="1" x14ac:dyDescent="0.3">
      <c r="L114" s="5">
        <f t="shared" si="7"/>
        <v>0</v>
      </c>
      <c r="M114">
        <f t="shared" si="6"/>
        <v>0</v>
      </c>
    </row>
    <row r="115" spans="12:13" hidden="1" x14ac:dyDescent="0.3">
      <c r="L115" s="5">
        <f t="shared" si="7"/>
        <v>0</v>
      </c>
      <c r="M115">
        <f t="shared" si="6"/>
        <v>0</v>
      </c>
    </row>
    <row r="116" spans="12:13" hidden="1" x14ac:dyDescent="0.3">
      <c r="L116" s="5">
        <f t="shared" si="7"/>
        <v>0</v>
      </c>
      <c r="M116">
        <f t="shared" si="6"/>
        <v>0</v>
      </c>
    </row>
    <row r="117" spans="12:13" hidden="1" x14ac:dyDescent="0.3">
      <c r="L117" s="5">
        <f t="shared" si="7"/>
        <v>0</v>
      </c>
      <c r="M117">
        <f t="shared" si="6"/>
        <v>0</v>
      </c>
    </row>
    <row r="118" spans="12:13" hidden="1" x14ac:dyDescent="0.3">
      <c r="L118" s="5">
        <f t="shared" si="7"/>
        <v>0</v>
      </c>
      <c r="M118">
        <f t="shared" si="6"/>
        <v>0</v>
      </c>
    </row>
    <row r="119" spans="12:13" hidden="1" x14ac:dyDescent="0.3">
      <c r="L119" s="5">
        <f t="shared" si="7"/>
        <v>0</v>
      </c>
      <c r="M119">
        <f t="shared" si="6"/>
        <v>0</v>
      </c>
    </row>
    <row r="120" spans="12:13" hidden="1" x14ac:dyDescent="0.3">
      <c r="L120" s="5">
        <f t="shared" si="7"/>
        <v>0</v>
      </c>
      <c r="M120">
        <f t="shared" si="6"/>
        <v>0</v>
      </c>
    </row>
    <row r="121" spans="12:13" hidden="1" x14ac:dyDescent="0.3">
      <c r="L121" s="5">
        <f t="shared" si="7"/>
        <v>0</v>
      </c>
      <c r="M121">
        <f t="shared" si="6"/>
        <v>0</v>
      </c>
    </row>
    <row r="122" spans="12:13" hidden="1" x14ac:dyDescent="0.3">
      <c r="L122" s="5">
        <f t="shared" si="7"/>
        <v>0</v>
      </c>
      <c r="M122">
        <f t="shared" si="6"/>
        <v>0</v>
      </c>
    </row>
    <row r="123" spans="12:13" hidden="1" x14ac:dyDescent="0.3">
      <c r="L123" s="5">
        <f t="shared" si="7"/>
        <v>0</v>
      </c>
      <c r="M123">
        <f t="shared" si="6"/>
        <v>0</v>
      </c>
    </row>
    <row r="124" spans="12:13" hidden="1" x14ac:dyDescent="0.3">
      <c r="L124" s="5">
        <f t="shared" si="7"/>
        <v>0</v>
      </c>
      <c r="M124">
        <f t="shared" si="6"/>
        <v>0</v>
      </c>
    </row>
    <row r="125" spans="12:13" hidden="1" x14ac:dyDescent="0.3">
      <c r="L125" s="5">
        <f t="shared" si="7"/>
        <v>0</v>
      </c>
      <c r="M125">
        <f t="shared" si="6"/>
        <v>0</v>
      </c>
    </row>
    <row r="126" spans="12:13" hidden="1" x14ac:dyDescent="0.3">
      <c r="L126" s="5">
        <f t="shared" si="7"/>
        <v>0</v>
      </c>
      <c r="M126">
        <f t="shared" si="6"/>
        <v>0</v>
      </c>
    </row>
    <row r="127" spans="12:13" hidden="1" x14ac:dyDescent="0.3">
      <c r="L127" s="5">
        <f t="shared" si="7"/>
        <v>0</v>
      </c>
      <c r="M127">
        <f t="shared" si="6"/>
        <v>0</v>
      </c>
    </row>
    <row r="128" spans="12:13" hidden="1" x14ac:dyDescent="0.3">
      <c r="L128" s="5">
        <f t="shared" si="7"/>
        <v>0</v>
      </c>
      <c r="M128">
        <f t="shared" si="6"/>
        <v>0</v>
      </c>
    </row>
    <row r="129" spans="12:13" hidden="1" x14ac:dyDescent="0.3">
      <c r="L129" s="5">
        <f t="shared" si="7"/>
        <v>0</v>
      </c>
      <c r="M129">
        <f t="shared" si="6"/>
        <v>0</v>
      </c>
    </row>
    <row r="130" spans="12:13" hidden="1" x14ac:dyDescent="0.3">
      <c r="L130" s="5">
        <f t="shared" si="7"/>
        <v>0</v>
      </c>
      <c r="M130">
        <f t="shared" si="6"/>
        <v>0</v>
      </c>
    </row>
    <row r="131" spans="12:13" hidden="1" x14ac:dyDescent="0.3">
      <c r="L131" s="5">
        <f t="shared" si="7"/>
        <v>0</v>
      </c>
      <c r="M131">
        <f t="shared" si="6"/>
        <v>0</v>
      </c>
    </row>
    <row r="132" spans="12:13" hidden="1" x14ac:dyDescent="0.3">
      <c r="L132" s="5">
        <f t="shared" si="7"/>
        <v>0</v>
      </c>
      <c r="M132">
        <f t="shared" si="6"/>
        <v>0</v>
      </c>
    </row>
    <row r="133" spans="12:13" hidden="1" x14ac:dyDescent="0.3">
      <c r="L133" s="5">
        <f t="shared" si="7"/>
        <v>0</v>
      </c>
      <c r="M133">
        <f t="shared" ref="M133:M196" si="12">SUM(K133*L133)</f>
        <v>0</v>
      </c>
    </row>
    <row r="134" spans="12:13" hidden="1" x14ac:dyDescent="0.3">
      <c r="L134" s="5">
        <f t="shared" ref="L134:L197" si="13">IF(D134="X",0,IF(E134="",0,IF(E134="H",0,VLOOKUP(E134,$F$539:$G$553,2))))</f>
        <v>0</v>
      </c>
      <c r="M134">
        <f t="shared" si="12"/>
        <v>0</v>
      </c>
    </row>
    <row r="135" spans="12:13" hidden="1" x14ac:dyDescent="0.3">
      <c r="L135" s="5">
        <f t="shared" si="13"/>
        <v>0</v>
      </c>
      <c r="M135">
        <f t="shared" si="12"/>
        <v>0</v>
      </c>
    </row>
    <row r="136" spans="12:13" hidden="1" x14ac:dyDescent="0.3">
      <c r="L136" s="5">
        <f t="shared" si="13"/>
        <v>0</v>
      </c>
      <c r="M136">
        <f t="shared" si="12"/>
        <v>0</v>
      </c>
    </row>
    <row r="137" spans="12:13" hidden="1" x14ac:dyDescent="0.3">
      <c r="L137" s="5">
        <f t="shared" si="13"/>
        <v>0</v>
      </c>
      <c r="M137">
        <f t="shared" si="12"/>
        <v>0</v>
      </c>
    </row>
    <row r="138" spans="12:13" hidden="1" x14ac:dyDescent="0.3">
      <c r="L138" s="5">
        <f t="shared" si="13"/>
        <v>0</v>
      </c>
      <c r="M138">
        <f t="shared" si="12"/>
        <v>0</v>
      </c>
    </row>
    <row r="139" spans="12:13" hidden="1" x14ac:dyDescent="0.3">
      <c r="L139" s="5">
        <f t="shared" si="13"/>
        <v>0</v>
      </c>
      <c r="M139">
        <f t="shared" si="12"/>
        <v>0</v>
      </c>
    </row>
    <row r="140" spans="12:13" hidden="1" x14ac:dyDescent="0.3">
      <c r="L140" s="5">
        <f t="shared" si="13"/>
        <v>0</v>
      </c>
      <c r="M140">
        <f t="shared" si="12"/>
        <v>0</v>
      </c>
    </row>
    <row r="141" spans="12:13" hidden="1" x14ac:dyDescent="0.3">
      <c r="L141" s="5">
        <f t="shared" si="13"/>
        <v>0</v>
      </c>
      <c r="M141">
        <f t="shared" si="12"/>
        <v>0</v>
      </c>
    </row>
    <row r="142" spans="12:13" hidden="1" x14ac:dyDescent="0.3">
      <c r="L142" s="5">
        <f t="shared" si="13"/>
        <v>0</v>
      </c>
      <c r="M142">
        <f t="shared" si="12"/>
        <v>0</v>
      </c>
    </row>
    <row r="143" spans="12:13" hidden="1" x14ac:dyDescent="0.3">
      <c r="L143" s="5">
        <f t="shared" si="13"/>
        <v>0</v>
      </c>
      <c r="M143">
        <f t="shared" si="12"/>
        <v>0</v>
      </c>
    </row>
    <row r="144" spans="12:13" hidden="1" x14ac:dyDescent="0.3">
      <c r="L144" s="5">
        <f t="shared" si="13"/>
        <v>0</v>
      </c>
      <c r="M144">
        <f t="shared" si="12"/>
        <v>0</v>
      </c>
    </row>
    <row r="145" spans="12:13" hidden="1" x14ac:dyDescent="0.3">
      <c r="L145" s="5">
        <f t="shared" si="13"/>
        <v>0</v>
      </c>
      <c r="M145">
        <f t="shared" si="12"/>
        <v>0</v>
      </c>
    </row>
    <row r="146" spans="12:13" hidden="1" x14ac:dyDescent="0.3">
      <c r="L146" s="5">
        <f t="shared" si="13"/>
        <v>0</v>
      </c>
      <c r="M146">
        <f t="shared" si="12"/>
        <v>0</v>
      </c>
    </row>
    <row r="147" spans="12:13" hidden="1" x14ac:dyDescent="0.3">
      <c r="L147" s="5">
        <f t="shared" si="13"/>
        <v>0</v>
      </c>
      <c r="M147">
        <f t="shared" si="12"/>
        <v>0</v>
      </c>
    </row>
    <row r="148" spans="12:13" hidden="1" x14ac:dyDescent="0.3">
      <c r="L148" s="5">
        <f t="shared" si="13"/>
        <v>0</v>
      </c>
      <c r="M148">
        <f t="shared" si="12"/>
        <v>0</v>
      </c>
    </row>
    <row r="149" spans="12:13" hidden="1" x14ac:dyDescent="0.3">
      <c r="L149" s="5">
        <f t="shared" si="13"/>
        <v>0</v>
      </c>
      <c r="M149">
        <f t="shared" si="12"/>
        <v>0</v>
      </c>
    </row>
    <row r="150" spans="12:13" hidden="1" x14ac:dyDescent="0.3">
      <c r="L150" s="5">
        <f t="shared" si="13"/>
        <v>0</v>
      </c>
      <c r="M150">
        <f t="shared" si="12"/>
        <v>0</v>
      </c>
    </row>
    <row r="151" spans="12:13" hidden="1" x14ac:dyDescent="0.3">
      <c r="L151" s="5">
        <f t="shared" si="13"/>
        <v>0</v>
      </c>
      <c r="M151">
        <f t="shared" si="12"/>
        <v>0</v>
      </c>
    </row>
    <row r="152" spans="12:13" hidden="1" x14ac:dyDescent="0.3">
      <c r="L152" s="5">
        <f t="shared" si="13"/>
        <v>0</v>
      </c>
      <c r="M152">
        <f t="shared" si="12"/>
        <v>0</v>
      </c>
    </row>
    <row r="153" spans="12:13" hidden="1" x14ac:dyDescent="0.3">
      <c r="L153" s="5">
        <f t="shared" si="13"/>
        <v>0</v>
      </c>
      <c r="M153">
        <f t="shared" si="12"/>
        <v>0</v>
      </c>
    </row>
    <row r="154" spans="12:13" hidden="1" x14ac:dyDescent="0.3">
      <c r="L154" s="5">
        <f t="shared" si="13"/>
        <v>0</v>
      </c>
      <c r="M154">
        <f t="shared" si="12"/>
        <v>0</v>
      </c>
    </row>
    <row r="155" spans="12:13" hidden="1" x14ac:dyDescent="0.3">
      <c r="L155" s="5">
        <f t="shared" si="13"/>
        <v>0</v>
      </c>
      <c r="M155">
        <f t="shared" si="12"/>
        <v>0</v>
      </c>
    </row>
    <row r="156" spans="12:13" hidden="1" x14ac:dyDescent="0.3">
      <c r="L156" s="5">
        <f t="shared" si="13"/>
        <v>0</v>
      </c>
      <c r="M156">
        <f t="shared" si="12"/>
        <v>0</v>
      </c>
    </row>
    <row r="157" spans="12:13" hidden="1" x14ac:dyDescent="0.3">
      <c r="L157" s="5">
        <f t="shared" si="13"/>
        <v>0</v>
      </c>
      <c r="M157">
        <f t="shared" si="12"/>
        <v>0</v>
      </c>
    </row>
    <row r="158" spans="12:13" hidden="1" x14ac:dyDescent="0.3">
      <c r="L158" s="5">
        <f t="shared" si="13"/>
        <v>0</v>
      </c>
      <c r="M158">
        <f t="shared" si="12"/>
        <v>0</v>
      </c>
    </row>
    <row r="159" spans="12:13" hidden="1" x14ac:dyDescent="0.3">
      <c r="L159" s="5">
        <f t="shared" si="13"/>
        <v>0</v>
      </c>
      <c r="M159">
        <f t="shared" si="12"/>
        <v>0</v>
      </c>
    </row>
    <row r="160" spans="12:13" hidden="1" x14ac:dyDescent="0.3">
      <c r="L160" s="5">
        <f t="shared" si="13"/>
        <v>0</v>
      </c>
      <c r="M160">
        <f t="shared" si="12"/>
        <v>0</v>
      </c>
    </row>
    <row r="161" spans="12:13" hidden="1" x14ac:dyDescent="0.3">
      <c r="L161" s="5">
        <f t="shared" si="13"/>
        <v>0</v>
      </c>
      <c r="M161">
        <f t="shared" si="12"/>
        <v>0</v>
      </c>
    </row>
    <row r="162" spans="12:13" hidden="1" x14ac:dyDescent="0.3">
      <c r="L162" s="5">
        <f t="shared" si="13"/>
        <v>0</v>
      </c>
      <c r="M162">
        <f t="shared" si="12"/>
        <v>0</v>
      </c>
    </row>
    <row r="163" spans="12:13" hidden="1" x14ac:dyDescent="0.3">
      <c r="L163" s="5">
        <f t="shared" si="13"/>
        <v>0</v>
      </c>
      <c r="M163">
        <f t="shared" si="12"/>
        <v>0</v>
      </c>
    </row>
    <row r="164" spans="12:13" hidden="1" x14ac:dyDescent="0.3">
      <c r="L164" s="5">
        <f t="shared" si="13"/>
        <v>0</v>
      </c>
      <c r="M164">
        <f t="shared" si="12"/>
        <v>0</v>
      </c>
    </row>
    <row r="165" spans="12:13" hidden="1" x14ac:dyDescent="0.3">
      <c r="L165" s="5">
        <f t="shared" si="13"/>
        <v>0</v>
      </c>
      <c r="M165">
        <f t="shared" si="12"/>
        <v>0</v>
      </c>
    </row>
    <row r="166" spans="12:13" hidden="1" x14ac:dyDescent="0.3">
      <c r="L166" s="5">
        <f t="shared" si="13"/>
        <v>0</v>
      </c>
      <c r="M166">
        <f t="shared" si="12"/>
        <v>0</v>
      </c>
    </row>
    <row r="167" spans="12:13" hidden="1" x14ac:dyDescent="0.3">
      <c r="L167" s="5">
        <f t="shared" si="13"/>
        <v>0</v>
      </c>
      <c r="M167">
        <f t="shared" si="12"/>
        <v>0</v>
      </c>
    </row>
    <row r="168" spans="12:13" hidden="1" x14ac:dyDescent="0.3">
      <c r="L168" s="5">
        <f t="shared" si="13"/>
        <v>0</v>
      </c>
      <c r="M168">
        <f t="shared" si="12"/>
        <v>0</v>
      </c>
    </row>
    <row r="169" spans="12:13" hidden="1" x14ac:dyDescent="0.3">
      <c r="L169" s="5">
        <f t="shared" si="13"/>
        <v>0</v>
      </c>
      <c r="M169">
        <f t="shared" si="12"/>
        <v>0</v>
      </c>
    </row>
    <row r="170" spans="12:13" hidden="1" x14ac:dyDescent="0.3">
      <c r="L170" s="5">
        <f t="shared" si="13"/>
        <v>0</v>
      </c>
      <c r="M170">
        <f t="shared" si="12"/>
        <v>0</v>
      </c>
    </row>
    <row r="171" spans="12:13" hidden="1" x14ac:dyDescent="0.3">
      <c r="L171" s="5">
        <f t="shared" si="13"/>
        <v>0</v>
      </c>
      <c r="M171">
        <f t="shared" si="12"/>
        <v>0</v>
      </c>
    </row>
    <row r="172" spans="12:13" hidden="1" x14ac:dyDescent="0.3">
      <c r="L172" s="5">
        <f t="shared" si="13"/>
        <v>0</v>
      </c>
      <c r="M172">
        <f t="shared" si="12"/>
        <v>0</v>
      </c>
    </row>
    <row r="173" spans="12:13" hidden="1" x14ac:dyDescent="0.3">
      <c r="L173" s="5">
        <f t="shared" si="13"/>
        <v>0</v>
      </c>
      <c r="M173">
        <f t="shared" si="12"/>
        <v>0</v>
      </c>
    </row>
    <row r="174" spans="12:13" hidden="1" x14ac:dyDescent="0.3">
      <c r="L174" s="5">
        <f t="shared" si="13"/>
        <v>0</v>
      </c>
      <c r="M174">
        <f t="shared" si="12"/>
        <v>0</v>
      </c>
    </row>
    <row r="175" spans="12:13" hidden="1" x14ac:dyDescent="0.3">
      <c r="L175" s="5">
        <f t="shared" si="13"/>
        <v>0</v>
      </c>
      <c r="M175">
        <f t="shared" si="12"/>
        <v>0</v>
      </c>
    </row>
    <row r="176" spans="12:13" hidden="1" x14ac:dyDescent="0.3">
      <c r="L176" s="5">
        <f t="shared" si="13"/>
        <v>0</v>
      </c>
      <c r="M176">
        <f t="shared" si="12"/>
        <v>0</v>
      </c>
    </row>
    <row r="177" spans="12:13" hidden="1" x14ac:dyDescent="0.3">
      <c r="L177" s="5">
        <f t="shared" si="13"/>
        <v>0</v>
      </c>
      <c r="M177">
        <f t="shared" si="12"/>
        <v>0</v>
      </c>
    </row>
    <row r="178" spans="12:13" hidden="1" x14ac:dyDescent="0.3">
      <c r="L178" s="5">
        <f t="shared" si="13"/>
        <v>0</v>
      </c>
      <c r="M178">
        <f t="shared" si="12"/>
        <v>0</v>
      </c>
    </row>
    <row r="179" spans="12:13" hidden="1" x14ac:dyDescent="0.3">
      <c r="L179" s="5">
        <f t="shared" si="13"/>
        <v>0</v>
      </c>
      <c r="M179">
        <f t="shared" si="12"/>
        <v>0</v>
      </c>
    </row>
    <row r="180" spans="12:13" hidden="1" x14ac:dyDescent="0.3">
      <c r="L180" s="5">
        <f t="shared" si="13"/>
        <v>0</v>
      </c>
      <c r="M180">
        <f t="shared" si="12"/>
        <v>0</v>
      </c>
    </row>
    <row r="181" spans="12:13" hidden="1" x14ac:dyDescent="0.3">
      <c r="L181" s="5">
        <f t="shared" si="13"/>
        <v>0</v>
      </c>
      <c r="M181">
        <f t="shared" si="12"/>
        <v>0</v>
      </c>
    </row>
    <row r="182" spans="12:13" hidden="1" x14ac:dyDescent="0.3">
      <c r="L182" s="5">
        <f t="shared" si="13"/>
        <v>0</v>
      </c>
      <c r="M182">
        <f t="shared" si="12"/>
        <v>0</v>
      </c>
    </row>
    <row r="183" spans="12:13" hidden="1" x14ac:dyDescent="0.3">
      <c r="L183" s="5">
        <f t="shared" si="13"/>
        <v>0</v>
      </c>
      <c r="M183">
        <f t="shared" si="12"/>
        <v>0</v>
      </c>
    </row>
    <row r="184" spans="12:13" hidden="1" x14ac:dyDescent="0.3">
      <c r="L184" s="5">
        <f t="shared" si="13"/>
        <v>0</v>
      </c>
      <c r="M184">
        <f t="shared" si="12"/>
        <v>0</v>
      </c>
    </row>
    <row r="185" spans="12:13" hidden="1" x14ac:dyDescent="0.3">
      <c r="L185" s="5">
        <f t="shared" si="13"/>
        <v>0</v>
      </c>
      <c r="M185">
        <f t="shared" si="12"/>
        <v>0</v>
      </c>
    </row>
    <row r="186" spans="12:13" hidden="1" x14ac:dyDescent="0.3">
      <c r="L186" s="5">
        <f t="shared" si="13"/>
        <v>0</v>
      </c>
      <c r="M186">
        <f t="shared" si="12"/>
        <v>0</v>
      </c>
    </row>
    <row r="187" spans="12:13" hidden="1" x14ac:dyDescent="0.3">
      <c r="L187" s="5">
        <f t="shared" si="13"/>
        <v>0</v>
      </c>
      <c r="M187">
        <f t="shared" si="12"/>
        <v>0</v>
      </c>
    </row>
    <row r="188" spans="12:13" hidden="1" x14ac:dyDescent="0.3">
      <c r="L188" s="5">
        <f t="shared" si="13"/>
        <v>0</v>
      </c>
      <c r="M188">
        <f t="shared" si="12"/>
        <v>0</v>
      </c>
    </row>
    <row r="189" spans="12:13" hidden="1" x14ac:dyDescent="0.3">
      <c r="L189" s="5">
        <f t="shared" si="13"/>
        <v>0</v>
      </c>
      <c r="M189">
        <f t="shared" si="12"/>
        <v>0</v>
      </c>
    </row>
    <row r="190" spans="12:13" hidden="1" x14ac:dyDescent="0.3">
      <c r="L190" s="5">
        <f t="shared" si="13"/>
        <v>0</v>
      </c>
      <c r="M190">
        <f t="shared" si="12"/>
        <v>0</v>
      </c>
    </row>
    <row r="191" spans="12:13" hidden="1" x14ac:dyDescent="0.3">
      <c r="L191" s="5">
        <f t="shared" si="13"/>
        <v>0</v>
      </c>
      <c r="M191">
        <f t="shared" si="12"/>
        <v>0</v>
      </c>
    </row>
    <row r="192" spans="12:13" hidden="1" x14ac:dyDescent="0.3">
      <c r="L192" s="5">
        <f t="shared" si="13"/>
        <v>0</v>
      </c>
      <c r="M192">
        <f t="shared" si="12"/>
        <v>0</v>
      </c>
    </row>
    <row r="193" spans="12:13" hidden="1" x14ac:dyDescent="0.3">
      <c r="L193" s="5">
        <f t="shared" si="13"/>
        <v>0</v>
      </c>
      <c r="M193">
        <f t="shared" si="12"/>
        <v>0</v>
      </c>
    </row>
    <row r="194" spans="12:13" hidden="1" x14ac:dyDescent="0.3">
      <c r="L194" s="5">
        <f t="shared" si="13"/>
        <v>0</v>
      </c>
      <c r="M194">
        <f t="shared" si="12"/>
        <v>0</v>
      </c>
    </row>
    <row r="195" spans="12:13" hidden="1" x14ac:dyDescent="0.3">
      <c r="L195" s="5">
        <f t="shared" si="13"/>
        <v>0</v>
      </c>
      <c r="M195">
        <f t="shared" si="12"/>
        <v>0</v>
      </c>
    </row>
    <row r="196" spans="12:13" hidden="1" x14ac:dyDescent="0.3">
      <c r="L196" s="5">
        <f t="shared" si="13"/>
        <v>0</v>
      </c>
      <c r="M196">
        <f t="shared" si="12"/>
        <v>0</v>
      </c>
    </row>
    <row r="197" spans="12:13" hidden="1" x14ac:dyDescent="0.3">
      <c r="L197" s="5">
        <f t="shared" si="13"/>
        <v>0</v>
      </c>
      <c r="M197">
        <f t="shared" ref="M197:M260" si="14">SUM(K197*L197)</f>
        <v>0</v>
      </c>
    </row>
    <row r="198" spans="12:13" hidden="1" x14ac:dyDescent="0.3">
      <c r="L198" s="5">
        <f t="shared" ref="L198:L261" si="15">IF(D198="X",0,IF(E198="",0,IF(E198="H",0,VLOOKUP(E198,$F$539:$G$553,2))))</f>
        <v>0</v>
      </c>
      <c r="M198">
        <f t="shared" si="14"/>
        <v>0</v>
      </c>
    </row>
    <row r="199" spans="12:13" hidden="1" x14ac:dyDescent="0.3">
      <c r="L199" s="5">
        <f t="shared" si="15"/>
        <v>0</v>
      </c>
      <c r="M199">
        <f t="shared" si="14"/>
        <v>0</v>
      </c>
    </row>
    <row r="200" spans="12:13" hidden="1" x14ac:dyDescent="0.3">
      <c r="L200" s="5">
        <f t="shared" si="15"/>
        <v>0</v>
      </c>
      <c r="M200">
        <f t="shared" si="14"/>
        <v>0</v>
      </c>
    </row>
    <row r="201" spans="12:13" hidden="1" x14ac:dyDescent="0.3">
      <c r="L201" s="5">
        <f t="shared" si="15"/>
        <v>0</v>
      </c>
      <c r="M201">
        <f t="shared" si="14"/>
        <v>0</v>
      </c>
    </row>
    <row r="202" spans="12:13" hidden="1" x14ac:dyDescent="0.3">
      <c r="L202" s="5">
        <f t="shared" si="15"/>
        <v>0</v>
      </c>
      <c r="M202">
        <f t="shared" si="14"/>
        <v>0</v>
      </c>
    </row>
    <row r="203" spans="12:13" hidden="1" x14ac:dyDescent="0.3">
      <c r="L203" s="5">
        <f t="shared" si="15"/>
        <v>0</v>
      </c>
      <c r="M203">
        <f t="shared" si="14"/>
        <v>0</v>
      </c>
    </row>
    <row r="204" spans="12:13" hidden="1" x14ac:dyDescent="0.3">
      <c r="L204" s="5">
        <f t="shared" si="15"/>
        <v>0</v>
      </c>
      <c r="M204">
        <f t="shared" si="14"/>
        <v>0</v>
      </c>
    </row>
    <row r="205" spans="12:13" hidden="1" x14ac:dyDescent="0.3">
      <c r="L205" s="5">
        <f t="shared" si="15"/>
        <v>0</v>
      </c>
      <c r="M205">
        <f t="shared" si="14"/>
        <v>0</v>
      </c>
    </row>
    <row r="206" spans="12:13" hidden="1" x14ac:dyDescent="0.3">
      <c r="L206" s="5">
        <f t="shared" si="15"/>
        <v>0</v>
      </c>
      <c r="M206">
        <f t="shared" si="14"/>
        <v>0</v>
      </c>
    </row>
    <row r="207" spans="12:13" hidden="1" x14ac:dyDescent="0.3">
      <c r="L207" s="5">
        <f t="shared" si="15"/>
        <v>0</v>
      </c>
      <c r="M207">
        <f t="shared" si="14"/>
        <v>0</v>
      </c>
    </row>
    <row r="208" spans="12:13" hidden="1" x14ac:dyDescent="0.3">
      <c r="L208" s="5">
        <f t="shared" si="15"/>
        <v>0</v>
      </c>
      <c r="M208">
        <f t="shared" si="14"/>
        <v>0</v>
      </c>
    </row>
    <row r="209" spans="12:13" hidden="1" x14ac:dyDescent="0.3">
      <c r="L209" s="5">
        <f t="shared" si="15"/>
        <v>0</v>
      </c>
      <c r="M209">
        <f t="shared" si="14"/>
        <v>0</v>
      </c>
    </row>
    <row r="210" spans="12:13" hidden="1" x14ac:dyDescent="0.3">
      <c r="L210" s="5">
        <f t="shared" si="15"/>
        <v>0</v>
      </c>
      <c r="M210">
        <f t="shared" si="14"/>
        <v>0</v>
      </c>
    </row>
    <row r="211" spans="12:13" hidden="1" x14ac:dyDescent="0.3">
      <c r="L211" s="5">
        <f t="shared" si="15"/>
        <v>0</v>
      </c>
      <c r="M211">
        <f t="shared" si="14"/>
        <v>0</v>
      </c>
    </row>
    <row r="212" spans="12:13" hidden="1" x14ac:dyDescent="0.3">
      <c r="L212" s="5">
        <f t="shared" si="15"/>
        <v>0</v>
      </c>
      <c r="M212">
        <f t="shared" si="14"/>
        <v>0</v>
      </c>
    </row>
    <row r="213" spans="12:13" hidden="1" x14ac:dyDescent="0.3">
      <c r="L213" s="5">
        <f t="shared" si="15"/>
        <v>0</v>
      </c>
      <c r="M213">
        <f t="shared" si="14"/>
        <v>0</v>
      </c>
    </row>
    <row r="214" spans="12:13" hidden="1" x14ac:dyDescent="0.3">
      <c r="L214" s="5">
        <f t="shared" si="15"/>
        <v>0</v>
      </c>
      <c r="M214">
        <f t="shared" si="14"/>
        <v>0</v>
      </c>
    </row>
    <row r="215" spans="12:13" hidden="1" x14ac:dyDescent="0.3">
      <c r="L215" s="5">
        <f t="shared" si="15"/>
        <v>0</v>
      </c>
      <c r="M215">
        <f t="shared" si="14"/>
        <v>0</v>
      </c>
    </row>
    <row r="216" spans="12:13" hidden="1" x14ac:dyDescent="0.3">
      <c r="L216" s="5">
        <f t="shared" si="15"/>
        <v>0</v>
      </c>
      <c r="M216">
        <f t="shared" si="14"/>
        <v>0</v>
      </c>
    </row>
    <row r="217" spans="12:13" hidden="1" x14ac:dyDescent="0.3">
      <c r="L217" s="5">
        <f t="shared" si="15"/>
        <v>0</v>
      </c>
      <c r="M217">
        <f t="shared" si="14"/>
        <v>0</v>
      </c>
    </row>
    <row r="218" spans="12:13" hidden="1" x14ac:dyDescent="0.3">
      <c r="L218" s="5">
        <f t="shared" si="15"/>
        <v>0</v>
      </c>
      <c r="M218">
        <f t="shared" si="14"/>
        <v>0</v>
      </c>
    </row>
    <row r="219" spans="12:13" hidden="1" x14ac:dyDescent="0.3">
      <c r="L219" s="5">
        <f t="shared" si="15"/>
        <v>0</v>
      </c>
      <c r="M219">
        <f t="shared" si="14"/>
        <v>0</v>
      </c>
    </row>
    <row r="220" spans="12:13" hidden="1" x14ac:dyDescent="0.3">
      <c r="L220" s="5">
        <f t="shared" si="15"/>
        <v>0</v>
      </c>
      <c r="M220">
        <f t="shared" si="14"/>
        <v>0</v>
      </c>
    </row>
    <row r="221" spans="12:13" hidden="1" x14ac:dyDescent="0.3">
      <c r="L221" s="5">
        <f t="shared" si="15"/>
        <v>0</v>
      </c>
      <c r="M221">
        <f t="shared" si="14"/>
        <v>0</v>
      </c>
    </row>
    <row r="222" spans="12:13" hidden="1" x14ac:dyDescent="0.3">
      <c r="L222" s="5">
        <f t="shared" si="15"/>
        <v>0</v>
      </c>
      <c r="M222">
        <f t="shared" si="14"/>
        <v>0</v>
      </c>
    </row>
    <row r="223" spans="12:13" hidden="1" x14ac:dyDescent="0.3">
      <c r="L223" s="5">
        <f t="shared" si="15"/>
        <v>0</v>
      </c>
      <c r="M223">
        <f t="shared" si="14"/>
        <v>0</v>
      </c>
    </row>
    <row r="224" spans="12:13" hidden="1" x14ac:dyDescent="0.3">
      <c r="L224" s="5">
        <f t="shared" si="15"/>
        <v>0</v>
      </c>
      <c r="M224">
        <f t="shared" si="14"/>
        <v>0</v>
      </c>
    </row>
    <row r="225" spans="12:13" hidden="1" x14ac:dyDescent="0.3">
      <c r="L225" s="5">
        <f t="shared" si="15"/>
        <v>0</v>
      </c>
      <c r="M225">
        <f t="shared" si="14"/>
        <v>0</v>
      </c>
    </row>
    <row r="226" spans="12:13" hidden="1" x14ac:dyDescent="0.3">
      <c r="L226" s="5">
        <f t="shared" si="15"/>
        <v>0</v>
      </c>
      <c r="M226">
        <f t="shared" si="14"/>
        <v>0</v>
      </c>
    </row>
    <row r="227" spans="12:13" hidden="1" x14ac:dyDescent="0.3">
      <c r="L227" s="5">
        <f t="shared" si="15"/>
        <v>0</v>
      </c>
      <c r="M227">
        <f t="shared" si="14"/>
        <v>0</v>
      </c>
    </row>
    <row r="228" spans="12:13" hidden="1" x14ac:dyDescent="0.3">
      <c r="L228" s="5">
        <f t="shared" si="15"/>
        <v>0</v>
      </c>
      <c r="M228">
        <f t="shared" si="14"/>
        <v>0</v>
      </c>
    </row>
    <row r="229" spans="12:13" hidden="1" x14ac:dyDescent="0.3">
      <c r="L229" s="5">
        <f t="shared" si="15"/>
        <v>0</v>
      </c>
      <c r="M229">
        <f t="shared" si="14"/>
        <v>0</v>
      </c>
    </row>
    <row r="230" spans="12:13" hidden="1" x14ac:dyDescent="0.3">
      <c r="L230" s="5">
        <f t="shared" si="15"/>
        <v>0</v>
      </c>
      <c r="M230">
        <f t="shared" si="14"/>
        <v>0</v>
      </c>
    </row>
    <row r="231" spans="12:13" hidden="1" x14ac:dyDescent="0.3">
      <c r="L231" s="5">
        <f t="shared" si="15"/>
        <v>0</v>
      </c>
      <c r="M231">
        <f t="shared" si="14"/>
        <v>0</v>
      </c>
    </row>
    <row r="232" spans="12:13" hidden="1" x14ac:dyDescent="0.3">
      <c r="L232" s="5">
        <f t="shared" si="15"/>
        <v>0</v>
      </c>
      <c r="M232">
        <f t="shared" si="14"/>
        <v>0</v>
      </c>
    </row>
    <row r="233" spans="12:13" hidden="1" x14ac:dyDescent="0.3">
      <c r="L233" s="5">
        <f t="shared" si="15"/>
        <v>0</v>
      </c>
      <c r="M233">
        <f t="shared" si="14"/>
        <v>0</v>
      </c>
    </row>
    <row r="234" spans="12:13" hidden="1" x14ac:dyDescent="0.3">
      <c r="L234" s="5">
        <f t="shared" si="15"/>
        <v>0</v>
      </c>
      <c r="M234">
        <f t="shared" si="14"/>
        <v>0</v>
      </c>
    </row>
    <row r="235" spans="12:13" hidden="1" x14ac:dyDescent="0.3">
      <c r="L235" s="5">
        <f t="shared" si="15"/>
        <v>0</v>
      </c>
      <c r="M235">
        <f t="shared" si="14"/>
        <v>0</v>
      </c>
    </row>
    <row r="236" spans="12:13" hidden="1" x14ac:dyDescent="0.3">
      <c r="L236" s="5">
        <f t="shared" si="15"/>
        <v>0</v>
      </c>
      <c r="M236">
        <f t="shared" si="14"/>
        <v>0</v>
      </c>
    </row>
    <row r="237" spans="12:13" hidden="1" x14ac:dyDescent="0.3">
      <c r="L237" s="5">
        <f t="shared" si="15"/>
        <v>0</v>
      </c>
      <c r="M237">
        <f t="shared" si="14"/>
        <v>0</v>
      </c>
    </row>
    <row r="238" spans="12:13" hidden="1" x14ac:dyDescent="0.3">
      <c r="L238" s="5">
        <f t="shared" si="15"/>
        <v>0</v>
      </c>
      <c r="M238">
        <f t="shared" si="14"/>
        <v>0</v>
      </c>
    </row>
    <row r="239" spans="12:13" hidden="1" x14ac:dyDescent="0.3">
      <c r="L239" s="5">
        <f t="shared" si="15"/>
        <v>0</v>
      </c>
      <c r="M239">
        <f t="shared" si="14"/>
        <v>0</v>
      </c>
    </row>
    <row r="240" spans="12:13" hidden="1" x14ac:dyDescent="0.3">
      <c r="L240" s="5">
        <f t="shared" si="15"/>
        <v>0</v>
      </c>
      <c r="M240">
        <f t="shared" si="14"/>
        <v>0</v>
      </c>
    </row>
    <row r="241" spans="12:13" hidden="1" x14ac:dyDescent="0.3">
      <c r="L241" s="5">
        <f t="shared" si="15"/>
        <v>0</v>
      </c>
      <c r="M241">
        <f t="shared" si="14"/>
        <v>0</v>
      </c>
    </row>
    <row r="242" spans="12:13" hidden="1" x14ac:dyDescent="0.3">
      <c r="L242" s="5">
        <f t="shared" si="15"/>
        <v>0</v>
      </c>
      <c r="M242">
        <f t="shared" si="14"/>
        <v>0</v>
      </c>
    </row>
    <row r="243" spans="12:13" hidden="1" x14ac:dyDescent="0.3">
      <c r="L243" s="5">
        <f t="shared" si="15"/>
        <v>0</v>
      </c>
      <c r="M243">
        <f t="shared" si="14"/>
        <v>0</v>
      </c>
    </row>
    <row r="244" spans="12:13" hidden="1" x14ac:dyDescent="0.3">
      <c r="L244" s="5">
        <f t="shared" si="15"/>
        <v>0</v>
      </c>
      <c r="M244">
        <f t="shared" si="14"/>
        <v>0</v>
      </c>
    </row>
    <row r="245" spans="12:13" hidden="1" x14ac:dyDescent="0.3">
      <c r="L245" s="5">
        <f t="shared" si="15"/>
        <v>0</v>
      </c>
      <c r="M245">
        <f t="shared" si="14"/>
        <v>0</v>
      </c>
    </row>
    <row r="246" spans="12:13" hidden="1" x14ac:dyDescent="0.3">
      <c r="L246" s="5">
        <f t="shared" si="15"/>
        <v>0</v>
      </c>
      <c r="M246">
        <f t="shared" si="14"/>
        <v>0</v>
      </c>
    </row>
    <row r="247" spans="12:13" hidden="1" x14ac:dyDescent="0.3">
      <c r="L247" s="5">
        <f t="shared" si="15"/>
        <v>0</v>
      </c>
      <c r="M247">
        <f t="shared" si="14"/>
        <v>0</v>
      </c>
    </row>
    <row r="248" spans="12:13" hidden="1" x14ac:dyDescent="0.3">
      <c r="L248" s="5">
        <f t="shared" si="15"/>
        <v>0</v>
      </c>
      <c r="M248">
        <f t="shared" si="14"/>
        <v>0</v>
      </c>
    </row>
    <row r="249" spans="12:13" hidden="1" x14ac:dyDescent="0.3">
      <c r="L249" s="5">
        <f t="shared" si="15"/>
        <v>0</v>
      </c>
      <c r="M249">
        <f t="shared" si="14"/>
        <v>0</v>
      </c>
    </row>
    <row r="250" spans="12:13" hidden="1" x14ac:dyDescent="0.3">
      <c r="L250" s="5">
        <f t="shared" si="15"/>
        <v>0</v>
      </c>
      <c r="M250">
        <f t="shared" si="14"/>
        <v>0</v>
      </c>
    </row>
    <row r="251" spans="12:13" hidden="1" x14ac:dyDescent="0.3">
      <c r="L251" s="5">
        <f t="shared" si="15"/>
        <v>0</v>
      </c>
      <c r="M251">
        <f t="shared" si="14"/>
        <v>0</v>
      </c>
    </row>
    <row r="252" spans="12:13" hidden="1" x14ac:dyDescent="0.3">
      <c r="L252" s="5">
        <f t="shared" si="15"/>
        <v>0</v>
      </c>
      <c r="M252">
        <f t="shared" si="14"/>
        <v>0</v>
      </c>
    </row>
    <row r="253" spans="12:13" hidden="1" x14ac:dyDescent="0.3">
      <c r="L253" s="5">
        <f t="shared" si="15"/>
        <v>0</v>
      </c>
      <c r="M253">
        <f t="shared" si="14"/>
        <v>0</v>
      </c>
    </row>
    <row r="254" spans="12:13" hidden="1" x14ac:dyDescent="0.3">
      <c r="L254" s="5">
        <f t="shared" si="15"/>
        <v>0</v>
      </c>
      <c r="M254">
        <f t="shared" si="14"/>
        <v>0</v>
      </c>
    </row>
    <row r="255" spans="12:13" hidden="1" x14ac:dyDescent="0.3">
      <c r="L255" s="5">
        <f t="shared" si="15"/>
        <v>0</v>
      </c>
      <c r="M255">
        <f t="shared" si="14"/>
        <v>0</v>
      </c>
    </row>
    <row r="256" spans="12:13" hidden="1" x14ac:dyDescent="0.3">
      <c r="L256" s="5">
        <f t="shared" si="15"/>
        <v>0</v>
      </c>
      <c r="M256">
        <f t="shared" si="14"/>
        <v>0</v>
      </c>
    </row>
    <row r="257" spans="12:13" hidden="1" x14ac:dyDescent="0.3">
      <c r="L257" s="5">
        <f t="shared" si="15"/>
        <v>0</v>
      </c>
      <c r="M257">
        <f t="shared" si="14"/>
        <v>0</v>
      </c>
    </row>
    <row r="258" spans="12:13" hidden="1" x14ac:dyDescent="0.3">
      <c r="L258" s="5">
        <f t="shared" si="15"/>
        <v>0</v>
      </c>
      <c r="M258">
        <f t="shared" si="14"/>
        <v>0</v>
      </c>
    </row>
    <row r="259" spans="12:13" hidden="1" x14ac:dyDescent="0.3">
      <c r="L259" s="5">
        <f t="shared" si="15"/>
        <v>0</v>
      </c>
      <c r="M259">
        <f t="shared" si="14"/>
        <v>0</v>
      </c>
    </row>
    <row r="260" spans="12:13" hidden="1" x14ac:dyDescent="0.3">
      <c r="L260" s="5">
        <f t="shared" si="15"/>
        <v>0</v>
      </c>
      <c r="M260">
        <f t="shared" si="14"/>
        <v>0</v>
      </c>
    </row>
    <row r="261" spans="12:13" hidden="1" x14ac:dyDescent="0.3">
      <c r="L261" s="5">
        <f t="shared" si="15"/>
        <v>0</v>
      </c>
      <c r="M261">
        <f t="shared" ref="M261:M324" si="16">SUM(K261*L261)</f>
        <v>0</v>
      </c>
    </row>
    <row r="262" spans="12:13" hidden="1" x14ac:dyDescent="0.3">
      <c r="L262" s="5">
        <f t="shared" ref="L262:L325" si="17">IF(D262="X",0,IF(E262="",0,IF(E262="H",0,VLOOKUP(E262,$F$539:$G$553,2))))</f>
        <v>0</v>
      </c>
      <c r="M262">
        <f t="shared" si="16"/>
        <v>0</v>
      </c>
    </row>
    <row r="263" spans="12:13" hidden="1" x14ac:dyDescent="0.3">
      <c r="L263" s="5">
        <f t="shared" si="17"/>
        <v>0</v>
      </c>
      <c r="M263">
        <f t="shared" si="16"/>
        <v>0</v>
      </c>
    </row>
    <row r="264" spans="12:13" hidden="1" x14ac:dyDescent="0.3">
      <c r="L264" s="5">
        <f t="shared" si="17"/>
        <v>0</v>
      </c>
      <c r="M264">
        <f t="shared" si="16"/>
        <v>0</v>
      </c>
    </row>
    <row r="265" spans="12:13" hidden="1" x14ac:dyDescent="0.3">
      <c r="L265" s="5">
        <f t="shared" si="17"/>
        <v>0</v>
      </c>
      <c r="M265">
        <f t="shared" si="16"/>
        <v>0</v>
      </c>
    </row>
    <row r="266" spans="12:13" hidden="1" x14ac:dyDescent="0.3">
      <c r="L266" s="5">
        <f t="shared" si="17"/>
        <v>0</v>
      </c>
      <c r="M266">
        <f t="shared" si="16"/>
        <v>0</v>
      </c>
    </row>
    <row r="267" spans="12:13" hidden="1" x14ac:dyDescent="0.3">
      <c r="L267" s="5">
        <f t="shared" si="17"/>
        <v>0</v>
      </c>
      <c r="M267">
        <f t="shared" si="16"/>
        <v>0</v>
      </c>
    </row>
    <row r="268" spans="12:13" hidden="1" x14ac:dyDescent="0.3">
      <c r="L268" s="5">
        <f t="shared" si="17"/>
        <v>0</v>
      </c>
      <c r="M268">
        <f t="shared" si="16"/>
        <v>0</v>
      </c>
    </row>
    <row r="269" spans="12:13" hidden="1" x14ac:dyDescent="0.3">
      <c r="L269" s="5">
        <f t="shared" si="17"/>
        <v>0</v>
      </c>
      <c r="M269">
        <f t="shared" si="16"/>
        <v>0</v>
      </c>
    </row>
    <row r="270" spans="12:13" hidden="1" x14ac:dyDescent="0.3">
      <c r="L270" s="5">
        <f t="shared" si="17"/>
        <v>0</v>
      </c>
      <c r="M270">
        <f t="shared" si="16"/>
        <v>0</v>
      </c>
    </row>
    <row r="271" spans="12:13" hidden="1" x14ac:dyDescent="0.3">
      <c r="L271" s="5">
        <f t="shared" si="17"/>
        <v>0</v>
      </c>
      <c r="M271">
        <f t="shared" si="16"/>
        <v>0</v>
      </c>
    </row>
    <row r="272" spans="12:13" hidden="1" x14ac:dyDescent="0.3">
      <c r="L272" s="5">
        <f t="shared" si="17"/>
        <v>0</v>
      </c>
      <c r="M272">
        <f t="shared" si="16"/>
        <v>0</v>
      </c>
    </row>
    <row r="273" spans="12:13" hidden="1" x14ac:dyDescent="0.3">
      <c r="L273" s="5">
        <f t="shared" si="17"/>
        <v>0</v>
      </c>
      <c r="M273">
        <f t="shared" si="16"/>
        <v>0</v>
      </c>
    </row>
    <row r="274" spans="12:13" hidden="1" x14ac:dyDescent="0.3">
      <c r="L274" s="5">
        <f t="shared" si="17"/>
        <v>0</v>
      </c>
      <c r="M274">
        <f t="shared" si="16"/>
        <v>0</v>
      </c>
    </row>
    <row r="275" spans="12:13" hidden="1" x14ac:dyDescent="0.3">
      <c r="L275" s="5">
        <f t="shared" si="17"/>
        <v>0</v>
      </c>
      <c r="M275">
        <f t="shared" si="16"/>
        <v>0</v>
      </c>
    </row>
    <row r="276" spans="12:13" hidden="1" x14ac:dyDescent="0.3">
      <c r="L276" s="5">
        <f t="shared" si="17"/>
        <v>0</v>
      </c>
      <c r="M276">
        <f t="shared" si="16"/>
        <v>0</v>
      </c>
    </row>
    <row r="277" spans="12:13" hidden="1" x14ac:dyDescent="0.3">
      <c r="L277" s="5">
        <f t="shared" si="17"/>
        <v>0</v>
      </c>
      <c r="M277">
        <f t="shared" si="16"/>
        <v>0</v>
      </c>
    </row>
    <row r="278" spans="12:13" hidden="1" x14ac:dyDescent="0.3">
      <c r="L278" s="5">
        <f t="shared" si="17"/>
        <v>0</v>
      </c>
      <c r="M278">
        <f t="shared" si="16"/>
        <v>0</v>
      </c>
    </row>
    <row r="279" spans="12:13" hidden="1" x14ac:dyDescent="0.3">
      <c r="L279" s="5">
        <f t="shared" si="17"/>
        <v>0</v>
      </c>
      <c r="M279">
        <f t="shared" si="16"/>
        <v>0</v>
      </c>
    </row>
    <row r="280" spans="12:13" hidden="1" x14ac:dyDescent="0.3">
      <c r="L280" s="5">
        <f t="shared" si="17"/>
        <v>0</v>
      </c>
      <c r="M280">
        <f t="shared" si="16"/>
        <v>0</v>
      </c>
    </row>
    <row r="281" spans="12:13" hidden="1" x14ac:dyDescent="0.3">
      <c r="L281" s="5">
        <f t="shared" si="17"/>
        <v>0</v>
      </c>
      <c r="M281">
        <f t="shared" si="16"/>
        <v>0</v>
      </c>
    </row>
    <row r="282" spans="12:13" hidden="1" x14ac:dyDescent="0.3">
      <c r="L282" s="5">
        <f t="shared" si="17"/>
        <v>0</v>
      </c>
      <c r="M282">
        <f t="shared" si="16"/>
        <v>0</v>
      </c>
    </row>
    <row r="283" spans="12:13" hidden="1" x14ac:dyDescent="0.3">
      <c r="L283" s="5">
        <f t="shared" si="17"/>
        <v>0</v>
      </c>
      <c r="M283">
        <f t="shared" si="16"/>
        <v>0</v>
      </c>
    </row>
    <row r="284" spans="12:13" hidden="1" x14ac:dyDescent="0.3">
      <c r="L284" s="5">
        <f t="shared" si="17"/>
        <v>0</v>
      </c>
      <c r="M284">
        <f t="shared" si="16"/>
        <v>0</v>
      </c>
    </row>
    <row r="285" spans="12:13" hidden="1" x14ac:dyDescent="0.3">
      <c r="L285" s="5">
        <f t="shared" si="17"/>
        <v>0</v>
      </c>
      <c r="M285">
        <f t="shared" si="16"/>
        <v>0</v>
      </c>
    </row>
    <row r="286" spans="12:13" hidden="1" x14ac:dyDescent="0.3">
      <c r="L286" s="5">
        <f t="shared" si="17"/>
        <v>0</v>
      </c>
      <c r="M286">
        <f t="shared" si="16"/>
        <v>0</v>
      </c>
    </row>
    <row r="287" spans="12:13" hidden="1" x14ac:dyDescent="0.3">
      <c r="L287" s="5">
        <f t="shared" si="17"/>
        <v>0</v>
      </c>
      <c r="M287">
        <f t="shared" si="16"/>
        <v>0</v>
      </c>
    </row>
    <row r="288" spans="12:13" hidden="1" x14ac:dyDescent="0.3">
      <c r="L288" s="5">
        <f t="shared" si="17"/>
        <v>0</v>
      </c>
      <c r="M288">
        <f t="shared" si="16"/>
        <v>0</v>
      </c>
    </row>
    <row r="289" spans="12:13" hidden="1" x14ac:dyDescent="0.3">
      <c r="L289" s="5">
        <f t="shared" si="17"/>
        <v>0</v>
      </c>
      <c r="M289">
        <f t="shared" si="16"/>
        <v>0</v>
      </c>
    </row>
    <row r="290" spans="12:13" hidden="1" x14ac:dyDescent="0.3">
      <c r="L290" s="5">
        <f t="shared" si="17"/>
        <v>0</v>
      </c>
      <c r="M290">
        <f t="shared" si="16"/>
        <v>0</v>
      </c>
    </row>
    <row r="291" spans="12:13" hidden="1" x14ac:dyDescent="0.3">
      <c r="L291" s="5">
        <f t="shared" si="17"/>
        <v>0</v>
      </c>
      <c r="M291">
        <f t="shared" si="16"/>
        <v>0</v>
      </c>
    </row>
    <row r="292" spans="12:13" hidden="1" x14ac:dyDescent="0.3">
      <c r="L292" s="5">
        <f t="shared" si="17"/>
        <v>0</v>
      </c>
      <c r="M292">
        <f t="shared" si="16"/>
        <v>0</v>
      </c>
    </row>
    <row r="293" spans="12:13" hidden="1" x14ac:dyDescent="0.3">
      <c r="L293" s="5">
        <f t="shared" si="17"/>
        <v>0</v>
      </c>
      <c r="M293">
        <f t="shared" si="16"/>
        <v>0</v>
      </c>
    </row>
    <row r="294" spans="12:13" hidden="1" x14ac:dyDescent="0.3">
      <c r="L294" s="5">
        <f t="shared" si="17"/>
        <v>0</v>
      </c>
      <c r="M294">
        <f t="shared" si="16"/>
        <v>0</v>
      </c>
    </row>
    <row r="295" spans="12:13" hidden="1" x14ac:dyDescent="0.3">
      <c r="L295" s="5">
        <f t="shared" si="17"/>
        <v>0</v>
      </c>
      <c r="M295">
        <f t="shared" si="16"/>
        <v>0</v>
      </c>
    </row>
    <row r="296" spans="12:13" hidden="1" x14ac:dyDescent="0.3">
      <c r="L296" s="5">
        <f t="shared" si="17"/>
        <v>0</v>
      </c>
      <c r="M296">
        <f t="shared" si="16"/>
        <v>0</v>
      </c>
    </row>
    <row r="297" spans="12:13" hidden="1" x14ac:dyDescent="0.3">
      <c r="L297" s="5">
        <f t="shared" si="17"/>
        <v>0</v>
      </c>
      <c r="M297">
        <f t="shared" si="16"/>
        <v>0</v>
      </c>
    </row>
    <row r="298" spans="12:13" hidden="1" x14ac:dyDescent="0.3">
      <c r="L298" s="5">
        <f t="shared" si="17"/>
        <v>0</v>
      </c>
      <c r="M298">
        <f t="shared" si="16"/>
        <v>0</v>
      </c>
    </row>
    <row r="299" spans="12:13" hidden="1" x14ac:dyDescent="0.3">
      <c r="L299" s="5">
        <f t="shared" si="17"/>
        <v>0</v>
      </c>
      <c r="M299">
        <f t="shared" si="16"/>
        <v>0</v>
      </c>
    </row>
    <row r="300" spans="12:13" hidden="1" x14ac:dyDescent="0.3">
      <c r="L300" s="5">
        <f t="shared" si="17"/>
        <v>0</v>
      </c>
      <c r="M300">
        <f t="shared" si="16"/>
        <v>0</v>
      </c>
    </row>
    <row r="301" spans="12:13" hidden="1" x14ac:dyDescent="0.3">
      <c r="L301" s="5">
        <f t="shared" si="17"/>
        <v>0</v>
      </c>
      <c r="M301">
        <f t="shared" si="16"/>
        <v>0</v>
      </c>
    </row>
    <row r="302" spans="12:13" hidden="1" x14ac:dyDescent="0.3">
      <c r="L302" s="5">
        <f t="shared" si="17"/>
        <v>0</v>
      </c>
      <c r="M302">
        <f t="shared" si="16"/>
        <v>0</v>
      </c>
    </row>
    <row r="303" spans="12:13" hidden="1" x14ac:dyDescent="0.3">
      <c r="L303" s="5">
        <f t="shared" si="17"/>
        <v>0</v>
      </c>
      <c r="M303">
        <f t="shared" si="16"/>
        <v>0</v>
      </c>
    </row>
    <row r="304" spans="12:13" hidden="1" x14ac:dyDescent="0.3">
      <c r="L304" s="5">
        <f t="shared" si="17"/>
        <v>0</v>
      </c>
      <c r="M304">
        <f t="shared" si="16"/>
        <v>0</v>
      </c>
    </row>
    <row r="305" spans="12:13" hidden="1" x14ac:dyDescent="0.3">
      <c r="L305" s="5">
        <f t="shared" si="17"/>
        <v>0</v>
      </c>
      <c r="M305">
        <f t="shared" si="16"/>
        <v>0</v>
      </c>
    </row>
    <row r="306" spans="12:13" hidden="1" x14ac:dyDescent="0.3">
      <c r="L306" s="5">
        <f t="shared" si="17"/>
        <v>0</v>
      </c>
      <c r="M306">
        <f t="shared" si="16"/>
        <v>0</v>
      </c>
    </row>
    <row r="307" spans="12:13" hidden="1" x14ac:dyDescent="0.3">
      <c r="L307" s="5">
        <f t="shared" si="17"/>
        <v>0</v>
      </c>
      <c r="M307">
        <f t="shared" si="16"/>
        <v>0</v>
      </c>
    </row>
    <row r="308" spans="12:13" hidden="1" x14ac:dyDescent="0.3">
      <c r="L308" s="5">
        <f t="shared" si="17"/>
        <v>0</v>
      </c>
      <c r="M308">
        <f t="shared" si="16"/>
        <v>0</v>
      </c>
    </row>
    <row r="309" spans="12:13" hidden="1" x14ac:dyDescent="0.3">
      <c r="L309" s="5">
        <f t="shared" si="17"/>
        <v>0</v>
      </c>
      <c r="M309">
        <f t="shared" si="16"/>
        <v>0</v>
      </c>
    </row>
    <row r="310" spans="12:13" hidden="1" x14ac:dyDescent="0.3">
      <c r="L310" s="5">
        <f t="shared" si="17"/>
        <v>0</v>
      </c>
      <c r="M310">
        <f t="shared" si="16"/>
        <v>0</v>
      </c>
    </row>
    <row r="311" spans="12:13" hidden="1" x14ac:dyDescent="0.3">
      <c r="L311" s="5">
        <f t="shared" si="17"/>
        <v>0</v>
      </c>
      <c r="M311">
        <f t="shared" si="16"/>
        <v>0</v>
      </c>
    </row>
    <row r="312" spans="12:13" hidden="1" x14ac:dyDescent="0.3">
      <c r="L312" s="5">
        <f t="shared" si="17"/>
        <v>0</v>
      </c>
      <c r="M312">
        <f t="shared" si="16"/>
        <v>0</v>
      </c>
    </row>
    <row r="313" spans="12:13" hidden="1" x14ac:dyDescent="0.3">
      <c r="L313" s="5">
        <f t="shared" si="17"/>
        <v>0</v>
      </c>
      <c r="M313">
        <f t="shared" si="16"/>
        <v>0</v>
      </c>
    </row>
    <row r="314" spans="12:13" hidden="1" x14ac:dyDescent="0.3">
      <c r="L314" s="5">
        <f t="shared" si="17"/>
        <v>0</v>
      </c>
      <c r="M314">
        <f t="shared" si="16"/>
        <v>0</v>
      </c>
    </row>
    <row r="315" spans="12:13" hidden="1" x14ac:dyDescent="0.3">
      <c r="L315" s="5">
        <f t="shared" si="17"/>
        <v>0</v>
      </c>
      <c r="M315">
        <f t="shared" si="16"/>
        <v>0</v>
      </c>
    </row>
    <row r="316" spans="12:13" hidden="1" x14ac:dyDescent="0.3">
      <c r="L316" s="5">
        <f t="shared" si="17"/>
        <v>0</v>
      </c>
      <c r="M316">
        <f t="shared" si="16"/>
        <v>0</v>
      </c>
    </row>
    <row r="317" spans="12:13" hidden="1" x14ac:dyDescent="0.3">
      <c r="L317" s="5">
        <f t="shared" si="17"/>
        <v>0</v>
      </c>
      <c r="M317">
        <f t="shared" si="16"/>
        <v>0</v>
      </c>
    </row>
    <row r="318" spans="12:13" hidden="1" x14ac:dyDescent="0.3">
      <c r="L318" s="5">
        <f t="shared" si="17"/>
        <v>0</v>
      </c>
      <c r="M318">
        <f t="shared" si="16"/>
        <v>0</v>
      </c>
    </row>
    <row r="319" spans="12:13" hidden="1" x14ac:dyDescent="0.3">
      <c r="L319" s="5">
        <f t="shared" si="17"/>
        <v>0</v>
      </c>
      <c r="M319">
        <f t="shared" si="16"/>
        <v>0</v>
      </c>
    </row>
    <row r="320" spans="12:13" hidden="1" x14ac:dyDescent="0.3">
      <c r="L320" s="5">
        <f t="shared" si="17"/>
        <v>0</v>
      </c>
      <c r="M320">
        <f t="shared" si="16"/>
        <v>0</v>
      </c>
    </row>
    <row r="321" spans="12:13" hidden="1" x14ac:dyDescent="0.3">
      <c r="L321" s="5">
        <f t="shared" si="17"/>
        <v>0</v>
      </c>
      <c r="M321">
        <f t="shared" si="16"/>
        <v>0</v>
      </c>
    </row>
    <row r="322" spans="12:13" hidden="1" x14ac:dyDescent="0.3">
      <c r="L322" s="5">
        <f t="shared" si="17"/>
        <v>0</v>
      </c>
      <c r="M322">
        <f t="shared" si="16"/>
        <v>0</v>
      </c>
    </row>
    <row r="323" spans="12:13" hidden="1" x14ac:dyDescent="0.3">
      <c r="L323" s="5">
        <f t="shared" si="17"/>
        <v>0</v>
      </c>
      <c r="M323">
        <f t="shared" si="16"/>
        <v>0</v>
      </c>
    </row>
    <row r="324" spans="12:13" hidden="1" x14ac:dyDescent="0.3">
      <c r="L324" s="5">
        <f t="shared" si="17"/>
        <v>0</v>
      </c>
      <c r="M324">
        <f t="shared" si="16"/>
        <v>0</v>
      </c>
    </row>
    <row r="325" spans="12:13" hidden="1" x14ac:dyDescent="0.3">
      <c r="L325" s="5">
        <f t="shared" si="17"/>
        <v>0</v>
      </c>
      <c r="M325">
        <f t="shared" ref="M325:M388" si="18">SUM(K325*L325)</f>
        <v>0</v>
      </c>
    </row>
    <row r="326" spans="12:13" hidden="1" x14ac:dyDescent="0.3">
      <c r="L326" s="5">
        <f t="shared" ref="L326:L389" si="19">IF(D326="X",0,IF(E326="",0,IF(E326="H",0,VLOOKUP(E326,$F$539:$G$553,2))))</f>
        <v>0</v>
      </c>
      <c r="M326">
        <f t="shared" si="18"/>
        <v>0</v>
      </c>
    </row>
    <row r="327" spans="12:13" hidden="1" x14ac:dyDescent="0.3">
      <c r="L327" s="5">
        <f t="shared" si="19"/>
        <v>0</v>
      </c>
      <c r="M327">
        <f t="shared" si="18"/>
        <v>0</v>
      </c>
    </row>
    <row r="328" spans="12:13" hidden="1" x14ac:dyDescent="0.3">
      <c r="L328" s="5">
        <f t="shared" si="19"/>
        <v>0</v>
      </c>
      <c r="M328">
        <f t="shared" si="18"/>
        <v>0</v>
      </c>
    </row>
    <row r="329" spans="12:13" hidden="1" x14ac:dyDescent="0.3">
      <c r="L329" s="5">
        <f t="shared" si="19"/>
        <v>0</v>
      </c>
      <c r="M329">
        <f t="shared" si="18"/>
        <v>0</v>
      </c>
    </row>
    <row r="330" spans="12:13" hidden="1" x14ac:dyDescent="0.3">
      <c r="L330" s="5">
        <f t="shared" si="19"/>
        <v>0</v>
      </c>
      <c r="M330">
        <f t="shared" si="18"/>
        <v>0</v>
      </c>
    </row>
    <row r="331" spans="12:13" hidden="1" x14ac:dyDescent="0.3">
      <c r="L331" s="5">
        <f t="shared" si="19"/>
        <v>0</v>
      </c>
      <c r="M331">
        <f t="shared" si="18"/>
        <v>0</v>
      </c>
    </row>
    <row r="332" spans="12:13" hidden="1" x14ac:dyDescent="0.3">
      <c r="L332" s="5">
        <f t="shared" si="19"/>
        <v>0</v>
      </c>
      <c r="M332">
        <f t="shared" si="18"/>
        <v>0</v>
      </c>
    </row>
    <row r="333" spans="12:13" hidden="1" x14ac:dyDescent="0.3">
      <c r="L333" s="5">
        <f t="shared" si="19"/>
        <v>0</v>
      </c>
      <c r="M333">
        <f t="shared" si="18"/>
        <v>0</v>
      </c>
    </row>
    <row r="334" spans="12:13" hidden="1" x14ac:dyDescent="0.3">
      <c r="L334" s="5">
        <f t="shared" si="19"/>
        <v>0</v>
      </c>
      <c r="M334">
        <f t="shared" si="18"/>
        <v>0</v>
      </c>
    </row>
    <row r="335" spans="12:13" hidden="1" x14ac:dyDescent="0.3">
      <c r="L335" s="5">
        <f t="shared" si="19"/>
        <v>0</v>
      </c>
      <c r="M335">
        <f t="shared" si="18"/>
        <v>0</v>
      </c>
    </row>
    <row r="336" spans="12:13" hidden="1" x14ac:dyDescent="0.3">
      <c r="L336" s="5">
        <f t="shared" si="19"/>
        <v>0</v>
      </c>
      <c r="M336">
        <f t="shared" si="18"/>
        <v>0</v>
      </c>
    </row>
    <row r="337" spans="12:13" hidden="1" x14ac:dyDescent="0.3">
      <c r="L337" s="5">
        <f t="shared" si="19"/>
        <v>0</v>
      </c>
      <c r="M337">
        <f t="shared" si="18"/>
        <v>0</v>
      </c>
    </row>
    <row r="338" spans="12:13" hidden="1" x14ac:dyDescent="0.3">
      <c r="L338" s="5">
        <f t="shared" si="19"/>
        <v>0</v>
      </c>
      <c r="M338">
        <f t="shared" si="18"/>
        <v>0</v>
      </c>
    </row>
    <row r="339" spans="12:13" hidden="1" x14ac:dyDescent="0.3">
      <c r="L339" s="5">
        <f t="shared" si="19"/>
        <v>0</v>
      </c>
      <c r="M339">
        <f t="shared" si="18"/>
        <v>0</v>
      </c>
    </row>
    <row r="340" spans="12:13" hidden="1" x14ac:dyDescent="0.3">
      <c r="L340" s="5">
        <f t="shared" si="19"/>
        <v>0</v>
      </c>
      <c r="M340">
        <f t="shared" si="18"/>
        <v>0</v>
      </c>
    </row>
    <row r="341" spans="12:13" hidden="1" x14ac:dyDescent="0.3">
      <c r="L341" s="5">
        <f t="shared" si="19"/>
        <v>0</v>
      </c>
      <c r="M341">
        <f t="shared" si="18"/>
        <v>0</v>
      </c>
    </row>
    <row r="342" spans="12:13" hidden="1" x14ac:dyDescent="0.3">
      <c r="L342" s="5">
        <f t="shared" si="19"/>
        <v>0</v>
      </c>
      <c r="M342">
        <f t="shared" si="18"/>
        <v>0</v>
      </c>
    </row>
    <row r="343" spans="12:13" hidden="1" x14ac:dyDescent="0.3">
      <c r="L343" s="5">
        <f t="shared" si="19"/>
        <v>0</v>
      </c>
      <c r="M343">
        <f t="shared" si="18"/>
        <v>0</v>
      </c>
    </row>
    <row r="344" spans="12:13" hidden="1" x14ac:dyDescent="0.3">
      <c r="L344" s="5">
        <f t="shared" si="19"/>
        <v>0</v>
      </c>
      <c r="M344">
        <f t="shared" si="18"/>
        <v>0</v>
      </c>
    </row>
    <row r="345" spans="12:13" hidden="1" x14ac:dyDescent="0.3">
      <c r="L345" s="5">
        <f t="shared" si="19"/>
        <v>0</v>
      </c>
      <c r="M345">
        <f t="shared" si="18"/>
        <v>0</v>
      </c>
    </row>
    <row r="346" spans="12:13" hidden="1" x14ac:dyDescent="0.3">
      <c r="L346" s="5">
        <f t="shared" si="19"/>
        <v>0</v>
      </c>
      <c r="M346">
        <f t="shared" si="18"/>
        <v>0</v>
      </c>
    </row>
    <row r="347" spans="12:13" hidden="1" x14ac:dyDescent="0.3">
      <c r="L347" s="5">
        <f t="shared" si="19"/>
        <v>0</v>
      </c>
      <c r="M347">
        <f t="shared" si="18"/>
        <v>0</v>
      </c>
    </row>
    <row r="348" spans="12:13" hidden="1" x14ac:dyDescent="0.3">
      <c r="L348" s="5">
        <f t="shared" si="19"/>
        <v>0</v>
      </c>
      <c r="M348">
        <f t="shared" si="18"/>
        <v>0</v>
      </c>
    </row>
    <row r="349" spans="12:13" hidden="1" x14ac:dyDescent="0.3">
      <c r="L349" s="5">
        <f t="shared" si="19"/>
        <v>0</v>
      </c>
      <c r="M349">
        <f t="shared" si="18"/>
        <v>0</v>
      </c>
    </row>
    <row r="350" spans="12:13" hidden="1" x14ac:dyDescent="0.3">
      <c r="L350" s="5">
        <f t="shared" si="19"/>
        <v>0</v>
      </c>
      <c r="M350">
        <f t="shared" si="18"/>
        <v>0</v>
      </c>
    </row>
    <row r="351" spans="12:13" hidden="1" x14ac:dyDescent="0.3">
      <c r="L351" s="5">
        <f t="shared" si="19"/>
        <v>0</v>
      </c>
      <c r="M351">
        <f t="shared" si="18"/>
        <v>0</v>
      </c>
    </row>
    <row r="352" spans="12:13" hidden="1" x14ac:dyDescent="0.3">
      <c r="L352" s="5">
        <f t="shared" si="19"/>
        <v>0</v>
      </c>
      <c r="M352">
        <f t="shared" si="18"/>
        <v>0</v>
      </c>
    </row>
    <row r="353" spans="12:13" hidden="1" x14ac:dyDescent="0.3">
      <c r="L353" s="5">
        <f t="shared" si="19"/>
        <v>0</v>
      </c>
      <c r="M353">
        <f t="shared" si="18"/>
        <v>0</v>
      </c>
    </row>
    <row r="354" spans="12:13" hidden="1" x14ac:dyDescent="0.3">
      <c r="L354" s="5">
        <f t="shared" si="19"/>
        <v>0</v>
      </c>
      <c r="M354">
        <f t="shared" si="18"/>
        <v>0</v>
      </c>
    </row>
    <row r="355" spans="12:13" hidden="1" x14ac:dyDescent="0.3">
      <c r="L355" s="5">
        <f t="shared" si="19"/>
        <v>0</v>
      </c>
      <c r="M355">
        <f t="shared" si="18"/>
        <v>0</v>
      </c>
    </row>
    <row r="356" spans="12:13" hidden="1" x14ac:dyDescent="0.3">
      <c r="L356" s="5">
        <f t="shared" si="19"/>
        <v>0</v>
      </c>
      <c r="M356">
        <f t="shared" si="18"/>
        <v>0</v>
      </c>
    </row>
    <row r="357" spans="12:13" hidden="1" x14ac:dyDescent="0.3">
      <c r="L357" s="5">
        <f t="shared" si="19"/>
        <v>0</v>
      </c>
      <c r="M357">
        <f t="shared" si="18"/>
        <v>0</v>
      </c>
    </row>
    <row r="358" spans="12:13" hidden="1" x14ac:dyDescent="0.3">
      <c r="L358" s="5">
        <f t="shared" si="19"/>
        <v>0</v>
      </c>
      <c r="M358">
        <f t="shared" si="18"/>
        <v>0</v>
      </c>
    </row>
    <row r="359" spans="12:13" hidden="1" x14ac:dyDescent="0.3">
      <c r="L359" s="5">
        <f t="shared" si="19"/>
        <v>0</v>
      </c>
      <c r="M359">
        <f t="shared" si="18"/>
        <v>0</v>
      </c>
    </row>
    <row r="360" spans="12:13" hidden="1" x14ac:dyDescent="0.3">
      <c r="L360" s="5">
        <f t="shared" si="19"/>
        <v>0</v>
      </c>
      <c r="M360">
        <f t="shared" si="18"/>
        <v>0</v>
      </c>
    </row>
    <row r="361" spans="12:13" hidden="1" x14ac:dyDescent="0.3">
      <c r="L361" s="5">
        <f t="shared" si="19"/>
        <v>0</v>
      </c>
      <c r="M361">
        <f t="shared" si="18"/>
        <v>0</v>
      </c>
    </row>
    <row r="362" spans="12:13" hidden="1" x14ac:dyDescent="0.3">
      <c r="L362" s="5">
        <f t="shared" si="19"/>
        <v>0</v>
      </c>
      <c r="M362">
        <f t="shared" si="18"/>
        <v>0</v>
      </c>
    </row>
    <row r="363" spans="12:13" hidden="1" x14ac:dyDescent="0.3">
      <c r="L363" s="5">
        <f t="shared" si="19"/>
        <v>0</v>
      </c>
      <c r="M363">
        <f t="shared" si="18"/>
        <v>0</v>
      </c>
    </row>
    <row r="364" spans="12:13" hidden="1" x14ac:dyDescent="0.3">
      <c r="L364" s="5">
        <f t="shared" si="19"/>
        <v>0</v>
      </c>
      <c r="M364">
        <f t="shared" si="18"/>
        <v>0</v>
      </c>
    </row>
    <row r="365" spans="12:13" hidden="1" x14ac:dyDescent="0.3">
      <c r="L365" s="5">
        <f t="shared" si="19"/>
        <v>0</v>
      </c>
      <c r="M365">
        <f t="shared" si="18"/>
        <v>0</v>
      </c>
    </row>
    <row r="366" spans="12:13" hidden="1" x14ac:dyDescent="0.3">
      <c r="L366" s="5">
        <f t="shared" si="19"/>
        <v>0</v>
      </c>
      <c r="M366">
        <f t="shared" si="18"/>
        <v>0</v>
      </c>
    </row>
    <row r="367" spans="12:13" hidden="1" x14ac:dyDescent="0.3">
      <c r="L367" s="5">
        <f t="shared" si="19"/>
        <v>0</v>
      </c>
      <c r="M367">
        <f t="shared" si="18"/>
        <v>0</v>
      </c>
    </row>
    <row r="368" spans="12:13" hidden="1" x14ac:dyDescent="0.3">
      <c r="L368" s="5">
        <f t="shared" si="19"/>
        <v>0</v>
      </c>
      <c r="M368">
        <f t="shared" si="18"/>
        <v>0</v>
      </c>
    </row>
    <row r="369" spans="12:13" hidden="1" x14ac:dyDescent="0.3">
      <c r="L369" s="5">
        <f t="shared" si="19"/>
        <v>0</v>
      </c>
      <c r="M369">
        <f t="shared" si="18"/>
        <v>0</v>
      </c>
    </row>
    <row r="370" spans="12:13" hidden="1" x14ac:dyDescent="0.3">
      <c r="L370" s="5">
        <f t="shared" si="19"/>
        <v>0</v>
      </c>
      <c r="M370">
        <f t="shared" si="18"/>
        <v>0</v>
      </c>
    </row>
    <row r="371" spans="12:13" hidden="1" x14ac:dyDescent="0.3">
      <c r="L371" s="5">
        <f t="shared" si="19"/>
        <v>0</v>
      </c>
      <c r="M371">
        <f t="shared" si="18"/>
        <v>0</v>
      </c>
    </row>
    <row r="372" spans="12:13" hidden="1" x14ac:dyDescent="0.3">
      <c r="L372" s="5">
        <f t="shared" si="19"/>
        <v>0</v>
      </c>
      <c r="M372">
        <f t="shared" si="18"/>
        <v>0</v>
      </c>
    </row>
    <row r="373" spans="12:13" hidden="1" x14ac:dyDescent="0.3">
      <c r="L373" s="5">
        <f t="shared" si="19"/>
        <v>0</v>
      </c>
      <c r="M373">
        <f t="shared" si="18"/>
        <v>0</v>
      </c>
    </row>
    <row r="374" spans="12:13" hidden="1" x14ac:dyDescent="0.3">
      <c r="L374" s="5">
        <f t="shared" si="19"/>
        <v>0</v>
      </c>
      <c r="M374">
        <f t="shared" si="18"/>
        <v>0</v>
      </c>
    </row>
    <row r="375" spans="12:13" hidden="1" x14ac:dyDescent="0.3">
      <c r="L375" s="5">
        <f t="shared" si="19"/>
        <v>0</v>
      </c>
      <c r="M375">
        <f t="shared" si="18"/>
        <v>0</v>
      </c>
    </row>
    <row r="376" spans="12:13" hidden="1" x14ac:dyDescent="0.3">
      <c r="L376" s="5">
        <f t="shared" si="19"/>
        <v>0</v>
      </c>
      <c r="M376">
        <f t="shared" si="18"/>
        <v>0</v>
      </c>
    </row>
    <row r="377" spans="12:13" hidden="1" x14ac:dyDescent="0.3">
      <c r="L377" s="5">
        <f t="shared" si="19"/>
        <v>0</v>
      </c>
      <c r="M377">
        <f t="shared" si="18"/>
        <v>0</v>
      </c>
    </row>
    <row r="378" spans="12:13" hidden="1" x14ac:dyDescent="0.3">
      <c r="L378" s="5">
        <f t="shared" si="19"/>
        <v>0</v>
      </c>
      <c r="M378">
        <f t="shared" si="18"/>
        <v>0</v>
      </c>
    </row>
    <row r="379" spans="12:13" hidden="1" x14ac:dyDescent="0.3">
      <c r="L379" s="5">
        <f t="shared" si="19"/>
        <v>0</v>
      </c>
      <c r="M379">
        <f t="shared" si="18"/>
        <v>0</v>
      </c>
    </row>
    <row r="380" spans="12:13" hidden="1" x14ac:dyDescent="0.3">
      <c r="L380" s="5">
        <f t="shared" si="19"/>
        <v>0</v>
      </c>
      <c r="M380">
        <f t="shared" si="18"/>
        <v>0</v>
      </c>
    </row>
    <row r="381" spans="12:13" hidden="1" x14ac:dyDescent="0.3">
      <c r="L381" s="5">
        <f t="shared" si="19"/>
        <v>0</v>
      </c>
      <c r="M381">
        <f t="shared" si="18"/>
        <v>0</v>
      </c>
    </row>
    <row r="382" spans="12:13" hidden="1" x14ac:dyDescent="0.3">
      <c r="L382" s="5">
        <f t="shared" si="19"/>
        <v>0</v>
      </c>
      <c r="M382">
        <f t="shared" si="18"/>
        <v>0</v>
      </c>
    </row>
    <row r="383" spans="12:13" hidden="1" x14ac:dyDescent="0.3">
      <c r="L383" s="5">
        <f t="shared" si="19"/>
        <v>0</v>
      </c>
      <c r="M383">
        <f t="shared" si="18"/>
        <v>0</v>
      </c>
    </row>
    <row r="384" spans="12:13" hidden="1" x14ac:dyDescent="0.3">
      <c r="L384" s="5">
        <f t="shared" si="19"/>
        <v>0</v>
      </c>
      <c r="M384">
        <f t="shared" si="18"/>
        <v>0</v>
      </c>
    </row>
    <row r="385" spans="12:13" hidden="1" x14ac:dyDescent="0.3">
      <c r="L385" s="5">
        <f t="shared" si="19"/>
        <v>0</v>
      </c>
      <c r="M385">
        <f t="shared" si="18"/>
        <v>0</v>
      </c>
    </row>
    <row r="386" spans="12:13" hidden="1" x14ac:dyDescent="0.3">
      <c r="L386" s="5">
        <f t="shared" si="19"/>
        <v>0</v>
      </c>
      <c r="M386">
        <f t="shared" si="18"/>
        <v>0</v>
      </c>
    </row>
    <row r="387" spans="12:13" hidden="1" x14ac:dyDescent="0.3">
      <c r="L387" s="5">
        <f t="shared" si="19"/>
        <v>0</v>
      </c>
      <c r="M387">
        <f t="shared" si="18"/>
        <v>0</v>
      </c>
    </row>
    <row r="388" spans="12:13" hidden="1" x14ac:dyDescent="0.3">
      <c r="L388" s="5">
        <f t="shared" si="19"/>
        <v>0</v>
      </c>
      <c r="M388">
        <f t="shared" si="18"/>
        <v>0</v>
      </c>
    </row>
    <row r="389" spans="12:13" hidden="1" x14ac:dyDescent="0.3">
      <c r="L389" s="5">
        <f t="shared" si="19"/>
        <v>0</v>
      </c>
      <c r="M389">
        <f t="shared" ref="M389:M452" si="20">SUM(K389*L389)</f>
        <v>0</v>
      </c>
    </row>
    <row r="390" spans="12:13" hidden="1" x14ac:dyDescent="0.3">
      <c r="L390" s="5">
        <f t="shared" ref="L390:L453" si="21">IF(D390="X",0,IF(E390="",0,IF(E390="H",0,VLOOKUP(E390,$F$539:$G$553,2))))</f>
        <v>0</v>
      </c>
      <c r="M390">
        <f t="shared" si="20"/>
        <v>0</v>
      </c>
    </row>
    <row r="391" spans="12:13" hidden="1" x14ac:dyDescent="0.3">
      <c r="L391" s="5">
        <f t="shared" si="21"/>
        <v>0</v>
      </c>
      <c r="M391">
        <f t="shared" si="20"/>
        <v>0</v>
      </c>
    </row>
    <row r="392" spans="12:13" hidden="1" x14ac:dyDescent="0.3">
      <c r="L392" s="5">
        <f t="shared" si="21"/>
        <v>0</v>
      </c>
      <c r="M392">
        <f t="shared" si="20"/>
        <v>0</v>
      </c>
    </row>
    <row r="393" spans="12:13" hidden="1" x14ac:dyDescent="0.3">
      <c r="L393" s="5">
        <f t="shared" si="21"/>
        <v>0</v>
      </c>
      <c r="M393">
        <f t="shared" si="20"/>
        <v>0</v>
      </c>
    </row>
    <row r="394" spans="12:13" hidden="1" x14ac:dyDescent="0.3">
      <c r="L394" s="5">
        <f t="shared" si="21"/>
        <v>0</v>
      </c>
      <c r="M394">
        <f t="shared" si="20"/>
        <v>0</v>
      </c>
    </row>
    <row r="395" spans="12:13" hidden="1" x14ac:dyDescent="0.3">
      <c r="L395" s="5">
        <f t="shared" si="21"/>
        <v>0</v>
      </c>
      <c r="M395">
        <f t="shared" si="20"/>
        <v>0</v>
      </c>
    </row>
    <row r="396" spans="12:13" hidden="1" x14ac:dyDescent="0.3">
      <c r="L396" s="5">
        <f t="shared" si="21"/>
        <v>0</v>
      </c>
      <c r="M396">
        <f t="shared" si="20"/>
        <v>0</v>
      </c>
    </row>
    <row r="397" spans="12:13" hidden="1" x14ac:dyDescent="0.3">
      <c r="L397" s="5">
        <f t="shared" si="21"/>
        <v>0</v>
      </c>
      <c r="M397">
        <f t="shared" si="20"/>
        <v>0</v>
      </c>
    </row>
    <row r="398" spans="12:13" hidden="1" x14ac:dyDescent="0.3">
      <c r="L398" s="5">
        <f t="shared" si="21"/>
        <v>0</v>
      </c>
      <c r="M398">
        <f t="shared" si="20"/>
        <v>0</v>
      </c>
    </row>
    <row r="399" spans="12:13" hidden="1" x14ac:dyDescent="0.3">
      <c r="L399" s="5">
        <f t="shared" si="21"/>
        <v>0</v>
      </c>
      <c r="M399">
        <f t="shared" si="20"/>
        <v>0</v>
      </c>
    </row>
    <row r="400" spans="12:13" hidden="1" x14ac:dyDescent="0.3">
      <c r="L400" s="5">
        <f t="shared" si="21"/>
        <v>0</v>
      </c>
      <c r="M400">
        <f t="shared" si="20"/>
        <v>0</v>
      </c>
    </row>
    <row r="401" spans="12:13" hidden="1" x14ac:dyDescent="0.3">
      <c r="L401" s="5">
        <f t="shared" si="21"/>
        <v>0</v>
      </c>
      <c r="M401">
        <f t="shared" si="20"/>
        <v>0</v>
      </c>
    </row>
    <row r="402" spans="12:13" hidden="1" x14ac:dyDescent="0.3">
      <c r="L402" s="5">
        <f t="shared" si="21"/>
        <v>0</v>
      </c>
      <c r="M402">
        <f t="shared" si="20"/>
        <v>0</v>
      </c>
    </row>
    <row r="403" spans="12:13" hidden="1" x14ac:dyDescent="0.3">
      <c r="L403" s="5">
        <f t="shared" si="21"/>
        <v>0</v>
      </c>
      <c r="M403">
        <f t="shared" si="20"/>
        <v>0</v>
      </c>
    </row>
    <row r="404" spans="12:13" hidden="1" x14ac:dyDescent="0.3">
      <c r="L404" s="5">
        <f t="shared" si="21"/>
        <v>0</v>
      </c>
      <c r="M404">
        <f t="shared" si="20"/>
        <v>0</v>
      </c>
    </row>
    <row r="405" spans="12:13" hidden="1" x14ac:dyDescent="0.3">
      <c r="L405" s="5">
        <f t="shared" si="21"/>
        <v>0</v>
      </c>
      <c r="M405">
        <f t="shared" si="20"/>
        <v>0</v>
      </c>
    </row>
    <row r="406" spans="12:13" hidden="1" x14ac:dyDescent="0.3">
      <c r="L406" s="5">
        <f t="shared" si="21"/>
        <v>0</v>
      </c>
      <c r="M406">
        <f t="shared" si="20"/>
        <v>0</v>
      </c>
    </row>
    <row r="407" spans="12:13" hidden="1" x14ac:dyDescent="0.3">
      <c r="L407" s="5">
        <f t="shared" si="21"/>
        <v>0</v>
      </c>
      <c r="M407">
        <f t="shared" si="20"/>
        <v>0</v>
      </c>
    </row>
    <row r="408" spans="12:13" hidden="1" x14ac:dyDescent="0.3">
      <c r="L408" s="5">
        <f t="shared" si="21"/>
        <v>0</v>
      </c>
      <c r="M408">
        <f t="shared" si="20"/>
        <v>0</v>
      </c>
    </row>
    <row r="409" spans="12:13" hidden="1" x14ac:dyDescent="0.3">
      <c r="L409" s="5">
        <f t="shared" si="21"/>
        <v>0</v>
      </c>
      <c r="M409">
        <f t="shared" si="20"/>
        <v>0</v>
      </c>
    </row>
    <row r="410" spans="12:13" hidden="1" x14ac:dyDescent="0.3">
      <c r="L410" s="5">
        <f t="shared" si="21"/>
        <v>0</v>
      </c>
      <c r="M410">
        <f t="shared" si="20"/>
        <v>0</v>
      </c>
    </row>
    <row r="411" spans="12:13" hidden="1" x14ac:dyDescent="0.3">
      <c r="L411" s="5">
        <f t="shared" si="21"/>
        <v>0</v>
      </c>
      <c r="M411">
        <f t="shared" si="20"/>
        <v>0</v>
      </c>
    </row>
    <row r="412" spans="12:13" hidden="1" x14ac:dyDescent="0.3">
      <c r="L412" s="5">
        <f t="shared" si="21"/>
        <v>0</v>
      </c>
      <c r="M412">
        <f t="shared" si="20"/>
        <v>0</v>
      </c>
    </row>
    <row r="413" spans="12:13" hidden="1" x14ac:dyDescent="0.3">
      <c r="L413" s="5">
        <f t="shared" si="21"/>
        <v>0</v>
      </c>
      <c r="M413">
        <f t="shared" si="20"/>
        <v>0</v>
      </c>
    </row>
    <row r="414" spans="12:13" hidden="1" x14ac:dyDescent="0.3">
      <c r="L414" s="5">
        <f t="shared" si="21"/>
        <v>0</v>
      </c>
      <c r="M414">
        <f t="shared" si="20"/>
        <v>0</v>
      </c>
    </row>
    <row r="415" spans="12:13" hidden="1" x14ac:dyDescent="0.3">
      <c r="L415" s="5">
        <f t="shared" si="21"/>
        <v>0</v>
      </c>
      <c r="M415">
        <f t="shared" si="20"/>
        <v>0</v>
      </c>
    </row>
    <row r="416" spans="12:13" hidden="1" x14ac:dyDescent="0.3">
      <c r="L416" s="5">
        <f t="shared" si="21"/>
        <v>0</v>
      </c>
      <c r="M416">
        <f t="shared" si="20"/>
        <v>0</v>
      </c>
    </row>
    <row r="417" spans="12:13" hidden="1" x14ac:dyDescent="0.3">
      <c r="L417" s="5">
        <f t="shared" si="21"/>
        <v>0</v>
      </c>
      <c r="M417">
        <f t="shared" si="20"/>
        <v>0</v>
      </c>
    </row>
    <row r="418" spans="12:13" hidden="1" x14ac:dyDescent="0.3">
      <c r="L418" s="5">
        <f t="shared" si="21"/>
        <v>0</v>
      </c>
      <c r="M418">
        <f t="shared" si="20"/>
        <v>0</v>
      </c>
    </row>
    <row r="419" spans="12:13" hidden="1" x14ac:dyDescent="0.3">
      <c r="L419" s="5">
        <f t="shared" si="21"/>
        <v>0</v>
      </c>
      <c r="M419">
        <f t="shared" si="20"/>
        <v>0</v>
      </c>
    </row>
    <row r="420" spans="12:13" hidden="1" x14ac:dyDescent="0.3">
      <c r="L420" s="5">
        <f t="shared" si="21"/>
        <v>0</v>
      </c>
      <c r="M420">
        <f t="shared" si="20"/>
        <v>0</v>
      </c>
    </row>
    <row r="421" spans="12:13" hidden="1" x14ac:dyDescent="0.3">
      <c r="L421" s="5">
        <f t="shared" si="21"/>
        <v>0</v>
      </c>
      <c r="M421">
        <f t="shared" si="20"/>
        <v>0</v>
      </c>
    </row>
    <row r="422" spans="12:13" hidden="1" x14ac:dyDescent="0.3">
      <c r="L422" s="5">
        <f t="shared" si="21"/>
        <v>0</v>
      </c>
      <c r="M422">
        <f t="shared" si="20"/>
        <v>0</v>
      </c>
    </row>
    <row r="423" spans="12:13" hidden="1" x14ac:dyDescent="0.3">
      <c r="L423" s="5">
        <f t="shared" si="21"/>
        <v>0</v>
      </c>
      <c r="M423">
        <f t="shared" si="20"/>
        <v>0</v>
      </c>
    </row>
    <row r="424" spans="12:13" hidden="1" x14ac:dyDescent="0.3">
      <c r="L424" s="5">
        <f t="shared" si="21"/>
        <v>0</v>
      </c>
      <c r="M424">
        <f t="shared" si="20"/>
        <v>0</v>
      </c>
    </row>
    <row r="425" spans="12:13" hidden="1" x14ac:dyDescent="0.3">
      <c r="L425" s="5">
        <f t="shared" si="21"/>
        <v>0</v>
      </c>
      <c r="M425">
        <f t="shared" si="20"/>
        <v>0</v>
      </c>
    </row>
    <row r="426" spans="12:13" hidden="1" x14ac:dyDescent="0.3">
      <c r="L426" s="5">
        <f t="shared" si="21"/>
        <v>0</v>
      </c>
      <c r="M426">
        <f t="shared" si="20"/>
        <v>0</v>
      </c>
    </row>
    <row r="427" spans="12:13" hidden="1" x14ac:dyDescent="0.3">
      <c r="L427" s="5">
        <f t="shared" si="21"/>
        <v>0</v>
      </c>
      <c r="M427">
        <f t="shared" si="20"/>
        <v>0</v>
      </c>
    </row>
    <row r="428" spans="12:13" hidden="1" x14ac:dyDescent="0.3">
      <c r="L428" s="5">
        <f t="shared" si="21"/>
        <v>0</v>
      </c>
      <c r="M428">
        <f t="shared" si="20"/>
        <v>0</v>
      </c>
    </row>
    <row r="429" spans="12:13" hidden="1" x14ac:dyDescent="0.3">
      <c r="L429" s="5">
        <f t="shared" si="21"/>
        <v>0</v>
      </c>
      <c r="M429">
        <f t="shared" si="20"/>
        <v>0</v>
      </c>
    </row>
    <row r="430" spans="12:13" hidden="1" x14ac:dyDescent="0.3">
      <c r="L430" s="5">
        <f t="shared" si="21"/>
        <v>0</v>
      </c>
      <c r="M430">
        <f t="shared" si="20"/>
        <v>0</v>
      </c>
    </row>
    <row r="431" spans="12:13" hidden="1" x14ac:dyDescent="0.3">
      <c r="L431" s="5">
        <f t="shared" si="21"/>
        <v>0</v>
      </c>
      <c r="M431">
        <f t="shared" si="20"/>
        <v>0</v>
      </c>
    </row>
    <row r="432" spans="12:13" hidden="1" x14ac:dyDescent="0.3">
      <c r="L432" s="5">
        <f t="shared" si="21"/>
        <v>0</v>
      </c>
      <c r="M432">
        <f t="shared" si="20"/>
        <v>0</v>
      </c>
    </row>
    <row r="433" spans="12:13" hidden="1" x14ac:dyDescent="0.3">
      <c r="L433" s="5">
        <f t="shared" si="21"/>
        <v>0</v>
      </c>
      <c r="M433">
        <f t="shared" si="20"/>
        <v>0</v>
      </c>
    </row>
    <row r="434" spans="12:13" hidden="1" x14ac:dyDescent="0.3">
      <c r="L434" s="5">
        <f t="shared" si="21"/>
        <v>0</v>
      </c>
      <c r="M434">
        <f t="shared" si="20"/>
        <v>0</v>
      </c>
    </row>
    <row r="435" spans="12:13" hidden="1" x14ac:dyDescent="0.3">
      <c r="L435" s="5">
        <f t="shared" si="21"/>
        <v>0</v>
      </c>
      <c r="M435">
        <f t="shared" si="20"/>
        <v>0</v>
      </c>
    </row>
    <row r="436" spans="12:13" hidden="1" x14ac:dyDescent="0.3">
      <c r="L436" s="5">
        <f t="shared" si="21"/>
        <v>0</v>
      </c>
      <c r="M436">
        <f t="shared" si="20"/>
        <v>0</v>
      </c>
    </row>
    <row r="437" spans="12:13" hidden="1" x14ac:dyDescent="0.3">
      <c r="L437" s="5">
        <f t="shared" si="21"/>
        <v>0</v>
      </c>
      <c r="M437">
        <f t="shared" si="20"/>
        <v>0</v>
      </c>
    </row>
    <row r="438" spans="12:13" hidden="1" x14ac:dyDescent="0.3">
      <c r="L438" s="5">
        <f t="shared" si="21"/>
        <v>0</v>
      </c>
      <c r="M438">
        <f t="shared" si="20"/>
        <v>0</v>
      </c>
    </row>
    <row r="439" spans="12:13" hidden="1" x14ac:dyDescent="0.3">
      <c r="L439" s="5">
        <f t="shared" si="21"/>
        <v>0</v>
      </c>
      <c r="M439">
        <f t="shared" si="20"/>
        <v>0</v>
      </c>
    </row>
    <row r="440" spans="12:13" hidden="1" x14ac:dyDescent="0.3">
      <c r="L440" s="5">
        <f t="shared" si="21"/>
        <v>0</v>
      </c>
      <c r="M440">
        <f t="shared" si="20"/>
        <v>0</v>
      </c>
    </row>
    <row r="441" spans="12:13" hidden="1" x14ac:dyDescent="0.3">
      <c r="L441" s="5">
        <f t="shared" si="21"/>
        <v>0</v>
      </c>
      <c r="M441">
        <f t="shared" si="20"/>
        <v>0</v>
      </c>
    </row>
    <row r="442" spans="12:13" hidden="1" x14ac:dyDescent="0.3">
      <c r="L442" s="5">
        <f t="shared" si="21"/>
        <v>0</v>
      </c>
      <c r="M442">
        <f t="shared" si="20"/>
        <v>0</v>
      </c>
    </row>
    <row r="443" spans="12:13" hidden="1" x14ac:dyDescent="0.3">
      <c r="L443" s="5">
        <f t="shared" si="21"/>
        <v>0</v>
      </c>
      <c r="M443">
        <f t="shared" si="20"/>
        <v>0</v>
      </c>
    </row>
    <row r="444" spans="12:13" hidden="1" x14ac:dyDescent="0.3">
      <c r="L444" s="5">
        <f t="shared" si="21"/>
        <v>0</v>
      </c>
      <c r="M444">
        <f t="shared" si="20"/>
        <v>0</v>
      </c>
    </row>
    <row r="445" spans="12:13" hidden="1" x14ac:dyDescent="0.3">
      <c r="L445" s="5">
        <f t="shared" si="21"/>
        <v>0</v>
      </c>
      <c r="M445">
        <f t="shared" si="20"/>
        <v>0</v>
      </c>
    </row>
    <row r="446" spans="12:13" hidden="1" x14ac:dyDescent="0.3">
      <c r="L446" s="5">
        <f t="shared" si="21"/>
        <v>0</v>
      </c>
      <c r="M446">
        <f t="shared" si="20"/>
        <v>0</v>
      </c>
    </row>
    <row r="447" spans="12:13" hidden="1" x14ac:dyDescent="0.3">
      <c r="L447" s="5">
        <f t="shared" si="21"/>
        <v>0</v>
      </c>
      <c r="M447">
        <f t="shared" si="20"/>
        <v>0</v>
      </c>
    </row>
    <row r="448" spans="12:13" hidden="1" x14ac:dyDescent="0.3">
      <c r="L448" s="5">
        <f t="shared" si="21"/>
        <v>0</v>
      </c>
      <c r="M448">
        <f t="shared" si="20"/>
        <v>0</v>
      </c>
    </row>
    <row r="449" spans="12:13" hidden="1" x14ac:dyDescent="0.3">
      <c r="L449" s="5">
        <f t="shared" si="21"/>
        <v>0</v>
      </c>
      <c r="M449">
        <f t="shared" si="20"/>
        <v>0</v>
      </c>
    </row>
    <row r="450" spans="12:13" hidden="1" x14ac:dyDescent="0.3">
      <c r="L450" s="5">
        <f t="shared" si="21"/>
        <v>0</v>
      </c>
      <c r="M450">
        <f t="shared" si="20"/>
        <v>0</v>
      </c>
    </row>
    <row r="451" spans="12:13" hidden="1" x14ac:dyDescent="0.3">
      <c r="L451" s="5">
        <f t="shared" si="21"/>
        <v>0</v>
      </c>
      <c r="M451">
        <f t="shared" si="20"/>
        <v>0</v>
      </c>
    </row>
    <row r="452" spans="12:13" hidden="1" x14ac:dyDescent="0.3">
      <c r="L452" s="5">
        <f t="shared" si="21"/>
        <v>0</v>
      </c>
      <c r="M452">
        <f t="shared" si="20"/>
        <v>0</v>
      </c>
    </row>
    <row r="453" spans="12:13" hidden="1" x14ac:dyDescent="0.3">
      <c r="L453" s="5">
        <f t="shared" si="21"/>
        <v>0</v>
      </c>
      <c r="M453">
        <f t="shared" ref="M453:M498" si="22">SUM(K453*L453)</f>
        <v>0</v>
      </c>
    </row>
    <row r="454" spans="12:13" hidden="1" x14ac:dyDescent="0.3">
      <c r="L454" s="5">
        <f t="shared" ref="L454:L498" si="23">IF(D454="X",0,IF(E454="",0,IF(E454="H",0,VLOOKUP(E454,$F$539:$G$553,2))))</f>
        <v>0</v>
      </c>
      <c r="M454">
        <f t="shared" si="22"/>
        <v>0</v>
      </c>
    </row>
    <row r="455" spans="12:13" hidden="1" x14ac:dyDescent="0.3">
      <c r="L455" s="5">
        <f t="shared" si="23"/>
        <v>0</v>
      </c>
      <c r="M455">
        <f t="shared" si="22"/>
        <v>0</v>
      </c>
    </row>
    <row r="456" spans="12:13" hidden="1" x14ac:dyDescent="0.3">
      <c r="L456" s="5">
        <f t="shared" si="23"/>
        <v>0</v>
      </c>
      <c r="M456">
        <f t="shared" si="22"/>
        <v>0</v>
      </c>
    </row>
    <row r="457" spans="12:13" hidden="1" x14ac:dyDescent="0.3">
      <c r="L457" s="5">
        <f t="shared" si="23"/>
        <v>0</v>
      </c>
      <c r="M457">
        <f t="shared" si="22"/>
        <v>0</v>
      </c>
    </row>
    <row r="458" spans="12:13" hidden="1" x14ac:dyDescent="0.3">
      <c r="L458" s="5">
        <f t="shared" si="23"/>
        <v>0</v>
      </c>
      <c r="M458">
        <f t="shared" si="22"/>
        <v>0</v>
      </c>
    </row>
    <row r="459" spans="12:13" hidden="1" x14ac:dyDescent="0.3">
      <c r="L459" s="5">
        <f t="shared" si="23"/>
        <v>0</v>
      </c>
      <c r="M459">
        <f t="shared" si="22"/>
        <v>0</v>
      </c>
    </row>
    <row r="460" spans="12:13" hidden="1" x14ac:dyDescent="0.3">
      <c r="L460" s="5">
        <f t="shared" si="23"/>
        <v>0</v>
      </c>
      <c r="M460">
        <f t="shared" si="22"/>
        <v>0</v>
      </c>
    </row>
    <row r="461" spans="12:13" hidden="1" x14ac:dyDescent="0.3">
      <c r="L461" s="5">
        <f t="shared" si="23"/>
        <v>0</v>
      </c>
      <c r="M461">
        <f t="shared" si="22"/>
        <v>0</v>
      </c>
    </row>
    <row r="462" spans="12:13" hidden="1" x14ac:dyDescent="0.3">
      <c r="L462" s="5">
        <f t="shared" si="23"/>
        <v>0</v>
      </c>
      <c r="M462">
        <f t="shared" si="22"/>
        <v>0</v>
      </c>
    </row>
    <row r="463" spans="12:13" hidden="1" x14ac:dyDescent="0.3">
      <c r="L463" s="5">
        <f t="shared" si="23"/>
        <v>0</v>
      </c>
      <c r="M463">
        <f t="shared" si="22"/>
        <v>0</v>
      </c>
    </row>
    <row r="464" spans="12:13" hidden="1" x14ac:dyDescent="0.3">
      <c r="L464" s="5">
        <f t="shared" si="23"/>
        <v>0</v>
      </c>
      <c r="M464">
        <f t="shared" si="22"/>
        <v>0</v>
      </c>
    </row>
    <row r="465" spans="12:13" hidden="1" x14ac:dyDescent="0.3">
      <c r="L465" s="5">
        <f t="shared" si="23"/>
        <v>0</v>
      </c>
      <c r="M465">
        <f t="shared" si="22"/>
        <v>0</v>
      </c>
    </row>
    <row r="466" spans="12:13" hidden="1" x14ac:dyDescent="0.3">
      <c r="L466" s="5">
        <f t="shared" si="23"/>
        <v>0</v>
      </c>
      <c r="M466">
        <f t="shared" si="22"/>
        <v>0</v>
      </c>
    </row>
    <row r="467" spans="12:13" hidden="1" x14ac:dyDescent="0.3">
      <c r="L467" s="5">
        <f t="shared" si="23"/>
        <v>0</v>
      </c>
      <c r="M467">
        <f t="shared" si="22"/>
        <v>0</v>
      </c>
    </row>
    <row r="468" spans="12:13" hidden="1" x14ac:dyDescent="0.3">
      <c r="L468" s="5">
        <f t="shared" si="23"/>
        <v>0</v>
      </c>
      <c r="M468">
        <f t="shared" si="22"/>
        <v>0</v>
      </c>
    </row>
    <row r="469" spans="12:13" hidden="1" x14ac:dyDescent="0.3">
      <c r="L469" s="5">
        <f t="shared" si="23"/>
        <v>0</v>
      </c>
      <c r="M469">
        <f t="shared" si="22"/>
        <v>0</v>
      </c>
    </row>
    <row r="470" spans="12:13" hidden="1" x14ac:dyDescent="0.3">
      <c r="L470" s="5">
        <f t="shared" si="23"/>
        <v>0</v>
      </c>
      <c r="M470">
        <f t="shared" si="22"/>
        <v>0</v>
      </c>
    </row>
    <row r="471" spans="12:13" hidden="1" x14ac:dyDescent="0.3">
      <c r="L471" s="5">
        <f t="shared" si="23"/>
        <v>0</v>
      </c>
      <c r="M471">
        <f t="shared" si="22"/>
        <v>0</v>
      </c>
    </row>
    <row r="472" spans="12:13" hidden="1" x14ac:dyDescent="0.3">
      <c r="L472" s="5">
        <f t="shared" si="23"/>
        <v>0</v>
      </c>
      <c r="M472">
        <f t="shared" si="22"/>
        <v>0</v>
      </c>
    </row>
    <row r="473" spans="12:13" hidden="1" x14ac:dyDescent="0.3">
      <c r="L473" s="5">
        <f t="shared" si="23"/>
        <v>0</v>
      </c>
      <c r="M473">
        <f t="shared" si="22"/>
        <v>0</v>
      </c>
    </row>
    <row r="474" spans="12:13" hidden="1" x14ac:dyDescent="0.3">
      <c r="L474" s="5">
        <f t="shared" si="23"/>
        <v>0</v>
      </c>
      <c r="M474">
        <f t="shared" si="22"/>
        <v>0</v>
      </c>
    </row>
    <row r="475" spans="12:13" hidden="1" x14ac:dyDescent="0.3">
      <c r="L475" s="5">
        <f t="shared" si="23"/>
        <v>0</v>
      </c>
      <c r="M475">
        <f t="shared" si="22"/>
        <v>0</v>
      </c>
    </row>
    <row r="476" spans="12:13" hidden="1" x14ac:dyDescent="0.3">
      <c r="L476" s="5">
        <f t="shared" si="23"/>
        <v>0</v>
      </c>
      <c r="M476">
        <f t="shared" si="22"/>
        <v>0</v>
      </c>
    </row>
    <row r="477" spans="12:13" hidden="1" x14ac:dyDescent="0.3">
      <c r="L477" s="5">
        <f t="shared" si="23"/>
        <v>0</v>
      </c>
      <c r="M477">
        <f t="shared" si="22"/>
        <v>0</v>
      </c>
    </row>
    <row r="478" spans="12:13" hidden="1" x14ac:dyDescent="0.3">
      <c r="L478" s="5">
        <f t="shared" si="23"/>
        <v>0</v>
      </c>
      <c r="M478">
        <f t="shared" si="22"/>
        <v>0</v>
      </c>
    </row>
    <row r="479" spans="12:13" hidden="1" x14ac:dyDescent="0.3">
      <c r="L479" s="5">
        <f t="shared" si="23"/>
        <v>0</v>
      </c>
      <c r="M479">
        <f t="shared" si="22"/>
        <v>0</v>
      </c>
    </row>
    <row r="480" spans="12:13" hidden="1" x14ac:dyDescent="0.3">
      <c r="L480" s="5">
        <f t="shared" si="23"/>
        <v>0</v>
      </c>
      <c r="M480">
        <f t="shared" si="22"/>
        <v>0</v>
      </c>
    </row>
    <row r="481" spans="12:13" hidden="1" x14ac:dyDescent="0.3">
      <c r="L481" s="5">
        <f t="shared" si="23"/>
        <v>0</v>
      </c>
      <c r="M481">
        <f t="shared" si="22"/>
        <v>0</v>
      </c>
    </row>
    <row r="482" spans="12:13" hidden="1" x14ac:dyDescent="0.3">
      <c r="L482" s="5">
        <f t="shared" si="23"/>
        <v>0</v>
      </c>
      <c r="M482">
        <f t="shared" si="22"/>
        <v>0</v>
      </c>
    </row>
    <row r="483" spans="12:13" hidden="1" x14ac:dyDescent="0.3">
      <c r="L483" s="5">
        <f t="shared" si="23"/>
        <v>0</v>
      </c>
      <c r="M483">
        <f t="shared" si="22"/>
        <v>0</v>
      </c>
    </row>
    <row r="484" spans="12:13" hidden="1" x14ac:dyDescent="0.3">
      <c r="L484" s="5">
        <f t="shared" si="23"/>
        <v>0</v>
      </c>
      <c r="M484">
        <f t="shared" si="22"/>
        <v>0</v>
      </c>
    </row>
    <row r="485" spans="12:13" hidden="1" x14ac:dyDescent="0.3">
      <c r="L485" s="5">
        <f t="shared" si="23"/>
        <v>0</v>
      </c>
      <c r="M485">
        <f t="shared" si="22"/>
        <v>0</v>
      </c>
    </row>
    <row r="486" spans="12:13" hidden="1" x14ac:dyDescent="0.3">
      <c r="L486" s="5">
        <f t="shared" si="23"/>
        <v>0</v>
      </c>
      <c r="M486">
        <f t="shared" si="22"/>
        <v>0</v>
      </c>
    </row>
    <row r="487" spans="12:13" hidden="1" x14ac:dyDescent="0.3">
      <c r="L487" s="5">
        <f t="shared" si="23"/>
        <v>0</v>
      </c>
      <c r="M487">
        <f t="shared" si="22"/>
        <v>0</v>
      </c>
    </row>
    <row r="488" spans="12:13" hidden="1" x14ac:dyDescent="0.3">
      <c r="L488" s="5">
        <f t="shared" si="23"/>
        <v>0</v>
      </c>
      <c r="M488">
        <f t="shared" si="22"/>
        <v>0</v>
      </c>
    </row>
    <row r="489" spans="12:13" hidden="1" x14ac:dyDescent="0.3">
      <c r="L489" s="5">
        <f t="shared" si="23"/>
        <v>0</v>
      </c>
      <c r="M489">
        <f t="shared" si="22"/>
        <v>0</v>
      </c>
    </row>
    <row r="490" spans="12:13" hidden="1" x14ac:dyDescent="0.3">
      <c r="L490" s="5">
        <f t="shared" si="23"/>
        <v>0</v>
      </c>
      <c r="M490">
        <f t="shared" si="22"/>
        <v>0</v>
      </c>
    </row>
    <row r="491" spans="12:13" hidden="1" x14ac:dyDescent="0.3">
      <c r="L491" s="5">
        <f t="shared" si="23"/>
        <v>0</v>
      </c>
      <c r="M491">
        <f t="shared" ref="M491:M494" si="24">SUM(K491*L491)</f>
        <v>0</v>
      </c>
    </row>
    <row r="492" spans="12:13" hidden="1" x14ac:dyDescent="0.3">
      <c r="L492" s="5">
        <f t="shared" si="23"/>
        <v>0</v>
      </c>
      <c r="M492">
        <f t="shared" si="24"/>
        <v>0</v>
      </c>
    </row>
    <row r="493" spans="12:13" hidden="1" x14ac:dyDescent="0.3">
      <c r="L493" s="5">
        <f t="shared" si="23"/>
        <v>0</v>
      </c>
      <c r="M493">
        <f t="shared" si="24"/>
        <v>0</v>
      </c>
    </row>
    <row r="494" spans="12:13" hidden="1" x14ac:dyDescent="0.3">
      <c r="L494" s="5">
        <f t="shared" si="23"/>
        <v>0</v>
      </c>
      <c r="M494">
        <f t="shared" si="24"/>
        <v>0</v>
      </c>
    </row>
    <row r="495" spans="12:13" hidden="1" x14ac:dyDescent="0.3">
      <c r="L495" s="5">
        <f t="shared" si="23"/>
        <v>0</v>
      </c>
      <c r="M495">
        <f t="shared" si="22"/>
        <v>0</v>
      </c>
    </row>
    <row r="496" spans="12:13" hidden="1" x14ac:dyDescent="0.3">
      <c r="L496" s="5">
        <f t="shared" si="23"/>
        <v>0</v>
      </c>
      <c r="M496">
        <f t="shared" si="22"/>
        <v>0</v>
      </c>
    </row>
    <row r="497" spans="3:13" ht="15" thickTop="1" x14ac:dyDescent="0.3">
      <c r="L497" s="5">
        <f t="shared" si="23"/>
        <v>0</v>
      </c>
      <c r="M497">
        <f t="shared" si="22"/>
        <v>0</v>
      </c>
    </row>
    <row r="498" spans="3:13" hidden="1" x14ac:dyDescent="0.3">
      <c r="L498" s="5">
        <f t="shared" si="23"/>
        <v>0</v>
      </c>
      <c r="M498">
        <f t="shared" si="22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5">SUMPRODUCT(--($E$4:$E$498=C500),--($D$4:$D$498=""),$F$4:$F$498)</f>
        <v>697.89999999999986</v>
      </c>
      <c r="G500" s="149">
        <f t="shared" ref="G500:G514" si="26">SUMPRODUCT(--($E$4:$E$498=C500),--($D$4:$D$498=""),$G$4:$G$498)</f>
        <v>410.27</v>
      </c>
      <c r="H500" s="149">
        <f t="shared" ref="H500:H514" si="27">SUMPRODUCT(--($E$4:$E$498=C500),--($D$4:$D$498=""),$H$4:$H$498)</f>
        <v>0</v>
      </c>
      <c r="I500" s="149">
        <f t="shared" ref="I500:I514" si="28">SUMPRODUCT(--($E$4:$E$498=C500),--($D$4:$D$498=""),$I$4:$I$498)</f>
        <v>0</v>
      </c>
      <c r="J500" s="149">
        <f t="shared" ref="J500:J514" si="29">SUMPRODUCT(--($E$4:$E$498=C500),--($D$4:$D$498=""),$J$4:$J$498)</f>
        <v>0</v>
      </c>
      <c r="K500" s="149">
        <f t="shared" ref="K500:K514" si="30">SUM(F500:J500)</f>
        <v>1108.1699999999998</v>
      </c>
      <c r="L500" s="149"/>
      <c r="M500" s="149">
        <f t="shared" ref="M500:M507" si="31">SUMPRODUCT(--($E$4:$E$498=C500),--($D$4:$D$498=""),$M$4:$M$498)</f>
        <v>221634</v>
      </c>
    </row>
    <row r="501" spans="3:13" hidden="1" x14ac:dyDescent="0.3">
      <c r="C501" s="149" t="str">
        <f t="shared" ref="C501:C514" si="32">IF(F540="","Vrije categorie",F540)</f>
        <v>A1</v>
      </c>
      <c r="D501" s="149"/>
      <c r="E501" s="149"/>
      <c r="F501" s="149">
        <f t="shared" si="25"/>
        <v>51.42</v>
      </c>
      <c r="G501" s="149">
        <f t="shared" si="26"/>
        <v>0</v>
      </c>
      <c r="H501" s="149">
        <f t="shared" si="27"/>
        <v>0</v>
      </c>
      <c r="I501" s="149">
        <f t="shared" si="28"/>
        <v>0</v>
      </c>
      <c r="J501" s="149">
        <f t="shared" si="29"/>
        <v>0</v>
      </c>
      <c r="K501" s="149">
        <f t="shared" si="30"/>
        <v>51.42</v>
      </c>
      <c r="L501" s="149"/>
      <c r="M501" s="149">
        <f t="shared" si="31"/>
        <v>6170.4</v>
      </c>
    </row>
    <row r="502" spans="3:13" hidden="1" x14ac:dyDescent="0.3">
      <c r="C502" s="149" t="str">
        <f t="shared" si="32"/>
        <v>B</v>
      </c>
      <c r="D502" s="149"/>
      <c r="E502" s="149"/>
      <c r="F502" s="149">
        <f t="shared" si="25"/>
        <v>59.32</v>
      </c>
      <c r="G502" s="149">
        <f t="shared" si="26"/>
        <v>231.37</v>
      </c>
      <c r="H502" s="149">
        <f t="shared" si="27"/>
        <v>0</v>
      </c>
      <c r="I502" s="149">
        <f t="shared" si="28"/>
        <v>0</v>
      </c>
      <c r="J502" s="149">
        <f t="shared" si="29"/>
        <v>15.969999999999999</v>
      </c>
      <c r="K502" s="149">
        <f t="shared" si="30"/>
        <v>306.65999999999997</v>
      </c>
      <c r="L502" s="149"/>
      <c r="M502" s="149">
        <f t="shared" si="31"/>
        <v>61332</v>
      </c>
    </row>
    <row r="503" spans="3:13" hidden="1" x14ac:dyDescent="0.3">
      <c r="C503" s="149" t="str">
        <f t="shared" si="32"/>
        <v>C</v>
      </c>
      <c r="D503" s="149"/>
      <c r="E503" s="149"/>
      <c r="F503" s="149">
        <f t="shared" si="25"/>
        <v>5.15</v>
      </c>
      <c r="G503" s="149">
        <f t="shared" si="26"/>
        <v>0</v>
      </c>
      <c r="H503" s="149">
        <f t="shared" si="27"/>
        <v>0</v>
      </c>
      <c r="I503" s="149">
        <f t="shared" si="28"/>
        <v>0</v>
      </c>
      <c r="J503" s="149">
        <f t="shared" si="29"/>
        <v>26.71</v>
      </c>
      <c r="K503" s="149">
        <f t="shared" si="30"/>
        <v>31.86</v>
      </c>
      <c r="L503" s="149"/>
      <c r="M503" s="149">
        <f t="shared" si="31"/>
        <v>6372</v>
      </c>
    </row>
    <row r="504" spans="3:13" hidden="1" x14ac:dyDescent="0.3">
      <c r="C504" s="149" t="str">
        <f t="shared" si="32"/>
        <v>D</v>
      </c>
      <c r="D504" s="149"/>
      <c r="E504" s="149"/>
      <c r="F504" s="149">
        <f t="shared" si="25"/>
        <v>0</v>
      </c>
      <c r="G504" s="149">
        <f t="shared" si="26"/>
        <v>0</v>
      </c>
      <c r="H504" s="149">
        <f t="shared" si="27"/>
        <v>0</v>
      </c>
      <c r="I504" s="149">
        <f t="shared" si="28"/>
        <v>0</v>
      </c>
      <c r="J504" s="149">
        <f t="shared" si="29"/>
        <v>0</v>
      </c>
      <c r="K504" s="149">
        <f t="shared" si="30"/>
        <v>0</v>
      </c>
      <c r="L504" s="149"/>
      <c r="M504" s="149">
        <f t="shared" si="31"/>
        <v>0</v>
      </c>
    </row>
    <row r="505" spans="3:13" hidden="1" x14ac:dyDescent="0.3">
      <c r="C505" s="149" t="str">
        <f t="shared" si="32"/>
        <v>Vrije categorie</v>
      </c>
      <c r="D505" s="149"/>
      <c r="E505" s="149"/>
      <c r="F505" s="149">
        <f t="shared" si="25"/>
        <v>0</v>
      </c>
      <c r="G505" s="149">
        <f t="shared" si="26"/>
        <v>0</v>
      </c>
      <c r="H505" s="149">
        <f t="shared" si="27"/>
        <v>0</v>
      </c>
      <c r="I505" s="149">
        <f t="shared" si="28"/>
        <v>0</v>
      </c>
      <c r="J505" s="149">
        <f t="shared" si="29"/>
        <v>0</v>
      </c>
      <c r="K505" s="149">
        <f t="shared" si="30"/>
        <v>0</v>
      </c>
      <c r="L505" s="149"/>
      <c r="M505" s="149">
        <f t="shared" si="31"/>
        <v>0</v>
      </c>
    </row>
    <row r="506" spans="3:13" hidden="1" x14ac:dyDescent="0.3">
      <c r="C506" s="149" t="str">
        <f t="shared" si="32"/>
        <v>Vrije categorie</v>
      </c>
      <c r="D506" s="149"/>
      <c r="E506" s="149"/>
      <c r="F506" s="149">
        <f t="shared" si="25"/>
        <v>0</v>
      </c>
      <c r="G506" s="149">
        <f t="shared" si="26"/>
        <v>0</v>
      </c>
      <c r="H506" s="149">
        <f t="shared" si="27"/>
        <v>0</v>
      </c>
      <c r="I506" s="149">
        <f t="shared" si="28"/>
        <v>0</v>
      </c>
      <c r="J506" s="149">
        <f t="shared" si="29"/>
        <v>0</v>
      </c>
      <c r="K506" s="149">
        <f t="shared" si="30"/>
        <v>0</v>
      </c>
      <c r="L506" s="149"/>
      <c r="M506" s="149">
        <f t="shared" si="31"/>
        <v>0</v>
      </c>
    </row>
    <row r="507" spans="3:13" hidden="1" x14ac:dyDescent="0.3">
      <c r="C507" s="149" t="str">
        <f t="shared" si="32"/>
        <v>Vrije categorie</v>
      </c>
      <c r="D507" s="149"/>
      <c r="E507" s="149"/>
      <c r="F507" s="149">
        <f t="shared" si="25"/>
        <v>0</v>
      </c>
      <c r="G507" s="149">
        <f t="shared" si="26"/>
        <v>0</v>
      </c>
      <c r="H507" s="149">
        <f t="shared" si="27"/>
        <v>0</v>
      </c>
      <c r="I507" s="149">
        <f t="shared" si="28"/>
        <v>0</v>
      </c>
      <c r="J507" s="149">
        <f t="shared" si="29"/>
        <v>0</v>
      </c>
      <c r="K507" s="149">
        <f t="shared" si="30"/>
        <v>0</v>
      </c>
      <c r="L507" s="149"/>
      <c r="M507" s="149">
        <f t="shared" si="31"/>
        <v>0</v>
      </c>
    </row>
    <row r="508" spans="3:13" hidden="1" x14ac:dyDescent="0.3">
      <c r="C508" s="149" t="str">
        <f t="shared" si="32"/>
        <v>Vrije categorie</v>
      </c>
      <c r="D508" s="149"/>
      <c r="E508" s="149"/>
      <c r="F508" s="149">
        <f t="shared" si="25"/>
        <v>0</v>
      </c>
      <c r="G508" s="149">
        <f t="shared" si="26"/>
        <v>0</v>
      </c>
      <c r="H508" s="149">
        <f t="shared" si="27"/>
        <v>0</v>
      </c>
      <c r="I508" s="149">
        <f t="shared" si="28"/>
        <v>0</v>
      </c>
      <c r="J508" s="149">
        <f t="shared" si="29"/>
        <v>0</v>
      </c>
      <c r="K508" s="149">
        <f t="shared" si="30"/>
        <v>0</v>
      </c>
      <c r="L508" s="149"/>
      <c r="M508" s="149">
        <f t="shared" ref="M508:M513" si="33">SUMPRODUCT(--($E$4:$E$498=C508),--($D$4:$D$498=""),$M$4:$M$498)</f>
        <v>0</v>
      </c>
    </row>
    <row r="509" spans="3:13" hidden="1" x14ac:dyDescent="0.3">
      <c r="C509" s="149" t="str">
        <f t="shared" si="32"/>
        <v>Vrije categorie</v>
      </c>
      <c r="D509" s="149"/>
      <c r="E509" s="149"/>
      <c r="F509" s="149">
        <f t="shared" si="25"/>
        <v>0</v>
      </c>
      <c r="G509" s="149">
        <f t="shared" si="26"/>
        <v>0</v>
      </c>
      <c r="H509" s="149">
        <f t="shared" si="27"/>
        <v>0</v>
      </c>
      <c r="I509" s="149">
        <f t="shared" si="28"/>
        <v>0</v>
      </c>
      <c r="J509" s="149">
        <f t="shared" si="29"/>
        <v>0</v>
      </c>
      <c r="K509" s="149">
        <f t="shared" si="30"/>
        <v>0</v>
      </c>
      <c r="L509" s="149"/>
      <c r="M509" s="149">
        <f t="shared" si="33"/>
        <v>0</v>
      </c>
    </row>
    <row r="510" spans="3:13" hidden="1" x14ac:dyDescent="0.3">
      <c r="C510" s="149" t="str">
        <f t="shared" si="32"/>
        <v>Vrije categorie</v>
      </c>
      <c r="D510" s="149"/>
      <c r="E510" s="149"/>
      <c r="F510" s="149">
        <f t="shared" si="25"/>
        <v>0</v>
      </c>
      <c r="G510" s="149">
        <f t="shared" si="26"/>
        <v>0</v>
      </c>
      <c r="H510" s="149">
        <f t="shared" si="27"/>
        <v>0</v>
      </c>
      <c r="I510" s="149">
        <f t="shared" si="28"/>
        <v>0</v>
      </c>
      <c r="J510" s="149">
        <f t="shared" si="29"/>
        <v>0</v>
      </c>
      <c r="K510" s="149">
        <f t="shared" si="30"/>
        <v>0</v>
      </c>
      <c r="L510" s="149"/>
      <c r="M510" s="149">
        <f t="shared" si="33"/>
        <v>0</v>
      </c>
    </row>
    <row r="511" spans="3:13" hidden="1" x14ac:dyDescent="0.3">
      <c r="C511" s="149" t="str">
        <f t="shared" si="32"/>
        <v>Vrije categorie</v>
      </c>
      <c r="D511" s="149"/>
      <c r="E511" s="149"/>
      <c r="F511" s="149">
        <f t="shared" si="25"/>
        <v>0</v>
      </c>
      <c r="G511" s="149">
        <f t="shared" si="26"/>
        <v>0</v>
      </c>
      <c r="H511" s="149">
        <f t="shared" si="27"/>
        <v>0</v>
      </c>
      <c r="I511" s="149">
        <f t="shared" si="28"/>
        <v>0</v>
      </c>
      <c r="J511" s="149">
        <f t="shared" si="29"/>
        <v>0</v>
      </c>
      <c r="K511" s="149">
        <f t="shared" si="30"/>
        <v>0</v>
      </c>
      <c r="L511" s="149"/>
      <c r="M511" s="149">
        <f t="shared" si="33"/>
        <v>0</v>
      </c>
    </row>
    <row r="512" spans="3:13" hidden="1" x14ac:dyDescent="0.3">
      <c r="C512" s="149" t="str">
        <f t="shared" si="32"/>
        <v>Vrije categorie</v>
      </c>
      <c r="D512" s="149"/>
      <c r="E512" s="149"/>
      <c r="F512" s="149">
        <f t="shared" si="25"/>
        <v>0</v>
      </c>
      <c r="G512" s="149">
        <f t="shared" si="26"/>
        <v>0</v>
      </c>
      <c r="H512" s="149">
        <f t="shared" si="27"/>
        <v>0</v>
      </c>
      <c r="I512" s="149">
        <f t="shared" si="28"/>
        <v>0</v>
      </c>
      <c r="J512" s="149">
        <f t="shared" si="29"/>
        <v>0</v>
      </c>
      <c r="K512" s="149">
        <f t="shared" si="30"/>
        <v>0</v>
      </c>
      <c r="L512" s="149"/>
      <c r="M512" s="149">
        <f t="shared" si="33"/>
        <v>0</v>
      </c>
    </row>
    <row r="513" spans="3:13" hidden="1" x14ac:dyDescent="0.3">
      <c r="C513" s="149" t="str">
        <f t="shared" si="32"/>
        <v>Vrije categorie</v>
      </c>
      <c r="D513" s="149"/>
      <c r="E513" s="149"/>
      <c r="F513" s="149">
        <f t="shared" si="25"/>
        <v>0</v>
      </c>
      <c r="G513" s="149">
        <f t="shared" si="26"/>
        <v>0</v>
      </c>
      <c r="H513" s="149">
        <f t="shared" si="27"/>
        <v>0</v>
      </c>
      <c r="I513" s="149">
        <f t="shared" si="28"/>
        <v>0</v>
      </c>
      <c r="J513" s="149">
        <f t="shared" si="29"/>
        <v>0</v>
      </c>
      <c r="K513" s="149">
        <f t="shared" si="30"/>
        <v>0</v>
      </c>
      <c r="L513" s="149"/>
      <c r="M513" s="149">
        <f t="shared" si="33"/>
        <v>0</v>
      </c>
    </row>
    <row r="514" spans="3:13" hidden="1" x14ac:dyDescent="0.3">
      <c r="C514" s="149" t="str">
        <f t="shared" si="32"/>
        <v>Vrije categorie</v>
      </c>
      <c r="D514" s="149"/>
      <c r="E514" s="149"/>
      <c r="F514" s="149">
        <f t="shared" si="25"/>
        <v>0</v>
      </c>
      <c r="G514" s="149">
        <f t="shared" si="26"/>
        <v>0</v>
      </c>
      <c r="H514" s="149">
        <f t="shared" si="27"/>
        <v>0</v>
      </c>
      <c r="I514" s="149">
        <f t="shared" si="28"/>
        <v>0</v>
      </c>
      <c r="J514" s="149">
        <f t="shared" si="29"/>
        <v>0</v>
      </c>
      <c r="K514" s="149">
        <f t="shared" si="30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813.78999999999985</v>
      </c>
      <c r="G515" s="150">
        <f t="shared" ref="G515:K515" si="34">SUM(G500:G514)</f>
        <v>641.64</v>
      </c>
      <c r="H515" s="150">
        <f t="shared" si="34"/>
        <v>0</v>
      </c>
      <c r="I515" s="150">
        <f t="shared" si="34"/>
        <v>0</v>
      </c>
      <c r="J515" s="150">
        <f t="shared" si="34"/>
        <v>42.68</v>
      </c>
      <c r="K515" s="150">
        <f t="shared" si="34"/>
        <v>1498.11</v>
      </c>
      <c r="L515" s="150"/>
      <c r="M515" s="150">
        <f>SUM(M499:M514)</f>
        <v>295508.40000000002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47.72</v>
      </c>
      <c r="G517" s="150">
        <f>SUMPRODUCT(--($E$4:$E$498="H"),G4:G498)</f>
        <v>145.41999999999999</v>
      </c>
      <c r="H517" s="150">
        <f>SUMPRODUCT(--($E$4:$E$498="H"),H4:H498)</f>
        <v>359.92</v>
      </c>
      <c r="I517" s="150">
        <f>SUMPRODUCT(--($E$4:$E$498="H"),I4:I498)</f>
        <v>0</v>
      </c>
      <c r="J517" s="150">
        <f>SUMPRODUCT(--($E$4:$E$498="H"),J4:J498)</f>
        <v>118.72</v>
      </c>
      <c r="K517" s="150">
        <f>SUM(F517:J517)</f>
        <v>671.78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5">C500</f>
        <v>A</v>
      </c>
      <c r="D520" s="9"/>
      <c r="E520" s="9"/>
      <c r="F520" s="9">
        <f t="shared" ref="F520:F534" si="36">SUMPRODUCT(--($E$4:$E$498=C520),--($D$4:$D$498="X"),$F$4:$F$498)</f>
        <v>0</v>
      </c>
      <c r="G520" s="9">
        <f t="shared" ref="G520:G534" si="37">SUMPRODUCT(--($E$4:$E$498=C520),--($D$4:$D$498="X"),$G$4:$G$498)</f>
        <v>0</v>
      </c>
      <c r="H520" s="9">
        <f t="shared" ref="H520:H534" si="38">SUMPRODUCT(--($E$4:$E$498=C520),--($D$4:$D$498="X"),$H$4:$H$498)</f>
        <v>0</v>
      </c>
      <c r="I520" s="9">
        <f t="shared" ref="I520:I534" si="39">SUMPRODUCT(--($E$4:$E$498=C520),--($D$4:$D$498="X"),$I$4:$I$498)</f>
        <v>0</v>
      </c>
      <c r="J520" s="9">
        <f t="shared" ref="J520:J534" si="40">SUMPRODUCT(--($E$4:$E$498=C520),--($D$4:$D$498="X"),$J$4:$J$498)</f>
        <v>0</v>
      </c>
      <c r="K520" s="9">
        <f t="shared" ref="K520:K534" si="41">SUM(F520:J520)</f>
        <v>0</v>
      </c>
    </row>
    <row r="521" spans="3:13" hidden="1" x14ac:dyDescent="0.3">
      <c r="C521" s="9" t="str">
        <f t="shared" si="35"/>
        <v>A1</v>
      </c>
      <c r="D521" s="9"/>
      <c r="E521" s="9"/>
      <c r="F521" s="9">
        <f t="shared" si="36"/>
        <v>0</v>
      </c>
      <c r="G521" s="9">
        <f t="shared" si="37"/>
        <v>0</v>
      </c>
      <c r="H521" s="9">
        <f t="shared" si="38"/>
        <v>0</v>
      </c>
      <c r="I521" s="9">
        <f t="shared" si="39"/>
        <v>0</v>
      </c>
      <c r="J521" s="9">
        <f t="shared" si="40"/>
        <v>0</v>
      </c>
      <c r="K521" s="9">
        <f t="shared" si="41"/>
        <v>0</v>
      </c>
    </row>
    <row r="522" spans="3:13" hidden="1" x14ac:dyDescent="0.3">
      <c r="C522" s="9" t="str">
        <f t="shared" si="35"/>
        <v>B</v>
      </c>
      <c r="D522" s="9"/>
      <c r="E522" s="9"/>
      <c r="F522" s="9">
        <f t="shared" si="36"/>
        <v>0</v>
      </c>
      <c r="G522" s="9">
        <f t="shared" si="37"/>
        <v>0</v>
      </c>
      <c r="H522" s="9">
        <f t="shared" si="38"/>
        <v>0</v>
      </c>
      <c r="I522" s="9">
        <f t="shared" si="39"/>
        <v>0</v>
      </c>
      <c r="J522" s="9">
        <f t="shared" si="40"/>
        <v>0</v>
      </c>
      <c r="K522" s="9">
        <f t="shared" si="41"/>
        <v>0</v>
      </c>
    </row>
    <row r="523" spans="3:13" hidden="1" x14ac:dyDescent="0.3">
      <c r="C523" s="9" t="str">
        <f t="shared" si="35"/>
        <v>C</v>
      </c>
      <c r="D523" s="9"/>
      <c r="E523" s="9"/>
      <c r="F523" s="9">
        <f t="shared" si="36"/>
        <v>0</v>
      </c>
      <c r="G523" s="9">
        <f t="shared" si="37"/>
        <v>0</v>
      </c>
      <c r="H523" s="9">
        <f t="shared" si="38"/>
        <v>0</v>
      </c>
      <c r="I523" s="9">
        <f t="shared" si="39"/>
        <v>0</v>
      </c>
      <c r="J523" s="9">
        <f t="shared" si="40"/>
        <v>0</v>
      </c>
      <c r="K523" s="9">
        <f t="shared" si="41"/>
        <v>0</v>
      </c>
    </row>
    <row r="524" spans="3:13" hidden="1" x14ac:dyDescent="0.3">
      <c r="C524" s="9" t="str">
        <f t="shared" si="35"/>
        <v>D</v>
      </c>
      <c r="D524" s="9"/>
      <c r="E524" s="9"/>
      <c r="F524" s="9">
        <f t="shared" si="36"/>
        <v>0</v>
      </c>
      <c r="G524" s="9">
        <f t="shared" si="37"/>
        <v>0</v>
      </c>
      <c r="H524" s="9">
        <f t="shared" si="38"/>
        <v>0</v>
      </c>
      <c r="I524" s="9">
        <f t="shared" si="39"/>
        <v>0</v>
      </c>
      <c r="J524" s="9">
        <f t="shared" si="40"/>
        <v>0</v>
      </c>
      <c r="K524" s="9">
        <f t="shared" si="41"/>
        <v>0</v>
      </c>
    </row>
    <row r="525" spans="3:13" hidden="1" x14ac:dyDescent="0.3">
      <c r="C525" s="9" t="str">
        <f t="shared" si="35"/>
        <v>Vrije categorie</v>
      </c>
      <c r="D525" s="9"/>
      <c r="E525" s="9"/>
      <c r="F525" s="9">
        <f t="shared" si="36"/>
        <v>0</v>
      </c>
      <c r="G525" s="9">
        <f t="shared" si="37"/>
        <v>0</v>
      </c>
      <c r="H525" s="9">
        <f t="shared" si="38"/>
        <v>0</v>
      </c>
      <c r="I525" s="9">
        <f t="shared" si="39"/>
        <v>0</v>
      </c>
      <c r="J525" s="9">
        <f t="shared" si="40"/>
        <v>0</v>
      </c>
      <c r="K525" s="9">
        <f t="shared" si="41"/>
        <v>0</v>
      </c>
    </row>
    <row r="526" spans="3:13" hidden="1" x14ac:dyDescent="0.3">
      <c r="C526" s="9" t="str">
        <f t="shared" si="35"/>
        <v>Vrije categorie</v>
      </c>
      <c r="D526" s="9"/>
      <c r="E526" s="9"/>
      <c r="F526" s="9">
        <f t="shared" si="36"/>
        <v>0</v>
      </c>
      <c r="G526" s="9">
        <f t="shared" si="37"/>
        <v>0</v>
      </c>
      <c r="H526" s="9">
        <f t="shared" si="38"/>
        <v>0</v>
      </c>
      <c r="I526" s="9">
        <f t="shared" si="39"/>
        <v>0</v>
      </c>
      <c r="J526" s="9">
        <f t="shared" si="40"/>
        <v>0</v>
      </c>
      <c r="K526" s="9">
        <f t="shared" si="41"/>
        <v>0</v>
      </c>
    </row>
    <row r="527" spans="3:13" hidden="1" x14ac:dyDescent="0.3">
      <c r="C527" s="9" t="str">
        <f t="shared" si="35"/>
        <v>Vrije categorie</v>
      </c>
      <c r="D527" s="9"/>
      <c r="E527" s="9"/>
      <c r="F527" s="9">
        <f t="shared" si="36"/>
        <v>0</v>
      </c>
      <c r="G527" s="9">
        <f t="shared" si="37"/>
        <v>0</v>
      </c>
      <c r="H527" s="9">
        <f t="shared" si="38"/>
        <v>0</v>
      </c>
      <c r="I527" s="9">
        <f t="shared" si="39"/>
        <v>0</v>
      </c>
      <c r="J527" s="9">
        <f t="shared" si="40"/>
        <v>0</v>
      </c>
      <c r="K527" s="9">
        <f t="shared" si="41"/>
        <v>0</v>
      </c>
    </row>
    <row r="528" spans="3:13" hidden="1" x14ac:dyDescent="0.3">
      <c r="C528" s="9" t="str">
        <f t="shared" si="35"/>
        <v>Vrije categorie</v>
      </c>
      <c r="D528" s="9"/>
      <c r="E528" s="9"/>
      <c r="F528" s="9">
        <f t="shared" si="36"/>
        <v>0</v>
      </c>
      <c r="G528" s="9">
        <f t="shared" si="37"/>
        <v>0</v>
      </c>
      <c r="H528" s="9">
        <f t="shared" si="38"/>
        <v>0</v>
      </c>
      <c r="I528" s="9">
        <f t="shared" si="39"/>
        <v>0</v>
      </c>
      <c r="J528" s="9">
        <f t="shared" si="40"/>
        <v>0</v>
      </c>
      <c r="K528" s="9">
        <f t="shared" si="41"/>
        <v>0</v>
      </c>
    </row>
    <row r="529" spans="3:12" hidden="1" x14ac:dyDescent="0.3">
      <c r="C529" s="9" t="str">
        <f t="shared" si="35"/>
        <v>Vrije categorie</v>
      </c>
      <c r="D529" s="9"/>
      <c r="E529" s="9"/>
      <c r="F529" s="9">
        <f t="shared" si="36"/>
        <v>0</v>
      </c>
      <c r="G529" s="9">
        <f t="shared" si="37"/>
        <v>0</v>
      </c>
      <c r="H529" s="9">
        <f t="shared" si="38"/>
        <v>0</v>
      </c>
      <c r="I529" s="9">
        <f t="shared" si="39"/>
        <v>0</v>
      </c>
      <c r="J529" s="9">
        <f t="shared" si="40"/>
        <v>0</v>
      </c>
      <c r="K529" s="9">
        <f t="shared" si="41"/>
        <v>0</v>
      </c>
    </row>
    <row r="530" spans="3:12" hidden="1" x14ac:dyDescent="0.3">
      <c r="C530" s="9" t="str">
        <f t="shared" si="35"/>
        <v>Vrije categorie</v>
      </c>
      <c r="D530" s="9"/>
      <c r="E530" s="9"/>
      <c r="F530" s="9">
        <f t="shared" si="36"/>
        <v>0</v>
      </c>
      <c r="G530" s="9">
        <f t="shared" si="37"/>
        <v>0</v>
      </c>
      <c r="H530" s="9">
        <f t="shared" si="38"/>
        <v>0</v>
      </c>
      <c r="I530" s="9">
        <f t="shared" si="39"/>
        <v>0</v>
      </c>
      <c r="J530" s="9">
        <f t="shared" si="40"/>
        <v>0</v>
      </c>
      <c r="K530" s="9">
        <f t="shared" si="41"/>
        <v>0</v>
      </c>
    </row>
    <row r="531" spans="3:12" hidden="1" x14ac:dyDescent="0.3">
      <c r="C531" s="9" t="str">
        <f t="shared" si="35"/>
        <v>Vrije categorie</v>
      </c>
      <c r="D531" s="9"/>
      <c r="E531" s="9"/>
      <c r="F531" s="9">
        <f t="shared" si="36"/>
        <v>0</v>
      </c>
      <c r="G531" s="9">
        <f t="shared" si="37"/>
        <v>0</v>
      </c>
      <c r="H531" s="9">
        <f t="shared" si="38"/>
        <v>0</v>
      </c>
      <c r="I531" s="9">
        <f t="shared" si="39"/>
        <v>0</v>
      </c>
      <c r="J531" s="9">
        <f t="shared" si="40"/>
        <v>0</v>
      </c>
      <c r="K531" s="9">
        <f t="shared" si="41"/>
        <v>0</v>
      </c>
    </row>
    <row r="532" spans="3:12" hidden="1" x14ac:dyDescent="0.3">
      <c r="C532" s="9" t="str">
        <f t="shared" si="35"/>
        <v>Vrije categorie</v>
      </c>
      <c r="D532" s="9"/>
      <c r="E532" s="9"/>
      <c r="F532" s="9">
        <f t="shared" si="36"/>
        <v>0</v>
      </c>
      <c r="G532" s="9">
        <f t="shared" si="37"/>
        <v>0</v>
      </c>
      <c r="H532" s="9">
        <f t="shared" si="38"/>
        <v>0</v>
      </c>
      <c r="I532" s="9">
        <f t="shared" si="39"/>
        <v>0</v>
      </c>
      <c r="J532" s="9">
        <f t="shared" si="40"/>
        <v>0</v>
      </c>
      <c r="K532" s="9">
        <f t="shared" si="41"/>
        <v>0</v>
      </c>
    </row>
    <row r="533" spans="3:12" hidden="1" x14ac:dyDescent="0.3">
      <c r="C533" s="9" t="str">
        <f t="shared" si="35"/>
        <v>Vrije categorie</v>
      </c>
      <c r="D533" s="9"/>
      <c r="E533" s="9"/>
      <c r="F533" s="9">
        <f t="shared" si="36"/>
        <v>0</v>
      </c>
      <c r="G533" s="9">
        <f t="shared" si="37"/>
        <v>0</v>
      </c>
      <c r="H533" s="9">
        <f t="shared" si="38"/>
        <v>0</v>
      </c>
      <c r="I533" s="9">
        <f t="shared" si="39"/>
        <v>0</v>
      </c>
      <c r="J533" s="9">
        <f t="shared" si="40"/>
        <v>0</v>
      </c>
      <c r="K533" s="9">
        <f t="shared" si="41"/>
        <v>0</v>
      </c>
    </row>
    <row r="534" spans="3:12" hidden="1" x14ac:dyDescent="0.3">
      <c r="C534" s="9" t="str">
        <f t="shared" si="35"/>
        <v>Vrije categorie</v>
      </c>
      <c r="D534" s="9"/>
      <c r="E534" s="9"/>
      <c r="F534" s="9">
        <f t="shared" si="36"/>
        <v>0</v>
      </c>
      <c r="G534" s="9">
        <f t="shared" si="37"/>
        <v>0</v>
      </c>
      <c r="H534" s="9">
        <f t="shared" si="38"/>
        <v>0</v>
      </c>
      <c r="I534" s="9">
        <f t="shared" si="39"/>
        <v>0</v>
      </c>
      <c r="J534" s="9">
        <f t="shared" si="40"/>
        <v>0</v>
      </c>
      <c r="K534" s="9">
        <f t="shared" si="41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2">SUM(F520:F534)</f>
        <v>0</v>
      </c>
      <c r="G535" s="10">
        <f t="shared" si="42"/>
        <v>0</v>
      </c>
      <c r="H535" s="10">
        <f t="shared" si="42"/>
        <v>0</v>
      </c>
      <c r="I535" s="10">
        <f t="shared" si="42"/>
        <v>0</v>
      </c>
      <c r="J535" s="10">
        <f t="shared" si="42"/>
        <v>0</v>
      </c>
      <c r="K535" s="10">
        <f t="shared" si="42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Blad57">
    <tabColor rgb="FFC2E76B"/>
  </sheetPr>
  <dimension ref="A1:O122"/>
  <sheetViews>
    <sheetView showGridLines="0" showZeros="0" topLeftCell="A37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27,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OBS Zevenster</v>
      </c>
      <c r="C4" s="530"/>
      <c r="D4" s="530"/>
      <c r="E4" s="530"/>
      <c r="F4" s="548" t="s">
        <v>10</v>
      </c>
      <c r="G4" s="548"/>
      <c r="H4" s="306">
        <v>27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27a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214289.2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>
        <f>VLOOKUP($H$4,Verzamelblad!$A$5:$EK$54,32,0)</f>
        <v>0</v>
      </c>
      <c r="B22" s="66"/>
      <c r="C22" s="67"/>
      <c r="D22" s="71">
        <f>VLOOKUP($H$4,Verzamelblad!$A$5:$EK$54,33,0)</f>
        <v>0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386.33000000000004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386.33000000000004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386.33000000000004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551.65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386.33000000000004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386.33000000000004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386.33000000000004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386.33000000000004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hidden="1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 ca="1">VLOOKUP($H$4,Verzamelblad!$A$5:$EK$54,9,0)</f>
        <v/>
      </c>
      <c r="F82" s="100">
        <v>1</v>
      </c>
      <c r="G82" s="99"/>
      <c r="H82" s="99"/>
      <c r="I82" s="206" t="str">
        <f ca="1"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124308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8665.2000000000007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52738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10258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18320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214289.2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42" priority="4" operator="equal">
      <formula>"Geen 100%"</formula>
    </cfRule>
  </conditionalFormatting>
  <conditionalFormatting sqref="G12">
    <cfRule type="containsText" dxfId="41" priority="2" operator="containsText" text="te laag">
      <formula>NOT(ISERROR(SEARCH("te laag",G12)))</formula>
    </cfRule>
  </conditionalFormatting>
  <conditionalFormatting sqref="G13">
    <cfRule type="containsText" dxfId="40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1EF3C67-ADDB-4722-9963-FA3C4435B4F2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Blad58">
    <tabColor rgb="FF173583"/>
  </sheetPr>
  <dimension ref="A1:M563"/>
  <sheetViews>
    <sheetView zoomScaleNormal="100" workbookViewId="0">
      <selection activeCell="J49" sqref="J49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'27'!H4</f>
        <v>27</v>
      </c>
      <c r="B1" s="38" t="s">
        <v>6</v>
      </c>
      <c r="C1" s="39"/>
      <c r="D1" s="51" t="str">
        <f>IF(VLOOKUP(A1,Verzamelblad!A5:E54,3)=0,"",VLOOKUP(A1,Verzamelblad!A5:E54,3))</f>
        <v>OBS Zevenster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52"/>
      <c r="B4" s="386"/>
      <c r="C4" s="385" t="s">
        <v>891</v>
      </c>
      <c r="D4" s="386"/>
      <c r="E4" s="386"/>
      <c r="F4" s="386"/>
      <c r="G4" s="386"/>
      <c r="H4" s="386"/>
      <c r="I4" s="386"/>
      <c r="J4" s="386"/>
      <c r="K4" s="364"/>
      <c r="L4" s="5">
        <f>IF(D4="X",0,IF(E4="",0,IF(E4="H",0,VLOOKUP(E4,$F$539:$G$553,2))))</f>
        <v>0</v>
      </c>
      <c r="M4">
        <f>SUM(K4*L4)</f>
        <v>0</v>
      </c>
    </row>
    <row r="5" spans="1:13" x14ac:dyDescent="0.3">
      <c r="A5" s="392">
        <v>1</v>
      </c>
      <c r="B5" s="392"/>
      <c r="C5" s="387" t="s">
        <v>339</v>
      </c>
      <c r="D5" s="387"/>
      <c r="E5" s="387" t="s">
        <v>287</v>
      </c>
      <c r="F5" s="388">
        <v>2.5</v>
      </c>
      <c r="G5" s="388"/>
      <c r="H5" s="388"/>
      <c r="I5" s="388"/>
      <c r="J5" s="388"/>
      <c r="K5" s="331">
        <f t="shared" ref="K5:K34" si="0">SUM(F5:J5)</f>
        <v>2.5</v>
      </c>
      <c r="L5" s="5">
        <f>IF(D5="X",0,IF(E5="",0,IF(E5="H",0,VLOOKUP(E5,$F$539:$G$553,2))))</f>
        <v>200</v>
      </c>
      <c r="M5">
        <f t="shared" ref="M5:M68" si="1">SUM(K5*L5)</f>
        <v>500</v>
      </c>
    </row>
    <row r="6" spans="1:13" x14ac:dyDescent="0.3">
      <c r="A6" s="392">
        <v>2</v>
      </c>
      <c r="B6" s="392"/>
      <c r="C6" s="387" t="s">
        <v>385</v>
      </c>
      <c r="D6" s="387"/>
      <c r="E6" s="387" t="s">
        <v>288</v>
      </c>
      <c r="F6" s="388">
        <v>60.08</v>
      </c>
      <c r="G6" s="388">
        <v>8.92</v>
      </c>
      <c r="H6" s="388"/>
      <c r="I6" s="388"/>
      <c r="J6" s="388"/>
      <c r="K6" s="331">
        <f t="shared" si="0"/>
        <v>69</v>
      </c>
      <c r="L6" s="5">
        <f t="shared" ref="L6:L69" si="2">IF(D6="X",0,IF(E6="",0,IF(E6="H",0,VLOOKUP(E6,$F$539:$G$553,2))))</f>
        <v>200</v>
      </c>
      <c r="M6">
        <f t="shared" si="1"/>
        <v>13800</v>
      </c>
    </row>
    <row r="7" spans="1:13" x14ac:dyDescent="0.3">
      <c r="A7" s="392">
        <v>3</v>
      </c>
      <c r="B7" s="392"/>
      <c r="C7" s="387" t="s">
        <v>1014</v>
      </c>
      <c r="D7" s="387"/>
      <c r="E7" s="387" t="s">
        <v>276</v>
      </c>
      <c r="F7" s="388"/>
      <c r="G7" s="388"/>
      <c r="H7" s="388"/>
      <c r="I7" s="388"/>
      <c r="J7" s="388">
        <v>5.67</v>
      </c>
      <c r="K7" s="331">
        <f t="shared" si="0"/>
        <v>5.67</v>
      </c>
      <c r="L7" s="5">
        <f t="shared" si="2"/>
        <v>200</v>
      </c>
      <c r="M7">
        <f t="shared" si="1"/>
        <v>1134</v>
      </c>
    </row>
    <row r="8" spans="1:13" x14ac:dyDescent="0.3">
      <c r="A8" s="392">
        <v>4</v>
      </c>
      <c r="B8" s="392"/>
      <c r="C8" s="387" t="s">
        <v>1015</v>
      </c>
      <c r="D8" s="387"/>
      <c r="E8" s="387" t="s">
        <v>276</v>
      </c>
      <c r="F8" s="388"/>
      <c r="G8" s="388"/>
      <c r="H8" s="388"/>
      <c r="I8" s="388"/>
      <c r="J8" s="388">
        <v>5.67</v>
      </c>
      <c r="K8" s="331">
        <f t="shared" si="0"/>
        <v>5.67</v>
      </c>
      <c r="L8" s="5">
        <f t="shared" si="2"/>
        <v>200</v>
      </c>
      <c r="M8">
        <f t="shared" si="1"/>
        <v>1134</v>
      </c>
    </row>
    <row r="9" spans="1:13" x14ac:dyDescent="0.3">
      <c r="A9" s="392">
        <v>5</v>
      </c>
      <c r="B9" s="392"/>
      <c r="C9" s="387" t="s">
        <v>350</v>
      </c>
      <c r="D9" s="387"/>
      <c r="E9" s="387" t="s">
        <v>287</v>
      </c>
      <c r="F9" s="388">
        <v>24.2</v>
      </c>
      <c r="G9" s="388"/>
      <c r="H9" s="388"/>
      <c r="I9" s="388"/>
      <c r="J9" s="388"/>
      <c r="K9" s="331">
        <f t="shared" si="0"/>
        <v>24.2</v>
      </c>
      <c r="L9" s="5">
        <f t="shared" si="2"/>
        <v>200</v>
      </c>
      <c r="M9">
        <f t="shared" si="1"/>
        <v>4840</v>
      </c>
    </row>
    <row r="10" spans="1:13" x14ac:dyDescent="0.3">
      <c r="A10" s="392">
        <v>6</v>
      </c>
      <c r="B10" s="392"/>
      <c r="C10" s="387" t="s">
        <v>385</v>
      </c>
      <c r="D10" s="387"/>
      <c r="E10" s="387" t="s">
        <v>288</v>
      </c>
      <c r="F10" s="388">
        <v>60.08</v>
      </c>
      <c r="G10" s="388">
        <v>8.92</v>
      </c>
      <c r="H10" s="388"/>
      <c r="I10" s="388"/>
      <c r="J10" s="388"/>
      <c r="K10" s="331">
        <f t="shared" si="0"/>
        <v>69</v>
      </c>
      <c r="L10" s="5">
        <f t="shared" si="2"/>
        <v>200</v>
      </c>
      <c r="M10">
        <f t="shared" si="1"/>
        <v>13800</v>
      </c>
    </row>
    <row r="11" spans="1:13" x14ac:dyDescent="0.3">
      <c r="A11" s="392">
        <v>7</v>
      </c>
      <c r="B11" s="392"/>
      <c r="C11" s="387" t="s">
        <v>1016</v>
      </c>
      <c r="D11" s="387"/>
      <c r="E11" s="387" t="s">
        <v>287</v>
      </c>
      <c r="F11" s="388">
        <v>124.19</v>
      </c>
      <c r="G11" s="388"/>
      <c r="H11" s="388"/>
      <c r="I11" s="388"/>
      <c r="J11" s="388"/>
      <c r="K11" s="331">
        <f t="shared" si="0"/>
        <v>124.19</v>
      </c>
      <c r="L11" s="5">
        <f t="shared" si="2"/>
        <v>200</v>
      </c>
      <c r="M11">
        <f t="shared" si="1"/>
        <v>24838</v>
      </c>
    </row>
    <row r="12" spans="1:13" x14ac:dyDescent="0.3">
      <c r="A12" s="392">
        <v>8</v>
      </c>
      <c r="B12" s="392"/>
      <c r="C12" s="387" t="s">
        <v>385</v>
      </c>
      <c r="D12" s="387"/>
      <c r="E12" s="387" t="s">
        <v>288</v>
      </c>
      <c r="F12" s="388">
        <v>56.27</v>
      </c>
      <c r="G12" s="388"/>
      <c r="H12" s="388"/>
      <c r="I12" s="388"/>
      <c r="J12" s="388"/>
      <c r="K12" s="331">
        <f t="shared" si="0"/>
        <v>56.27</v>
      </c>
      <c r="L12" s="5">
        <f t="shared" si="2"/>
        <v>200</v>
      </c>
      <c r="M12">
        <f t="shared" si="1"/>
        <v>11254</v>
      </c>
    </row>
    <row r="13" spans="1:13" x14ac:dyDescent="0.3">
      <c r="A13" s="392">
        <v>9</v>
      </c>
      <c r="B13" s="392"/>
      <c r="C13" s="387" t="s">
        <v>1017</v>
      </c>
      <c r="D13" s="387"/>
      <c r="E13" s="387" t="s">
        <v>287</v>
      </c>
      <c r="F13" s="388">
        <v>11.76</v>
      </c>
      <c r="G13" s="388"/>
      <c r="H13" s="388"/>
      <c r="I13" s="388"/>
      <c r="J13" s="388">
        <v>15.96</v>
      </c>
      <c r="K13" s="331">
        <f t="shared" si="0"/>
        <v>27.72</v>
      </c>
      <c r="L13" s="5">
        <f t="shared" si="2"/>
        <v>200</v>
      </c>
      <c r="M13">
        <f t="shared" si="1"/>
        <v>5544</v>
      </c>
    </row>
    <row r="14" spans="1:13" x14ac:dyDescent="0.3">
      <c r="A14" s="392">
        <v>10</v>
      </c>
      <c r="B14" s="392"/>
      <c r="C14" s="387" t="s">
        <v>934</v>
      </c>
      <c r="D14" s="387"/>
      <c r="E14" s="387" t="s">
        <v>276</v>
      </c>
      <c r="F14" s="388"/>
      <c r="G14" s="388"/>
      <c r="H14" s="388"/>
      <c r="I14" s="388"/>
      <c r="J14" s="388">
        <v>5.39</v>
      </c>
      <c r="K14" s="331">
        <f t="shared" si="0"/>
        <v>5.39</v>
      </c>
      <c r="L14" s="5">
        <f t="shared" si="2"/>
        <v>200</v>
      </c>
      <c r="M14">
        <f t="shared" si="1"/>
        <v>1078</v>
      </c>
    </row>
    <row r="15" spans="1:13" x14ac:dyDescent="0.3">
      <c r="A15" s="392">
        <v>11</v>
      </c>
      <c r="B15" s="392"/>
      <c r="C15" s="387" t="s">
        <v>936</v>
      </c>
      <c r="D15" s="387"/>
      <c r="E15" s="387" t="s">
        <v>276</v>
      </c>
      <c r="F15" s="388"/>
      <c r="G15" s="388"/>
      <c r="H15" s="388"/>
      <c r="I15" s="388"/>
      <c r="J15" s="388">
        <v>5.39</v>
      </c>
      <c r="K15" s="331">
        <f t="shared" si="0"/>
        <v>5.39</v>
      </c>
      <c r="L15" s="5">
        <f t="shared" si="2"/>
        <v>200</v>
      </c>
      <c r="M15">
        <f t="shared" si="1"/>
        <v>1078</v>
      </c>
    </row>
    <row r="16" spans="1:13" x14ac:dyDescent="0.3">
      <c r="A16" s="392">
        <v>12</v>
      </c>
      <c r="B16" s="392"/>
      <c r="C16" s="387" t="s">
        <v>379</v>
      </c>
      <c r="D16" s="387"/>
      <c r="E16" s="387" t="s">
        <v>343</v>
      </c>
      <c r="F16" s="388"/>
      <c r="G16" s="388">
        <v>2.4500000000000002</v>
      </c>
      <c r="H16" s="388"/>
      <c r="I16" s="388"/>
      <c r="J16" s="388"/>
      <c r="K16" s="331">
        <f t="shared" si="0"/>
        <v>2.4500000000000002</v>
      </c>
      <c r="L16" s="5">
        <f t="shared" si="2"/>
        <v>0</v>
      </c>
      <c r="M16">
        <f t="shared" si="1"/>
        <v>0</v>
      </c>
    </row>
    <row r="17" spans="1:13" x14ac:dyDescent="0.3">
      <c r="A17" s="392">
        <v>13</v>
      </c>
      <c r="B17" s="392"/>
      <c r="C17" s="387" t="s">
        <v>385</v>
      </c>
      <c r="D17" s="387"/>
      <c r="E17" s="387" t="s">
        <v>288</v>
      </c>
      <c r="F17" s="388">
        <v>56.27</v>
      </c>
      <c r="G17" s="388"/>
      <c r="H17" s="388"/>
      <c r="I17" s="388"/>
      <c r="J17" s="388"/>
      <c r="K17" s="331">
        <f t="shared" si="0"/>
        <v>56.27</v>
      </c>
      <c r="L17" s="5">
        <f t="shared" si="2"/>
        <v>200</v>
      </c>
      <c r="M17">
        <f t="shared" si="1"/>
        <v>11254</v>
      </c>
    </row>
    <row r="18" spans="1:13" x14ac:dyDescent="0.3">
      <c r="A18" s="392">
        <v>14</v>
      </c>
      <c r="B18" s="393"/>
      <c r="C18" s="394" t="s">
        <v>1018</v>
      </c>
      <c r="D18" s="387"/>
      <c r="E18" s="394" t="s">
        <v>288</v>
      </c>
      <c r="F18" s="388"/>
      <c r="G18" s="388">
        <v>31.33</v>
      </c>
      <c r="H18" s="388"/>
      <c r="I18" s="388"/>
      <c r="J18" s="388"/>
      <c r="K18" s="331">
        <f t="shared" si="0"/>
        <v>31.33</v>
      </c>
      <c r="L18" s="5">
        <f t="shared" si="2"/>
        <v>200</v>
      </c>
      <c r="M18">
        <f t="shared" si="1"/>
        <v>6266</v>
      </c>
    </row>
    <row r="19" spans="1:13" x14ac:dyDescent="0.3">
      <c r="A19" s="395">
        <v>15</v>
      </c>
      <c r="B19" s="392"/>
      <c r="C19" s="387" t="s">
        <v>385</v>
      </c>
      <c r="D19" s="387"/>
      <c r="E19" s="387" t="s">
        <v>288</v>
      </c>
      <c r="F19" s="388">
        <v>56.27</v>
      </c>
      <c r="G19" s="388"/>
      <c r="H19" s="388"/>
      <c r="I19" s="388"/>
      <c r="J19" s="388"/>
      <c r="K19" s="331">
        <f t="shared" si="0"/>
        <v>56.27</v>
      </c>
      <c r="L19" s="5">
        <f t="shared" si="2"/>
        <v>200</v>
      </c>
      <c r="M19">
        <f t="shared" si="1"/>
        <v>11254</v>
      </c>
    </row>
    <row r="20" spans="1:13" x14ac:dyDescent="0.3">
      <c r="A20" s="392">
        <v>16</v>
      </c>
      <c r="B20" s="392"/>
      <c r="C20" s="387" t="s">
        <v>1017</v>
      </c>
      <c r="D20" s="387"/>
      <c r="E20" s="387" t="s">
        <v>287</v>
      </c>
      <c r="F20" s="388">
        <v>12.58</v>
      </c>
      <c r="G20" s="388"/>
      <c r="H20" s="388"/>
      <c r="I20" s="388"/>
      <c r="J20" s="388">
        <v>11.5</v>
      </c>
      <c r="K20" s="331">
        <f t="shared" si="0"/>
        <v>24.08</v>
      </c>
      <c r="L20" s="5">
        <f t="shared" si="2"/>
        <v>200</v>
      </c>
      <c r="M20">
        <f t="shared" si="1"/>
        <v>4816</v>
      </c>
    </row>
    <row r="21" spans="1:13" x14ac:dyDescent="0.3">
      <c r="A21" s="392">
        <v>17</v>
      </c>
      <c r="B21" s="392"/>
      <c r="C21" s="387" t="s">
        <v>934</v>
      </c>
      <c r="D21" s="387"/>
      <c r="E21" s="387" t="s">
        <v>276</v>
      </c>
      <c r="F21" s="388"/>
      <c r="G21" s="388"/>
      <c r="H21" s="388"/>
      <c r="I21" s="388"/>
      <c r="J21" s="388">
        <v>5.39</v>
      </c>
      <c r="K21" s="331">
        <f t="shared" si="0"/>
        <v>5.39</v>
      </c>
      <c r="L21" s="5">
        <f t="shared" si="2"/>
        <v>200</v>
      </c>
      <c r="M21">
        <f t="shared" si="1"/>
        <v>1078</v>
      </c>
    </row>
    <row r="22" spans="1:13" x14ac:dyDescent="0.3">
      <c r="A22" s="392">
        <v>18</v>
      </c>
      <c r="B22" s="392"/>
      <c r="C22" s="387" t="s">
        <v>936</v>
      </c>
      <c r="D22" s="387"/>
      <c r="E22" s="387" t="s">
        <v>276</v>
      </c>
      <c r="F22" s="388"/>
      <c r="G22" s="388"/>
      <c r="H22" s="388"/>
      <c r="I22" s="388"/>
      <c r="J22" s="388">
        <v>5.39</v>
      </c>
      <c r="K22" s="331">
        <f t="shared" si="0"/>
        <v>5.39</v>
      </c>
      <c r="L22" s="5">
        <f t="shared" si="2"/>
        <v>200</v>
      </c>
      <c r="M22">
        <f t="shared" si="1"/>
        <v>1078</v>
      </c>
    </row>
    <row r="23" spans="1:13" x14ac:dyDescent="0.3">
      <c r="A23" s="392">
        <v>19</v>
      </c>
      <c r="B23" s="392"/>
      <c r="C23" s="387" t="s">
        <v>379</v>
      </c>
      <c r="D23" s="387"/>
      <c r="E23" s="387" t="s">
        <v>343</v>
      </c>
      <c r="F23" s="388"/>
      <c r="G23" s="388">
        <v>2.5</v>
      </c>
      <c r="H23" s="388"/>
      <c r="I23" s="388"/>
      <c r="J23" s="388"/>
      <c r="K23" s="331">
        <f t="shared" si="0"/>
        <v>2.5</v>
      </c>
      <c r="L23" s="5">
        <f t="shared" si="2"/>
        <v>0</v>
      </c>
      <c r="M23">
        <f t="shared" si="1"/>
        <v>0</v>
      </c>
    </row>
    <row r="24" spans="1:13" x14ac:dyDescent="0.3">
      <c r="A24" s="392">
        <v>20</v>
      </c>
      <c r="B24" s="392"/>
      <c r="C24" s="387" t="s">
        <v>379</v>
      </c>
      <c r="D24" s="387"/>
      <c r="E24" s="387" t="s">
        <v>343</v>
      </c>
      <c r="F24" s="388"/>
      <c r="G24" s="388">
        <v>2.5</v>
      </c>
      <c r="H24" s="388"/>
      <c r="I24" s="388"/>
      <c r="J24" s="388"/>
      <c r="K24" s="331">
        <f t="shared" si="0"/>
        <v>2.5</v>
      </c>
      <c r="L24" s="5">
        <f t="shared" si="2"/>
        <v>0</v>
      </c>
      <c r="M24">
        <f t="shared" si="1"/>
        <v>0</v>
      </c>
    </row>
    <row r="25" spans="1:13" x14ac:dyDescent="0.3">
      <c r="A25" s="392">
        <v>21</v>
      </c>
      <c r="B25" s="392"/>
      <c r="C25" s="387" t="s">
        <v>385</v>
      </c>
      <c r="D25" s="387"/>
      <c r="E25" s="387" t="s">
        <v>288</v>
      </c>
      <c r="F25" s="388">
        <v>56.27</v>
      </c>
      <c r="G25" s="388"/>
      <c r="H25" s="388"/>
      <c r="I25" s="388"/>
      <c r="J25" s="388"/>
      <c r="K25" s="331">
        <f t="shared" si="0"/>
        <v>56.27</v>
      </c>
      <c r="L25" s="5">
        <f t="shared" si="2"/>
        <v>200</v>
      </c>
      <c r="M25">
        <f t="shared" si="1"/>
        <v>11254</v>
      </c>
    </row>
    <row r="26" spans="1:13" x14ac:dyDescent="0.3">
      <c r="A26" s="392">
        <v>23</v>
      </c>
      <c r="B26" s="392"/>
      <c r="C26" s="394" t="s">
        <v>866</v>
      </c>
      <c r="D26" s="387"/>
      <c r="E26" s="394" t="s">
        <v>288</v>
      </c>
      <c r="F26" s="388">
        <v>11.13</v>
      </c>
      <c r="G26" s="388"/>
      <c r="H26" s="388"/>
      <c r="I26" s="388"/>
      <c r="J26" s="388"/>
      <c r="K26" s="331">
        <f t="shared" si="0"/>
        <v>11.13</v>
      </c>
      <c r="L26" s="5">
        <f t="shared" si="2"/>
        <v>200</v>
      </c>
      <c r="M26">
        <f t="shared" si="1"/>
        <v>2226</v>
      </c>
    </row>
    <row r="27" spans="1:13" x14ac:dyDescent="0.3">
      <c r="A27" s="392">
        <v>24</v>
      </c>
      <c r="B27" s="392"/>
      <c r="C27" s="394" t="s">
        <v>697</v>
      </c>
      <c r="D27" s="387"/>
      <c r="E27" s="387" t="s">
        <v>289</v>
      </c>
      <c r="F27" s="388">
        <v>20.05</v>
      </c>
      <c r="G27" s="388"/>
      <c r="H27" s="388"/>
      <c r="I27" s="388"/>
      <c r="J27" s="388"/>
      <c r="K27" s="331">
        <f t="shared" si="0"/>
        <v>20.05</v>
      </c>
      <c r="L27" s="5">
        <f t="shared" si="2"/>
        <v>120</v>
      </c>
      <c r="M27">
        <f t="shared" si="1"/>
        <v>2406</v>
      </c>
    </row>
    <row r="28" spans="1:13" x14ac:dyDescent="0.3">
      <c r="A28" s="392">
        <v>25</v>
      </c>
      <c r="B28" s="392"/>
      <c r="C28" s="387" t="s">
        <v>704</v>
      </c>
      <c r="D28" s="387"/>
      <c r="E28" s="387" t="s">
        <v>276</v>
      </c>
      <c r="F28" s="388"/>
      <c r="G28" s="388"/>
      <c r="H28" s="388"/>
      <c r="I28" s="388"/>
      <c r="J28" s="388">
        <v>5.39</v>
      </c>
      <c r="K28" s="331">
        <f t="shared" si="0"/>
        <v>5.39</v>
      </c>
      <c r="L28" s="5">
        <f t="shared" si="2"/>
        <v>200</v>
      </c>
      <c r="M28">
        <f t="shared" si="1"/>
        <v>1078</v>
      </c>
    </row>
    <row r="29" spans="1:13" x14ac:dyDescent="0.3">
      <c r="A29" s="392">
        <v>26</v>
      </c>
      <c r="B29" s="392"/>
      <c r="C29" s="387" t="s">
        <v>379</v>
      </c>
      <c r="D29" s="387"/>
      <c r="E29" s="387" t="s">
        <v>343</v>
      </c>
      <c r="F29" s="388"/>
      <c r="G29" s="388">
        <v>8.41</v>
      </c>
      <c r="H29" s="388"/>
      <c r="I29" s="388"/>
      <c r="J29" s="388"/>
      <c r="K29" s="331">
        <f t="shared" si="0"/>
        <v>8.41</v>
      </c>
      <c r="L29" s="5">
        <f t="shared" si="2"/>
        <v>0</v>
      </c>
      <c r="M29">
        <f t="shared" si="1"/>
        <v>0</v>
      </c>
    </row>
    <row r="30" spans="1:13" x14ac:dyDescent="0.3">
      <c r="A30" s="392">
        <v>27</v>
      </c>
      <c r="B30" s="392"/>
      <c r="C30" s="387" t="s">
        <v>416</v>
      </c>
      <c r="D30" s="387"/>
      <c r="E30" s="387" t="s">
        <v>290</v>
      </c>
      <c r="F30" s="388"/>
      <c r="G30" s="388"/>
      <c r="H30" s="388">
        <v>85.79</v>
      </c>
      <c r="I30" s="388"/>
      <c r="J30" s="388"/>
      <c r="K30" s="331">
        <f t="shared" si="0"/>
        <v>85.79</v>
      </c>
      <c r="L30" s="5">
        <f t="shared" si="2"/>
        <v>200</v>
      </c>
      <c r="M30">
        <f t="shared" si="1"/>
        <v>17158</v>
      </c>
    </row>
    <row r="31" spans="1:13" x14ac:dyDescent="0.3">
      <c r="A31" s="392">
        <v>28</v>
      </c>
      <c r="B31" s="392"/>
      <c r="C31" s="387" t="s">
        <v>662</v>
      </c>
      <c r="D31" s="387"/>
      <c r="E31" s="387" t="s">
        <v>290</v>
      </c>
      <c r="F31" s="388"/>
      <c r="G31" s="388"/>
      <c r="H31" s="388">
        <v>5.81</v>
      </c>
      <c r="I31" s="388"/>
      <c r="J31" s="388"/>
      <c r="K31" s="331">
        <f t="shared" si="0"/>
        <v>5.81</v>
      </c>
      <c r="L31" s="5">
        <f t="shared" si="2"/>
        <v>200</v>
      </c>
      <c r="M31">
        <f t="shared" si="1"/>
        <v>1162</v>
      </c>
    </row>
    <row r="32" spans="1:13" x14ac:dyDescent="0.3">
      <c r="A32" s="392">
        <v>29</v>
      </c>
      <c r="B32" s="392"/>
      <c r="C32" s="394" t="s">
        <v>348</v>
      </c>
      <c r="D32" s="387"/>
      <c r="E32" s="394" t="s">
        <v>276</v>
      </c>
      <c r="F32" s="388"/>
      <c r="G32" s="388"/>
      <c r="H32" s="388"/>
      <c r="I32" s="388"/>
      <c r="J32" s="388">
        <v>5</v>
      </c>
      <c r="K32" s="331">
        <f t="shared" si="0"/>
        <v>5</v>
      </c>
      <c r="L32" s="5">
        <f t="shared" si="2"/>
        <v>200</v>
      </c>
      <c r="M32">
        <f t="shared" si="1"/>
        <v>1000</v>
      </c>
    </row>
    <row r="33" spans="1:13" x14ac:dyDescent="0.3">
      <c r="A33" s="392">
        <v>30</v>
      </c>
      <c r="B33" s="392"/>
      <c r="C33" s="387" t="s">
        <v>643</v>
      </c>
      <c r="D33" s="387"/>
      <c r="E33" s="387" t="s">
        <v>343</v>
      </c>
      <c r="F33" s="388"/>
      <c r="G33" s="388"/>
      <c r="H33" s="388"/>
      <c r="I33" s="388"/>
      <c r="J33" s="388"/>
      <c r="K33" s="331">
        <f t="shared" si="0"/>
        <v>0</v>
      </c>
      <c r="L33" s="5">
        <f t="shared" si="2"/>
        <v>0</v>
      </c>
      <c r="M33">
        <f t="shared" si="1"/>
        <v>0</v>
      </c>
    </row>
    <row r="34" spans="1:13" x14ac:dyDescent="0.3">
      <c r="A34" s="392">
        <v>31</v>
      </c>
      <c r="B34" s="392"/>
      <c r="C34" s="394" t="s">
        <v>1019</v>
      </c>
      <c r="D34" s="387"/>
      <c r="E34" s="387" t="s">
        <v>289</v>
      </c>
      <c r="F34" s="388"/>
      <c r="G34" s="388">
        <v>34.159999999999997</v>
      </c>
      <c r="H34" s="388"/>
      <c r="I34" s="388"/>
      <c r="J34" s="388"/>
      <c r="K34" s="331">
        <f t="shared" si="0"/>
        <v>34.159999999999997</v>
      </c>
      <c r="L34" s="5">
        <f t="shared" si="2"/>
        <v>120</v>
      </c>
      <c r="M34">
        <f t="shared" si="1"/>
        <v>4099.2</v>
      </c>
    </row>
    <row r="35" spans="1:13" ht="15" thickBot="1" x14ac:dyDescent="0.35">
      <c r="A35" s="162"/>
      <c r="B35" s="162"/>
      <c r="C35" s="332" t="s">
        <v>285</v>
      </c>
      <c r="D35" s="332"/>
      <c r="E35" s="332"/>
      <c r="F35" s="333">
        <f t="shared" ref="F35:K35" si="3">SUM(F5:F34)</f>
        <v>551.64999999999986</v>
      </c>
      <c r="G35" s="333">
        <f t="shared" si="3"/>
        <v>99.19</v>
      </c>
      <c r="H35" s="333">
        <f t="shared" si="3"/>
        <v>91.600000000000009</v>
      </c>
      <c r="I35" s="333">
        <f t="shared" si="3"/>
        <v>0</v>
      </c>
      <c r="J35" s="333">
        <f t="shared" si="3"/>
        <v>70.75</v>
      </c>
      <c r="K35" s="333">
        <f t="shared" si="3"/>
        <v>813.18999999999971</v>
      </c>
      <c r="L35" s="5">
        <f t="shared" si="2"/>
        <v>0</v>
      </c>
      <c r="M35">
        <f t="shared" si="1"/>
        <v>0</v>
      </c>
    </row>
    <row r="36" spans="1:13" ht="15" thickTop="1" x14ac:dyDescent="0.3">
      <c r="L36" s="5">
        <f t="shared" si="2"/>
        <v>0</v>
      </c>
      <c r="M36">
        <f t="shared" si="1"/>
        <v>0</v>
      </c>
    </row>
    <row r="37" spans="1:13" x14ac:dyDescent="0.3">
      <c r="C37" s="3" t="s">
        <v>1020</v>
      </c>
      <c r="L37" s="5">
        <f t="shared" si="2"/>
        <v>0</v>
      </c>
      <c r="M37">
        <f t="shared" si="1"/>
        <v>0</v>
      </c>
    </row>
    <row r="38" spans="1:13" x14ac:dyDescent="0.3">
      <c r="C38" s="3" t="s">
        <v>1021</v>
      </c>
      <c r="E38" s="3" t="s">
        <v>287</v>
      </c>
      <c r="F38" s="7"/>
      <c r="G38" s="7">
        <v>16</v>
      </c>
      <c r="H38" s="7"/>
      <c r="I38" s="7"/>
      <c r="J38" s="7"/>
      <c r="K38" s="7">
        <f t="shared" ref="K38:K46" si="4">SUM(F38:J38)</f>
        <v>16</v>
      </c>
      <c r="L38" s="5">
        <f t="shared" si="2"/>
        <v>200</v>
      </c>
      <c r="M38">
        <f t="shared" si="1"/>
        <v>3200</v>
      </c>
    </row>
    <row r="39" spans="1:13" x14ac:dyDescent="0.3">
      <c r="C39" s="3" t="s">
        <v>633</v>
      </c>
      <c r="E39" s="3" t="s">
        <v>287</v>
      </c>
      <c r="F39" s="7"/>
      <c r="G39" s="7">
        <v>45</v>
      </c>
      <c r="H39" s="7"/>
      <c r="I39" s="7"/>
      <c r="J39" s="7"/>
      <c r="K39" s="7">
        <f t="shared" si="4"/>
        <v>45</v>
      </c>
      <c r="L39" s="5">
        <f t="shared" si="2"/>
        <v>200</v>
      </c>
      <c r="M39">
        <f t="shared" si="1"/>
        <v>9000</v>
      </c>
    </row>
    <row r="40" spans="1:13" x14ac:dyDescent="0.3">
      <c r="C40" s="3" t="s">
        <v>385</v>
      </c>
      <c r="E40" s="3" t="s">
        <v>288</v>
      </c>
      <c r="F40" s="7"/>
      <c r="G40" s="7">
        <v>54</v>
      </c>
      <c r="H40" s="7"/>
      <c r="I40" s="7"/>
      <c r="J40" s="7"/>
      <c r="K40" s="7">
        <f t="shared" si="4"/>
        <v>54</v>
      </c>
      <c r="L40" s="5">
        <f t="shared" si="2"/>
        <v>200</v>
      </c>
      <c r="M40">
        <f t="shared" si="1"/>
        <v>10800</v>
      </c>
    </row>
    <row r="41" spans="1:13" x14ac:dyDescent="0.3">
      <c r="C41" s="3" t="s">
        <v>385</v>
      </c>
      <c r="E41" s="3" t="s">
        <v>288</v>
      </c>
      <c r="F41" s="7"/>
      <c r="G41" s="7">
        <v>54</v>
      </c>
      <c r="H41" s="7"/>
      <c r="I41" s="7"/>
      <c r="J41" s="7"/>
      <c r="K41" s="7">
        <f t="shared" si="4"/>
        <v>54</v>
      </c>
      <c r="L41" s="5">
        <f t="shared" si="2"/>
        <v>200</v>
      </c>
      <c r="M41">
        <f t="shared" si="1"/>
        <v>10800</v>
      </c>
    </row>
    <row r="42" spans="1:13" x14ac:dyDescent="0.3">
      <c r="C42" s="3" t="s">
        <v>385</v>
      </c>
      <c r="E42" s="3" t="s">
        <v>288</v>
      </c>
      <c r="F42" s="7"/>
      <c r="G42" s="7">
        <v>54</v>
      </c>
      <c r="H42" s="7"/>
      <c r="I42" s="7"/>
      <c r="J42" s="7"/>
      <c r="K42" s="7">
        <f t="shared" si="4"/>
        <v>54</v>
      </c>
      <c r="L42" s="5">
        <f t="shared" si="2"/>
        <v>200</v>
      </c>
      <c r="M42">
        <f t="shared" si="1"/>
        <v>10800</v>
      </c>
    </row>
    <row r="43" spans="1:13" x14ac:dyDescent="0.3">
      <c r="C43" s="3" t="s">
        <v>385</v>
      </c>
      <c r="E43" s="3" t="s">
        <v>288</v>
      </c>
      <c r="F43" s="7"/>
      <c r="G43" s="7">
        <v>54</v>
      </c>
      <c r="H43" s="7"/>
      <c r="I43" s="7"/>
      <c r="J43" s="7"/>
      <c r="K43" s="7">
        <f t="shared" si="4"/>
        <v>54</v>
      </c>
      <c r="L43" s="5">
        <f t="shared" si="2"/>
        <v>200</v>
      </c>
      <c r="M43">
        <f t="shared" si="1"/>
        <v>10800</v>
      </c>
    </row>
    <row r="44" spans="1:13" x14ac:dyDescent="0.3">
      <c r="C44" s="3" t="s">
        <v>348</v>
      </c>
      <c r="E44" s="3" t="s">
        <v>276</v>
      </c>
      <c r="F44" s="7"/>
      <c r="G44" s="7">
        <v>8</v>
      </c>
      <c r="H44" s="7"/>
      <c r="I44" s="7"/>
      <c r="J44" s="7"/>
      <c r="K44" s="7">
        <f t="shared" si="4"/>
        <v>8</v>
      </c>
      <c r="L44" s="5">
        <f t="shared" si="2"/>
        <v>200</v>
      </c>
      <c r="M44">
        <f t="shared" si="1"/>
        <v>1600</v>
      </c>
    </row>
    <row r="45" spans="1:13" x14ac:dyDescent="0.3">
      <c r="C45" s="3" t="s">
        <v>349</v>
      </c>
      <c r="E45" s="3" t="s">
        <v>289</v>
      </c>
      <c r="F45" s="7"/>
      <c r="G45" s="7">
        <v>18</v>
      </c>
      <c r="H45" s="7"/>
      <c r="I45" s="7"/>
      <c r="J45" s="7"/>
      <c r="K45" s="7">
        <f t="shared" si="4"/>
        <v>18</v>
      </c>
      <c r="L45" s="5">
        <f t="shared" si="2"/>
        <v>120</v>
      </c>
      <c r="M45">
        <f t="shared" si="1"/>
        <v>2160</v>
      </c>
    </row>
    <row r="46" spans="1:13" ht="15" thickBot="1" x14ac:dyDescent="0.35">
      <c r="C46" s="332" t="s">
        <v>1022</v>
      </c>
      <c r="D46" s="332"/>
      <c r="E46" s="332"/>
      <c r="F46" s="332">
        <f>SUM(F38:F45)</f>
        <v>0</v>
      </c>
      <c r="G46" s="332">
        <f t="shared" ref="G46:J46" si="5">SUM(G38:G45)</f>
        <v>303</v>
      </c>
      <c r="H46" s="332">
        <f t="shared" si="5"/>
        <v>0</v>
      </c>
      <c r="I46" s="332">
        <f t="shared" si="5"/>
        <v>0</v>
      </c>
      <c r="J46" s="332">
        <f t="shared" si="5"/>
        <v>0</v>
      </c>
      <c r="K46" s="333">
        <f t="shared" si="4"/>
        <v>303</v>
      </c>
      <c r="L46" s="5">
        <f t="shared" si="2"/>
        <v>0</v>
      </c>
      <c r="M46">
        <f t="shared" si="1"/>
        <v>0</v>
      </c>
    </row>
    <row r="47" spans="1:13" ht="15" hidden="1" thickTop="1" x14ac:dyDescent="0.3">
      <c r="K47" s="7">
        <f t="shared" ref="K47:K68" si="6">SUM(F47:J47)</f>
        <v>0</v>
      </c>
      <c r="L47" s="5">
        <f t="shared" si="2"/>
        <v>0</v>
      </c>
      <c r="M47">
        <f t="shared" si="1"/>
        <v>0</v>
      </c>
    </row>
    <row r="48" spans="1:13" hidden="1" x14ac:dyDescent="0.3">
      <c r="K48" s="7">
        <f t="shared" si="6"/>
        <v>0</v>
      </c>
      <c r="L48" s="5">
        <f t="shared" si="2"/>
        <v>0</v>
      </c>
      <c r="M48">
        <f t="shared" si="1"/>
        <v>0</v>
      </c>
    </row>
    <row r="49" spans="11:13" hidden="1" x14ac:dyDescent="0.3">
      <c r="K49" s="7">
        <f t="shared" si="6"/>
        <v>0</v>
      </c>
      <c r="L49" s="5">
        <f t="shared" si="2"/>
        <v>0</v>
      </c>
      <c r="M49">
        <f t="shared" si="1"/>
        <v>0</v>
      </c>
    </row>
    <row r="50" spans="11:13" hidden="1" x14ac:dyDescent="0.3">
      <c r="K50" s="7">
        <f t="shared" si="6"/>
        <v>0</v>
      </c>
      <c r="L50" s="5">
        <f t="shared" si="2"/>
        <v>0</v>
      </c>
      <c r="M50">
        <f t="shared" si="1"/>
        <v>0</v>
      </c>
    </row>
    <row r="51" spans="11:13" hidden="1" x14ac:dyDescent="0.3">
      <c r="K51" s="7">
        <f t="shared" si="6"/>
        <v>0</v>
      </c>
      <c r="L51" s="5">
        <f t="shared" si="2"/>
        <v>0</v>
      </c>
      <c r="M51">
        <f t="shared" si="1"/>
        <v>0</v>
      </c>
    </row>
    <row r="52" spans="11:13" hidden="1" x14ac:dyDescent="0.3">
      <c r="K52" s="7">
        <f t="shared" si="6"/>
        <v>0</v>
      </c>
      <c r="L52" s="5">
        <f t="shared" si="2"/>
        <v>0</v>
      </c>
      <c r="M52">
        <f t="shared" si="1"/>
        <v>0</v>
      </c>
    </row>
    <row r="53" spans="11:13" hidden="1" x14ac:dyDescent="0.3">
      <c r="K53" s="7">
        <f t="shared" si="6"/>
        <v>0</v>
      </c>
      <c r="L53" s="5">
        <f t="shared" si="2"/>
        <v>0</v>
      </c>
      <c r="M53">
        <f t="shared" si="1"/>
        <v>0</v>
      </c>
    </row>
    <row r="54" spans="11:13" hidden="1" x14ac:dyDescent="0.3">
      <c r="K54" s="7">
        <f t="shared" si="6"/>
        <v>0</v>
      </c>
      <c r="L54" s="5">
        <f t="shared" si="2"/>
        <v>0</v>
      </c>
      <c r="M54">
        <f t="shared" si="1"/>
        <v>0</v>
      </c>
    </row>
    <row r="55" spans="11:13" hidden="1" x14ac:dyDescent="0.3">
      <c r="K55" s="7">
        <f t="shared" si="6"/>
        <v>0</v>
      </c>
      <c r="L55" s="5">
        <f t="shared" si="2"/>
        <v>0</v>
      </c>
      <c r="M55">
        <f t="shared" si="1"/>
        <v>0</v>
      </c>
    </row>
    <row r="56" spans="11:13" hidden="1" x14ac:dyDescent="0.3">
      <c r="K56" s="7">
        <f t="shared" si="6"/>
        <v>0</v>
      </c>
      <c r="L56" s="5">
        <f t="shared" si="2"/>
        <v>0</v>
      </c>
      <c r="M56">
        <f t="shared" si="1"/>
        <v>0</v>
      </c>
    </row>
    <row r="57" spans="11:13" hidden="1" x14ac:dyDescent="0.3">
      <c r="K57" s="7">
        <f t="shared" si="6"/>
        <v>0</v>
      </c>
      <c r="L57" s="5">
        <f t="shared" si="2"/>
        <v>0</v>
      </c>
      <c r="M57">
        <f t="shared" si="1"/>
        <v>0</v>
      </c>
    </row>
    <row r="58" spans="11:13" hidden="1" x14ac:dyDescent="0.3">
      <c r="K58" s="7">
        <f t="shared" si="6"/>
        <v>0</v>
      </c>
      <c r="L58" s="5">
        <f t="shared" si="2"/>
        <v>0</v>
      </c>
      <c r="M58">
        <f t="shared" si="1"/>
        <v>0</v>
      </c>
    </row>
    <row r="59" spans="11:13" hidden="1" x14ac:dyDescent="0.3">
      <c r="K59" s="7">
        <f t="shared" si="6"/>
        <v>0</v>
      </c>
      <c r="L59" s="5">
        <f t="shared" si="2"/>
        <v>0</v>
      </c>
      <c r="M59">
        <f t="shared" si="1"/>
        <v>0</v>
      </c>
    </row>
    <row r="60" spans="11:13" hidden="1" x14ac:dyDescent="0.3">
      <c r="K60" s="7">
        <f t="shared" si="6"/>
        <v>0</v>
      </c>
      <c r="L60" s="5">
        <f t="shared" si="2"/>
        <v>0</v>
      </c>
      <c r="M60">
        <f t="shared" si="1"/>
        <v>0</v>
      </c>
    </row>
    <row r="61" spans="11:13" hidden="1" x14ac:dyDescent="0.3">
      <c r="K61" s="7">
        <f t="shared" si="6"/>
        <v>0</v>
      </c>
      <c r="L61" s="5">
        <f t="shared" si="2"/>
        <v>0</v>
      </c>
      <c r="M61">
        <f t="shared" si="1"/>
        <v>0</v>
      </c>
    </row>
    <row r="62" spans="11:13" hidden="1" x14ac:dyDescent="0.3">
      <c r="K62" s="7">
        <f t="shared" si="6"/>
        <v>0</v>
      </c>
      <c r="L62" s="5">
        <f t="shared" si="2"/>
        <v>0</v>
      </c>
      <c r="M62">
        <f t="shared" si="1"/>
        <v>0</v>
      </c>
    </row>
    <row r="63" spans="11:13" hidden="1" x14ac:dyDescent="0.3">
      <c r="K63" s="7">
        <f t="shared" si="6"/>
        <v>0</v>
      </c>
      <c r="L63" s="5">
        <f t="shared" si="2"/>
        <v>0</v>
      </c>
      <c r="M63">
        <f t="shared" si="1"/>
        <v>0</v>
      </c>
    </row>
    <row r="64" spans="11:13" hidden="1" x14ac:dyDescent="0.3">
      <c r="K64" s="7">
        <f t="shared" si="6"/>
        <v>0</v>
      </c>
      <c r="L64" s="5">
        <f t="shared" si="2"/>
        <v>0</v>
      </c>
      <c r="M64">
        <f t="shared" si="1"/>
        <v>0</v>
      </c>
    </row>
    <row r="65" spans="11:13" hidden="1" x14ac:dyDescent="0.3">
      <c r="K65" s="7">
        <f t="shared" si="6"/>
        <v>0</v>
      </c>
      <c r="L65" s="5">
        <f t="shared" si="2"/>
        <v>0</v>
      </c>
      <c r="M65">
        <f t="shared" si="1"/>
        <v>0</v>
      </c>
    </row>
    <row r="66" spans="11:13" hidden="1" x14ac:dyDescent="0.3">
      <c r="K66" s="7">
        <f t="shared" si="6"/>
        <v>0</v>
      </c>
      <c r="L66" s="5">
        <f t="shared" si="2"/>
        <v>0</v>
      </c>
      <c r="M66">
        <f t="shared" si="1"/>
        <v>0</v>
      </c>
    </row>
    <row r="67" spans="11:13" hidden="1" x14ac:dyDescent="0.3">
      <c r="K67" s="7">
        <f t="shared" si="6"/>
        <v>0</v>
      </c>
      <c r="L67" s="5">
        <f t="shared" si="2"/>
        <v>0</v>
      </c>
      <c r="M67">
        <f t="shared" si="1"/>
        <v>0</v>
      </c>
    </row>
    <row r="68" spans="11:13" hidden="1" x14ac:dyDescent="0.3">
      <c r="K68" s="7">
        <f t="shared" si="6"/>
        <v>0</v>
      </c>
      <c r="L68" s="5">
        <f t="shared" si="2"/>
        <v>0</v>
      </c>
      <c r="M68">
        <f t="shared" si="1"/>
        <v>0</v>
      </c>
    </row>
    <row r="69" spans="11:13" hidden="1" x14ac:dyDescent="0.3">
      <c r="K69" s="7">
        <f t="shared" ref="K69:K132" si="7">SUM(F69:J69)</f>
        <v>0</v>
      </c>
      <c r="L69" s="5">
        <f t="shared" si="2"/>
        <v>0</v>
      </c>
      <c r="M69">
        <f t="shared" ref="M69:M132" si="8">SUM(K69*L69)</f>
        <v>0</v>
      </c>
    </row>
    <row r="70" spans="11:13" hidden="1" x14ac:dyDescent="0.3">
      <c r="K70" s="7">
        <f t="shared" si="7"/>
        <v>0</v>
      </c>
      <c r="L70" s="5">
        <f t="shared" ref="L70:L133" si="9">IF(D70="X",0,IF(E70="",0,IF(E70="H",0,VLOOKUP(E70,$F$539:$G$553,2))))</f>
        <v>0</v>
      </c>
      <c r="M70">
        <f t="shared" si="8"/>
        <v>0</v>
      </c>
    </row>
    <row r="71" spans="11:13" hidden="1" x14ac:dyDescent="0.3">
      <c r="K71" s="7">
        <f t="shared" si="7"/>
        <v>0</v>
      </c>
      <c r="L71" s="5">
        <f t="shared" si="9"/>
        <v>0</v>
      </c>
      <c r="M71">
        <f t="shared" si="8"/>
        <v>0</v>
      </c>
    </row>
    <row r="72" spans="11:13" hidden="1" x14ac:dyDescent="0.3">
      <c r="K72" s="7">
        <f t="shared" si="7"/>
        <v>0</v>
      </c>
      <c r="L72" s="5">
        <f t="shared" si="9"/>
        <v>0</v>
      </c>
      <c r="M72">
        <f t="shared" si="8"/>
        <v>0</v>
      </c>
    </row>
    <row r="73" spans="11:13" hidden="1" x14ac:dyDescent="0.3">
      <c r="K73" s="7">
        <f t="shared" si="7"/>
        <v>0</v>
      </c>
      <c r="L73" s="5">
        <f t="shared" si="9"/>
        <v>0</v>
      </c>
      <c r="M73">
        <f t="shared" si="8"/>
        <v>0</v>
      </c>
    </row>
    <row r="74" spans="11:13" hidden="1" x14ac:dyDescent="0.3">
      <c r="K74" s="7">
        <f t="shared" si="7"/>
        <v>0</v>
      </c>
      <c r="L74" s="5">
        <f t="shared" si="9"/>
        <v>0</v>
      </c>
      <c r="M74">
        <f t="shared" si="8"/>
        <v>0</v>
      </c>
    </row>
    <row r="75" spans="11:13" hidden="1" x14ac:dyDescent="0.3">
      <c r="K75" s="7">
        <f t="shared" si="7"/>
        <v>0</v>
      </c>
      <c r="L75" s="5">
        <f t="shared" si="9"/>
        <v>0</v>
      </c>
      <c r="M75">
        <f t="shared" si="8"/>
        <v>0</v>
      </c>
    </row>
    <row r="76" spans="11:13" hidden="1" x14ac:dyDescent="0.3">
      <c r="K76" s="7">
        <f t="shared" si="7"/>
        <v>0</v>
      </c>
      <c r="L76" s="5">
        <f t="shared" si="9"/>
        <v>0</v>
      </c>
      <c r="M76">
        <f t="shared" si="8"/>
        <v>0</v>
      </c>
    </row>
    <row r="77" spans="11:13" hidden="1" x14ac:dyDescent="0.3">
      <c r="K77" s="7">
        <f t="shared" si="7"/>
        <v>0</v>
      </c>
      <c r="L77" s="5">
        <f t="shared" si="9"/>
        <v>0</v>
      </c>
      <c r="M77">
        <f t="shared" si="8"/>
        <v>0</v>
      </c>
    </row>
    <row r="78" spans="11:13" hidden="1" x14ac:dyDescent="0.3">
      <c r="K78" s="7">
        <f t="shared" si="7"/>
        <v>0</v>
      </c>
      <c r="L78" s="5">
        <f t="shared" si="9"/>
        <v>0</v>
      </c>
      <c r="M78">
        <f t="shared" si="8"/>
        <v>0</v>
      </c>
    </row>
    <row r="79" spans="11:13" hidden="1" x14ac:dyDescent="0.3">
      <c r="K79" s="7">
        <f t="shared" si="7"/>
        <v>0</v>
      </c>
      <c r="L79" s="5">
        <f t="shared" si="9"/>
        <v>0</v>
      </c>
      <c r="M79">
        <f t="shared" si="8"/>
        <v>0</v>
      </c>
    </row>
    <row r="80" spans="11:13" hidden="1" x14ac:dyDescent="0.3">
      <c r="K80" s="7">
        <f t="shared" si="7"/>
        <v>0</v>
      </c>
      <c r="L80" s="5">
        <f t="shared" si="9"/>
        <v>0</v>
      </c>
      <c r="M80">
        <f t="shared" si="8"/>
        <v>0</v>
      </c>
    </row>
    <row r="81" spans="11:13" hidden="1" x14ac:dyDescent="0.3">
      <c r="K81" s="7">
        <f t="shared" si="7"/>
        <v>0</v>
      </c>
      <c r="L81" s="5">
        <f t="shared" si="9"/>
        <v>0</v>
      </c>
      <c r="M81">
        <f t="shared" si="8"/>
        <v>0</v>
      </c>
    </row>
    <row r="82" spans="11:13" hidden="1" x14ac:dyDescent="0.3">
      <c r="K82" s="7">
        <f t="shared" si="7"/>
        <v>0</v>
      </c>
      <c r="L82" s="5">
        <f t="shared" si="9"/>
        <v>0</v>
      </c>
      <c r="M82">
        <f t="shared" si="8"/>
        <v>0</v>
      </c>
    </row>
    <row r="83" spans="11:13" hidden="1" x14ac:dyDescent="0.3">
      <c r="K83" s="7">
        <f t="shared" si="7"/>
        <v>0</v>
      </c>
      <c r="L83" s="5">
        <f t="shared" si="9"/>
        <v>0</v>
      </c>
      <c r="M83">
        <f t="shared" si="8"/>
        <v>0</v>
      </c>
    </row>
    <row r="84" spans="11:13" hidden="1" x14ac:dyDescent="0.3">
      <c r="K84" s="7">
        <f t="shared" si="7"/>
        <v>0</v>
      </c>
      <c r="L84" s="5">
        <f t="shared" si="9"/>
        <v>0</v>
      </c>
      <c r="M84">
        <f t="shared" si="8"/>
        <v>0</v>
      </c>
    </row>
    <row r="85" spans="11:13" hidden="1" x14ac:dyDescent="0.3">
      <c r="K85" s="7">
        <f t="shared" si="7"/>
        <v>0</v>
      </c>
      <c r="L85" s="5">
        <f t="shared" si="9"/>
        <v>0</v>
      </c>
      <c r="M85">
        <f t="shared" si="8"/>
        <v>0</v>
      </c>
    </row>
    <row r="86" spans="11:13" hidden="1" x14ac:dyDescent="0.3">
      <c r="K86" s="7">
        <f t="shared" si="7"/>
        <v>0</v>
      </c>
      <c r="L86" s="5">
        <f t="shared" si="9"/>
        <v>0</v>
      </c>
      <c r="M86">
        <f t="shared" si="8"/>
        <v>0</v>
      </c>
    </row>
    <row r="87" spans="11:13" hidden="1" x14ac:dyDescent="0.3">
      <c r="K87" s="7">
        <f t="shared" si="7"/>
        <v>0</v>
      </c>
      <c r="L87" s="5">
        <f t="shared" si="9"/>
        <v>0</v>
      </c>
      <c r="M87">
        <f t="shared" si="8"/>
        <v>0</v>
      </c>
    </row>
    <row r="88" spans="11:13" hidden="1" x14ac:dyDescent="0.3">
      <c r="K88" s="7">
        <f t="shared" si="7"/>
        <v>0</v>
      </c>
      <c r="L88" s="5">
        <f t="shared" si="9"/>
        <v>0</v>
      </c>
      <c r="M88">
        <f t="shared" si="8"/>
        <v>0</v>
      </c>
    </row>
    <row r="89" spans="11:13" hidden="1" x14ac:dyDescent="0.3">
      <c r="K89" s="7">
        <f t="shared" si="7"/>
        <v>0</v>
      </c>
      <c r="L89" s="5">
        <f t="shared" si="9"/>
        <v>0</v>
      </c>
      <c r="M89">
        <f t="shared" si="8"/>
        <v>0</v>
      </c>
    </row>
    <row r="90" spans="11:13" hidden="1" x14ac:dyDescent="0.3">
      <c r="K90" s="7">
        <f t="shared" si="7"/>
        <v>0</v>
      </c>
      <c r="L90" s="5">
        <f t="shared" si="9"/>
        <v>0</v>
      </c>
      <c r="M90">
        <f t="shared" si="8"/>
        <v>0</v>
      </c>
    </row>
    <row r="91" spans="11:13" hidden="1" x14ac:dyDescent="0.3">
      <c r="K91" s="7">
        <f t="shared" si="7"/>
        <v>0</v>
      </c>
      <c r="L91" s="5">
        <f t="shared" si="9"/>
        <v>0</v>
      </c>
      <c r="M91">
        <f t="shared" si="8"/>
        <v>0</v>
      </c>
    </row>
    <row r="92" spans="11:13" hidden="1" x14ac:dyDescent="0.3">
      <c r="K92" s="7">
        <f t="shared" si="7"/>
        <v>0</v>
      </c>
      <c r="L92" s="5">
        <f t="shared" si="9"/>
        <v>0</v>
      </c>
      <c r="M92">
        <f t="shared" si="8"/>
        <v>0</v>
      </c>
    </row>
    <row r="93" spans="11:13" hidden="1" x14ac:dyDescent="0.3">
      <c r="K93" s="7">
        <f t="shared" si="7"/>
        <v>0</v>
      </c>
      <c r="L93" s="5">
        <f t="shared" si="9"/>
        <v>0</v>
      </c>
      <c r="M93">
        <f t="shared" si="8"/>
        <v>0</v>
      </c>
    </row>
    <row r="94" spans="11:13" hidden="1" x14ac:dyDescent="0.3">
      <c r="K94" s="7">
        <f t="shared" si="7"/>
        <v>0</v>
      </c>
      <c r="L94" s="5">
        <f t="shared" si="9"/>
        <v>0</v>
      </c>
      <c r="M94">
        <f t="shared" si="8"/>
        <v>0</v>
      </c>
    </row>
    <row r="95" spans="11:13" hidden="1" x14ac:dyDescent="0.3">
      <c r="K95" s="7">
        <f t="shared" si="7"/>
        <v>0</v>
      </c>
      <c r="L95" s="5">
        <f t="shared" si="9"/>
        <v>0</v>
      </c>
      <c r="M95">
        <f t="shared" si="8"/>
        <v>0</v>
      </c>
    </row>
    <row r="96" spans="11:13" hidden="1" x14ac:dyDescent="0.3">
      <c r="K96" s="7">
        <f t="shared" si="7"/>
        <v>0</v>
      </c>
      <c r="L96" s="5">
        <f t="shared" si="9"/>
        <v>0</v>
      </c>
      <c r="M96">
        <f t="shared" si="8"/>
        <v>0</v>
      </c>
    </row>
    <row r="97" spans="11:13" hidden="1" x14ac:dyDescent="0.3">
      <c r="K97" s="7">
        <f t="shared" si="7"/>
        <v>0</v>
      </c>
      <c r="L97" s="5">
        <f t="shared" si="9"/>
        <v>0</v>
      </c>
      <c r="M97">
        <f t="shared" si="8"/>
        <v>0</v>
      </c>
    </row>
    <row r="98" spans="11:13" hidden="1" x14ac:dyDescent="0.3">
      <c r="K98" s="7">
        <f t="shared" si="7"/>
        <v>0</v>
      </c>
      <c r="L98" s="5">
        <f t="shared" si="9"/>
        <v>0</v>
      </c>
      <c r="M98">
        <f t="shared" si="8"/>
        <v>0</v>
      </c>
    </row>
    <row r="99" spans="11:13" hidden="1" x14ac:dyDescent="0.3">
      <c r="K99" s="7">
        <f t="shared" si="7"/>
        <v>0</v>
      </c>
      <c r="L99" s="5">
        <f t="shared" si="9"/>
        <v>0</v>
      </c>
      <c r="M99">
        <f t="shared" si="8"/>
        <v>0</v>
      </c>
    </row>
    <row r="100" spans="11:13" hidden="1" x14ac:dyDescent="0.3">
      <c r="K100" s="7">
        <f t="shared" si="7"/>
        <v>0</v>
      </c>
      <c r="L100" s="5">
        <f t="shared" si="9"/>
        <v>0</v>
      </c>
      <c r="M100">
        <f t="shared" si="8"/>
        <v>0</v>
      </c>
    </row>
    <row r="101" spans="11:13" hidden="1" x14ac:dyDescent="0.3">
      <c r="K101" s="7">
        <f t="shared" si="7"/>
        <v>0</v>
      </c>
      <c r="L101" s="5">
        <f t="shared" si="9"/>
        <v>0</v>
      </c>
      <c r="M101">
        <f t="shared" si="8"/>
        <v>0</v>
      </c>
    </row>
    <row r="102" spans="11:13" hidden="1" x14ac:dyDescent="0.3">
      <c r="K102" s="7">
        <f t="shared" si="7"/>
        <v>0</v>
      </c>
      <c r="L102" s="5">
        <f t="shared" si="9"/>
        <v>0</v>
      </c>
      <c r="M102">
        <f t="shared" si="8"/>
        <v>0</v>
      </c>
    </row>
    <row r="103" spans="11:13" hidden="1" x14ac:dyDescent="0.3">
      <c r="K103" s="7">
        <f t="shared" si="7"/>
        <v>0</v>
      </c>
      <c r="L103" s="5">
        <f t="shared" si="9"/>
        <v>0</v>
      </c>
      <c r="M103">
        <f t="shared" si="8"/>
        <v>0</v>
      </c>
    </row>
    <row r="104" spans="11:13" hidden="1" x14ac:dyDescent="0.3">
      <c r="K104" s="7">
        <f t="shared" si="7"/>
        <v>0</v>
      </c>
      <c r="L104" s="5">
        <f t="shared" si="9"/>
        <v>0</v>
      </c>
      <c r="M104">
        <f t="shared" si="8"/>
        <v>0</v>
      </c>
    </row>
    <row r="105" spans="11:13" hidden="1" x14ac:dyDescent="0.3">
      <c r="K105" s="7">
        <f t="shared" si="7"/>
        <v>0</v>
      </c>
      <c r="L105" s="5">
        <f t="shared" si="9"/>
        <v>0</v>
      </c>
      <c r="M105">
        <f t="shared" si="8"/>
        <v>0</v>
      </c>
    </row>
    <row r="106" spans="11:13" hidden="1" x14ac:dyDescent="0.3">
      <c r="K106" s="7">
        <f t="shared" si="7"/>
        <v>0</v>
      </c>
      <c r="L106" s="5">
        <f t="shared" si="9"/>
        <v>0</v>
      </c>
      <c r="M106">
        <f t="shared" si="8"/>
        <v>0</v>
      </c>
    </row>
    <row r="107" spans="11:13" hidden="1" x14ac:dyDescent="0.3">
      <c r="K107" s="7">
        <f t="shared" si="7"/>
        <v>0</v>
      </c>
      <c r="L107" s="5">
        <f t="shared" si="9"/>
        <v>0</v>
      </c>
      <c r="M107">
        <f t="shared" si="8"/>
        <v>0</v>
      </c>
    </row>
    <row r="108" spans="11:13" hidden="1" x14ac:dyDescent="0.3">
      <c r="K108" s="7">
        <f t="shared" si="7"/>
        <v>0</v>
      </c>
      <c r="L108" s="5">
        <f t="shared" si="9"/>
        <v>0</v>
      </c>
      <c r="M108">
        <f t="shared" si="8"/>
        <v>0</v>
      </c>
    </row>
    <row r="109" spans="11:13" hidden="1" x14ac:dyDescent="0.3">
      <c r="K109" s="7">
        <f t="shared" si="7"/>
        <v>0</v>
      </c>
      <c r="L109" s="5">
        <f t="shared" si="9"/>
        <v>0</v>
      </c>
      <c r="M109">
        <f t="shared" si="8"/>
        <v>0</v>
      </c>
    </row>
    <row r="110" spans="11:13" hidden="1" x14ac:dyDescent="0.3">
      <c r="K110" s="7">
        <f t="shared" si="7"/>
        <v>0</v>
      </c>
      <c r="L110" s="5">
        <f t="shared" si="9"/>
        <v>0</v>
      </c>
      <c r="M110">
        <f t="shared" si="8"/>
        <v>0</v>
      </c>
    </row>
    <row r="111" spans="11:13" hidden="1" x14ac:dyDescent="0.3">
      <c r="K111" s="7">
        <f t="shared" si="7"/>
        <v>0</v>
      </c>
      <c r="L111" s="5">
        <f t="shared" si="9"/>
        <v>0</v>
      </c>
      <c r="M111">
        <f t="shared" si="8"/>
        <v>0</v>
      </c>
    </row>
    <row r="112" spans="11:13" hidden="1" x14ac:dyDescent="0.3">
      <c r="K112" s="7">
        <f t="shared" si="7"/>
        <v>0</v>
      </c>
      <c r="L112" s="5">
        <f t="shared" si="9"/>
        <v>0</v>
      </c>
      <c r="M112">
        <f t="shared" si="8"/>
        <v>0</v>
      </c>
    </row>
    <row r="113" spans="11:13" hidden="1" x14ac:dyDescent="0.3">
      <c r="K113" s="7">
        <f t="shared" si="7"/>
        <v>0</v>
      </c>
      <c r="L113" s="5">
        <f t="shared" si="9"/>
        <v>0</v>
      </c>
      <c r="M113">
        <f t="shared" si="8"/>
        <v>0</v>
      </c>
    </row>
    <row r="114" spans="11:13" hidden="1" x14ac:dyDescent="0.3">
      <c r="K114" s="7">
        <f t="shared" si="7"/>
        <v>0</v>
      </c>
      <c r="L114" s="5">
        <f t="shared" si="9"/>
        <v>0</v>
      </c>
      <c r="M114">
        <f t="shared" si="8"/>
        <v>0</v>
      </c>
    </row>
    <row r="115" spans="11:13" hidden="1" x14ac:dyDescent="0.3">
      <c r="K115" s="7">
        <f t="shared" si="7"/>
        <v>0</v>
      </c>
      <c r="L115" s="5">
        <f t="shared" si="9"/>
        <v>0</v>
      </c>
      <c r="M115">
        <f t="shared" si="8"/>
        <v>0</v>
      </c>
    </row>
    <row r="116" spans="11:13" hidden="1" x14ac:dyDescent="0.3">
      <c r="K116" s="7">
        <f t="shared" si="7"/>
        <v>0</v>
      </c>
      <c r="L116" s="5">
        <f t="shared" si="9"/>
        <v>0</v>
      </c>
      <c r="M116">
        <f t="shared" si="8"/>
        <v>0</v>
      </c>
    </row>
    <row r="117" spans="11:13" hidden="1" x14ac:dyDescent="0.3">
      <c r="K117" s="7">
        <f t="shared" si="7"/>
        <v>0</v>
      </c>
      <c r="L117" s="5">
        <f t="shared" si="9"/>
        <v>0</v>
      </c>
      <c r="M117">
        <f t="shared" si="8"/>
        <v>0</v>
      </c>
    </row>
    <row r="118" spans="11:13" hidden="1" x14ac:dyDescent="0.3">
      <c r="K118" s="7">
        <f t="shared" si="7"/>
        <v>0</v>
      </c>
      <c r="L118" s="5">
        <f t="shared" si="9"/>
        <v>0</v>
      </c>
      <c r="M118">
        <f t="shared" si="8"/>
        <v>0</v>
      </c>
    </row>
    <row r="119" spans="11:13" hidden="1" x14ac:dyDescent="0.3">
      <c r="K119" s="7">
        <f t="shared" si="7"/>
        <v>0</v>
      </c>
      <c r="L119" s="5">
        <f t="shared" si="9"/>
        <v>0</v>
      </c>
      <c r="M119">
        <f t="shared" si="8"/>
        <v>0</v>
      </c>
    </row>
    <row r="120" spans="11:13" hidden="1" x14ac:dyDescent="0.3">
      <c r="K120" s="7">
        <f t="shared" si="7"/>
        <v>0</v>
      </c>
      <c r="L120" s="5">
        <f t="shared" si="9"/>
        <v>0</v>
      </c>
      <c r="M120">
        <f t="shared" si="8"/>
        <v>0</v>
      </c>
    </row>
    <row r="121" spans="11:13" hidden="1" x14ac:dyDescent="0.3">
      <c r="K121" s="7">
        <f t="shared" si="7"/>
        <v>0</v>
      </c>
      <c r="L121" s="5">
        <f t="shared" si="9"/>
        <v>0</v>
      </c>
      <c r="M121">
        <f t="shared" si="8"/>
        <v>0</v>
      </c>
    </row>
    <row r="122" spans="11:13" hidden="1" x14ac:dyDescent="0.3">
      <c r="K122" s="7">
        <f t="shared" si="7"/>
        <v>0</v>
      </c>
      <c r="L122" s="5">
        <f t="shared" si="9"/>
        <v>0</v>
      </c>
      <c r="M122">
        <f t="shared" si="8"/>
        <v>0</v>
      </c>
    </row>
    <row r="123" spans="11:13" hidden="1" x14ac:dyDescent="0.3">
      <c r="K123" s="7">
        <f t="shared" si="7"/>
        <v>0</v>
      </c>
      <c r="L123" s="5">
        <f t="shared" si="9"/>
        <v>0</v>
      </c>
      <c r="M123">
        <f t="shared" si="8"/>
        <v>0</v>
      </c>
    </row>
    <row r="124" spans="11:13" hidden="1" x14ac:dyDescent="0.3">
      <c r="K124" s="7">
        <f t="shared" si="7"/>
        <v>0</v>
      </c>
      <c r="L124" s="5">
        <f t="shared" si="9"/>
        <v>0</v>
      </c>
      <c r="M124">
        <f t="shared" si="8"/>
        <v>0</v>
      </c>
    </row>
    <row r="125" spans="11:13" hidden="1" x14ac:dyDescent="0.3">
      <c r="K125" s="7">
        <f t="shared" si="7"/>
        <v>0</v>
      </c>
      <c r="L125" s="5">
        <f t="shared" si="9"/>
        <v>0</v>
      </c>
      <c r="M125">
        <f t="shared" si="8"/>
        <v>0</v>
      </c>
    </row>
    <row r="126" spans="11:13" hidden="1" x14ac:dyDescent="0.3">
      <c r="K126" s="7">
        <f t="shared" si="7"/>
        <v>0</v>
      </c>
      <c r="L126" s="5">
        <f t="shared" si="9"/>
        <v>0</v>
      </c>
      <c r="M126">
        <f t="shared" si="8"/>
        <v>0</v>
      </c>
    </row>
    <row r="127" spans="11:13" hidden="1" x14ac:dyDescent="0.3">
      <c r="K127" s="7">
        <f t="shared" si="7"/>
        <v>0</v>
      </c>
      <c r="L127" s="5">
        <f t="shared" si="9"/>
        <v>0</v>
      </c>
      <c r="M127">
        <f t="shared" si="8"/>
        <v>0</v>
      </c>
    </row>
    <row r="128" spans="11:13" hidden="1" x14ac:dyDescent="0.3">
      <c r="K128" s="7">
        <f t="shared" si="7"/>
        <v>0</v>
      </c>
      <c r="L128" s="5">
        <f t="shared" si="9"/>
        <v>0</v>
      </c>
      <c r="M128">
        <f t="shared" si="8"/>
        <v>0</v>
      </c>
    </row>
    <row r="129" spans="11:13" hidden="1" x14ac:dyDescent="0.3">
      <c r="K129" s="7">
        <f t="shared" si="7"/>
        <v>0</v>
      </c>
      <c r="L129" s="5">
        <f t="shared" si="9"/>
        <v>0</v>
      </c>
      <c r="M129">
        <f t="shared" si="8"/>
        <v>0</v>
      </c>
    </row>
    <row r="130" spans="11:13" hidden="1" x14ac:dyDescent="0.3">
      <c r="K130" s="7">
        <f t="shared" si="7"/>
        <v>0</v>
      </c>
      <c r="L130" s="5">
        <f t="shared" si="9"/>
        <v>0</v>
      </c>
      <c r="M130">
        <f t="shared" si="8"/>
        <v>0</v>
      </c>
    </row>
    <row r="131" spans="11:13" hidden="1" x14ac:dyDescent="0.3">
      <c r="K131" s="7">
        <f t="shared" si="7"/>
        <v>0</v>
      </c>
      <c r="L131" s="5">
        <f t="shared" si="9"/>
        <v>0</v>
      </c>
      <c r="M131">
        <f t="shared" si="8"/>
        <v>0</v>
      </c>
    </row>
    <row r="132" spans="11:13" hidden="1" x14ac:dyDescent="0.3">
      <c r="K132" s="7">
        <f t="shared" si="7"/>
        <v>0</v>
      </c>
      <c r="L132" s="5">
        <f t="shared" si="9"/>
        <v>0</v>
      </c>
      <c r="M132">
        <f t="shared" si="8"/>
        <v>0</v>
      </c>
    </row>
    <row r="133" spans="11:13" hidden="1" x14ac:dyDescent="0.3">
      <c r="K133" s="7">
        <f t="shared" ref="K133:K196" si="10">SUM(F133:J133)</f>
        <v>0</v>
      </c>
      <c r="L133" s="5">
        <f t="shared" si="9"/>
        <v>0</v>
      </c>
      <c r="M133">
        <f t="shared" ref="M133:M196" si="11">SUM(K133*L133)</f>
        <v>0</v>
      </c>
    </row>
    <row r="134" spans="11:13" hidden="1" x14ac:dyDescent="0.3">
      <c r="K134" s="7">
        <f t="shared" si="10"/>
        <v>0</v>
      </c>
      <c r="L134" s="5">
        <f t="shared" ref="L134:L197" si="12">IF(D134="X",0,IF(E134="",0,IF(E134="H",0,VLOOKUP(E134,$F$539:$G$553,2))))</f>
        <v>0</v>
      </c>
      <c r="M134">
        <f t="shared" si="11"/>
        <v>0</v>
      </c>
    </row>
    <row r="135" spans="11:13" hidden="1" x14ac:dyDescent="0.3">
      <c r="K135" s="7">
        <f t="shared" si="10"/>
        <v>0</v>
      </c>
      <c r="L135" s="5">
        <f t="shared" si="12"/>
        <v>0</v>
      </c>
      <c r="M135">
        <f t="shared" si="11"/>
        <v>0</v>
      </c>
    </row>
    <row r="136" spans="11:13" hidden="1" x14ac:dyDescent="0.3">
      <c r="K136" s="7">
        <f t="shared" si="10"/>
        <v>0</v>
      </c>
      <c r="L136" s="5">
        <f t="shared" si="12"/>
        <v>0</v>
      </c>
      <c r="M136">
        <f t="shared" si="11"/>
        <v>0</v>
      </c>
    </row>
    <row r="137" spans="11:13" hidden="1" x14ac:dyDescent="0.3">
      <c r="K137" s="7">
        <f t="shared" si="10"/>
        <v>0</v>
      </c>
      <c r="L137" s="5">
        <f t="shared" si="12"/>
        <v>0</v>
      </c>
      <c r="M137">
        <f t="shared" si="11"/>
        <v>0</v>
      </c>
    </row>
    <row r="138" spans="11:13" hidden="1" x14ac:dyDescent="0.3">
      <c r="K138" s="7">
        <f t="shared" si="10"/>
        <v>0</v>
      </c>
      <c r="L138" s="5">
        <f t="shared" si="12"/>
        <v>0</v>
      </c>
      <c r="M138">
        <f t="shared" si="11"/>
        <v>0</v>
      </c>
    </row>
    <row r="139" spans="11:13" hidden="1" x14ac:dyDescent="0.3">
      <c r="K139" s="7">
        <f t="shared" si="10"/>
        <v>0</v>
      </c>
      <c r="L139" s="5">
        <f t="shared" si="12"/>
        <v>0</v>
      </c>
      <c r="M139">
        <f t="shared" si="11"/>
        <v>0</v>
      </c>
    </row>
    <row r="140" spans="11:13" hidden="1" x14ac:dyDescent="0.3">
      <c r="K140" s="7">
        <f t="shared" si="10"/>
        <v>0</v>
      </c>
      <c r="L140" s="5">
        <f t="shared" si="12"/>
        <v>0</v>
      </c>
      <c r="M140">
        <f t="shared" si="11"/>
        <v>0</v>
      </c>
    </row>
    <row r="141" spans="11:13" hidden="1" x14ac:dyDescent="0.3">
      <c r="K141" s="7">
        <f t="shared" si="10"/>
        <v>0</v>
      </c>
      <c r="L141" s="5">
        <f t="shared" si="12"/>
        <v>0</v>
      </c>
      <c r="M141">
        <f t="shared" si="11"/>
        <v>0</v>
      </c>
    </row>
    <row r="142" spans="11:13" hidden="1" x14ac:dyDescent="0.3">
      <c r="K142" s="7">
        <f t="shared" si="10"/>
        <v>0</v>
      </c>
      <c r="L142" s="5">
        <f t="shared" si="12"/>
        <v>0</v>
      </c>
      <c r="M142">
        <f t="shared" si="11"/>
        <v>0</v>
      </c>
    </row>
    <row r="143" spans="11:13" hidden="1" x14ac:dyDescent="0.3">
      <c r="K143" s="7">
        <f t="shared" si="10"/>
        <v>0</v>
      </c>
      <c r="L143" s="5">
        <f t="shared" si="12"/>
        <v>0</v>
      </c>
      <c r="M143">
        <f t="shared" si="11"/>
        <v>0</v>
      </c>
    </row>
    <row r="144" spans="11:13" hidden="1" x14ac:dyDescent="0.3">
      <c r="K144" s="7">
        <f t="shared" si="10"/>
        <v>0</v>
      </c>
      <c r="L144" s="5">
        <f t="shared" si="12"/>
        <v>0</v>
      </c>
      <c r="M144">
        <f t="shared" si="11"/>
        <v>0</v>
      </c>
    </row>
    <row r="145" spans="11:13" hidden="1" x14ac:dyDescent="0.3">
      <c r="K145" s="7">
        <f t="shared" si="10"/>
        <v>0</v>
      </c>
      <c r="L145" s="5">
        <f t="shared" si="12"/>
        <v>0</v>
      </c>
      <c r="M145">
        <f t="shared" si="11"/>
        <v>0</v>
      </c>
    </row>
    <row r="146" spans="11:13" hidden="1" x14ac:dyDescent="0.3">
      <c r="K146" s="7">
        <f t="shared" si="10"/>
        <v>0</v>
      </c>
      <c r="L146" s="5">
        <f t="shared" si="12"/>
        <v>0</v>
      </c>
      <c r="M146">
        <f t="shared" si="11"/>
        <v>0</v>
      </c>
    </row>
    <row r="147" spans="11:13" hidden="1" x14ac:dyDescent="0.3">
      <c r="K147" s="7">
        <f t="shared" si="10"/>
        <v>0</v>
      </c>
      <c r="L147" s="5">
        <f t="shared" si="12"/>
        <v>0</v>
      </c>
      <c r="M147">
        <f t="shared" si="11"/>
        <v>0</v>
      </c>
    </row>
    <row r="148" spans="11:13" hidden="1" x14ac:dyDescent="0.3">
      <c r="K148" s="7">
        <f t="shared" si="10"/>
        <v>0</v>
      </c>
      <c r="L148" s="5">
        <f t="shared" si="12"/>
        <v>0</v>
      </c>
      <c r="M148">
        <f t="shared" si="11"/>
        <v>0</v>
      </c>
    </row>
    <row r="149" spans="11:13" hidden="1" x14ac:dyDescent="0.3">
      <c r="K149" s="7">
        <f t="shared" si="10"/>
        <v>0</v>
      </c>
      <c r="L149" s="5">
        <f t="shared" si="12"/>
        <v>0</v>
      </c>
      <c r="M149">
        <f t="shared" si="11"/>
        <v>0</v>
      </c>
    </row>
    <row r="150" spans="11:13" hidden="1" x14ac:dyDescent="0.3">
      <c r="K150" s="7">
        <f t="shared" si="10"/>
        <v>0</v>
      </c>
      <c r="L150" s="5">
        <f t="shared" si="12"/>
        <v>0</v>
      </c>
      <c r="M150">
        <f t="shared" si="11"/>
        <v>0</v>
      </c>
    </row>
    <row r="151" spans="11:13" hidden="1" x14ac:dyDescent="0.3">
      <c r="K151" s="7">
        <f t="shared" si="10"/>
        <v>0</v>
      </c>
      <c r="L151" s="5">
        <f t="shared" si="12"/>
        <v>0</v>
      </c>
      <c r="M151">
        <f t="shared" si="11"/>
        <v>0</v>
      </c>
    </row>
    <row r="152" spans="11:13" hidden="1" x14ac:dyDescent="0.3">
      <c r="K152" s="7">
        <f t="shared" si="10"/>
        <v>0</v>
      </c>
      <c r="L152" s="5">
        <f t="shared" si="12"/>
        <v>0</v>
      </c>
      <c r="M152">
        <f t="shared" si="11"/>
        <v>0</v>
      </c>
    </row>
    <row r="153" spans="11:13" hidden="1" x14ac:dyDescent="0.3">
      <c r="K153" s="7">
        <f t="shared" si="10"/>
        <v>0</v>
      </c>
      <c r="L153" s="5">
        <f t="shared" si="12"/>
        <v>0</v>
      </c>
      <c r="M153">
        <f t="shared" si="11"/>
        <v>0</v>
      </c>
    </row>
    <row r="154" spans="11:13" hidden="1" x14ac:dyDescent="0.3">
      <c r="K154" s="7">
        <f t="shared" si="10"/>
        <v>0</v>
      </c>
      <c r="L154" s="5">
        <f t="shared" si="12"/>
        <v>0</v>
      </c>
      <c r="M154">
        <f t="shared" si="11"/>
        <v>0</v>
      </c>
    </row>
    <row r="155" spans="11:13" hidden="1" x14ac:dyDescent="0.3">
      <c r="K155" s="7">
        <f t="shared" si="10"/>
        <v>0</v>
      </c>
      <c r="L155" s="5">
        <f t="shared" si="12"/>
        <v>0</v>
      </c>
      <c r="M155">
        <f t="shared" si="11"/>
        <v>0</v>
      </c>
    </row>
    <row r="156" spans="11:13" hidden="1" x14ac:dyDescent="0.3">
      <c r="K156" s="7">
        <f t="shared" si="10"/>
        <v>0</v>
      </c>
      <c r="L156" s="5">
        <f t="shared" si="12"/>
        <v>0</v>
      </c>
      <c r="M156">
        <f t="shared" si="11"/>
        <v>0</v>
      </c>
    </row>
    <row r="157" spans="11:13" hidden="1" x14ac:dyDescent="0.3">
      <c r="K157" s="7">
        <f t="shared" si="10"/>
        <v>0</v>
      </c>
      <c r="L157" s="5">
        <f t="shared" si="12"/>
        <v>0</v>
      </c>
      <c r="M157">
        <f t="shared" si="11"/>
        <v>0</v>
      </c>
    </row>
    <row r="158" spans="11:13" hidden="1" x14ac:dyDescent="0.3">
      <c r="K158" s="7">
        <f t="shared" si="10"/>
        <v>0</v>
      </c>
      <c r="L158" s="5">
        <f t="shared" si="12"/>
        <v>0</v>
      </c>
      <c r="M158">
        <f t="shared" si="11"/>
        <v>0</v>
      </c>
    </row>
    <row r="159" spans="11:13" hidden="1" x14ac:dyDescent="0.3">
      <c r="K159" s="7">
        <f t="shared" si="10"/>
        <v>0</v>
      </c>
      <c r="L159" s="5">
        <f t="shared" si="12"/>
        <v>0</v>
      </c>
      <c r="M159">
        <f t="shared" si="11"/>
        <v>0</v>
      </c>
    </row>
    <row r="160" spans="11:13" hidden="1" x14ac:dyDescent="0.3">
      <c r="K160" s="7">
        <f t="shared" si="10"/>
        <v>0</v>
      </c>
      <c r="L160" s="5">
        <f t="shared" si="12"/>
        <v>0</v>
      </c>
      <c r="M160">
        <f t="shared" si="11"/>
        <v>0</v>
      </c>
    </row>
    <row r="161" spans="11:13" hidden="1" x14ac:dyDescent="0.3">
      <c r="K161" s="7">
        <f t="shared" si="10"/>
        <v>0</v>
      </c>
      <c r="L161" s="5">
        <f t="shared" si="12"/>
        <v>0</v>
      </c>
      <c r="M161">
        <f t="shared" si="11"/>
        <v>0</v>
      </c>
    </row>
    <row r="162" spans="11:13" hidden="1" x14ac:dyDescent="0.3">
      <c r="K162" s="7">
        <f t="shared" si="10"/>
        <v>0</v>
      </c>
      <c r="L162" s="5">
        <f t="shared" si="12"/>
        <v>0</v>
      </c>
      <c r="M162">
        <f t="shared" si="11"/>
        <v>0</v>
      </c>
    </row>
    <row r="163" spans="11:13" hidden="1" x14ac:dyDescent="0.3">
      <c r="K163" s="7">
        <f t="shared" si="10"/>
        <v>0</v>
      </c>
      <c r="L163" s="5">
        <f t="shared" si="12"/>
        <v>0</v>
      </c>
      <c r="M163">
        <f t="shared" si="11"/>
        <v>0</v>
      </c>
    </row>
    <row r="164" spans="11:13" hidden="1" x14ac:dyDescent="0.3">
      <c r="K164" s="7">
        <f t="shared" si="10"/>
        <v>0</v>
      </c>
      <c r="L164" s="5">
        <f t="shared" si="12"/>
        <v>0</v>
      </c>
      <c r="M164">
        <f t="shared" si="11"/>
        <v>0</v>
      </c>
    </row>
    <row r="165" spans="11:13" hidden="1" x14ac:dyDescent="0.3">
      <c r="K165" s="7">
        <f t="shared" si="10"/>
        <v>0</v>
      </c>
      <c r="L165" s="5">
        <f t="shared" si="12"/>
        <v>0</v>
      </c>
      <c r="M165">
        <f t="shared" si="11"/>
        <v>0</v>
      </c>
    </row>
    <row r="166" spans="11:13" hidden="1" x14ac:dyDescent="0.3">
      <c r="K166" s="7">
        <f t="shared" si="10"/>
        <v>0</v>
      </c>
      <c r="L166" s="5">
        <f t="shared" si="12"/>
        <v>0</v>
      </c>
      <c r="M166">
        <f t="shared" si="11"/>
        <v>0</v>
      </c>
    </row>
    <row r="167" spans="11:13" hidden="1" x14ac:dyDescent="0.3">
      <c r="K167" s="7">
        <f t="shared" si="10"/>
        <v>0</v>
      </c>
      <c r="L167" s="5">
        <f t="shared" si="12"/>
        <v>0</v>
      </c>
      <c r="M167">
        <f t="shared" si="11"/>
        <v>0</v>
      </c>
    </row>
    <row r="168" spans="11:13" hidden="1" x14ac:dyDescent="0.3">
      <c r="K168" s="7">
        <f t="shared" si="10"/>
        <v>0</v>
      </c>
      <c r="L168" s="5">
        <f t="shared" si="12"/>
        <v>0</v>
      </c>
      <c r="M168">
        <f t="shared" si="11"/>
        <v>0</v>
      </c>
    </row>
    <row r="169" spans="11:13" hidden="1" x14ac:dyDescent="0.3">
      <c r="K169" s="7">
        <f t="shared" si="10"/>
        <v>0</v>
      </c>
      <c r="L169" s="5">
        <f t="shared" si="12"/>
        <v>0</v>
      </c>
      <c r="M169">
        <f t="shared" si="11"/>
        <v>0</v>
      </c>
    </row>
    <row r="170" spans="11:13" hidden="1" x14ac:dyDescent="0.3">
      <c r="K170" s="7">
        <f t="shared" si="10"/>
        <v>0</v>
      </c>
      <c r="L170" s="5">
        <f t="shared" si="12"/>
        <v>0</v>
      </c>
      <c r="M170">
        <f t="shared" si="11"/>
        <v>0</v>
      </c>
    </row>
    <row r="171" spans="11:13" hidden="1" x14ac:dyDescent="0.3">
      <c r="K171" s="7">
        <f t="shared" si="10"/>
        <v>0</v>
      </c>
      <c r="L171" s="5">
        <f t="shared" si="12"/>
        <v>0</v>
      </c>
      <c r="M171">
        <f t="shared" si="11"/>
        <v>0</v>
      </c>
    </row>
    <row r="172" spans="11:13" hidden="1" x14ac:dyDescent="0.3">
      <c r="K172" s="7">
        <f t="shared" si="10"/>
        <v>0</v>
      </c>
      <c r="L172" s="5">
        <f t="shared" si="12"/>
        <v>0</v>
      </c>
      <c r="M172">
        <f t="shared" si="11"/>
        <v>0</v>
      </c>
    </row>
    <row r="173" spans="11:13" hidden="1" x14ac:dyDescent="0.3">
      <c r="K173" s="7">
        <f t="shared" si="10"/>
        <v>0</v>
      </c>
      <c r="L173" s="5">
        <f t="shared" si="12"/>
        <v>0</v>
      </c>
      <c r="M173">
        <f t="shared" si="11"/>
        <v>0</v>
      </c>
    </row>
    <row r="174" spans="11:13" hidden="1" x14ac:dyDescent="0.3">
      <c r="K174" s="7">
        <f t="shared" si="10"/>
        <v>0</v>
      </c>
      <c r="L174" s="5">
        <f t="shared" si="12"/>
        <v>0</v>
      </c>
      <c r="M174">
        <f t="shared" si="11"/>
        <v>0</v>
      </c>
    </row>
    <row r="175" spans="11:13" hidden="1" x14ac:dyDescent="0.3">
      <c r="K175" s="7">
        <f t="shared" si="10"/>
        <v>0</v>
      </c>
      <c r="L175" s="5">
        <f t="shared" si="12"/>
        <v>0</v>
      </c>
      <c r="M175">
        <f t="shared" si="11"/>
        <v>0</v>
      </c>
    </row>
    <row r="176" spans="11:13" hidden="1" x14ac:dyDescent="0.3">
      <c r="K176" s="7">
        <f t="shared" si="10"/>
        <v>0</v>
      </c>
      <c r="L176" s="5">
        <f t="shared" si="12"/>
        <v>0</v>
      </c>
      <c r="M176">
        <f t="shared" si="11"/>
        <v>0</v>
      </c>
    </row>
    <row r="177" spans="11:13" hidden="1" x14ac:dyDescent="0.3">
      <c r="K177" s="7">
        <f t="shared" si="10"/>
        <v>0</v>
      </c>
      <c r="L177" s="5">
        <f t="shared" si="12"/>
        <v>0</v>
      </c>
      <c r="M177">
        <f t="shared" si="11"/>
        <v>0</v>
      </c>
    </row>
    <row r="178" spans="11:13" hidden="1" x14ac:dyDescent="0.3">
      <c r="K178" s="7">
        <f t="shared" si="10"/>
        <v>0</v>
      </c>
      <c r="L178" s="5">
        <f t="shared" si="12"/>
        <v>0</v>
      </c>
      <c r="M178">
        <f t="shared" si="11"/>
        <v>0</v>
      </c>
    </row>
    <row r="179" spans="11:13" hidden="1" x14ac:dyDescent="0.3">
      <c r="K179" s="7">
        <f t="shared" si="10"/>
        <v>0</v>
      </c>
      <c r="L179" s="5">
        <f t="shared" si="12"/>
        <v>0</v>
      </c>
      <c r="M179">
        <f t="shared" si="11"/>
        <v>0</v>
      </c>
    </row>
    <row r="180" spans="11:13" hidden="1" x14ac:dyDescent="0.3">
      <c r="K180" s="7">
        <f t="shared" si="10"/>
        <v>0</v>
      </c>
      <c r="L180" s="5">
        <f t="shared" si="12"/>
        <v>0</v>
      </c>
      <c r="M180">
        <f t="shared" si="11"/>
        <v>0</v>
      </c>
    </row>
    <row r="181" spans="11:13" hidden="1" x14ac:dyDescent="0.3">
      <c r="K181" s="7">
        <f t="shared" si="10"/>
        <v>0</v>
      </c>
      <c r="L181" s="5">
        <f t="shared" si="12"/>
        <v>0</v>
      </c>
      <c r="M181">
        <f t="shared" si="11"/>
        <v>0</v>
      </c>
    </row>
    <row r="182" spans="11:13" hidden="1" x14ac:dyDescent="0.3">
      <c r="K182" s="7">
        <f t="shared" si="10"/>
        <v>0</v>
      </c>
      <c r="L182" s="5">
        <f t="shared" si="12"/>
        <v>0</v>
      </c>
      <c r="M182">
        <f t="shared" si="11"/>
        <v>0</v>
      </c>
    </row>
    <row r="183" spans="11:13" hidden="1" x14ac:dyDescent="0.3">
      <c r="K183" s="7">
        <f t="shared" si="10"/>
        <v>0</v>
      </c>
      <c r="L183" s="5">
        <f t="shared" si="12"/>
        <v>0</v>
      </c>
      <c r="M183">
        <f t="shared" si="11"/>
        <v>0</v>
      </c>
    </row>
    <row r="184" spans="11:13" hidden="1" x14ac:dyDescent="0.3">
      <c r="K184" s="7">
        <f t="shared" si="10"/>
        <v>0</v>
      </c>
      <c r="L184" s="5">
        <f t="shared" si="12"/>
        <v>0</v>
      </c>
      <c r="M184">
        <f t="shared" si="11"/>
        <v>0</v>
      </c>
    </row>
    <row r="185" spans="11:13" hidden="1" x14ac:dyDescent="0.3">
      <c r="K185" s="7">
        <f t="shared" si="10"/>
        <v>0</v>
      </c>
      <c r="L185" s="5">
        <f t="shared" si="12"/>
        <v>0</v>
      </c>
      <c r="M185">
        <f t="shared" si="11"/>
        <v>0</v>
      </c>
    </row>
    <row r="186" spans="11:13" hidden="1" x14ac:dyDescent="0.3">
      <c r="K186" s="7">
        <f t="shared" si="10"/>
        <v>0</v>
      </c>
      <c r="L186" s="5">
        <f t="shared" si="12"/>
        <v>0</v>
      </c>
      <c r="M186">
        <f t="shared" si="11"/>
        <v>0</v>
      </c>
    </row>
    <row r="187" spans="11:13" hidden="1" x14ac:dyDescent="0.3">
      <c r="K187" s="7">
        <f t="shared" si="10"/>
        <v>0</v>
      </c>
      <c r="L187" s="5">
        <f t="shared" si="12"/>
        <v>0</v>
      </c>
      <c r="M187">
        <f t="shared" si="11"/>
        <v>0</v>
      </c>
    </row>
    <row r="188" spans="11:13" hidden="1" x14ac:dyDescent="0.3">
      <c r="K188" s="7">
        <f t="shared" si="10"/>
        <v>0</v>
      </c>
      <c r="L188" s="5">
        <f t="shared" si="12"/>
        <v>0</v>
      </c>
      <c r="M188">
        <f t="shared" si="11"/>
        <v>0</v>
      </c>
    </row>
    <row r="189" spans="11:13" hidden="1" x14ac:dyDescent="0.3">
      <c r="K189" s="7">
        <f t="shared" si="10"/>
        <v>0</v>
      </c>
      <c r="L189" s="5">
        <f t="shared" si="12"/>
        <v>0</v>
      </c>
      <c r="M189">
        <f t="shared" si="11"/>
        <v>0</v>
      </c>
    </row>
    <row r="190" spans="11:13" hidden="1" x14ac:dyDescent="0.3">
      <c r="K190" s="7">
        <f t="shared" si="10"/>
        <v>0</v>
      </c>
      <c r="L190" s="5">
        <f t="shared" si="12"/>
        <v>0</v>
      </c>
      <c r="M190">
        <f t="shared" si="11"/>
        <v>0</v>
      </c>
    </row>
    <row r="191" spans="11:13" hidden="1" x14ac:dyDescent="0.3">
      <c r="K191" s="7">
        <f t="shared" si="10"/>
        <v>0</v>
      </c>
      <c r="L191" s="5">
        <f t="shared" si="12"/>
        <v>0</v>
      </c>
      <c r="M191">
        <f t="shared" si="11"/>
        <v>0</v>
      </c>
    </row>
    <row r="192" spans="11:13" hidden="1" x14ac:dyDescent="0.3">
      <c r="K192" s="7">
        <f t="shared" si="10"/>
        <v>0</v>
      </c>
      <c r="L192" s="5">
        <f t="shared" si="12"/>
        <v>0</v>
      </c>
      <c r="M192">
        <f t="shared" si="11"/>
        <v>0</v>
      </c>
    </row>
    <row r="193" spans="11:13" hidden="1" x14ac:dyDescent="0.3">
      <c r="K193" s="7">
        <f t="shared" si="10"/>
        <v>0</v>
      </c>
      <c r="L193" s="5">
        <f t="shared" si="12"/>
        <v>0</v>
      </c>
      <c r="M193">
        <f t="shared" si="11"/>
        <v>0</v>
      </c>
    </row>
    <row r="194" spans="11:13" hidden="1" x14ac:dyDescent="0.3">
      <c r="K194" s="7">
        <f t="shared" si="10"/>
        <v>0</v>
      </c>
      <c r="L194" s="5">
        <f t="shared" si="12"/>
        <v>0</v>
      </c>
      <c r="M194">
        <f t="shared" si="11"/>
        <v>0</v>
      </c>
    </row>
    <row r="195" spans="11:13" hidden="1" x14ac:dyDescent="0.3">
      <c r="K195" s="7">
        <f t="shared" si="10"/>
        <v>0</v>
      </c>
      <c r="L195" s="5">
        <f t="shared" si="12"/>
        <v>0</v>
      </c>
      <c r="M195">
        <f t="shared" si="11"/>
        <v>0</v>
      </c>
    </row>
    <row r="196" spans="11:13" hidden="1" x14ac:dyDescent="0.3">
      <c r="K196" s="7">
        <f t="shared" si="10"/>
        <v>0</v>
      </c>
      <c r="L196" s="5">
        <f t="shared" si="12"/>
        <v>0</v>
      </c>
      <c r="M196">
        <f t="shared" si="11"/>
        <v>0</v>
      </c>
    </row>
    <row r="197" spans="11:13" hidden="1" x14ac:dyDescent="0.3">
      <c r="K197" s="7">
        <f t="shared" ref="K197:K260" si="13">SUM(F197:J197)</f>
        <v>0</v>
      </c>
      <c r="L197" s="5">
        <f t="shared" si="12"/>
        <v>0</v>
      </c>
      <c r="M197">
        <f t="shared" ref="M197:M260" si="14">SUM(K197*L197)</f>
        <v>0</v>
      </c>
    </row>
    <row r="198" spans="11:13" hidden="1" x14ac:dyDescent="0.3">
      <c r="K198" s="7">
        <f t="shared" si="13"/>
        <v>0</v>
      </c>
      <c r="L198" s="5">
        <f t="shared" ref="L198:L261" si="15">IF(D198="X",0,IF(E198="",0,IF(E198="H",0,VLOOKUP(E198,$F$539:$G$553,2))))</f>
        <v>0</v>
      </c>
      <c r="M198">
        <f t="shared" si="14"/>
        <v>0</v>
      </c>
    </row>
    <row r="199" spans="11:13" hidden="1" x14ac:dyDescent="0.3">
      <c r="K199" s="7">
        <f t="shared" si="13"/>
        <v>0</v>
      </c>
      <c r="L199" s="5">
        <f t="shared" si="15"/>
        <v>0</v>
      </c>
      <c r="M199">
        <f t="shared" si="14"/>
        <v>0</v>
      </c>
    </row>
    <row r="200" spans="11:13" hidden="1" x14ac:dyDescent="0.3">
      <c r="K200" s="7">
        <f t="shared" si="13"/>
        <v>0</v>
      </c>
      <c r="L200" s="5">
        <f t="shared" si="15"/>
        <v>0</v>
      </c>
      <c r="M200">
        <f t="shared" si="14"/>
        <v>0</v>
      </c>
    </row>
    <row r="201" spans="11:13" hidden="1" x14ac:dyDescent="0.3">
      <c r="K201" s="7">
        <f t="shared" si="13"/>
        <v>0</v>
      </c>
      <c r="L201" s="5">
        <f t="shared" si="15"/>
        <v>0</v>
      </c>
      <c r="M201">
        <f t="shared" si="14"/>
        <v>0</v>
      </c>
    </row>
    <row r="202" spans="11:13" hidden="1" x14ac:dyDescent="0.3">
      <c r="K202" s="7">
        <f t="shared" si="13"/>
        <v>0</v>
      </c>
      <c r="L202" s="5">
        <f t="shared" si="15"/>
        <v>0</v>
      </c>
      <c r="M202">
        <f t="shared" si="14"/>
        <v>0</v>
      </c>
    </row>
    <row r="203" spans="11:13" hidden="1" x14ac:dyDescent="0.3">
      <c r="K203" s="7">
        <f t="shared" si="13"/>
        <v>0</v>
      </c>
      <c r="L203" s="5">
        <f t="shared" si="15"/>
        <v>0</v>
      </c>
      <c r="M203">
        <f t="shared" si="14"/>
        <v>0</v>
      </c>
    </row>
    <row r="204" spans="11:13" hidden="1" x14ac:dyDescent="0.3">
      <c r="K204" s="7">
        <f t="shared" si="13"/>
        <v>0</v>
      </c>
      <c r="L204" s="5">
        <f t="shared" si="15"/>
        <v>0</v>
      </c>
      <c r="M204">
        <f t="shared" si="14"/>
        <v>0</v>
      </c>
    </row>
    <row r="205" spans="11:13" hidden="1" x14ac:dyDescent="0.3">
      <c r="K205" s="7">
        <f t="shared" si="13"/>
        <v>0</v>
      </c>
      <c r="L205" s="5">
        <f t="shared" si="15"/>
        <v>0</v>
      </c>
      <c r="M205">
        <f t="shared" si="14"/>
        <v>0</v>
      </c>
    </row>
    <row r="206" spans="11:13" hidden="1" x14ac:dyDescent="0.3">
      <c r="K206" s="7">
        <f t="shared" si="13"/>
        <v>0</v>
      </c>
      <c r="L206" s="5">
        <f t="shared" si="15"/>
        <v>0</v>
      </c>
      <c r="M206">
        <f t="shared" si="14"/>
        <v>0</v>
      </c>
    </row>
    <row r="207" spans="11:13" hidden="1" x14ac:dyDescent="0.3">
      <c r="K207" s="7">
        <f t="shared" si="13"/>
        <v>0</v>
      </c>
      <c r="L207" s="5">
        <f t="shared" si="15"/>
        <v>0</v>
      </c>
      <c r="M207">
        <f t="shared" si="14"/>
        <v>0</v>
      </c>
    </row>
    <row r="208" spans="11:13" hidden="1" x14ac:dyDescent="0.3">
      <c r="K208" s="7">
        <f t="shared" si="13"/>
        <v>0</v>
      </c>
      <c r="L208" s="5">
        <f t="shared" si="15"/>
        <v>0</v>
      </c>
      <c r="M208">
        <f t="shared" si="14"/>
        <v>0</v>
      </c>
    </row>
    <row r="209" spans="11:13" hidden="1" x14ac:dyDescent="0.3">
      <c r="K209" s="7">
        <f t="shared" si="13"/>
        <v>0</v>
      </c>
      <c r="L209" s="5">
        <f t="shared" si="15"/>
        <v>0</v>
      </c>
      <c r="M209">
        <f t="shared" si="14"/>
        <v>0</v>
      </c>
    </row>
    <row r="210" spans="11:13" hidden="1" x14ac:dyDescent="0.3">
      <c r="K210" s="7">
        <f t="shared" si="13"/>
        <v>0</v>
      </c>
      <c r="L210" s="5">
        <f t="shared" si="15"/>
        <v>0</v>
      </c>
      <c r="M210">
        <f t="shared" si="14"/>
        <v>0</v>
      </c>
    </row>
    <row r="211" spans="11:13" hidden="1" x14ac:dyDescent="0.3">
      <c r="K211" s="7">
        <f t="shared" si="13"/>
        <v>0</v>
      </c>
      <c r="L211" s="5">
        <f t="shared" si="15"/>
        <v>0</v>
      </c>
      <c r="M211">
        <f t="shared" si="14"/>
        <v>0</v>
      </c>
    </row>
    <row r="212" spans="11:13" hidden="1" x14ac:dyDescent="0.3">
      <c r="K212" s="7">
        <f t="shared" si="13"/>
        <v>0</v>
      </c>
      <c r="L212" s="5">
        <f t="shared" si="15"/>
        <v>0</v>
      </c>
      <c r="M212">
        <f t="shared" si="14"/>
        <v>0</v>
      </c>
    </row>
    <row r="213" spans="11:13" hidden="1" x14ac:dyDescent="0.3">
      <c r="K213" s="7">
        <f t="shared" si="13"/>
        <v>0</v>
      </c>
      <c r="L213" s="5">
        <f t="shared" si="15"/>
        <v>0</v>
      </c>
      <c r="M213">
        <f t="shared" si="14"/>
        <v>0</v>
      </c>
    </row>
    <row r="214" spans="11:13" hidden="1" x14ac:dyDescent="0.3">
      <c r="K214" s="7">
        <f t="shared" si="13"/>
        <v>0</v>
      </c>
      <c r="L214" s="5">
        <f t="shared" si="15"/>
        <v>0</v>
      </c>
      <c r="M214">
        <f t="shared" si="14"/>
        <v>0</v>
      </c>
    </row>
    <row r="215" spans="11:13" hidden="1" x14ac:dyDescent="0.3">
      <c r="K215" s="7">
        <f t="shared" si="13"/>
        <v>0</v>
      </c>
      <c r="L215" s="5">
        <f t="shared" si="15"/>
        <v>0</v>
      </c>
      <c r="M215">
        <f t="shared" si="14"/>
        <v>0</v>
      </c>
    </row>
    <row r="216" spans="11:13" hidden="1" x14ac:dyDescent="0.3">
      <c r="K216" s="7">
        <f t="shared" si="13"/>
        <v>0</v>
      </c>
      <c r="L216" s="5">
        <f t="shared" si="15"/>
        <v>0</v>
      </c>
      <c r="M216">
        <f t="shared" si="14"/>
        <v>0</v>
      </c>
    </row>
    <row r="217" spans="11:13" hidden="1" x14ac:dyDescent="0.3">
      <c r="K217" s="7">
        <f t="shared" si="13"/>
        <v>0</v>
      </c>
      <c r="L217" s="5">
        <f t="shared" si="15"/>
        <v>0</v>
      </c>
      <c r="M217">
        <f t="shared" si="14"/>
        <v>0</v>
      </c>
    </row>
    <row r="218" spans="11:13" hidden="1" x14ac:dyDescent="0.3">
      <c r="K218" s="7">
        <f t="shared" si="13"/>
        <v>0</v>
      </c>
      <c r="L218" s="5">
        <f t="shared" si="15"/>
        <v>0</v>
      </c>
      <c r="M218">
        <f t="shared" si="14"/>
        <v>0</v>
      </c>
    </row>
    <row r="219" spans="11:13" hidden="1" x14ac:dyDescent="0.3">
      <c r="K219" s="7">
        <f t="shared" si="13"/>
        <v>0</v>
      </c>
      <c r="L219" s="5">
        <f t="shared" si="15"/>
        <v>0</v>
      </c>
      <c r="M219">
        <f t="shared" si="14"/>
        <v>0</v>
      </c>
    </row>
    <row r="220" spans="11:13" hidden="1" x14ac:dyDescent="0.3">
      <c r="K220" s="7">
        <f t="shared" si="13"/>
        <v>0</v>
      </c>
      <c r="L220" s="5">
        <f t="shared" si="15"/>
        <v>0</v>
      </c>
      <c r="M220">
        <f t="shared" si="14"/>
        <v>0</v>
      </c>
    </row>
    <row r="221" spans="11:13" hidden="1" x14ac:dyDescent="0.3">
      <c r="K221" s="7">
        <f t="shared" si="13"/>
        <v>0</v>
      </c>
      <c r="L221" s="5">
        <f t="shared" si="15"/>
        <v>0</v>
      </c>
      <c r="M221">
        <f t="shared" si="14"/>
        <v>0</v>
      </c>
    </row>
    <row r="222" spans="11:13" hidden="1" x14ac:dyDescent="0.3">
      <c r="K222" s="7">
        <f t="shared" si="13"/>
        <v>0</v>
      </c>
      <c r="L222" s="5">
        <f t="shared" si="15"/>
        <v>0</v>
      </c>
      <c r="M222">
        <f t="shared" si="14"/>
        <v>0</v>
      </c>
    </row>
    <row r="223" spans="11:13" hidden="1" x14ac:dyDescent="0.3">
      <c r="K223" s="7">
        <f t="shared" si="13"/>
        <v>0</v>
      </c>
      <c r="L223" s="5">
        <f t="shared" si="15"/>
        <v>0</v>
      </c>
      <c r="M223">
        <f t="shared" si="14"/>
        <v>0</v>
      </c>
    </row>
    <row r="224" spans="11:13" hidden="1" x14ac:dyDescent="0.3">
      <c r="K224" s="7">
        <f t="shared" si="13"/>
        <v>0</v>
      </c>
      <c r="L224" s="5">
        <f t="shared" si="15"/>
        <v>0</v>
      </c>
      <c r="M224">
        <f t="shared" si="14"/>
        <v>0</v>
      </c>
    </row>
    <row r="225" spans="11:13" hidden="1" x14ac:dyDescent="0.3">
      <c r="K225" s="7">
        <f t="shared" si="13"/>
        <v>0</v>
      </c>
      <c r="L225" s="5">
        <f t="shared" si="15"/>
        <v>0</v>
      </c>
      <c r="M225">
        <f t="shared" si="14"/>
        <v>0</v>
      </c>
    </row>
    <row r="226" spans="11:13" hidden="1" x14ac:dyDescent="0.3">
      <c r="K226" s="7">
        <f t="shared" si="13"/>
        <v>0</v>
      </c>
      <c r="L226" s="5">
        <f t="shared" si="15"/>
        <v>0</v>
      </c>
      <c r="M226">
        <f t="shared" si="14"/>
        <v>0</v>
      </c>
    </row>
    <row r="227" spans="11:13" hidden="1" x14ac:dyDescent="0.3">
      <c r="K227" s="7">
        <f t="shared" si="13"/>
        <v>0</v>
      </c>
      <c r="L227" s="5">
        <f t="shared" si="15"/>
        <v>0</v>
      </c>
      <c r="M227">
        <f t="shared" si="14"/>
        <v>0</v>
      </c>
    </row>
    <row r="228" spans="11:13" hidden="1" x14ac:dyDescent="0.3">
      <c r="K228" s="7">
        <f t="shared" si="13"/>
        <v>0</v>
      </c>
      <c r="L228" s="5">
        <f t="shared" si="15"/>
        <v>0</v>
      </c>
      <c r="M228">
        <f t="shared" si="14"/>
        <v>0</v>
      </c>
    </row>
    <row r="229" spans="11:13" hidden="1" x14ac:dyDescent="0.3">
      <c r="K229" s="7">
        <f t="shared" si="13"/>
        <v>0</v>
      </c>
      <c r="L229" s="5">
        <f t="shared" si="15"/>
        <v>0</v>
      </c>
      <c r="M229">
        <f t="shared" si="14"/>
        <v>0</v>
      </c>
    </row>
    <row r="230" spans="11:13" hidden="1" x14ac:dyDescent="0.3">
      <c r="K230" s="7">
        <f t="shared" si="13"/>
        <v>0</v>
      </c>
      <c r="L230" s="5">
        <f t="shared" si="15"/>
        <v>0</v>
      </c>
      <c r="M230">
        <f t="shared" si="14"/>
        <v>0</v>
      </c>
    </row>
    <row r="231" spans="11:13" hidden="1" x14ac:dyDescent="0.3">
      <c r="K231" s="7">
        <f t="shared" si="13"/>
        <v>0</v>
      </c>
      <c r="L231" s="5">
        <f t="shared" si="15"/>
        <v>0</v>
      </c>
      <c r="M231">
        <f t="shared" si="14"/>
        <v>0</v>
      </c>
    </row>
    <row r="232" spans="11:13" hidden="1" x14ac:dyDescent="0.3">
      <c r="K232" s="7">
        <f t="shared" si="13"/>
        <v>0</v>
      </c>
      <c r="L232" s="5">
        <f t="shared" si="15"/>
        <v>0</v>
      </c>
      <c r="M232">
        <f t="shared" si="14"/>
        <v>0</v>
      </c>
    </row>
    <row r="233" spans="11:13" hidden="1" x14ac:dyDescent="0.3">
      <c r="K233" s="7">
        <f t="shared" si="13"/>
        <v>0</v>
      </c>
      <c r="L233" s="5">
        <f t="shared" si="15"/>
        <v>0</v>
      </c>
      <c r="M233">
        <f t="shared" si="14"/>
        <v>0</v>
      </c>
    </row>
    <row r="234" spans="11:13" hidden="1" x14ac:dyDescent="0.3">
      <c r="K234" s="7">
        <f t="shared" si="13"/>
        <v>0</v>
      </c>
      <c r="L234" s="5">
        <f t="shared" si="15"/>
        <v>0</v>
      </c>
      <c r="M234">
        <f t="shared" si="14"/>
        <v>0</v>
      </c>
    </row>
    <row r="235" spans="11:13" hidden="1" x14ac:dyDescent="0.3">
      <c r="K235" s="7">
        <f t="shared" si="13"/>
        <v>0</v>
      </c>
      <c r="L235" s="5">
        <f t="shared" si="15"/>
        <v>0</v>
      </c>
      <c r="M235">
        <f t="shared" si="14"/>
        <v>0</v>
      </c>
    </row>
    <row r="236" spans="11:13" hidden="1" x14ac:dyDescent="0.3">
      <c r="K236" s="7">
        <f t="shared" si="13"/>
        <v>0</v>
      </c>
      <c r="L236" s="5">
        <f t="shared" si="15"/>
        <v>0</v>
      </c>
      <c r="M236">
        <f t="shared" si="14"/>
        <v>0</v>
      </c>
    </row>
    <row r="237" spans="11:13" hidden="1" x14ac:dyDescent="0.3">
      <c r="K237" s="7">
        <f t="shared" si="13"/>
        <v>0</v>
      </c>
      <c r="L237" s="5">
        <f t="shared" si="15"/>
        <v>0</v>
      </c>
      <c r="M237">
        <f t="shared" si="14"/>
        <v>0</v>
      </c>
    </row>
    <row r="238" spans="11:13" hidden="1" x14ac:dyDescent="0.3">
      <c r="K238" s="7">
        <f t="shared" si="13"/>
        <v>0</v>
      </c>
      <c r="L238" s="5">
        <f t="shared" si="15"/>
        <v>0</v>
      </c>
      <c r="M238">
        <f t="shared" si="14"/>
        <v>0</v>
      </c>
    </row>
    <row r="239" spans="11:13" hidden="1" x14ac:dyDescent="0.3">
      <c r="K239" s="7">
        <f t="shared" si="13"/>
        <v>0</v>
      </c>
      <c r="L239" s="5">
        <f t="shared" si="15"/>
        <v>0</v>
      </c>
      <c r="M239">
        <f t="shared" si="14"/>
        <v>0</v>
      </c>
    </row>
    <row r="240" spans="11:13" hidden="1" x14ac:dyDescent="0.3">
      <c r="K240" s="7">
        <f t="shared" si="13"/>
        <v>0</v>
      </c>
      <c r="L240" s="5">
        <f t="shared" si="15"/>
        <v>0</v>
      </c>
      <c r="M240">
        <f t="shared" si="14"/>
        <v>0</v>
      </c>
    </row>
    <row r="241" spans="11:13" hidden="1" x14ac:dyDescent="0.3">
      <c r="K241" s="7">
        <f t="shared" si="13"/>
        <v>0</v>
      </c>
      <c r="L241" s="5">
        <f t="shared" si="15"/>
        <v>0</v>
      </c>
      <c r="M241">
        <f t="shared" si="14"/>
        <v>0</v>
      </c>
    </row>
    <row r="242" spans="11:13" hidden="1" x14ac:dyDescent="0.3">
      <c r="K242" s="7">
        <f t="shared" si="13"/>
        <v>0</v>
      </c>
      <c r="L242" s="5">
        <f t="shared" si="15"/>
        <v>0</v>
      </c>
      <c r="M242">
        <f t="shared" si="14"/>
        <v>0</v>
      </c>
    </row>
    <row r="243" spans="11:13" hidden="1" x14ac:dyDescent="0.3">
      <c r="K243" s="7">
        <f t="shared" si="13"/>
        <v>0</v>
      </c>
      <c r="L243" s="5">
        <f t="shared" si="15"/>
        <v>0</v>
      </c>
      <c r="M243">
        <f t="shared" si="14"/>
        <v>0</v>
      </c>
    </row>
    <row r="244" spans="11:13" hidden="1" x14ac:dyDescent="0.3">
      <c r="K244" s="7">
        <f t="shared" si="13"/>
        <v>0</v>
      </c>
      <c r="L244" s="5">
        <f t="shared" si="15"/>
        <v>0</v>
      </c>
      <c r="M244">
        <f t="shared" si="14"/>
        <v>0</v>
      </c>
    </row>
    <row r="245" spans="11:13" hidden="1" x14ac:dyDescent="0.3">
      <c r="K245" s="7">
        <f t="shared" si="13"/>
        <v>0</v>
      </c>
      <c r="L245" s="5">
        <f t="shared" si="15"/>
        <v>0</v>
      </c>
      <c r="M245">
        <f t="shared" si="14"/>
        <v>0</v>
      </c>
    </row>
    <row r="246" spans="11:13" hidden="1" x14ac:dyDescent="0.3">
      <c r="K246" s="7">
        <f t="shared" si="13"/>
        <v>0</v>
      </c>
      <c r="L246" s="5">
        <f t="shared" si="15"/>
        <v>0</v>
      </c>
      <c r="M246">
        <f t="shared" si="14"/>
        <v>0</v>
      </c>
    </row>
    <row r="247" spans="11:13" hidden="1" x14ac:dyDescent="0.3">
      <c r="K247" s="7">
        <f t="shared" si="13"/>
        <v>0</v>
      </c>
      <c r="L247" s="5">
        <f t="shared" si="15"/>
        <v>0</v>
      </c>
      <c r="M247">
        <f t="shared" si="14"/>
        <v>0</v>
      </c>
    </row>
    <row r="248" spans="11:13" hidden="1" x14ac:dyDescent="0.3">
      <c r="K248" s="7">
        <f t="shared" si="13"/>
        <v>0</v>
      </c>
      <c r="L248" s="5">
        <f t="shared" si="15"/>
        <v>0</v>
      </c>
      <c r="M248">
        <f t="shared" si="14"/>
        <v>0</v>
      </c>
    </row>
    <row r="249" spans="11:13" hidden="1" x14ac:dyDescent="0.3">
      <c r="K249" s="7">
        <f t="shared" si="13"/>
        <v>0</v>
      </c>
      <c r="L249" s="5">
        <f t="shared" si="15"/>
        <v>0</v>
      </c>
      <c r="M249">
        <f t="shared" si="14"/>
        <v>0</v>
      </c>
    </row>
    <row r="250" spans="11:13" hidden="1" x14ac:dyDescent="0.3">
      <c r="K250" s="7">
        <f t="shared" si="13"/>
        <v>0</v>
      </c>
      <c r="L250" s="5">
        <f t="shared" si="15"/>
        <v>0</v>
      </c>
      <c r="M250">
        <f t="shared" si="14"/>
        <v>0</v>
      </c>
    </row>
    <row r="251" spans="11:13" hidden="1" x14ac:dyDescent="0.3">
      <c r="K251" s="7">
        <f t="shared" si="13"/>
        <v>0</v>
      </c>
      <c r="L251" s="5">
        <f t="shared" si="15"/>
        <v>0</v>
      </c>
      <c r="M251">
        <f t="shared" si="14"/>
        <v>0</v>
      </c>
    </row>
    <row r="252" spans="11:13" hidden="1" x14ac:dyDescent="0.3">
      <c r="K252" s="7">
        <f t="shared" si="13"/>
        <v>0</v>
      </c>
      <c r="L252" s="5">
        <f t="shared" si="15"/>
        <v>0</v>
      </c>
      <c r="M252">
        <f t="shared" si="14"/>
        <v>0</v>
      </c>
    </row>
    <row r="253" spans="11:13" hidden="1" x14ac:dyDescent="0.3">
      <c r="K253" s="7">
        <f t="shared" si="13"/>
        <v>0</v>
      </c>
      <c r="L253" s="5">
        <f t="shared" si="15"/>
        <v>0</v>
      </c>
      <c r="M253">
        <f t="shared" si="14"/>
        <v>0</v>
      </c>
    </row>
    <row r="254" spans="11:13" hidden="1" x14ac:dyDescent="0.3">
      <c r="K254" s="7">
        <f t="shared" si="13"/>
        <v>0</v>
      </c>
      <c r="L254" s="5">
        <f t="shared" si="15"/>
        <v>0</v>
      </c>
      <c r="M254">
        <f t="shared" si="14"/>
        <v>0</v>
      </c>
    </row>
    <row r="255" spans="11:13" hidden="1" x14ac:dyDescent="0.3">
      <c r="K255" s="7">
        <f t="shared" si="13"/>
        <v>0</v>
      </c>
      <c r="L255" s="5">
        <f t="shared" si="15"/>
        <v>0</v>
      </c>
      <c r="M255">
        <f t="shared" si="14"/>
        <v>0</v>
      </c>
    </row>
    <row r="256" spans="11:13" hidden="1" x14ac:dyDescent="0.3">
      <c r="K256" s="7">
        <f t="shared" si="13"/>
        <v>0</v>
      </c>
      <c r="L256" s="5">
        <f t="shared" si="15"/>
        <v>0</v>
      </c>
      <c r="M256">
        <f t="shared" si="14"/>
        <v>0</v>
      </c>
    </row>
    <row r="257" spans="11:13" hidden="1" x14ac:dyDescent="0.3">
      <c r="K257" s="7">
        <f t="shared" si="13"/>
        <v>0</v>
      </c>
      <c r="L257" s="5">
        <f t="shared" si="15"/>
        <v>0</v>
      </c>
      <c r="M257">
        <f t="shared" si="14"/>
        <v>0</v>
      </c>
    </row>
    <row r="258" spans="11:13" hidden="1" x14ac:dyDescent="0.3">
      <c r="K258" s="7">
        <f t="shared" si="13"/>
        <v>0</v>
      </c>
      <c r="L258" s="5">
        <f t="shared" si="15"/>
        <v>0</v>
      </c>
      <c r="M258">
        <f t="shared" si="14"/>
        <v>0</v>
      </c>
    </row>
    <row r="259" spans="11:13" hidden="1" x14ac:dyDescent="0.3">
      <c r="K259" s="7">
        <f t="shared" si="13"/>
        <v>0</v>
      </c>
      <c r="L259" s="5">
        <f t="shared" si="15"/>
        <v>0</v>
      </c>
      <c r="M259">
        <f t="shared" si="14"/>
        <v>0</v>
      </c>
    </row>
    <row r="260" spans="11:13" hidden="1" x14ac:dyDescent="0.3">
      <c r="K260" s="7">
        <f t="shared" si="13"/>
        <v>0</v>
      </c>
      <c r="L260" s="5">
        <f t="shared" si="15"/>
        <v>0</v>
      </c>
      <c r="M260">
        <f t="shared" si="14"/>
        <v>0</v>
      </c>
    </row>
    <row r="261" spans="11:13" hidden="1" x14ac:dyDescent="0.3">
      <c r="K261" s="7">
        <f t="shared" ref="K261:K324" si="16">SUM(F261:J261)</f>
        <v>0</v>
      </c>
      <c r="L261" s="5">
        <f t="shared" si="15"/>
        <v>0</v>
      </c>
      <c r="M261">
        <f t="shared" ref="M261:M324" si="17">SUM(K261*L261)</f>
        <v>0</v>
      </c>
    </row>
    <row r="262" spans="11:13" hidden="1" x14ac:dyDescent="0.3">
      <c r="K262" s="7">
        <f t="shared" si="16"/>
        <v>0</v>
      </c>
      <c r="L262" s="5">
        <f t="shared" ref="L262:L325" si="18">IF(D262="X",0,IF(E262="",0,IF(E262="H",0,VLOOKUP(E262,$F$539:$G$553,2))))</f>
        <v>0</v>
      </c>
      <c r="M262">
        <f t="shared" si="17"/>
        <v>0</v>
      </c>
    </row>
    <row r="263" spans="11:13" hidden="1" x14ac:dyDescent="0.3">
      <c r="K263" s="7">
        <f t="shared" si="16"/>
        <v>0</v>
      </c>
      <c r="L263" s="5">
        <f t="shared" si="18"/>
        <v>0</v>
      </c>
      <c r="M263">
        <f t="shared" si="17"/>
        <v>0</v>
      </c>
    </row>
    <row r="264" spans="11:13" hidden="1" x14ac:dyDescent="0.3">
      <c r="K264" s="7">
        <f t="shared" si="16"/>
        <v>0</v>
      </c>
      <c r="L264" s="5">
        <f t="shared" si="18"/>
        <v>0</v>
      </c>
      <c r="M264">
        <f t="shared" si="17"/>
        <v>0</v>
      </c>
    </row>
    <row r="265" spans="11:13" hidden="1" x14ac:dyDescent="0.3">
      <c r="K265" s="7">
        <f t="shared" si="16"/>
        <v>0</v>
      </c>
      <c r="L265" s="5">
        <f t="shared" si="18"/>
        <v>0</v>
      </c>
      <c r="M265">
        <f t="shared" si="17"/>
        <v>0</v>
      </c>
    </row>
    <row r="266" spans="11:13" hidden="1" x14ac:dyDescent="0.3">
      <c r="K266" s="7">
        <f t="shared" si="16"/>
        <v>0</v>
      </c>
      <c r="L266" s="5">
        <f t="shared" si="18"/>
        <v>0</v>
      </c>
      <c r="M266">
        <f t="shared" si="17"/>
        <v>0</v>
      </c>
    </row>
    <row r="267" spans="11:13" hidden="1" x14ac:dyDescent="0.3">
      <c r="K267" s="7">
        <f t="shared" si="16"/>
        <v>0</v>
      </c>
      <c r="L267" s="5">
        <f t="shared" si="18"/>
        <v>0</v>
      </c>
      <c r="M267">
        <f t="shared" si="17"/>
        <v>0</v>
      </c>
    </row>
    <row r="268" spans="11:13" hidden="1" x14ac:dyDescent="0.3">
      <c r="K268" s="7">
        <f t="shared" si="16"/>
        <v>0</v>
      </c>
      <c r="L268" s="5">
        <f t="shared" si="18"/>
        <v>0</v>
      </c>
      <c r="M268">
        <f t="shared" si="17"/>
        <v>0</v>
      </c>
    </row>
    <row r="269" spans="11:13" hidden="1" x14ac:dyDescent="0.3">
      <c r="K269" s="7">
        <f t="shared" si="16"/>
        <v>0</v>
      </c>
      <c r="L269" s="5">
        <f t="shared" si="18"/>
        <v>0</v>
      </c>
      <c r="M269">
        <f t="shared" si="17"/>
        <v>0</v>
      </c>
    </row>
    <row r="270" spans="11:13" hidden="1" x14ac:dyDescent="0.3">
      <c r="K270" s="7">
        <f t="shared" si="16"/>
        <v>0</v>
      </c>
      <c r="L270" s="5">
        <f t="shared" si="18"/>
        <v>0</v>
      </c>
      <c r="M270">
        <f t="shared" si="17"/>
        <v>0</v>
      </c>
    </row>
    <row r="271" spans="11:13" hidden="1" x14ac:dyDescent="0.3">
      <c r="K271" s="7">
        <f t="shared" si="16"/>
        <v>0</v>
      </c>
      <c r="L271" s="5">
        <f t="shared" si="18"/>
        <v>0</v>
      </c>
      <c r="M271">
        <f t="shared" si="17"/>
        <v>0</v>
      </c>
    </row>
    <row r="272" spans="11:13" hidden="1" x14ac:dyDescent="0.3">
      <c r="K272" s="7">
        <f t="shared" si="16"/>
        <v>0</v>
      </c>
      <c r="L272" s="5">
        <f t="shared" si="18"/>
        <v>0</v>
      </c>
      <c r="M272">
        <f t="shared" si="17"/>
        <v>0</v>
      </c>
    </row>
    <row r="273" spans="11:13" hidden="1" x14ac:dyDescent="0.3">
      <c r="K273" s="7">
        <f t="shared" si="16"/>
        <v>0</v>
      </c>
      <c r="L273" s="5">
        <f t="shared" si="18"/>
        <v>0</v>
      </c>
      <c r="M273">
        <f t="shared" si="17"/>
        <v>0</v>
      </c>
    </row>
    <row r="274" spans="11:13" hidden="1" x14ac:dyDescent="0.3">
      <c r="K274" s="7">
        <f t="shared" si="16"/>
        <v>0</v>
      </c>
      <c r="L274" s="5">
        <f t="shared" si="18"/>
        <v>0</v>
      </c>
      <c r="M274">
        <f t="shared" si="17"/>
        <v>0</v>
      </c>
    </row>
    <row r="275" spans="11:13" hidden="1" x14ac:dyDescent="0.3">
      <c r="K275" s="7">
        <f t="shared" si="16"/>
        <v>0</v>
      </c>
      <c r="L275" s="5">
        <f t="shared" si="18"/>
        <v>0</v>
      </c>
      <c r="M275">
        <f t="shared" si="17"/>
        <v>0</v>
      </c>
    </row>
    <row r="276" spans="11:13" hidden="1" x14ac:dyDescent="0.3">
      <c r="K276" s="7">
        <f t="shared" si="16"/>
        <v>0</v>
      </c>
      <c r="L276" s="5">
        <f t="shared" si="18"/>
        <v>0</v>
      </c>
      <c r="M276">
        <f t="shared" si="17"/>
        <v>0</v>
      </c>
    </row>
    <row r="277" spans="11:13" hidden="1" x14ac:dyDescent="0.3">
      <c r="K277" s="7">
        <f t="shared" si="16"/>
        <v>0</v>
      </c>
      <c r="L277" s="5">
        <f t="shared" si="18"/>
        <v>0</v>
      </c>
      <c r="M277">
        <f t="shared" si="17"/>
        <v>0</v>
      </c>
    </row>
    <row r="278" spans="11:13" hidden="1" x14ac:dyDescent="0.3">
      <c r="K278" s="7">
        <f t="shared" si="16"/>
        <v>0</v>
      </c>
      <c r="L278" s="5">
        <f t="shared" si="18"/>
        <v>0</v>
      </c>
      <c r="M278">
        <f t="shared" si="17"/>
        <v>0</v>
      </c>
    </row>
    <row r="279" spans="11:13" hidden="1" x14ac:dyDescent="0.3">
      <c r="K279" s="7">
        <f t="shared" si="16"/>
        <v>0</v>
      </c>
      <c r="L279" s="5">
        <f t="shared" si="18"/>
        <v>0</v>
      </c>
      <c r="M279">
        <f t="shared" si="17"/>
        <v>0</v>
      </c>
    </row>
    <row r="280" spans="11:13" hidden="1" x14ac:dyDescent="0.3">
      <c r="K280" s="7">
        <f t="shared" si="16"/>
        <v>0</v>
      </c>
      <c r="L280" s="5">
        <f t="shared" si="18"/>
        <v>0</v>
      </c>
      <c r="M280">
        <f t="shared" si="17"/>
        <v>0</v>
      </c>
    </row>
    <row r="281" spans="11:13" hidden="1" x14ac:dyDescent="0.3">
      <c r="K281" s="7">
        <f t="shared" si="16"/>
        <v>0</v>
      </c>
      <c r="L281" s="5">
        <f t="shared" si="18"/>
        <v>0</v>
      </c>
      <c r="M281">
        <f t="shared" si="17"/>
        <v>0</v>
      </c>
    </row>
    <row r="282" spans="11:13" hidden="1" x14ac:dyDescent="0.3">
      <c r="K282" s="7">
        <f t="shared" si="16"/>
        <v>0</v>
      </c>
      <c r="L282" s="5">
        <f t="shared" si="18"/>
        <v>0</v>
      </c>
      <c r="M282">
        <f t="shared" si="17"/>
        <v>0</v>
      </c>
    </row>
    <row r="283" spans="11:13" hidden="1" x14ac:dyDescent="0.3">
      <c r="K283" s="7">
        <f t="shared" si="16"/>
        <v>0</v>
      </c>
      <c r="L283" s="5">
        <f t="shared" si="18"/>
        <v>0</v>
      </c>
      <c r="M283">
        <f t="shared" si="17"/>
        <v>0</v>
      </c>
    </row>
    <row r="284" spans="11:13" hidden="1" x14ac:dyDescent="0.3">
      <c r="K284" s="7">
        <f t="shared" si="16"/>
        <v>0</v>
      </c>
      <c r="L284" s="5">
        <f t="shared" si="18"/>
        <v>0</v>
      </c>
      <c r="M284">
        <f t="shared" si="17"/>
        <v>0</v>
      </c>
    </row>
    <row r="285" spans="11:13" hidden="1" x14ac:dyDescent="0.3">
      <c r="K285" s="7">
        <f t="shared" si="16"/>
        <v>0</v>
      </c>
      <c r="L285" s="5">
        <f t="shared" si="18"/>
        <v>0</v>
      </c>
      <c r="M285">
        <f t="shared" si="17"/>
        <v>0</v>
      </c>
    </row>
    <row r="286" spans="11:13" hidden="1" x14ac:dyDescent="0.3">
      <c r="K286" s="7">
        <f t="shared" si="16"/>
        <v>0</v>
      </c>
      <c r="L286" s="5">
        <f t="shared" si="18"/>
        <v>0</v>
      </c>
      <c r="M286">
        <f t="shared" si="17"/>
        <v>0</v>
      </c>
    </row>
    <row r="287" spans="11:13" hidden="1" x14ac:dyDescent="0.3">
      <c r="K287" s="7">
        <f t="shared" si="16"/>
        <v>0</v>
      </c>
      <c r="L287" s="5">
        <f t="shared" si="18"/>
        <v>0</v>
      </c>
      <c r="M287">
        <f t="shared" si="17"/>
        <v>0</v>
      </c>
    </row>
    <row r="288" spans="11:13" hidden="1" x14ac:dyDescent="0.3">
      <c r="K288" s="7">
        <f t="shared" si="16"/>
        <v>0</v>
      </c>
      <c r="L288" s="5">
        <f t="shared" si="18"/>
        <v>0</v>
      </c>
      <c r="M288">
        <f t="shared" si="17"/>
        <v>0</v>
      </c>
    </row>
    <row r="289" spans="11:13" hidden="1" x14ac:dyDescent="0.3">
      <c r="K289" s="7">
        <f t="shared" si="16"/>
        <v>0</v>
      </c>
      <c r="L289" s="5">
        <f t="shared" si="18"/>
        <v>0</v>
      </c>
      <c r="M289">
        <f t="shared" si="17"/>
        <v>0</v>
      </c>
    </row>
    <row r="290" spans="11:13" hidden="1" x14ac:dyDescent="0.3">
      <c r="K290" s="7">
        <f t="shared" si="16"/>
        <v>0</v>
      </c>
      <c r="L290" s="5">
        <f t="shared" si="18"/>
        <v>0</v>
      </c>
      <c r="M290">
        <f t="shared" si="17"/>
        <v>0</v>
      </c>
    </row>
    <row r="291" spans="11:13" hidden="1" x14ac:dyDescent="0.3">
      <c r="K291" s="7">
        <f t="shared" si="16"/>
        <v>0</v>
      </c>
      <c r="L291" s="5">
        <f t="shared" si="18"/>
        <v>0</v>
      </c>
      <c r="M291">
        <f t="shared" si="17"/>
        <v>0</v>
      </c>
    </row>
    <row r="292" spans="11:13" hidden="1" x14ac:dyDescent="0.3">
      <c r="K292" s="7">
        <f t="shared" si="16"/>
        <v>0</v>
      </c>
      <c r="L292" s="5">
        <f t="shared" si="18"/>
        <v>0</v>
      </c>
      <c r="M292">
        <f t="shared" si="17"/>
        <v>0</v>
      </c>
    </row>
    <row r="293" spans="11:13" hidden="1" x14ac:dyDescent="0.3">
      <c r="K293" s="7">
        <f t="shared" si="16"/>
        <v>0</v>
      </c>
      <c r="L293" s="5">
        <f t="shared" si="18"/>
        <v>0</v>
      </c>
      <c r="M293">
        <f t="shared" si="17"/>
        <v>0</v>
      </c>
    </row>
    <row r="294" spans="11:13" hidden="1" x14ac:dyDescent="0.3">
      <c r="K294" s="7">
        <f t="shared" si="16"/>
        <v>0</v>
      </c>
      <c r="L294" s="5">
        <f t="shared" si="18"/>
        <v>0</v>
      </c>
      <c r="M294">
        <f t="shared" si="17"/>
        <v>0</v>
      </c>
    </row>
    <row r="295" spans="11:13" hidden="1" x14ac:dyDescent="0.3">
      <c r="K295" s="7">
        <f t="shared" si="16"/>
        <v>0</v>
      </c>
      <c r="L295" s="5">
        <f t="shared" si="18"/>
        <v>0</v>
      </c>
      <c r="M295">
        <f t="shared" si="17"/>
        <v>0</v>
      </c>
    </row>
    <row r="296" spans="11:13" hidden="1" x14ac:dyDescent="0.3">
      <c r="K296" s="7">
        <f t="shared" si="16"/>
        <v>0</v>
      </c>
      <c r="L296" s="5">
        <f t="shared" si="18"/>
        <v>0</v>
      </c>
      <c r="M296">
        <f t="shared" si="17"/>
        <v>0</v>
      </c>
    </row>
    <row r="297" spans="11:13" hidden="1" x14ac:dyDescent="0.3">
      <c r="K297" s="7">
        <f t="shared" si="16"/>
        <v>0</v>
      </c>
      <c r="L297" s="5">
        <f t="shared" si="18"/>
        <v>0</v>
      </c>
      <c r="M297">
        <f t="shared" si="17"/>
        <v>0</v>
      </c>
    </row>
    <row r="298" spans="11:13" hidden="1" x14ac:dyDescent="0.3">
      <c r="K298" s="7">
        <f t="shared" si="16"/>
        <v>0</v>
      </c>
      <c r="L298" s="5">
        <f t="shared" si="18"/>
        <v>0</v>
      </c>
      <c r="M298">
        <f t="shared" si="17"/>
        <v>0</v>
      </c>
    </row>
    <row r="299" spans="11:13" hidden="1" x14ac:dyDescent="0.3">
      <c r="K299" s="7">
        <f t="shared" si="16"/>
        <v>0</v>
      </c>
      <c r="L299" s="5">
        <f t="shared" si="18"/>
        <v>0</v>
      </c>
      <c r="M299">
        <f t="shared" si="17"/>
        <v>0</v>
      </c>
    </row>
    <row r="300" spans="11:13" hidden="1" x14ac:dyDescent="0.3">
      <c r="K300" s="7">
        <f t="shared" si="16"/>
        <v>0</v>
      </c>
      <c r="L300" s="5">
        <f t="shared" si="18"/>
        <v>0</v>
      </c>
      <c r="M300">
        <f t="shared" si="17"/>
        <v>0</v>
      </c>
    </row>
    <row r="301" spans="11:13" hidden="1" x14ac:dyDescent="0.3">
      <c r="K301" s="7">
        <f t="shared" si="16"/>
        <v>0</v>
      </c>
      <c r="L301" s="5">
        <f t="shared" si="18"/>
        <v>0</v>
      </c>
      <c r="M301">
        <f t="shared" si="17"/>
        <v>0</v>
      </c>
    </row>
    <row r="302" spans="11:13" hidden="1" x14ac:dyDescent="0.3">
      <c r="K302" s="7">
        <f t="shared" si="16"/>
        <v>0</v>
      </c>
      <c r="L302" s="5">
        <f t="shared" si="18"/>
        <v>0</v>
      </c>
      <c r="M302">
        <f t="shared" si="17"/>
        <v>0</v>
      </c>
    </row>
    <row r="303" spans="11:13" hidden="1" x14ac:dyDescent="0.3">
      <c r="K303" s="7">
        <f t="shared" si="16"/>
        <v>0</v>
      </c>
      <c r="L303" s="5">
        <f t="shared" si="18"/>
        <v>0</v>
      </c>
      <c r="M303">
        <f t="shared" si="17"/>
        <v>0</v>
      </c>
    </row>
    <row r="304" spans="11:13" hidden="1" x14ac:dyDescent="0.3">
      <c r="K304" s="7">
        <f t="shared" si="16"/>
        <v>0</v>
      </c>
      <c r="L304" s="5">
        <f t="shared" si="18"/>
        <v>0</v>
      </c>
      <c r="M304">
        <f t="shared" si="17"/>
        <v>0</v>
      </c>
    </row>
    <row r="305" spans="11:13" hidden="1" x14ac:dyDescent="0.3">
      <c r="K305" s="7">
        <f t="shared" si="16"/>
        <v>0</v>
      </c>
      <c r="L305" s="5">
        <f t="shared" si="18"/>
        <v>0</v>
      </c>
      <c r="M305">
        <f t="shared" si="17"/>
        <v>0</v>
      </c>
    </row>
    <row r="306" spans="11:13" hidden="1" x14ac:dyDescent="0.3">
      <c r="K306" s="7">
        <f t="shared" si="16"/>
        <v>0</v>
      </c>
      <c r="L306" s="5">
        <f t="shared" si="18"/>
        <v>0</v>
      </c>
      <c r="M306">
        <f t="shared" si="17"/>
        <v>0</v>
      </c>
    </row>
    <row r="307" spans="11:13" hidden="1" x14ac:dyDescent="0.3">
      <c r="K307" s="7">
        <f t="shared" si="16"/>
        <v>0</v>
      </c>
      <c r="L307" s="5">
        <f t="shared" si="18"/>
        <v>0</v>
      </c>
      <c r="M307">
        <f t="shared" si="17"/>
        <v>0</v>
      </c>
    </row>
    <row r="308" spans="11:13" hidden="1" x14ac:dyDescent="0.3">
      <c r="K308" s="7">
        <f t="shared" si="16"/>
        <v>0</v>
      </c>
      <c r="L308" s="5">
        <f t="shared" si="18"/>
        <v>0</v>
      </c>
      <c r="M308">
        <f t="shared" si="17"/>
        <v>0</v>
      </c>
    </row>
    <row r="309" spans="11:13" hidden="1" x14ac:dyDescent="0.3">
      <c r="K309" s="7">
        <f t="shared" si="16"/>
        <v>0</v>
      </c>
      <c r="L309" s="5">
        <f t="shared" si="18"/>
        <v>0</v>
      </c>
      <c r="M309">
        <f t="shared" si="17"/>
        <v>0</v>
      </c>
    </row>
    <row r="310" spans="11:13" hidden="1" x14ac:dyDescent="0.3">
      <c r="K310" s="7">
        <f t="shared" si="16"/>
        <v>0</v>
      </c>
      <c r="L310" s="5">
        <f t="shared" si="18"/>
        <v>0</v>
      </c>
      <c r="M310">
        <f t="shared" si="17"/>
        <v>0</v>
      </c>
    </row>
    <row r="311" spans="11:13" hidden="1" x14ac:dyDescent="0.3">
      <c r="K311" s="7">
        <f t="shared" si="16"/>
        <v>0</v>
      </c>
      <c r="L311" s="5">
        <f t="shared" si="18"/>
        <v>0</v>
      </c>
      <c r="M311">
        <f t="shared" si="17"/>
        <v>0</v>
      </c>
    </row>
    <row r="312" spans="11:13" hidden="1" x14ac:dyDescent="0.3">
      <c r="K312" s="7">
        <f t="shared" si="16"/>
        <v>0</v>
      </c>
      <c r="L312" s="5">
        <f t="shared" si="18"/>
        <v>0</v>
      </c>
      <c r="M312">
        <f t="shared" si="17"/>
        <v>0</v>
      </c>
    </row>
    <row r="313" spans="11:13" hidden="1" x14ac:dyDescent="0.3">
      <c r="K313" s="7">
        <f t="shared" si="16"/>
        <v>0</v>
      </c>
      <c r="L313" s="5">
        <f t="shared" si="18"/>
        <v>0</v>
      </c>
      <c r="M313">
        <f t="shared" si="17"/>
        <v>0</v>
      </c>
    </row>
    <row r="314" spans="11:13" hidden="1" x14ac:dyDescent="0.3">
      <c r="K314" s="7">
        <f t="shared" si="16"/>
        <v>0</v>
      </c>
      <c r="L314" s="5">
        <f t="shared" si="18"/>
        <v>0</v>
      </c>
      <c r="M314">
        <f t="shared" si="17"/>
        <v>0</v>
      </c>
    </row>
    <row r="315" spans="11:13" hidden="1" x14ac:dyDescent="0.3">
      <c r="K315" s="7">
        <f t="shared" si="16"/>
        <v>0</v>
      </c>
      <c r="L315" s="5">
        <f t="shared" si="18"/>
        <v>0</v>
      </c>
      <c r="M315">
        <f t="shared" si="17"/>
        <v>0</v>
      </c>
    </row>
    <row r="316" spans="11:13" hidden="1" x14ac:dyDescent="0.3">
      <c r="K316" s="7">
        <f t="shared" si="16"/>
        <v>0</v>
      </c>
      <c r="L316" s="5">
        <f t="shared" si="18"/>
        <v>0</v>
      </c>
      <c r="M316">
        <f t="shared" si="17"/>
        <v>0</v>
      </c>
    </row>
    <row r="317" spans="11:13" hidden="1" x14ac:dyDescent="0.3">
      <c r="K317" s="7">
        <f t="shared" si="16"/>
        <v>0</v>
      </c>
      <c r="L317" s="5">
        <f t="shared" si="18"/>
        <v>0</v>
      </c>
      <c r="M317">
        <f t="shared" si="17"/>
        <v>0</v>
      </c>
    </row>
    <row r="318" spans="11:13" hidden="1" x14ac:dyDescent="0.3">
      <c r="K318" s="7">
        <f t="shared" si="16"/>
        <v>0</v>
      </c>
      <c r="L318" s="5">
        <f t="shared" si="18"/>
        <v>0</v>
      </c>
      <c r="M318">
        <f t="shared" si="17"/>
        <v>0</v>
      </c>
    </row>
    <row r="319" spans="11:13" hidden="1" x14ac:dyDescent="0.3">
      <c r="K319" s="7">
        <f t="shared" si="16"/>
        <v>0</v>
      </c>
      <c r="L319" s="5">
        <f t="shared" si="18"/>
        <v>0</v>
      </c>
      <c r="M319">
        <f t="shared" si="17"/>
        <v>0</v>
      </c>
    </row>
    <row r="320" spans="11:13" hidden="1" x14ac:dyDescent="0.3">
      <c r="K320" s="7">
        <f t="shared" si="16"/>
        <v>0</v>
      </c>
      <c r="L320" s="5">
        <f t="shared" si="18"/>
        <v>0</v>
      </c>
      <c r="M320">
        <f t="shared" si="17"/>
        <v>0</v>
      </c>
    </row>
    <row r="321" spans="11:13" hidden="1" x14ac:dyDescent="0.3">
      <c r="K321" s="7">
        <f t="shared" si="16"/>
        <v>0</v>
      </c>
      <c r="L321" s="5">
        <f t="shared" si="18"/>
        <v>0</v>
      </c>
      <c r="M321">
        <f t="shared" si="17"/>
        <v>0</v>
      </c>
    </row>
    <row r="322" spans="11:13" hidden="1" x14ac:dyDescent="0.3">
      <c r="K322" s="7">
        <f t="shared" si="16"/>
        <v>0</v>
      </c>
      <c r="L322" s="5">
        <f t="shared" si="18"/>
        <v>0</v>
      </c>
      <c r="M322">
        <f t="shared" si="17"/>
        <v>0</v>
      </c>
    </row>
    <row r="323" spans="11:13" hidden="1" x14ac:dyDescent="0.3">
      <c r="K323" s="7">
        <f t="shared" si="16"/>
        <v>0</v>
      </c>
      <c r="L323" s="5">
        <f t="shared" si="18"/>
        <v>0</v>
      </c>
      <c r="M323">
        <f t="shared" si="17"/>
        <v>0</v>
      </c>
    </row>
    <row r="324" spans="11:13" hidden="1" x14ac:dyDescent="0.3">
      <c r="K324" s="7">
        <f t="shared" si="16"/>
        <v>0</v>
      </c>
      <c r="L324" s="5">
        <f t="shared" si="18"/>
        <v>0</v>
      </c>
      <c r="M324">
        <f t="shared" si="17"/>
        <v>0</v>
      </c>
    </row>
    <row r="325" spans="11:13" hidden="1" x14ac:dyDescent="0.3">
      <c r="K325" s="7">
        <f t="shared" ref="K325:K388" si="19">SUM(F325:J325)</f>
        <v>0</v>
      </c>
      <c r="L325" s="5">
        <f t="shared" si="18"/>
        <v>0</v>
      </c>
      <c r="M325">
        <f t="shared" ref="M325:M388" si="20">SUM(K325*L325)</f>
        <v>0</v>
      </c>
    </row>
    <row r="326" spans="11:13" hidden="1" x14ac:dyDescent="0.3">
      <c r="K326" s="7">
        <f t="shared" si="19"/>
        <v>0</v>
      </c>
      <c r="L326" s="5">
        <f t="shared" ref="L326:L389" si="21">IF(D326="X",0,IF(E326="",0,IF(E326="H",0,VLOOKUP(E326,$F$539:$G$553,2))))</f>
        <v>0</v>
      </c>
      <c r="M326">
        <f t="shared" si="20"/>
        <v>0</v>
      </c>
    </row>
    <row r="327" spans="11:13" hidden="1" x14ac:dyDescent="0.3">
      <c r="K327" s="7">
        <f t="shared" si="19"/>
        <v>0</v>
      </c>
      <c r="L327" s="5">
        <f t="shared" si="21"/>
        <v>0</v>
      </c>
      <c r="M327">
        <f t="shared" si="20"/>
        <v>0</v>
      </c>
    </row>
    <row r="328" spans="11:13" hidden="1" x14ac:dyDescent="0.3">
      <c r="K328" s="7">
        <f t="shared" si="19"/>
        <v>0</v>
      </c>
      <c r="L328" s="5">
        <f t="shared" si="21"/>
        <v>0</v>
      </c>
      <c r="M328">
        <f t="shared" si="20"/>
        <v>0</v>
      </c>
    </row>
    <row r="329" spans="11:13" hidden="1" x14ac:dyDescent="0.3">
      <c r="K329" s="7">
        <f t="shared" si="19"/>
        <v>0</v>
      </c>
      <c r="L329" s="5">
        <f t="shared" si="21"/>
        <v>0</v>
      </c>
      <c r="M329">
        <f t="shared" si="20"/>
        <v>0</v>
      </c>
    </row>
    <row r="330" spans="11:13" hidden="1" x14ac:dyDescent="0.3">
      <c r="K330" s="7">
        <f t="shared" si="19"/>
        <v>0</v>
      </c>
      <c r="L330" s="5">
        <f t="shared" si="21"/>
        <v>0</v>
      </c>
      <c r="M330">
        <f t="shared" si="20"/>
        <v>0</v>
      </c>
    </row>
    <row r="331" spans="11:13" hidden="1" x14ac:dyDescent="0.3">
      <c r="K331" s="7">
        <f t="shared" si="19"/>
        <v>0</v>
      </c>
      <c r="L331" s="5">
        <f t="shared" si="21"/>
        <v>0</v>
      </c>
      <c r="M331">
        <f t="shared" si="20"/>
        <v>0</v>
      </c>
    </row>
    <row r="332" spans="11:13" hidden="1" x14ac:dyDescent="0.3">
      <c r="K332" s="7">
        <f t="shared" si="19"/>
        <v>0</v>
      </c>
      <c r="L332" s="5">
        <f t="shared" si="21"/>
        <v>0</v>
      </c>
      <c r="M332">
        <f t="shared" si="20"/>
        <v>0</v>
      </c>
    </row>
    <row r="333" spans="11:13" hidden="1" x14ac:dyDescent="0.3">
      <c r="K333" s="7">
        <f t="shared" si="19"/>
        <v>0</v>
      </c>
      <c r="L333" s="5">
        <f t="shared" si="21"/>
        <v>0</v>
      </c>
      <c r="M333">
        <f t="shared" si="20"/>
        <v>0</v>
      </c>
    </row>
    <row r="334" spans="11:13" hidden="1" x14ac:dyDescent="0.3">
      <c r="K334" s="7">
        <f t="shared" si="19"/>
        <v>0</v>
      </c>
      <c r="L334" s="5">
        <f t="shared" si="21"/>
        <v>0</v>
      </c>
      <c r="M334">
        <f t="shared" si="20"/>
        <v>0</v>
      </c>
    </row>
    <row r="335" spans="11:13" hidden="1" x14ac:dyDescent="0.3">
      <c r="K335" s="7">
        <f t="shared" si="19"/>
        <v>0</v>
      </c>
      <c r="L335" s="5">
        <f t="shared" si="21"/>
        <v>0</v>
      </c>
      <c r="M335">
        <f t="shared" si="20"/>
        <v>0</v>
      </c>
    </row>
    <row r="336" spans="11:13" hidden="1" x14ac:dyDescent="0.3">
      <c r="K336" s="7">
        <f t="shared" si="19"/>
        <v>0</v>
      </c>
      <c r="L336" s="5">
        <f t="shared" si="21"/>
        <v>0</v>
      </c>
      <c r="M336">
        <f t="shared" si="20"/>
        <v>0</v>
      </c>
    </row>
    <row r="337" spans="11:13" hidden="1" x14ac:dyDescent="0.3">
      <c r="K337" s="7">
        <f t="shared" si="19"/>
        <v>0</v>
      </c>
      <c r="L337" s="5">
        <f t="shared" si="21"/>
        <v>0</v>
      </c>
      <c r="M337">
        <f t="shared" si="20"/>
        <v>0</v>
      </c>
    </row>
    <row r="338" spans="11:13" hidden="1" x14ac:dyDescent="0.3">
      <c r="K338" s="7">
        <f t="shared" si="19"/>
        <v>0</v>
      </c>
      <c r="L338" s="5">
        <f t="shared" si="21"/>
        <v>0</v>
      </c>
      <c r="M338">
        <f t="shared" si="20"/>
        <v>0</v>
      </c>
    </row>
    <row r="339" spans="11:13" hidden="1" x14ac:dyDescent="0.3">
      <c r="K339" s="7">
        <f t="shared" si="19"/>
        <v>0</v>
      </c>
      <c r="L339" s="5">
        <f t="shared" si="21"/>
        <v>0</v>
      </c>
      <c r="M339">
        <f t="shared" si="20"/>
        <v>0</v>
      </c>
    </row>
    <row r="340" spans="11:13" hidden="1" x14ac:dyDescent="0.3">
      <c r="K340" s="7">
        <f t="shared" si="19"/>
        <v>0</v>
      </c>
      <c r="L340" s="5">
        <f t="shared" si="21"/>
        <v>0</v>
      </c>
      <c r="M340">
        <f t="shared" si="20"/>
        <v>0</v>
      </c>
    </row>
    <row r="341" spans="11:13" hidden="1" x14ac:dyDescent="0.3">
      <c r="K341" s="7">
        <f t="shared" si="19"/>
        <v>0</v>
      </c>
      <c r="L341" s="5">
        <f t="shared" si="21"/>
        <v>0</v>
      </c>
      <c r="M341">
        <f t="shared" si="20"/>
        <v>0</v>
      </c>
    </row>
    <row r="342" spans="11:13" hidden="1" x14ac:dyDescent="0.3">
      <c r="K342" s="7">
        <f t="shared" si="19"/>
        <v>0</v>
      </c>
      <c r="L342" s="5">
        <f t="shared" si="21"/>
        <v>0</v>
      </c>
      <c r="M342">
        <f t="shared" si="20"/>
        <v>0</v>
      </c>
    </row>
    <row r="343" spans="11:13" hidden="1" x14ac:dyDescent="0.3">
      <c r="K343" s="7">
        <f t="shared" si="19"/>
        <v>0</v>
      </c>
      <c r="L343" s="5">
        <f t="shared" si="21"/>
        <v>0</v>
      </c>
      <c r="M343">
        <f t="shared" si="20"/>
        <v>0</v>
      </c>
    </row>
    <row r="344" spans="11:13" hidden="1" x14ac:dyDescent="0.3">
      <c r="K344" s="7">
        <f t="shared" si="19"/>
        <v>0</v>
      </c>
      <c r="L344" s="5">
        <f t="shared" si="21"/>
        <v>0</v>
      </c>
      <c r="M344">
        <f t="shared" si="20"/>
        <v>0</v>
      </c>
    </row>
    <row r="345" spans="11:13" hidden="1" x14ac:dyDescent="0.3">
      <c r="K345" s="7">
        <f t="shared" si="19"/>
        <v>0</v>
      </c>
      <c r="L345" s="5">
        <f t="shared" si="21"/>
        <v>0</v>
      </c>
      <c r="M345">
        <f t="shared" si="20"/>
        <v>0</v>
      </c>
    </row>
    <row r="346" spans="11:13" hidden="1" x14ac:dyDescent="0.3">
      <c r="K346" s="7">
        <f t="shared" si="19"/>
        <v>0</v>
      </c>
      <c r="L346" s="5">
        <f t="shared" si="21"/>
        <v>0</v>
      </c>
      <c r="M346">
        <f t="shared" si="20"/>
        <v>0</v>
      </c>
    </row>
    <row r="347" spans="11:13" hidden="1" x14ac:dyDescent="0.3">
      <c r="K347" s="7">
        <f t="shared" si="19"/>
        <v>0</v>
      </c>
      <c r="L347" s="5">
        <f t="shared" si="21"/>
        <v>0</v>
      </c>
      <c r="M347">
        <f t="shared" si="20"/>
        <v>0</v>
      </c>
    </row>
    <row r="348" spans="11:13" hidden="1" x14ac:dyDescent="0.3">
      <c r="K348" s="7">
        <f t="shared" si="19"/>
        <v>0</v>
      </c>
      <c r="L348" s="5">
        <f t="shared" si="21"/>
        <v>0</v>
      </c>
      <c r="M348">
        <f t="shared" si="20"/>
        <v>0</v>
      </c>
    </row>
    <row r="349" spans="11:13" hidden="1" x14ac:dyDescent="0.3">
      <c r="K349" s="7">
        <f t="shared" si="19"/>
        <v>0</v>
      </c>
      <c r="L349" s="5">
        <f t="shared" si="21"/>
        <v>0</v>
      </c>
      <c r="M349">
        <f t="shared" si="20"/>
        <v>0</v>
      </c>
    </row>
    <row r="350" spans="11:13" hidden="1" x14ac:dyDescent="0.3">
      <c r="K350" s="7">
        <f t="shared" si="19"/>
        <v>0</v>
      </c>
      <c r="L350" s="5">
        <f t="shared" si="21"/>
        <v>0</v>
      </c>
      <c r="M350">
        <f t="shared" si="20"/>
        <v>0</v>
      </c>
    </row>
    <row r="351" spans="11:13" hidden="1" x14ac:dyDescent="0.3">
      <c r="K351" s="7">
        <f t="shared" si="19"/>
        <v>0</v>
      </c>
      <c r="L351" s="5">
        <f t="shared" si="21"/>
        <v>0</v>
      </c>
      <c r="M351">
        <f t="shared" si="20"/>
        <v>0</v>
      </c>
    </row>
    <row r="352" spans="11:13" hidden="1" x14ac:dyDescent="0.3">
      <c r="K352" s="7">
        <f t="shared" si="19"/>
        <v>0</v>
      </c>
      <c r="L352" s="5">
        <f t="shared" si="21"/>
        <v>0</v>
      </c>
      <c r="M352">
        <f t="shared" si="20"/>
        <v>0</v>
      </c>
    </row>
    <row r="353" spans="11:13" hidden="1" x14ac:dyDescent="0.3">
      <c r="K353" s="7">
        <f t="shared" si="19"/>
        <v>0</v>
      </c>
      <c r="L353" s="5">
        <f t="shared" si="21"/>
        <v>0</v>
      </c>
      <c r="M353">
        <f t="shared" si="20"/>
        <v>0</v>
      </c>
    </row>
    <row r="354" spans="11:13" hidden="1" x14ac:dyDescent="0.3">
      <c r="K354" s="7">
        <f t="shared" si="19"/>
        <v>0</v>
      </c>
      <c r="L354" s="5">
        <f t="shared" si="21"/>
        <v>0</v>
      </c>
      <c r="M354">
        <f t="shared" si="20"/>
        <v>0</v>
      </c>
    </row>
    <row r="355" spans="11:13" hidden="1" x14ac:dyDescent="0.3">
      <c r="K355" s="7">
        <f t="shared" si="19"/>
        <v>0</v>
      </c>
      <c r="L355" s="5">
        <f t="shared" si="21"/>
        <v>0</v>
      </c>
      <c r="M355">
        <f t="shared" si="20"/>
        <v>0</v>
      </c>
    </row>
    <row r="356" spans="11:13" hidden="1" x14ac:dyDescent="0.3">
      <c r="K356" s="7">
        <f t="shared" si="19"/>
        <v>0</v>
      </c>
      <c r="L356" s="5">
        <f t="shared" si="21"/>
        <v>0</v>
      </c>
      <c r="M356">
        <f t="shared" si="20"/>
        <v>0</v>
      </c>
    </row>
    <row r="357" spans="11:13" hidden="1" x14ac:dyDescent="0.3">
      <c r="K357" s="7">
        <f t="shared" si="19"/>
        <v>0</v>
      </c>
      <c r="L357" s="5">
        <f t="shared" si="21"/>
        <v>0</v>
      </c>
      <c r="M357">
        <f t="shared" si="20"/>
        <v>0</v>
      </c>
    </row>
    <row r="358" spans="11:13" hidden="1" x14ac:dyDescent="0.3">
      <c r="K358" s="7">
        <f t="shared" si="19"/>
        <v>0</v>
      </c>
      <c r="L358" s="5">
        <f t="shared" si="21"/>
        <v>0</v>
      </c>
      <c r="M358">
        <f t="shared" si="20"/>
        <v>0</v>
      </c>
    </row>
    <row r="359" spans="11:13" hidden="1" x14ac:dyDescent="0.3">
      <c r="K359" s="7">
        <f t="shared" si="19"/>
        <v>0</v>
      </c>
      <c r="L359" s="5">
        <f t="shared" si="21"/>
        <v>0</v>
      </c>
      <c r="M359">
        <f t="shared" si="20"/>
        <v>0</v>
      </c>
    </row>
    <row r="360" spans="11:13" hidden="1" x14ac:dyDescent="0.3">
      <c r="K360" s="7">
        <f t="shared" si="19"/>
        <v>0</v>
      </c>
      <c r="L360" s="5">
        <f t="shared" si="21"/>
        <v>0</v>
      </c>
      <c r="M360">
        <f t="shared" si="20"/>
        <v>0</v>
      </c>
    </row>
    <row r="361" spans="11:13" hidden="1" x14ac:dyDescent="0.3">
      <c r="K361" s="7">
        <f t="shared" si="19"/>
        <v>0</v>
      </c>
      <c r="L361" s="5">
        <f t="shared" si="21"/>
        <v>0</v>
      </c>
      <c r="M361">
        <f t="shared" si="20"/>
        <v>0</v>
      </c>
    </row>
    <row r="362" spans="11:13" hidden="1" x14ac:dyDescent="0.3">
      <c r="K362" s="7">
        <f t="shared" si="19"/>
        <v>0</v>
      </c>
      <c r="L362" s="5">
        <f t="shared" si="21"/>
        <v>0</v>
      </c>
      <c r="M362">
        <f t="shared" si="20"/>
        <v>0</v>
      </c>
    </row>
    <row r="363" spans="11:13" hidden="1" x14ac:dyDescent="0.3">
      <c r="K363" s="7">
        <f t="shared" si="19"/>
        <v>0</v>
      </c>
      <c r="L363" s="5">
        <f t="shared" si="21"/>
        <v>0</v>
      </c>
      <c r="M363">
        <f t="shared" si="20"/>
        <v>0</v>
      </c>
    </row>
    <row r="364" spans="11:13" hidden="1" x14ac:dyDescent="0.3">
      <c r="K364" s="7">
        <f t="shared" si="19"/>
        <v>0</v>
      </c>
      <c r="L364" s="5">
        <f t="shared" si="21"/>
        <v>0</v>
      </c>
      <c r="M364">
        <f t="shared" si="20"/>
        <v>0</v>
      </c>
    </row>
    <row r="365" spans="11:13" hidden="1" x14ac:dyDescent="0.3">
      <c r="K365" s="7">
        <f t="shared" si="19"/>
        <v>0</v>
      </c>
      <c r="L365" s="5">
        <f t="shared" si="21"/>
        <v>0</v>
      </c>
      <c r="M365">
        <f t="shared" si="20"/>
        <v>0</v>
      </c>
    </row>
    <row r="366" spans="11:13" hidden="1" x14ac:dyDescent="0.3">
      <c r="K366" s="7">
        <f t="shared" si="19"/>
        <v>0</v>
      </c>
      <c r="L366" s="5">
        <f t="shared" si="21"/>
        <v>0</v>
      </c>
      <c r="M366">
        <f t="shared" si="20"/>
        <v>0</v>
      </c>
    </row>
    <row r="367" spans="11:13" hidden="1" x14ac:dyDescent="0.3">
      <c r="K367" s="7">
        <f t="shared" si="19"/>
        <v>0</v>
      </c>
      <c r="L367" s="5">
        <f t="shared" si="21"/>
        <v>0</v>
      </c>
      <c r="M367">
        <f t="shared" si="20"/>
        <v>0</v>
      </c>
    </row>
    <row r="368" spans="11:13" hidden="1" x14ac:dyDescent="0.3">
      <c r="K368" s="7">
        <f t="shared" si="19"/>
        <v>0</v>
      </c>
      <c r="L368" s="5">
        <f t="shared" si="21"/>
        <v>0</v>
      </c>
      <c r="M368">
        <f t="shared" si="20"/>
        <v>0</v>
      </c>
    </row>
    <row r="369" spans="11:13" hidden="1" x14ac:dyDescent="0.3">
      <c r="K369" s="7">
        <f t="shared" si="19"/>
        <v>0</v>
      </c>
      <c r="L369" s="5">
        <f t="shared" si="21"/>
        <v>0</v>
      </c>
      <c r="M369">
        <f t="shared" si="20"/>
        <v>0</v>
      </c>
    </row>
    <row r="370" spans="11:13" hidden="1" x14ac:dyDescent="0.3">
      <c r="K370" s="7">
        <f t="shared" si="19"/>
        <v>0</v>
      </c>
      <c r="L370" s="5">
        <f t="shared" si="21"/>
        <v>0</v>
      </c>
      <c r="M370">
        <f t="shared" si="20"/>
        <v>0</v>
      </c>
    </row>
    <row r="371" spans="11:13" hidden="1" x14ac:dyDescent="0.3">
      <c r="K371" s="7">
        <f t="shared" si="19"/>
        <v>0</v>
      </c>
      <c r="L371" s="5">
        <f t="shared" si="21"/>
        <v>0</v>
      </c>
      <c r="M371">
        <f t="shared" si="20"/>
        <v>0</v>
      </c>
    </row>
    <row r="372" spans="11:13" hidden="1" x14ac:dyDescent="0.3">
      <c r="K372" s="7">
        <f t="shared" si="19"/>
        <v>0</v>
      </c>
      <c r="L372" s="5">
        <f t="shared" si="21"/>
        <v>0</v>
      </c>
      <c r="M372">
        <f t="shared" si="20"/>
        <v>0</v>
      </c>
    </row>
    <row r="373" spans="11:13" hidden="1" x14ac:dyDescent="0.3">
      <c r="K373" s="7">
        <f t="shared" si="19"/>
        <v>0</v>
      </c>
      <c r="L373" s="5">
        <f t="shared" si="21"/>
        <v>0</v>
      </c>
      <c r="M373">
        <f t="shared" si="20"/>
        <v>0</v>
      </c>
    </row>
    <row r="374" spans="11:13" hidden="1" x14ac:dyDescent="0.3">
      <c r="K374" s="7">
        <f t="shared" si="19"/>
        <v>0</v>
      </c>
      <c r="L374" s="5">
        <f t="shared" si="21"/>
        <v>0</v>
      </c>
      <c r="M374">
        <f t="shared" si="20"/>
        <v>0</v>
      </c>
    </row>
    <row r="375" spans="11:13" hidden="1" x14ac:dyDescent="0.3">
      <c r="K375" s="7">
        <f t="shared" si="19"/>
        <v>0</v>
      </c>
      <c r="L375" s="5">
        <f t="shared" si="21"/>
        <v>0</v>
      </c>
      <c r="M375">
        <f t="shared" si="20"/>
        <v>0</v>
      </c>
    </row>
    <row r="376" spans="11:13" hidden="1" x14ac:dyDescent="0.3">
      <c r="K376" s="7">
        <f t="shared" si="19"/>
        <v>0</v>
      </c>
      <c r="L376" s="5">
        <f t="shared" si="21"/>
        <v>0</v>
      </c>
      <c r="M376">
        <f t="shared" si="20"/>
        <v>0</v>
      </c>
    </row>
    <row r="377" spans="11:13" hidden="1" x14ac:dyDescent="0.3">
      <c r="K377" s="7">
        <f t="shared" si="19"/>
        <v>0</v>
      </c>
      <c r="L377" s="5">
        <f t="shared" si="21"/>
        <v>0</v>
      </c>
      <c r="M377">
        <f t="shared" si="20"/>
        <v>0</v>
      </c>
    </row>
    <row r="378" spans="11:13" hidden="1" x14ac:dyDescent="0.3">
      <c r="K378" s="7">
        <f t="shared" si="19"/>
        <v>0</v>
      </c>
      <c r="L378" s="5">
        <f t="shared" si="21"/>
        <v>0</v>
      </c>
      <c r="M378">
        <f t="shared" si="20"/>
        <v>0</v>
      </c>
    </row>
    <row r="379" spans="11:13" hidden="1" x14ac:dyDescent="0.3">
      <c r="K379" s="7">
        <f t="shared" si="19"/>
        <v>0</v>
      </c>
      <c r="L379" s="5">
        <f t="shared" si="21"/>
        <v>0</v>
      </c>
      <c r="M379">
        <f t="shared" si="20"/>
        <v>0</v>
      </c>
    </row>
    <row r="380" spans="11:13" hidden="1" x14ac:dyDescent="0.3">
      <c r="K380" s="7">
        <f t="shared" si="19"/>
        <v>0</v>
      </c>
      <c r="L380" s="5">
        <f t="shared" si="21"/>
        <v>0</v>
      </c>
      <c r="M380">
        <f t="shared" si="20"/>
        <v>0</v>
      </c>
    </row>
    <row r="381" spans="11:13" hidden="1" x14ac:dyDescent="0.3">
      <c r="K381" s="7">
        <f t="shared" si="19"/>
        <v>0</v>
      </c>
      <c r="L381" s="5">
        <f t="shared" si="21"/>
        <v>0</v>
      </c>
      <c r="M381">
        <f t="shared" si="20"/>
        <v>0</v>
      </c>
    </row>
    <row r="382" spans="11:13" hidden="1" x14ac:dyDescent="0.3">
      <c r="K382" s="7">
        <f t="shared" si="19"/>
        <v>0</v>
      </c>
      <c r="L382" s="5">
        <f t="shared" si="21"/>
        <v>0</v>
      </c>
      <c r="M382">
        <f t="shared" si="20"/>
        <v>0</v>
      </c>
    </row>
    <row r="383" spans="11:13" hidden="1" x14ac:dyDescent="0.3">
      <c r="K383" s="7">
        <f t="shared" si="19"/>
        <v>0</v>
      </c>
      <c r="L383" s="5">
        <f t="shared" si="21"/>
        <v>0</v>
      </c>
      <c r="M383">
        <f t="shared" si="20"/>
        <v>0</v>
      </c>
    </row>
    <row r="384" spans="11:13" hidden="1" x14ac:dyDescent="0.3">
      <c r="K384" s="7">
        <f t="shared" si="19"/>
        <v>0</v>
      </c>
      <c r="L384" s="5">
        <f t="shared" si="21"/>
        <v>0</v>
      </c>
      <c r="M384">
        <f t="shared" si="20"/>
        <v>0</v>
      </c>
    </row>
    <row r="385" spans="11:13" hidden="1" x14ac:dyDescent="0.3">
      <c r="K385" s="7">
        <f t="shared" si="19"/>
        <v>0</v>
      </c>
      <c r="L385" s="5">
        <f t="shared" si="21"/>
        <v>0</v>
      </c>
      <c r="M385">
        <f t="shared" si="20"/>
        <v>0</v>
      </c>
    </row>
    <row r="386" spans="11:13" hidden="1" x14ac:dyDescent="0.3">
      <c r="K386" s="7">
        <f t="shared" si="19"/>
        <v>0</v>
      </c>
      <c r="L386" s="5">
        <f t="shared" si="21"/>
        <v>0</v>
      </c>
      <c r="M386">
        <f t="shared" si="20"/>
        <v>0</v>
      </c>
    </row>
    <row r="387" spans="11:13" hidden="1" x14ac:dyDescent="0.3">
      <c r="K387" s="7">
        <f t="shared" si="19"/>
        <v>0</v>
      </c>
      <c r="L387" s="5">
        <f t="shared" si="21"/>
        <v>0</v>
      </c>
      <c r="M387">
        <f t="shared" si="20"/>
        <v>0</v>
      </c>
    </row>
    <row r="388" spans="11:13" hidden="1" x14ac:dyDescent="0.3">
      <c r="K388" s="7">
        <f t="shared" si="19"/>
        <v>0</v>
      </c>
      <c r="L388" s="5">
        <f t="shared" si="21"/>
        <v>0</v>
      </c>
      <c r="M388">
        <f t="shared" si="20"/>
        <v>0</v>
      </c>
    </row>
    <row r="389" spans="11:13" hidden="1" x14ac:dyDescent="0.3">
      <c r="K389" s="7">
        <f t="shared" ref="K389:K452" si="22">SUM(F389:J389)</f>
        <v>0</v>
      </c>
      <c r="L389" s="5">
        <f t="shared" si="21"/>
        <v>0</v>
      </c>
      <c r="M389">
        <f t="shared" ref="M389:M452" si="23">SUM(K389*L389)</f>
        <v>0</v>
      </c>
    </row>
    <row r="390" spans="11:13" hidden="1" x14ac:dyDescent="0.3">
      <c r="K390" s="7">
        <f t="shared" si="22"/>
        <v>0</v>
      </c>
      <c r="L390" s="5">
        <f t="shared" ref="L390:L453" si="24">IF(D390="X",0,IF(E390="",0,IF(E390="H",0,VLOOKUP(E390,$F$539:$G$553,2))))</f>
        <v>0</v>
      </c>
      <c r="M390">
        <f t="shared" si="23"/>
        <v>0</v>
      </c>
    </row>
    <row r="391" spans="11:13" hidden="1" x14ac:dyDescent="0.3">
      <c r="K391" s="7">
        <f t="shared" si="22"/>
        <v>0</v>
      </c>
      <c r="L391" s="5">
        <f t="shared" si="24"/>
        <v>0</v>
      </c>
      <c r="M391">
        <f t="shared" si="23"/>
        <v>0</v>
      </c>
    </row>
    <row r="392" spans="11:13" hidden="1" x14ac:dyDescent="0.3">
      <c r="K392" s="7">
        <f t="shared" si="22"/>
        <v>0</v>
      </c>
      <c r="L392" s="5">
        <f t="shared" si="24"/>
        <v>0</v>
      </c>
      <c r="M392">
        <f t="shared" si="23"/>
        <v>0</v>
      </c>
    </row>
    <row r="393" spans="11:13" hidden="1" x14ac:dyDescent="0.3">
      <c r="K393" s="7">
        <f t="shared" si="22"/>
        <v>0</v>
      </c>
      <c r="L393" s="5">
        <f t="shared" si="24"/>
        <v>0</v>
      </c>
      <c r="M393">
        <f t="shared" si="23"/>
        <v>0</v>
      </c>
    </row>
    <row r="394" spans="11:13" hidden="1" x14ac:dyDescent="0.3">
      <c r="K394" s="7">
        <f t="shared" si="22"/>
        <v>0</v>
      </c>
      <c r="L394" s="5">
        <f t="shared" si="24"/>
        <v>0</v>
      </c>
      <c r="M394">
        <f t="shared" si="23"/>
        <v>0</v>
      </c>
    </row>
    <row r="395" spans="11:13" hidden="1" x14ac:dyDescent="0.3">
      <c r="K395" s="7">
        <f t="shared" si="22"/>
        <v>0</v>
      </c>
      <c r="L395" s="5">
        <f t="shared" si="24"/>
        <v>0</v>
      </c>
      <c r="M395">
        <f t="shared" si="23"/>
        <v>0</v>
      </c>
    </row>
    <row r="396" spans="11:13" hidden="1" x14ac:dyDescent="0.3">
      <c r="K396" s="7">
        <f t="shared" si="22"/>
        <v>0</v>
      </c>
      <c r="L396" s="5">
        <f t="shared" si="24"/>
        <v>0</v>
      </c>
      <c r="M396">
        <f t="shared" si="23"/>
        <v>0</v>
      </c>
    </row>
    <row r="397" spans="11:13" hidden="1" x14ac:dyDescent="0.3">
      <c r="K397" s="7">
        <f t="shared" si="22"/>
        <v>0</v>
      </c>
      <c r="L397" s="5">
        <f t="shared" si="24"/>
        <v>0</v>
      </c>
      <c r="M397">
        <f t="shared" si="23"/>
        <v>0</v>
      </c>
    </row>
    <row r="398" spans="11:13" hidden="1" x14ac:dyDescent="0.3">
      <c r="K398" s="7">
        <f t="shared" si="22"/>
        <v>0</v>
      </c>
      <c r="L398" s="5">
        <f t="shared" si="24"/>
        <v>0</v>
      </c>
      <c r="M398">
        <f t="shared" si="23"/>
        <v>0</v>
      </c>
    </row>
    <row r="399" spans="11:13" hidden="1" x14ac:dyDescent="0.3">
      <c r="K399" s="7">
        <f t="shared" si="22"/>
        <v>0</v>
      </c>
      <c r="L399" s="5">
        <f t="shared" si="24"/>
        <v>0</v>
      </c>
      <c r="M399">
        <f t="shared" si="23"/>
        <v>0</v>
      </c>
    </row>
    <row r="400" spans="11:13" hidden="1" x14ac:dyDescent="0.3">
      <c r="K400" s="7">
        <f t="shared" si="22"/>
        <v>0</v>
      </c>
      <c r="L400" s="5">
        <f t="shared" si="24"/>
        <v>0</v>
      </c>
      <c r="M400">
        <f t="shared" si="23"/>
        <v>0</v>
      </c>
    </row>
    <row r="401" spans="11:13" hidden="1" x14ac:dyDescent="0.3">
      <c r="K401" s="7">
        <f t="shared" si="22"/>
        <v>0</v>
      </c>
      <c r="L401" s="5">
        <f t="shared" si="24"/>
        <v>0</v>
      </c>
      <c r="M401">
        <f t="shared" si="23"/>
        <v>0</v>
      </c>
    </row>
    <row r="402" spans="11:13" hidden="1" x14ac:dyDescent="0.3">
      <c r="K402" s="7">
        <f t="shared" si="22"/>
        <v>0</v>
      </c>
      <c r="L402" s="5">
        <f t="shared" si="24"/>
        <v>0</v>
      </c>
      <c r="M402">
        <f t="shared" si="23"/>
        <v>0</v>
      </c>
    </row>
    <row r="403" spans="11:13" hidden="1" x14ac:dyDescent="0.3">
      <c r="K403" s="7">
        <f t="shared" si="22"/>
        <v>0</v>
      </c>
      <c r="L403" s="5">
        <f t="shared" si="24"/>
        <v>0</v>
      </c>
      <c r="M403">
        <f t="shared" si="23"/>
        <v>0</v>
      </c>
    </row>
    <row r="404" spans="11:13" hidden="1" x14ac:dyDescent="0.3">
      <c r="K404" s="7">
        <f t="shared" si="22"/>
        <v>0</v>
      </c>
      <c r="L404" s="5">
        <f t="shared" si="24"/>
        <v>0</v>
      </c>
      <c r="M404">
        <f t="shared" si="23"/>
        <v>0</v>
      </c>
    </row>
    <row r="405" spans="11:13" hidden="1" x14ac:dyDescent="0.3">
      <c r="K405" s="7">
        <f t="shared" si="22"/>
        <v>0</v>
      </c>
      <c r="L405" s="5">
        <f t="shared" si="24"/>
        <v>0</v>
      </c>
      <c r="M405">
        <f t="shared" si="23"/>
        <v>0</v>
      </c>
    </row>
    <row r="406" spans="11:13" hidden="1" x14ac:dyDescent="0.3">
      <c r="K406" s="7">
        <f t="shared" si="22"/>
        <v>0</v>
      </c>
      <c r="L406" s="5">
        <f t="shared" si="24"/>
        <v>0</v>
      </c>
      <c r="M406">
        <f t="shared" si="23"/>
        <v>0</v>
      </c>
    </row>
    <row r="407" spans="11:13" hidden="1" x14ac:dyDescent="0.3">
      <c r="K407" s="7">
        <f t="shared" si="22"/>
        <v>0</v>
      </c>
      <c r="L407" s="5">
        <f t="shared" si="24"/>
        <v>0</v>
      </c>
      <c r="M407">
        <f t="shared" si="23"/>
        <v>0</v>
      </c>
    </row>
    <row r="408" spans="11:13" hidden="1" x14ac:dyDescent="0.3">
      <c r="K408" s="7">
        <f t="shared" si="22"/>
        <v>0</v>
      </c>
      <c r="L408" s="5">
        <f t="shared" si="24"/>
        <v>0</v>
      </c>
      <c r="M408">
        <f t="shared" si="23"/>
        <v>0</v>
      </c>
    </row>
    <row r="409" spans="11:13" hidden="1" x14ac:dyDescent="0.3">
      <c r="K409" s="7">
        <f t="shared" si="22"/>
        <v>0</v>
      </c>
      <c r="L409" s="5">
        <f t="shared" si="24"/>
        <v>0</v>
      </c>
      <c r="M409">
        <f t="shared" si="23"/>
        <v>0</v>
      </c>
    </row>
    <row r="410" spans="11:13" hidden="1" x14ac:dyDescent="0.3">
      <c r="K410" s="7">
        <f t="shared" si="22"/>
        <v>0</v>
      </c>
      <c r="L410" s="5">
        <f t="shared" si="24"/>
        <v>0</v>
      </c>
      <c r="M410">
        <f t="shared" si="23"/>
        <v>0</v>
      </c>
    </row>
    <row r="411" spans="11:13" hidden="1" x14ac:dyDescent="0.3">
      <c r="K411" s="7">
        <f t="shared" si="22"/>
        <v>0</v>
      </c>
      <c r="L411" s="5">
        <f t="shared" si="24"/>
        <v>0</v>
      </c>
      <c r="M411">
        <f t="shared" si="23"/>
        <v>0</v>
      </c>
    </row>
    <row r="412" spans="11:13" hidden="1" x14ac:dyDescent="0.3">
      <c r="K412" s="7">
        <f t="shared" si="22"/>
        <v>0</v>
      </c>
      <c r="L412" s="5">
        <f t="shared" si="24"/>
        <v>0</v>
      </c>
      <c r="M412">
        <f t="shared" si="23"/>
        <v>0</v>
      </c>
    </row>
    <row r="413" spans="11:13" hidden="1" x14ac:dyDescent="0.3">
      <c r="K413" s="7">
        <f t="shared" si="22"/>
        <v>0</v>
      </c>
      <c r="L413" s="5">
        <f t="shared" si="24"/>
        <v>0</v>
      </c>
      <c r="M413">
        <f t="shared" si="23"/>
        <v>0</v>
      </c>
    </row>
    <row r="414" spans="11:13" hidden="1" x14ac:dyDescent="0.3">
      <c r="K414" s="7">
        <f t="shared" si="22"/>
        <v>0</v>
      </c>
      <c r="L414" s="5">
        <f t="shared" si="24"/>
        <v>0</v>
      </c>
      <c r="M414">
        <f t="shared" si="23"/>
        <v>0</v>
      </c>
    </row>
    <row r="415" spans="11:13" hidden="1" x14ac:dyDescent="0.3">
      <c r="K415" s="7">
        <f t="shared" si="22"/>
        <v>0</v>
      </c>
      <c r="L415" s="5">
        <f t="shared" si="24"/>
        <v>0</v>
      </c>
      <c r="M415">
        <f t="shared" si="23"/>
        <v>0</v>
      </c>
    </row>
    <row r="416" spans="11:13" hidden="1" x14ac:dyDescent="0.3">
      <c r="K416" s="7">
        <f t="shared" si="22"/>
        <v>0</v>
      </c>
      <c r="L416" s="5">
        <f t="shared" si="24"/>
        <v>0</v>
      </c>
      <c r="M416">
        <f t="shared" si="23"/>
        <v>0</v>
      </c>
    </row>
    <row r="417" spans="11:13" hidden="1" x14ac:dyDescent="0.3">
      <c r="K417" s="7">
        <f t="shared" si="22"/>
        <v>0</v>
      </c>
      <c r="L417" s="5">
        <f t="shared" si="24"/>
        <v>0</v>
      </c>
      <c r="M417">
        <f t="shared" si="23"/>
        <v>0</v>
      </c>
    </row>
    <row r="418" spans="11:13" hidden="1" x14ac:dyDescent="0.3">
      <c r="K418" s="7">
        <f t="shared" si="22"/>
        <v>0</v>
      </c>
      <c r="L418" s="5">
        <f t="shared" si="24"/>
        <v>0</v>
      </c>
      <c r="M418">
        <f t="shared" si="23"/>
        <v>0</v>
      </c>
    </row>
    <row r="419" spans="11:13" hidden="1" x14ac:dyDescent="0.3">
      <c r="K419" s="7">
        <f t="shared" si="22"/>
        <v>0</v>
      </c>
      <c r="L419" s="5">
        <f t="shared" si="24"/>
        <v>0</v>
      </c>
      <c r="M419">
        <f t="shared" si="23"/>
        <v>0</v>
      </c>
    </row>
    <row r="420" spans="11:13" hidden="1" x14ac:dyDescent="0.3">
      <c r="K420" s="7">
        <f t="shared" si="22"/>
        <v>0</v>
      </c>
      <c r="L420" s="5">
        <f t="shared" si="24"/>
        <v>0</v>
      </c>
      <c r="M420">
        <f t="shared" si="23"/>
        <v>0</v>
      </c>
    </row>
    <row r="421" spans="11:13" hidden="1" x14ac:dyDescent="0.3">
      <c r="K421" s="7">
        <f t="shared" si="22"/>
        <v>0</v>
      </c>
      <c r="L421" s="5">
        <f t="shared" si="24"/>
        <v>0</v>
      </c>
      <c r="M421">
        <f t="shared" si="23"/>
        <v>0</v>
      </c>
    </row>
    <row r="422" spans="11:13" hidden="1" x14ac:dyDescent="0.3">
      <c r="K422" s="7">
        <f t="shared" si="22"/>
        <v>0</v>
      </c>
      <c r="L422" s="5">
        <f t="shared" si="24"/>
        <v>0</v>
      </c>
      <c r="M422">
        <f t="shared" si="23"/>
        <v>0</v>
      </c>
    </row>
    <row r="423" spans="11:13" hidden="1" x14ac:dyDescent="0.3">
      <c r="K423" s="7">
        <f t="shared" si="22"/>
        <v>0</v>
      </c>
      <c r="L423" s="5">
        <f t="shared" si="24"/>
        <v>0</v>
      </c>
      <c r="M423">
        <f t="shared" si="23"/>
        <v>0</v>
      </c>
    </row>
    <row r="424" spans="11:13" hidden="1" x14ac:dyDescent="0.3">
      <c r="K424" s="7">
        <f t="shared" si="22"/>
        <v>0</v>
      </c>
      <c r="L424" s="5">
        <f t="shared" si="24"/>
        <v>0</v>
      </c>
      <c r="M424">
        <f t="shared" si="23"/>
        <v>0</v>
      </c>
    </row>
    <row r="425" spans="11:13" hidden="1" x14ac:dyDescent="0.3">
      <c r="K425" s="7">
        <f t="shared" si="22"/>
        <v>0</v>
      </c>
      <c r="L425" s="5">
        <f t="shared" si="24"/>
        <v>0</v>
      </c>
      <c r="M425">
        <f t="shared" si="23"/>
        <v>0</v>
      </c>
    </row>
    <row r="426" spans="11:13" hidden="1" x14ac:dyDescent="0.3">
      <c r="K426" s="7">
        <f t="shared" si="22"/>
        <v>0</v>
      </c>
      <c r="L426" s="5">
        <f t="shared" si="24"/>
        <v>0</v>
      </c>
      <c r="M426">
        <f t="shared" si="23"/>
        <v>0</v>
      </c>
    </row>
    <row r="427" spans="11:13" hidden="1" x14ac:dyDescent="0.3">
      <c r="K427" s="7">
        <f t="shared" si="22"/>
        <v>0</v>
      </c>
      <c r="L427" s="5">
        <f t="shared" si="24"/>
        <v>0</v>
      </c>
      <c r="M427">
        <f t="shared" si="23"/>
        <v>0</v>
      </c>
    </row>
    <row r="428" spans="11:13" hidden="1" x14ac:dyDescent="0.3">
      <c r="K428" s="7">
        <f t="shared" si="22"/>
        <v>0</v>
      </c>
      <c r="L428" s="5">
        <f t="shared" si="24"/>
        <v>0</v>
      </c>
      <c r="M428">
        <f t="shared" si="23"/>
        <v>0</v>
      </c>
    </row>
    <row r="429" spans="11:13" hidden="1" x14ac:dyDescent="0.3">
      <c r="K429" s="7">
        <f t="shared" si="22"/>
        <v>0</v>
      </c>
      <c r="L429" s="5">
        <f t="shared" si="24"/>
        <v>0</v>
      </c>
      <c r="M429">
        <f t="shared" si="23"/>
        <v>0</v>
      </c>
    </row>
    <row r="430" spans="11:13" hidden="1" x14ac:dyDescent="0.3">
      <c r="K430" s="7">
        <f t="shared" si="22"/>
        <v>0</v>
      </c>
      <c r="L430" s="5">
        <f t="shared" si="24"/>
        <v>0</v>
      </c>
      <c r="M430">
        <f t="shared" si="23"/>
        <v>0</v>
      </c>
    </row>
    <row r="431" spans="11:13" hidden="1" x14ac:dyDescent="0.3">
      <c r="K431" s="7">
        <f t="shared" si="22"/>
        <v>0</v>
      </c>
      <c r="L431" s="5">
        <f t="shared" si="24"/>
        <v>0</v>
      </c>
      <c r="M431">
        <f t="shared" si="23"/>
        <v>0</v>
      </c>
    </row>
    <row r="432" spans="11:13" hidden="1" x14ac:dyDescent="0.3">
      <c r="K432" s="7">
        <f t="shared" si="22"/>
        <v>0</v>
      </c>
      <c r="L432" s="5">
        <f t="shared" si="24"/>
        <v>0</v>
      </c>
      <c r="M432">
        <f t="shared" si="23"/>
        <v>0</v>
      </c>
    </row>
    <row r="433" spans="11:13" hidden="1" x14ac:dyDescent="0.3">
      <c r="K433" s="7">
        <f t="shared" si="22"/>
        <v>0</v>
      </c>
      <c r="L433" s="5">
        <f t="shared" si="24"/>
        <v>0</v>
      </c>
      <c r="M433">
        <f t="shared" si="23"/>
        <v>0</v>
      </c>
    </row>
    <row r="434" spans="11:13" hidden="1" x14ac:dyDescent="0.3">
      <c r="K434" s="7">
        <f t="shared" si="22"/>
        <v>0</v>
      </c>
      <c r="L434" s="5">
        <f t="shared" si="24"/>
        <v>0</v>
      </c>
      <c r="M434">
        <f t="shared" si="23"/>
        <v>0</v>
      </c>
    </row>
    <row r="435" spans="11:13" hidden="1" x14ac:dyDescent="0.3">
      <c r="K435" s="7">
        <f t="shared" si="22"/>
        <v>0</v>
      </c>
      <c r="L435" s="5">
        <f t="shared" si="24"/>
        <v>0</v>
      </c>
      <c r="M435">
        <f t="shared" si="23"/>
        <v>0</v>
      </c>
    </row>
    <row r="436" spans="11:13" hidden="1" x14ac:dyDescent="0.3">
      <c r="K436" s="7">
        <f t="shared" si="22"/>
        <v>0</v>
      </c>
      <c r="L436" s="5">
        <f t="shared" si="24"/>
        <v>0</v>
      </c>
      <c r="M436">
        <f t="shared" si="23"/>
        <v>0</v>
      </c>
    </row>
    <row r="437" spans="11:13" hidden="1" x14ac:dyDescent="0.3">
      <c r="K437" s="7">
        <f t="shared" si="22"/>
        <v>0</v>
      </c>
      <c r="L437" s="5">
        <f t="shared" si="24"/>
        <v>0</v>
      </c>
      <c r="M437">
        <f t="shared" si="23"/>
        <v>0</v>
      </c>
    </row>
    <row r="438" spans="11:13" hidden="1" x14ac:dyDescent="0.3">
      <c r="K438" s="7">
        <f t="shared" si="22"/>
        <v>0</v>
      </c>
      <c r="L438" s="5">
        <f t="shared" si="24"/>
        <v>0</v>
      </c>
      <c r="M438">
        <f t="shared" si="23"/>
        <v>0</v>
      </c>
    </row>
    <row r="439" spans="11:13" hidden="1" x14ac:dyDescent="0.3">
      <c r="K439" s="7">
        <f t="shared" si="22"/>
        <v>0</v>
      </c>
      <c r="L439" s="5">
        <f t="shared" si="24"/>
        <v>0</v>
      </c>
      <c r="M439">
        <f t="shared" si="23"/>
        <v>0</v>
      </c>
    </row>
    <row r="440" spans="11:13" hidden="1" x14ac:dyDescent="0.3">
      <c r="K440" s="7">
        <f t="shared" si="22"/>
        <v>0</v>
      </c>
      <c r="L440" s="5">
        <f t="shared" si="24"/>
        <v>0</v>
      </c>
      <c r="M440">
        <f t="shared" si="23"/>
        <v>0</v>
      </c>
    </row>
    <row r="441" spans="11:13" hidden="1" x14ac:dyDescent="0.3">
      <c r="K441" s="7">
        <f t="shared" si="22"/>
        <v>0</v>
      </c>
      <c r="L441" s="5">
        <f t="shared" si="24"/>
        <v>0</v>
      </c>
      <c r="M441">
        <f t="shared" si="23"/>
        <v>0</v>
      </c>
    </row>
    <row r="442" spans="11:13" hidden="1" x14ac:dyDescent="0.3">
      <c r="K442" s="7">
        <f t="shared" si="22"/>
        <v>0</v>
      </c>
      <c r="L442" s="5">
        <f t="shared" si="24"/>
        <v>0</v>
      </c>
      <c r="M442">
        <f t="shared" si="23"/>
        <v>0</v>
      </c>
    </row>
    <row r="443" spans="11:13" hidden="1" x14ac:dyDescent="0.3">
      <c r="K443" s="7">
        <f t="shared" si="22"/>
        <v>0</v>
      </c>
      <c r="L443" s="5">
        <f t="shared" si="24"/>
        <v>0</v>
      </c>
      <c r="M443">
        <f t="shared" si="23"/>
        <v>0</v>
      </c>
    </row>
    <row r="444" spans="11:13" hidden="1" x14ac:dyDescent="0.3">
      <c r="K444" s="7">
        <f t="shared" si="22"/>
        <v>0</v>
      </c>
      <c r="L444" s="5">
        <f t="shared" si="24"/>
        <v>0</v>
      </c>
      <c r="M444">
        <f t="shared" si="23"/>
        <v>0</v>
      </c>
    </row>
    <row r="445" spans="11:13" hidden="1" x14ac:dyDescent="0.3">
      <c r="K445" s="7">
        <f t="shared" si="22"/>
        <v>0</v>
      </c>
      <c r="L445" s="5">
        <f t="shared" si="24"/>
        <v>0</v>
      </c>
      <c r="M445">
        <f t="shared" si="23"/>
        <v>0</v>
      </c>
    </row>
    <row r="446" spans="11:13" hidden="1" x14ac:dyDescent="0.3">
      <c r="K446" s="7">
        <f t="shared" si="22"/>
        <v>0</v>
      </c>
      <c r="L446" s="5">
        <f t="shared" si="24"/>
        <v>0</v>
      </c>
      <c r="M446">
        <f t="shared" si="23"/>
        <v>0</v>
      </c>
    </row>
    <row r="447" spans="11:13" hidden="1" x14ac:dyDescent="0.3">
      <c r="K447" s="7">
        <f t="shared" si="22"/>
        <v>0</v>
      </c>
      <c r="L447" s="5">
        <f t="shared" si="24"/>
        <v>0</v>
      </c>
      <c r="M447">
        <f t="shared" si="23"/>
        <v>0</v>
      </c>
    </row>
    <row r="448" spans="11:13" hidden="1" x14ac:dyDescent="0.3">
      <c r="K448" s="7">
        <f t="shared" si="22"/>
        <v>0</v>
      </c>
      <c r="L448" s="5">
        <f t="shared" si="24"/>
        <v>0</v>
      </c>
      <c r="M448">
        <f t="shared" si="23"/>
        <v>0</v>
      </c>
    </row>
    <row r="449" spans="11:13" hidden="1" x14ac:dyDescent="0.3">
      <c r="K449" s="7">
        <f t="shared" si="22"/>
        <v>0</v>
      </c>
      <c r="L449" s="5">
        <f t="shared" si="24"/>
        <v>0</v>
      </c>
      <c r="M449">
        <f t="shared" si="23"/>
        <v>0</v>
      </c>
    </row>
    <row r="450" spans="11:13" hidden="1" x14ac:dyDescent="0.3">
      <c r="K450" s="7">
        <f t="shared" si="22"/>
        <v>0</v>
      </c>
      <c r="L450" s="5">
        <f t="shared" si="24"/>
        <v>0</v>
      </c>
      <c r="M450">
        <f t="shared" si="23"/>
        <v>0</v>
      </c>
    </row>
    <row r="451" spans="11:13" hidden="1" x14ac:dyDescent="0.3">
      <c r="K451" s="7">
        <f t="shared" si="22"/>
        <v>0</v>
      </c>
      <c r="L451" s="5">
        <f t="shared" si="24"/>
        <v>0</v>
      </c>
      <c r="M451">
        <f t="shared" si="23"/>
        <v>0</v>
      </c>
    </row>
    <row r="452" spans="11:13" hidden="1" x14ac:dyDescent="0.3">
      <c r="K452" s="7">
        <f t="shared" si="22"/>
        <v>0</v>
      </c>
      <c r="L452" s="5">
        <f t="shared" si="24"/>
        <v>0</v>
      </c>
      <c r="M452">
        <f t="shared" si="23"/>
        <v>0</v>
      </c>
    </row>
    <row r="453" spans="11:13" hidden="1" x14ac:dyDescent="0.3">
      <c r="K453" s="7">
        <f t="shared" ref="K453:K496" si="25">SUM(F453:J453)</f>
        <v>0</v>
      </c>
      <c r="L453" s="5">
        <f t="shared" si="24"/>
        <v>0</v>
      </c>
      <c r="M453">
        <f t="shared" ref="M453:M498" si="26">SUM(K453*L453)</f>
        <v>0</v>
      </c>
    </row>
    <row r="454" spans="11:13" hidden="1" x14ac:dyDescent="0.3">
      <c r="K454" s="7">
        <f t="shared" si="25"/>
        <v>0</v>
      </c>
      <c r="L454" s="5">
        <f t="shared" ref="L454:L498" si="27">IF(D454="X",0,IF(E454="",0,IF(E454="H",0,VLOOKUP(E454,$F$539:$G$553,2))))</f>
        <v>0</v>
      </c>
      <c r="M454">
        <f t="shared" si="26"/>
        <v>0</v>
      </c>
    </row>
    <row r="455" spans="11:13" hidden="1" x14ac:dyDescent="0.3">
      <c r="K455" s="7">
        <f t="shared" si="25"/>
        <v>0</v>
      </c>
      <c r="L455" s="5">
        <f t="shared" si="27"/>
        <v>0</v>
      </c>
      <c r="M455">
        <f t="shared" si="26"/>
        <v>0</v>
      </c>
    </row>
    <row r="456" spans="11:13" hidden="1" x14ac:dyDescent="0.3">
      <c r="K456" s="7">
        <f t="shared" si="25"/>
        <v>0</v>
      </c>
      <c r="L456" s="5">
        <f t="shared" si="27"/>
        <v>0</v>
      </c>
      <c r="M456">
        <f t="shared" si="26"/>
        <v>0</v>
      </c>
    </row>
    <row r="457" spans="11:13" hidden="1" x14ac:dyDescent="0.3">
      <c r="K457" s="7">
        <f t="shared" si="25"/>
        <v>0</v>
      </c>
      <c r="L457" s="5">
        <f t="shared" si="27"/>
        <v>0</v>
      </c>
      <c r="M457">
        <f t="shared" si="26"/>
        <v>0</v>
      </c>
    </row>
    <row r="458" spans="11:13" hidden="1" x14ac:dyDescent="0.3">
      <c r="K458" s="7">
        <f t="shared" si="25"/>
        <v>0</v>
      </c>
      <c r="L458" s="5">
        <f t="shared" si="27"/>
        <v>0</v>
      </c>
      <c r="M458">
        <f t="shared" si="26"/>
        <v>0</v>
      </c>
    </row>
    <row r="459" spans="11:13" hidden="1" x14ac:dyDescent="0.3">
      <c r="K459" s="7">
        <f t="shared" si="25"/>
        <v>0</v>
      </c>
      <c r="L459" s="5">
        <f t="shared" si="27"/>
        <v>0</v>
      </c>
      <c r="M459">
        <f t="shared" si="26"/>
        <v>0</v>
      </c>
    </row>
    <row r="460" spans="11:13" hidden="1" x14ac:dyDescent="0.3">
      <c r="K460" s="7">
        <f t="shared" si="25"/>
        <v>0</v>
      </c>
      <c r="L460" s="5">
        <f t="shared" si="27"/>
        <v>0</v>
      </c>
      <c r="M460">
        <f t="shared" si="26"/>
        <v>0</v>
      </c>
    </row>
    <row r="461" spans="11:13" hidden="1" x14ac:dyDescent="0.3">
      <c r="K461" s="7">
        <f t="shared" si="25"/>
        <v>0</v>
      </c>
      <c r="L461" s="5">
        <f t="shared" si="27"/>
        <v>0</v>
      </c>
      <c r="M461">
        <f t="shared" si="26"/>
        <v>0</v>
      </c>
    </row>
    <row r="462" spans="11:13" hidden="1" x14ac:dyDescent="0.3">
      <c r="K462" s="7">
        <f t="shared" si="25"/>
        <v>0</v>
      </c>
      <c r="L462" s="5">
        <f t="shared" si="27"/>
        <v>0</v>
      </c>
      <c r="M462">
        <f t="shared" si="26"/>
        <v>0</v>
      </c>
    </row>
    <row r="463" spans="11:13" hidden="1" x14ac:dyDescent="0.3">
      <c r="K463" s="7">
        <f t="shared" si="25"/>
        <v>0</v>
      </c>
      <c r="L463" s="5">
        <f t="shared" si="27"/>
        <v>0</v>
      </c>
      <c r="M463">
        <f t="shared" si="26"/>
        <v>0</v>
      </c>
    </row>
    <row r="464" spans="11:13" hidden="1" x14ac:dyDescent="0.3">
      <c r="K464" s="7">
        <f t="shared" si="25"/>
        <v>0</v>
      </c>
      <c r="L464" s="5">
        <f t="shared" si="27"/>
        <v>0</v>
      </c>
      <c r="M464">
        <f t="shared" si="26"/>
        <v>0</v>
      </c>
    </row>
    <row r="465" spans="11:13" hidden="1" x14ac:dyDescent="0.3">
      <c r="K465" s="7">
        <f t="shared" si="25"/>
        <v>0</v>
      </c>
      <c r="L465" s="5">
        <f t="shared" si="27"/>
        <v>0</v>
      </c>
      <c r="M465">
        <f t="shared" si="26"/>
        <v>0</v>
      </c>
    </row>
    <row r="466" spans="11:13" hidden="1" x14ac:dyDescent="0.3">
      <c r="K466" s="7">
        <f t="shared" si="25"/>
        <v>0</v>
      </c>
      <c r="L466" s="5">
        <f t="shared" si="27"/>
        <v>0</v>
      </c>
      <c r="M466">
        <f t="shared" si="26"/>
        <v>0</v>
      </c>
    </row>
    <row r="467" spans="11:13" hidden="1" x14ac:dyDescent="0.3">
      <c r="K467" s="7">
        <f t="shared" si="25"/>
        <v>0</v>
      </c>
      <c r="L467" s="5">
        <f t="shared" si="27"/>
        <v>0</v>
      </c>
      <c r="M467">
        <f t="shared" si="26"/>
        <v>0</v>
      </c>
    </row>
    <row r="468" spans="11:13" hidden="1" x14ac:dyDescent="0.3">
      <c r="K468" s="7">
        <f t="shared" si="25"/>
        <v>0</v>
      </c>
      <c r="L468" s="5">
        <f t="shared" si="27"/>
        <v>0</v>
      </c>
      <c r="M468">
        <f t="shared" si="26"/>
        <v>0</v>
      </c>
    </row>
    <row r="469" spans="11:13" hidden="1" x14ac:dyDescent="0.3">
      <c r="K469" s="7">
        <f t="shared" si="25"/>
        <v>0</v>
      </c>
      <c r="L469" s="5">
        <f t="shared" si="27"/>
        <v>0</v>
      </c>
      <c r="M469">
        <f t="shared" si="26"/>
        <v>0</v>
      </c>
    </row>
    <row r="470" spans="11:13" hidden="1" x14ac:dyDescent="0.3">
      <c r="K470" s="7">
        <f t="shared" si="25"/>
        <v>0</v>
      </c>
      <c r="L470" s="5">
        <f t="shared" si="27"/>
        <v>0</v>
      </c>
      <c r="M470">
        <f t="shared" si="26"/>
        <v>0</v>
      </c>
    </row>
    <row r="471" spans="11:13" hidden="1" x14ac:dyDescent="0.3">
      <c r="K471" s="7">
        <f t="shared" si="25"/>
        <v>0</v>
      </c>
      <c r="L471" s="5">
        <f t="shared" si="27"/>
        <v>0</v>
      </c>
      <c r="M471">
        <f t="shared" si="26"/>
        <v>0</v>
      </c>
    </row>
    <row r="472" spans="11:13" hidden="1" x14ac:dyDescent="0.3">
      <c r="K472" s="7">
        <f t="shared" si="25"/>
        <v>0</v>
      </c>
      <c r="L472" s="5">
        <f t="shared" si="27"/>
        <v>0</v>
      </c>
      <c r="M472">
        <f t="shared" si="26"/>
        <v>0</v>
      </c>
    </row>
    <row r="473" spans="11:13" hidden="1" x14ac:dyDescent="0.3">
      <c r="K473" s="7">
        <f t="shared" si="25"/>
        <v>0</v>
      </c>
      <c r="L473" s="5">
        <f t="shared" si="27"/>
        <v>0</v>
      </c>
      <c r="M473">
        <f t="shared" si="26"/>
        <v>0</v>
      </c>
    </row>
    <row r="474" spans="11:13" hidden="1" x14ac:dyDescent="0.3">
      <c r="K474" s="7">
        <f t="shared" si="25"/>
        <v>0</v>
      </c>
      <c r="L474" s="5">
        <f t="shared" si="27"/>
        <v>0</v>
      </c>
      <c r="M474">
        <f t="shared" si="26"/>
        <v>0</v>
      </c>
    </row>
    <row r="475" spans="11:13" hidden="1" x14ac:dyDescent="0.3">
      <c r="K475" s="7">
        <f t="shared" si="25"/>
        <v>0</v>
      </c>
      <c r="L475" s="5">
        <f t="shared" si="27"/>
        <v>0</v>
      </c>
      <c r="M475">
        <f t="shared" si="26"/>
        <v>0</v>
      </c>
    </row>
    <row r="476" spans="11:13" hidden="1" x14ac:dyDescent="0.3">
      <c r="K476" s="7">
        <f t="shared" si="25"/>
        <v>0</v>
      </c>
      <c r="L476" s="5">
        <f t="shared" si="27"/>
        <v>0</v>
      </c>
      <c r="M476">
        <f t="shared" si="26"/>
        <v>0</v>
      </c>
    </row>
    <row r="477" spans="11:13" hidden="1" x14ac:dyDescent="0.3">
      <c r="K477" s="7">
        <f t="shared" si="25"/>
        <v>0</v>
      </c>
      <c r="L477" s="5">
        <f t="shared" si="27"/>
        <v>0</v>
      </c>
      <c r="M477">
        <f t="shared" si="26"/>
        <v>0</v>
      </c>
    </row>
    <row r="478" spans="11:13" hidden="1" x14ac:dyDescent="0.3">
      <c r="K478" s="7">
        <f t="shared" si="25"/>
        <v>0</v>
      </c>
      <c r="L478" s="5">
        <f t="shared" si="27"/>
        <v>0</v>
      </c>
      <c r="M478">
        <f t="shared" si="26"/>
        <v>0</v>
      </c>
    </row>
    <row r="479" spans="11:13" hidden="1" x14ac:dyDescent="0.3">
      <c r="K479" s="7">
        <f t="shared" si="25"/>
        <v>0</v>
      </c>
      <c r="L479" s="5">
        <f t="shared" si="27"/>
        <v>0</v>
      </c>
      <c r="M479">
        <f t="shared" si="26"/>
        <v>0</v>
      </c>
    </row>
    <row r="480" spans="11:13" hidden="1" x14ac:dyDescent="0.3">
      <c r="K480" s="7">
        <f t="shared" si="25"/>
        <v>0</v>
      </c>
      <c r="L480" s="5">
        <f t="shared" si="27"/>
        <v>0</v>
      </c>
      <c r="M480">
        <f t="shared" si="26"/>
        <v>0</v>
      </c>
    </row>
    <row r="481" spans="11:13" hidden="1" x14ac:dyDescent="0.3">
      <c r="K481" s="7">
        <f t="shared" si="25"/>
        <v>0</v>
      </c>
      <c r="L481" s="5">
        <f t="shared" si="27"/>
        <v>0</v>
      </c>
      <c r="M481">
        <f t="shared" si="26"/>
        <v>0</v>
      </c>
    </row>
    <row r="482" spans="11:13" hidden="1" x14ac:dyDescent="0.3">
      <c r="K482" s="7">
        <f t="shared" si="25"/>
        <v>0</v>
      </c>
      <c r="L482" s="5">
        <f t="shared" si="27"/>
        <v>0</v>
      </c>
      <c r="M482">
        <f t="shared" si="26"/>
        <v>0</v>
      </c>
    </row>
    <row r="483" spans="11:13" hidden="1" x14ac:dyDescent="0.3">
      <c r="K483" s="7">
        <f t="shared" si="25"/>
        <v>0</v>
      </c>
      <c r="L483" s="5">
        <f t="shared" si="27"/>
        <v>0</v>
      </c>
      <c r="M483">
        <f t="shared" si="26"/>
        <v>0</v>
      </c>
    </row>
    <row r="484" spans="11:13" hidden="1" x14ac:dyDescent="0.3">
      <c r="K484" s="7">
        <f t="shared" si="25"/>
        <v>0</v>
      </c>
      <c r="L484" s="5">
        <f t="shared" si="27"/>
        <v>0</v>
      </c>
      <c r="M484">
        <f t="shared" si="26"/>
        <v>0</v>
      </c>
    </row>
    <row r="485" spans="11:13" hidden="1" x14ac:dyDescent="0.3">
      <c r="K485" s="7">
        <f t="shared" si="25"/>
        <v>0</v>
      </c>
      <c r="L485" s="5">
        <f t="shared" si="27"/>
        <v>0</v>
      </c>
      <c r="M485">
        <f t="shared" si="26"/>
        <v>0</v>
      </c>
    </row>
    <row r="486" spans="11:13" hidden="1" x14ac:dyDescent="0.3">
      <c r="K486" s="7">
        <f t="shared" si="25"/>
        <v>0</v>
      </c>
      <c r="L486" s="5">
        <f t="shared" si="27"/>
        <v>0</v>
      </c>
      <c r="M486">
        <f t="shared" si="26"/>
        <v>0</v>
      </c>
    </row>
    <row r="487" spans="11:13" hidden="1" x14ac:dyDescent="0.3">
      <c r="K487" s="7">
        <f t="shared" si="25"/>
        <v>0</v>
      </c>
      <c r="L487" s="5">
        <f t="shared" si="27"/>
        <v>0</v>
      </c>
      <c r="M487">
        <f t="shared" si="26"/>
        <v>0</v>
      </c>
    </row>
    <row r="488" spans="11:13" hidden="1" x14ac:dyDescent="0.3">
      <c r="K488" s="7">
        <f t="shared" si="25"/>
        <v>0</v>
      </c>
      <c r="L488" s="5">
        <f t="shared" si="27"/>
        <v>0</v>
      </c>
      <c r="M488">
        <f t="shared" si="26"/>
        <v>0</v>
      </c>
    </row>
    <row r="489" spans="11:13" hidden="1" x14ac:dyDescent="0.3">
      <c r="K489" s="7">
        <f t="shared" si="25"/>
        <v>0</v>
      </c>
      <c r="L489" s="5">
        <f t="shared" si="27"/>
        <v>0</v>
      </c>
      <c r="M489">
        <f t="shared" si="26"/>
        <v>0</v>
      </c>
    </row>
    <row r="490" spans="11:13" hidden="1" x14ac:dyDescent="0.3">
      <c r="K490" s="7">
        <f t="shared" si="25"/>
        <v>0</v>
      </c>
      <c r="L490" s="5">
        <f t="shared" si="27"/>
        <v>0</v>
      </c>
      <c r="M490">
        <f t="shared" si="26"/>
        <v>0</v>
      </c>
    </row>
    <row r="491" spans="11:13" hidden="1" x14ac:dyDescent="0.3">
      <c r="K491" s="7">
        <f t="shared" ref="K491:K494" si="28">SUM(F491:J491)</f>
        <v>0</v>
      </c>
      <c r="L491" s="5">
        <f t="shared" si="27"/>
        <v>0</v>
      </c>
      <c r="M491">
        <f t="shared" ref="M491:M494" si="29">SUM(K491*L491)</f>
        <v>0</v>
      </c>
    </row>
    <row r="492" spans="11:13" hidden="1" x14ac:dyDescent="0.3">
      <c r="K492" s="7">
        <f t="shared" si="28"/>
        <v>0</v>
      </c>
      <c r="L492" s="5">
        <f t="shared" si="27"/>
        <v>0</v>
      </c>
      <c r="M492">
        <f t="shared" si="29"/>
        <v>0</v>
      </c>
    </row>
    <row r="493" spans="11:13" hidden="1" x14ac:dyDescent="0.3">
      <c r="K493" s="7">
        <f t="shared" si="28"/>
        <v>0</v>
      </c>
      <c r="L493" s="5">
        <f t="shared" si="27"/>
        <v>0</v>
      </c>
      <c r="M493">
        <f t="shared" si="29"/>
        <v>0</v>
      </c>
    </row>
    <row r="494" spans="11:13" hidden="1" x14ac:dyDescent="0.3">
      <c r="K494" s="7">
        <f t="shared" si="28"/>
        <v>0</v>
      </c>
      <c r="L494" s="5">
        <f t="shared" si="27"/>
        <v>0</v>
      </c>
      <c r="M494">
        <f t="shared" si="29"/>
        <v>0</v>
      </c>
    </row>
    <row r="495" spans="11:13" hidden="1" x14ac:dyDescent="0.3">
      <c r="K495" s="7">
        <f t="shared" si="25"/>
        <v>0</v>
      </c>
      <c r="L495" s="5">
        <f t="shared" si="27"/>
        <v>0</v>
      </c>
      <c r="M495">
        <f t="shared" si="26"/>
        <v>0</v>
      </c>
    </row>
    <row r="496" spans="11:13" hidden="1" x14ac:dyDescent="0.3">
      <c r="K496" s="7">
        <f t="shared" si="25"/>
        <v>0</v>
      </c>
      <c r="L496" s="5">
        <f t="shared" si="27"/>
        <v>0</v>
      </c>
      <c r="M496">
        <f t="shared" si="26"/>
        <v>0</v>
      </c>
    </row>
    <row r="497" spans="3:13" ht="15" thickTop="1" x14ac:dyDescent="0.3">
      <c r="L497" s="5">
        <f t="shared" si="27"/>
        <v>0</v>
      </c>
      <c r="M497">
        <f t="shared" si="26"/>
        <v>0</v>
      </c>
    </row>
    <row r="498" spans="3:13" hidden="1" x14ac:dyDescent="0.3">
      <c r="L498" s="5">
        <f t="shared" si="27"/>
        <v>0</v>
      </c>
      <c r="M498">
        <f t="shared" si="26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30">SUMPRODUCT(--($E$4:$E$498=C500),--($D$4:$D$498=""),$F$4:$F$498)</f>
        <v>356.37</v>
      </c>
      <c r="G500" s="149">
        <f t="shared" ref="G500:G514" si="31">SUMPRODUCT(--($E$4:$E$498=C500),--($D$4:$D$498=""),$G$4:$G$498)</f>
        <v>265.17</v>
      </c>
      <c r="H500" s="149">
        <f t="shared" ref="H500:H514" si="32">SUMPRODUCT(--($E$4:$E$498=C500),--($D$4:$D$498=""),$H$4:$H$498)</f>
        <v>0</v>
      </c>
      <c r="I500" s="149">
        <f t="shared" ref="I500:I514" si="33">SUMPRODUCT(--($E$4:$E$498=C500),--($D$4:$D$498=""),$I$4:$I$498)</f>
        <v>0</v>
      </c>
      <c r="J500" s="149">
        <f t="shared" ref="J500:J514" si="34">SUMPRODUCT(--($E$4:$E$498=C500),--($D$4:$D$498=""),$J$4:$J$498)</f>
        <v>0</v>
      </c>
      <c r="K500" s="149">
        <f t="shared" ref="K500:K514" si="35">SUM(F500:J500)</f>
        <v>621.54</v>
      </c>
      <c r="L500" s="149"/>
      <c r="M500" s="149">
        <f t="shared" ref="M500:M507" si="36">SUMPRODUCT(--($E$4:$E$498=C500),--($D$4:$D$498=""),$M$4:$M$498)</f>
        <v>124308</v>
      </c>
    </row>
    <row r="501" spans="3:13" hidden="1" x14ac:dyDescent="0.3">
      <c r="C501" s="149" t="str">
        <f t="shared" ref="C501:C514" si="37">IF(F540="","Vrije categorie",F540)</f>
        <v>A1</v>
      </c>
      <c r="D501" s="149"/>
      <c r="E501" s="149"/>
      <c r="F501" s="149">
        <f t="shared" si="30"/>
        <v>20.05</v>
      </c>
      <c r="G501" s="149">
        <f t="shared" si="31"/>
        <v>52.16</v>
      </c>
      <c r="H501" s="149">
        <f t="shared" si="32"/>
        <v>0</v>
      </c>
      <c r="I501" s="149">
        <f t="shared" si="33"/>
        <v>0</v>
      </c>
      <c r="J501" s="149">
        <f t="shared" si="34"/>
        <v>0</v>
      </c>
      <c r="K501" s="149">
        <f t="shared" si="35"/>
        <v>72.209999999999994</v>
      </c>
      <c r="L501" s="149"/>
      <c r="M501" s="149">
        <f t="shared" si="36"/>
        <v>8665.2000000000007</v>
      </c>
    </row>
    <row r="502" spans="3:13" hidden="1" x14ac:dyDescent="0.3">
      <c r="C502" s="149" t="str">
        <f t="shared" si="37"/>
        <v>B</v>
      </c>
      <c r="D502" s="149"/>
      <c r="E502" s="149"/>
      <c r="F502" s="149">
        <f t="shared" si="30"/>
        <v>175.23</v>
      </c>
      <c r="G502" s="149">
        <f t="shared" si="31"/>
        <v>61</v>
      </c>
      <c r="H502" s="149">
        <f t="shared" si="32"/>
        <v>0</v>
      </c>
      <c r="I502" s="149">
        <f t="shared" si="33"/>
        <v>0</v>
      </c>
      <c r="J502" s="149">
        <f t="shared" si="34"/>
        <v>27.46</v>
      </c>
      <c r="K502" s="149">
        <f t="shared" si="35"/>
        <v>263.69</v>
      </c>
      <c r="L502" s="149"/>
      <c r="M502" s="149">
        <f t="shared" si="36"/>
        <v>52738</v>
      </c>
    </row>
    <row r="503" spans="3:13" hidden="1" x14ac:dyDescent="0.3">
      <c r="C503" s="149" t="str">
        <f t="shared" si="37"/>
        <v>C</v>
      </c>
      <c r="D503" s="149"/>
      <c r="E503" s="149"/>
      <c r="F503" s="149">
        <f t="shared" si="30"/>
        <v>0</v>
      </c>
      <c r="G503" s="149">
        <f t="shared" si="31"/>
        <v>8</v>
      </c>
      <c r="H503" s="149">
        <f t="shared" si="32"/>
        <v>0</v>
      </c>
      <c r="I503" s="149">
        <f t="shared" si="33"/>
        <v>0</v>
      </c>
      <c r="J503" s="149">
        <f t="shared" si="34"/>
        <v>43.29</v>
      </c>
      <c r="K503" s="149">
        <f t="shared" si="35"/>
        <v>51.29</v>
      </c>
      <c r="L503" s="149"/>
      <c r="M503" s="149">
        <f t="shared" si="36"/>
        <v>10258</v>
      </c>
    </row>
    <row r="504" spans="3:13" hidden="1" x14ac:dyDescent="0.3">
      <c r="C504" s="149" t="str">
        <f t="shared" si="37"/>
        <v>D</v>
      </c>
      <c r="D504" s="149"/>
      <c r="E504" s="149"/>
      <c r="F504" s="149">
        <f t="shared" si="30"/>
        <v>0</v>
      </c>
      <c r="G504" s="149">
        <f t="shared" si="31"/>
        <v>0</v>
      </c>
      <c r="H504" s="149">
        <f t="shared" si="32"/>
        <v>91.600000000000009</v>
      </c>
      <c r="I504" s="149">
        <f t="shared" si="33"/>
        <v>0</v>
      </c>
      <c r="J504" s="149">
        <f t="shared" si="34"/>
        <v>0</v>
      </c>
      <c r="K504" s="149">
        <f t="shared" si="35"/>
        <v>91.600000000000009</v>
      </c>
      <c r="L504" s="149"/>
      <c r="M504" s="149">
        <f t="shared" si="36"/>
        <v>18320</v>
      </c>
    </row>
    <row r="505" spans="3:13" hidden="1" x14ac:dyDescent="0.3">
      <c r="C505" s="149" t="str">
        <f t="shared" si="37"/>
        <v>Vrije categorie</v>
      </c>
      <c r="D505" s="149"/>
      <c r="E505" s="149"/>
      <c r="F505" s="149">
        <f t="shared" si="30"/>
        <v>0</v>
      </c>
      <c r="G505" s="149">
        <f t="shared" si="31"/>
        <v>0</v>
      </c>
      <c r="H505" s="149">
        <f t="shared" si="32"/>
        <v>0</v>
      </c>
      <c r="I505" s="149">
        <f t="shared" si="33"/>
        <v>0</v>
      </c>
      <c r="J505" s="149">
        <f t="shared" si="34"/>
        <v>0</v>
      </c>
      <c r="K505" s="149">
        <f t="shared" si="35"/>
        <v>0</v>
      </c>
      <c r="L505" s="149"/>
      <c r="M505" s="149">
        <f t="shared" si="36"/>
        <v>0</v>
      </c>
    </row>
    <row r="506" spans="3:13" hidden="1" x14ac:dyDescent="0.3">
      <c r="C506" s="149" t="str">
        <f t="shared" si="37"/>
        <v>Vrije categorie</v>
      </c>
      <c r="D506" s="149"/>
      <c r="E506" s="149"/>
      <c r="F506" s="149">
        <f t="shared" si="30"/>
        <v>0</v>
      </c>
      <c r="G506" s="149">
        <f t="shared" si="31"/>
        <v>0</v>
      </c>
      <c r="H506" s="149">
        <f t="shared" si="32"/>
        <v>0</v>
      </c>
      <c r="I506" s="149">
        <f t="shared" si="33"/>
        <v>0</v>
      </c>
      <c r="J506" s="149">
        <f t="shared" si="34"/>
        <v>0</v>
      </c>
      <c r="K506" s="149">
        <f t="shared" si="35"/>
        <v>0</v>
      </c>
      <c r="L506" s="149"/>
      <c r="M506" s="149">
        <f t="shared" si="36"/>
        <v>0</v>
      </c>
    </row>
    <row r="507" spans="3:13" hidden="1" x14ac:dyDescent="0.3">
      <c r="C507" s="149" t="str">
        <f t="shared" si="37"/>
        <v>Vrije categorie</v>
      </c>
      <c r="D507" s="149"/>
      <c r="E507" s="149"/>
      <c r="F507" s="149">
        <f t="shared" si="30"/>
        <v>0</v>
      </c>
      <c r="G507" s="149">
        <f t="shared" si="31"/>
        <v>0</v>
      </c>
      <c r="H507" s="149">
        <f t="shared" si="32"/>
        <v>0</v>
      </c>
      <c r="I507" s="149">
        <f t="shared" si="33"/>
        <v>0</v>
      </c>
      <c r="J507" s="149">
        <f t="shared" si="34"/>
        <v>0</v>
      </c>
      <c r="K507" s="149">
        <f t="shared" si="35"/>
        <v>0</v>
      </c>
      <c r="L507" s="149"/>
      <c r="M507" s="149">
        <f t="shared" si="36"/>
        <v>0</v>
      </c>
    </row>
    <row r="508" spans="3:13" hidden="1" x14ac:dyDescent="0.3">
      <c r="C508" s="149" t="str">
        <f t="shared" si="37"/>
        <v>Vrije categorie</v>
      </c>
      <c r="D508" s="149"/>
      <c r="E508" s="149"/>
      <c r="F508" s="149">
        <f t="shared" si="30"/>
        <v>0</v>
      </c>
      <c r="G508" s="149">
        <f t="shared" si="31"/>
        <v>0</v>
      </c>
      <c r="H508" s="149">
        <f t="shared" si="32"/>
        <v>0</v>
      </c>
      <c r="I508" s="149">
        <f t="shared" si="33"/>
        <v>0</v>
      </c>
      <c r="J508" s="149">
        <f t="shared" si="34"/>
        <v>0</v>
      </c>
      <c r="K508" s="149">
        <f t="shared" si="35"/>
        <v>0</v>
      </c>
      <c r="L508" s="149"/>
      <c r="M508" s="149">
        <f t="shared" ref="M508:M513" si="38">SUMPRODUCT(--($E$4:$E$498=C508),--($D$4:$D$498=""),$M$4:$M$498)</f>
        <v>0</v>
      </c>
    </row>
    <row r="509" spans="3:13" hidden="1" x14ac:dyDescent="0.3">
      <c r="C509" s="149" t="str">
        <f t="shared" si="37"/>
        <v>Vrije categorie</v>
      </c>
      <c r="D509" s="149"/>
      <c r="E509" s="149"/>
      <c r="F509" s="149">
        <f t="shared" si="30"/>
        <v>0</v>
      </c>
      <c r="G509" s="149">
        <f t="shared" si="31"/>
        <v>0</v>
      </c>
      <c r="H509" s="149">
        <f t="shared" si="32"/>
        <v>0</v>
      </c>
      <c r="I509" s="149">
        <f t="shared" si="33"/>
        <v>0</v>
      </c>
      <c r="J509" s="149">
        <f t="shared" si="34"/>
        <v>0</v>
      </c>
      <c r="K509" s="149">
        <f t="shared" si="35"/>
        <v>0</v>
      </c>
      <c r="L509" s="149"/>
      <c r="M509" s="149">
        <f t="shared" si="38"/>
        <v>0</v>
      </c>
    </row>
    <row r="510" spans="3:13" hidden="1" x14ac:dyDescent="0.3">
      <c r="C510" s="149" t="str">
        <f t="shared" si="37"/>
        <v>Vrije categorie</v>
      </c>
      <c r="D510" s="149"/>
      <c r="E510" s="149"/>
      <c r="F510" s="149">
        <f t="shared" si="30"/>
        <v>0</v>
      </c>
      <c r="G510" s="149">
        <f t="shared" si="31"/>
        <v>0</v>
      </c>
      <c r="H510" s="149">
        <f t="shared" si="32"/>
        <v>0</v>
      </c>
      <c r="I510" s="149">
        <f t="shared" si="33"/>
        <v>0</v>
      </c>
      <c r="J510" s="149">
        <f t="shared" si="34"/>
        <v>0</v>
      </c>
      <c r="K510" s="149">
        <f t="shared" si="35"/>
        <v>0</v>
      </c>
      <c r="L510" s="149"/>
      <c r="M510" s="149">
        <f t="shared" si="38"/>
        <v>0</v>
      </c>
    </row>
    <row r="511" spans="3:13" hidden="1" x14ac:dyDescent="0.3">
      <c r="C511" s="149" t="str">
        <f t="shared" si="37"/>
        <v>Vrije categorie</v>
      </c>
      <c r="D511" s="149"/>
      <c r="E511" s="149"/>
      <c r="F511" s="149">
        <f t="shared" si="30"/>
        <v>0</v>
      </c>
      <c r="G511" s="149">
        <f t="shared" si="31"/>
        <v>0</v>
      </c>
      <c r="H511" s="149">
        <f t="shared" si="32"/>
        <v>0</v>
      </c>
      <c r="I511" s="149">
        <f t="shared" si="33"/>
        <v>0</v>
      </c>
      <c r="J511" s="149">
        <f t="shared" si="34"/>
        <v>0</v>
      </c>
      <c r="K511" s="149">
        <f t="shared" si="35"/>
        <v>0</v>
      </c>
      <c r="L511" s="149"/>
      <c r="M511" s="149">
        <f t="shared" si="38"/>
        <v>0</v>
      </c>
    </row>
    <row r="512" spans="3:13" hidden="1" x14ac:dyDescent="0.3">
      <c r="C512" s="149" t="str">
        <f t="shared" si="37"/>
        <v>Vrije categorie</v>
      </c>
      <c r="D512" s="149"/>
      <c r="E512" s="149"/>
      <c r="F512" s="149">
        <f t="shared" si="30"/>
        <v>0</v>
      </c>
      <c r="G512" s="149">
        <f t="shared" si="31"/>
        <v>0</v>
      </c>
      <c r="H512" s="149">
        <f t="shared" si="32"/>
        <v>0</v>
      </c>
      <c r="I512" s="149">
        <f t="shared" si="33"/>
        <v>0</v>
      </c>
      <c r="J512" s="149">
        <f t="shared" si="34"/>
        <v>0</v>
      </c>
      <c r="K512" s="149">
        <f t="shared" si="35"/>
        <v>0</v>
      </c>
      <c r="L512" s="149"/>
      <c r="M512" s="149">
        <f t="shared" si="38"/>
        <v>0</v>
      </c>
    </row>
    <row r="513" spans="3:13" hidden="1" x14ac:dyDescent="0.3">
      <c r="C513" s="149" t="str">
        <f t="shared" si="37"/>
        <v>Vrije categorie</v>
      </c>
      <c r="D513" s="149"/>
      <c r="E513" s="149"/>
      <c r="F513" s="149">
        <f t="shared" si="30"/>
        <v>0</v>
      </c>
      <c r="G513" s="149">
        <f t="shared" si="31"/>
        <v>0</v>
      </c>
      <c r="H513" s="149">
        <f t="shared" si="32"/>
        <v>0</v>
      </c>
      <c r="I513" s="149">
        <f t="shared" si="33"/>
        <v>0</v>
      </c>
      <c r="J513" s="149">
        <f t="shared" si="34"/>
        <v>0</v>
      </c>
      <c r="K513" s="149">
        <f t="shared" si="35"/>
        <v>0</v>
      </c>
      <c r="L513" s="149"/>
      <c r="M513" s="149">
        <f t="shared" si="38"/>
        <v>0</v>
      </c>
    </row>
    <row r="514" spans="3:13" hidden="1" x14ac:dyDescent="0.3">
      <c r="C514" s="149" t="str">
        <f t="shared" si="37"/>
        <v>Vrije categorie</v>
      </c>
      <c r="D514" s="149"/>
      <c r="E514" s="149"/>
      <c r="F514" s="149">
        <f t="shared" si="30"/>
        <v>0</v>
      </c>
      <c r="G514" s="149">
        <f t="shared" si="31"/>
        <v>0</v>
      </c>
      <c r="H514" s="149">
        <f t="shared" si="32"/>
        <v>0</v>
      </c>
      <c r="I514" s="149">
        <f t="shared" si="33"/>
        <v>0</v>
      </c>
      <c r="J514" s="149">
        <f t="shared" si="34"/>
        <v>0</v>
      </c>
      <c r="K514" s="149">
        <f t="shared" si="35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551.65</v>
      </c>
      <c r="G515" s="150">
        <f t="shared" ref="G515:K515" si="39">SUM(G500:G514)</f>
        <v>386.33000000000004</v>
      </c>
      <c r="H515" s="150">
        <f t="shared" si="39"/>
        <v>91.600000000000009</v>
      </c>
      <c r="I515" s="150">
        <f t="shared" si="39"/>
        <v>0</v>
      </c>
      <c r="J515" s="150">
        <f t="shared" si="39"/>
        <v>70.75</v>
      </c>
      <c r="K515" s="150">
        <f t="shared" si="39"/>
        <v>1100.33</v>
      </c>
      <c r="L515" s="150"/>
      <c r="M515" s="150">
        <f>SUM(M499:M514)</f>
        <v>214289.2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15.86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0</v>
      </c>
      <c r="K517" s="150">
        <f>SUM(F517:J517)</f>
        <v>15.86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40">C500</f>
        <v>A</v>
      </c>
      <c r="D520" s="9"/>
      <c r="E520" s="9"/>
      <c r="F520" s="9">
        <f t="shared" ref="F520:F534" si="41">SUMPRODUCT(--($E$4:$E$498=C520),--($D$4:$D$498="X"),$F$4:$F$498)</f>
        <v>0</v>
      </c>
      <c r="G520" s="9">
        <f t="shared" ref="G520:G534" si="42">SUMPRODUCT(--($E$4:$E$498=C520),--($D$4:$D$498="X"),$G$4:$G$498)</f>
        <v>0</v>
      </c>
      <c r="H520" s="9">
        <f t="shared" ref="H520:H534" si="43">SUMPRODUCT(--($E$4:$E$498=C520),--($D$4:$D$498="X"),$H$4:$H$498)</f>
        <v>0</v>
      </c>
      <c r="I520" s="9">
        <f t="shared" ref="I520:I534" si="44">SUMPRODUCT(--($E$4:$E$498=C520),--($D$4:$D$498="X"),$I$4:$I$498)</f>
        <v>0</v>
      </c>
      <c r="J520" s="9">
        <f t="shared" ref="J520:J534" si="45">SUMPRODUCT(--($E$4:$E$498=C520),--($D$4:$D$498="X"),$J$4:$J$498)</f>
        <v>0</v>
      </c>
      <c r="K520" s="9">
        <f t="shared" ref="K520:K534" si="46">SUM(F520:J520)</f>
        <v>0</v>
      </c>
    </row>
    <row r="521" spans="3:13" hidden="1" x14ac:dyDescent="0.3">
      <c r="C521" s="9" t="str">
        <f t="shared" si="40"/>
        <v>A1</v>
      </c>
      <c r="D521" s="9"/>
      <c r="E521" s="9"/>
      <c r="F521" s="9">
        <f t="shared" si="41"/>
        <v>0</v>
      </c>
      <c r="G521" s="9">
        <f t="shared" si="42"/>
        <v>0</v>
      </c>
      <c r="H521" s="9">
        <f t="shared" si="43"/>
        <v>0</v>
      </c>
      <c r="I521" s="9">
        <f t="shared" si="44"/>
        <v>0</v>
      </c>
      <c r="J521" s="9">
        <f t="shared" si="45"/>
        <v>0</v>
      </c>
      <c r="K521" s="9">
        <f t="shared" si="46"/>
        <v>0</v>
      </c>
    </row>
    <row r="522" spans="3:13" hidden="1" x14ac:dyDescent="0.3">
      <c r="C522" s="9" t="str">
        <f t="shared" si="40"/>
        <v>B</v>
      </c>
      <c r="D522" s="9"/>
      <c r="E522" s="9"/>
      <c r="F522" s="9">
        <f t="shared" si="41"/>
        <v>0</v>
      </c>
      <c r="G522" s="9">
        <f t="shared" si="42"/>
        <v>0</v>
      </c>
      <c r="H522" s="9">
        <f t="shared" si="43"/>
        <v>0</v>
      </c>
      <c r="I522" s="9">
        <f t="shared" si="44"/>
        <v>0</v>
      </c>
      <c r="J522" s="9">
        <f t="shared" si="45"/>
        <v>0</v>
      </c>
      <c r="K522" s="9">
        <f t="shared" si="46"/>
        <v>0</v>
      </c>
    </row>
    <row r="523" spans="3:13" hidden="1" x14ac:dyDescent="0.3">
      <c r="C523" s="9" t="str">
        <f t="shared" si="40"/>
        <v>C</v>
      </c>
      <c r="D523" s="9"/>
      <c r="E523" s="9"/>
      <c r="F523" s="9">
        <f t="shared" si="41"/>
        <v>0</v>
      </c>
      <c r="G523" s="9">
        <f t="shared" si="42"/>
        <v>0</v>
      </c>
      <c r="H523" s="9">
        <f t="shared" si="43"/>
        <v>0</v>
      </c>
      <c r="I523" s="9">
        <f t="shared" si="44"/>
        <v>0</v>
      </c>
      <c r="J523" s="9">
        <f t="shared" si="45"/>
        <v>0</v>
      </c>
      <c r="K523" s="9">
        <f t="shared" si="46"/>
        <v>0</v>
      </c>
    </row>
    <row r="524" spans="3:13" hidden="1" x14ac:dyDescent="0.3">
      <c r="C524" s="9" t="str">
        <f t="shared" si="40"/>
        <v>D</v>
      </c>
      <c r="D524" s="9"/>
      <c r="E524" s="9"/>
      <c r="F524" s="9">
        <f t="shared" si="41"/>
        <v>0</v>
      </c>
      <c r="G524" s="9">
        <f t="shared" si="42"/>
        <v>0</v>
      </c>
      <c r="H524" s="9">
        <f t="shared" si="43"/>
        <v>0</v>
      </c>
      <c r="I524" s="9">
        <f t="shared" si="44"/>
        <v>0</v>
      </c>
      <c r="J524" s="9">
        <f t="shared" si="45"/>
        <v>0</v>
      </c>
      <c r="K524" s="9">
        <f t="shared" si="46"/>
        <v>0</v>
      </c>
    </row>
    <row r="525" spans="3:13" hidden="1" x14ac:dyDescent="0.3">
      <c r="C525" s="9" t="str">
        <f t="shared" si="40"/>
        <v>Vrije categorie</v>
      </c>
      <c r="D525" s="9"/>
      <c r="E525" s="9"/>
      <c r="F525" s="9">
        <f t="shared" si="41"/>
        <v>0</v>
      </c>
      <c r="G525" s="9">
        <f t="shared" si="42"/>
        <v>0</v>
      </c>
      <c r="H525" s="9">
        <f t="shared" si="43"/>
        <v>0</v>
      </c>
      <c r="I525" s="9">
        <f t="shared" si="44"/>
        <v>0</v>
      </c>
      <c r="J525" s="9">
        <f t="shared" si="45"/>
        <v>0</v>
      </c>
      <c r="K525" s="9">
        <f t="shared" si="46"/>
        <v>0</v>
      </c>
    </row>
    <row r="526" spans="3:13" hidden="1" x14ac:dyDescent="0.3">
      <c r="C526" s="9" t="str">
        <f t="shared" si="40"/>
        <v>Vrije categorie</v>
      </c>
      <c r="D526" s="9"/>
      <c r="E526" s="9"/>
      <c r="F526" s="9">
        <f t="shared" si="41"/>
        <v>0</v>
      </c>
      <c r="G526" s="9">
        <f t="shared" si="42"/>
        <v>0</v>
      </c>
      <c r="H526" s="9">
        <f t="shared" si="43"/>
        <v>0</v>
      </c>
      <c r="I526" s="9">
        <f t="shared" si="44"/>
        <v>0</v>
      </c>
      <c r="J526" s="9">
        <f t="shared" si="45"/>
        <v>0</v>
      </c>
      <c r="K526" s="9">
        <f t="shared" si="46"/>
        <v>0</v>
      </c>
    </row>
    <row r="527" spans="3:13" hidden="1" x14ac:dyDescent="0.3">
      <c r="C527" s="9" t="str">
        <f t="shared" si="40"/>
        <v>Vrije categorie</v>
      </c>
      <c r="D527" s="9"/>
      <c r="E527" s="9"/>
      <c r="F527" s="9">
        <f t="shared" si="41"/>
        <v>0</v>
      </c>
      <c r="G527" s="9">
        <f t="shared" si="42"/>
        <v>0</v>
      </c>
      <c r="H527" s="9">
        <f t="shared" si="43"/>
        <v>0</v>
      </c>
      <c r="I527" s="9">
        <f t="shared" si="44"/>
        <v>0</v>
      </c>
      <c r="J527" s="9">
        <f t="shared" si="45"/>
        <v>0</v>
      </c>
      <c r="K527" s="9">
        <f t="shared" si="46"/>
        <v>0</v>
      </c>
    </row>
    <row r="528" spans="3:13" hidden="1" x14ac:dyDescent="0.3">
      <c r="C528" s="9" t="str">
        <f t="shared" si="40"/>
        <v>Vrije categorie</v>
      </c>
      <c r="D528" s="9"/>
      <c r="E528" s="9"/>
      <c r="F528" s="9">
        <f t="shared" si="41"/>
        <v>0</v>
      </c>
      <c r="G528" s="9">
        <f t="shared" si="42"/>
        <v>0</v>
      </c>
      <c r="H528" s="9">
        <f t="shared" si="43"/>
        <v>0</v>
      </c>
      <c r="I528" s="9">
        <f t="shared" si="44"/>
        <v>0</v>
      </c>
      <c r="J528" s="9">
        <f t="shared" si="45"/>
        <v>0</v>
      </c>
      <c r="K528" s="9">
        <f t="shared" si="46"/>
        <v>0</v>
      </c>
    </row>
    <row r="529" spans="3:12" hidden="1" x14ac:dyDescent="0.3">
      <c r="C529" s="9" t="str">
        <f t="shared" si="40"/>
        <v>Vrije categorie</v>
      </c>
      <c r="D529" s="9"/>
      <c r="E529" s="9"/>
      <c r="F529" s="9">
        <f t="shared" si="41"/>
        <v>0</v>
      </c>
      <c r="G529" s="9">
        <f t="shared" si="42"/>
        <v>0</v>
      </c>
      <c r="H529" s="9">
        <f t="shared" si="43"/>
        <v>0</v>
      </c>
      <c r="I529" s="9">
        <f t="shared" si="44"/>
        <v>0</v>
      </c>
      <c r="J529" s="9">
        <f t="shared" si="45"/>
        <v>0</v>
      </c>
      <c r="K529" s="9">
        <f t="shared" si="46"/>
        <v>0</v>
      </c>
    </row>
    <row r="530" spans="3:12" hidden="1" x14ac:dyDescent="0.3">
      <c r="C530" s="9" t="str">
        <f t="shared" si="40"/>
        <v>Vrije categorie</v>
      </c>
      <c r="D530" s="9"/>
      <c r="E530" s="9"/>
      <c r="F530" s="9">
        <f t="shared" si="41"/>
        <v>0</v>
      </c>
      <c r="G530" s="9">
        <f t="shared" si="42"/>
        <v>0</v>
      </c>
      <c r="H530" s="9">
        <f t="shared" si="43"/>
        <v>0</v>
      </c>
      <c r="I530" s="9">
        <f t="shared" si="44"/>
        <v>0</v>
      </c>
      <c r="J530" s="9">
        <f t="shared" si="45"/>
        <v>0</v>
      </c>
      <c r="K530" s="9">
        <f t="shared" si="46"/>
        <v>0</v>
      </c>
    </row>
    <row r="531" spans="3:12" hidden="1" x14ac:dyDescent="0.3">
      <c r="C531" s="9" t="str">
        <f t="shared" si="40"/>
        <v>Vrije categorie</v>
      </c>
      <c r="D531" s="9"/>
      <c r="E531" s="9"/>
      <c r="F531" s="9">
        <f t="shared" si="41"/>
        <v>0</v>
      </c>
      <c r="G531" s="9">
        <f t="shared" si="42"/>
        <v>0</v>
      </c>
      <c r="H531" s="9">
        <f t="shared" si="43"/>
        <v>0</v>
      </c>
      <c r="I531" s="9">
        <f t="shared" si="44"/>
        <v>0</v>
      </c>
      <c r="J531" s="9">
        <f t="shared" si="45"/>
        <v>0</v>
      </c>
      <c r="K531" s="9">
        <f t="shared" si="46"/>
        <v>0</v>
      </c>
    </row>
    <row r="532" spans="3:12" hidden="1" x14ac:dyDescent="0.3">
      <c r="C532" s="9" t="str">
        <f t="shared" si="40"/>
        <v>Vrije categorie</v>
      </c>
      <c r="D532" s="9"/>
      <c r="E532" s="9"/>
      <c r="F532" s="9">
        <f t="shared" si="41"/>
        <v>0</v>
      </c>
      <c r="G532" s="9">
        <f t="shared" si="42"/>
        <v>0</v>
      </c>
      <c r="H532" s="9">
        <f t="shared" si="43"/>
        <v>0</v>
      </c>
      <c r="I532" s="9">
        <f t="shared" si="44"/>
        <v>0</v>
      </c>
      <c r="J532" s="9">
        <f t="shared" si="45"/>
        <v>0</v>
      </c>
      <c r="K532" s="9">
        <f t="shared" si="46"/>
        <v>0</v>
      </c>
    </row>
    <row r="533" spans="3:12" hidden="1" x14ac:dyDescent="0.3">
      <c r="C533" s="9" t="str">
        <f t="shared" si="40"/>
        <v>Vrije categorie</v>
      </c>
      <c r="D533" s="9"/>
      <c r="E533" s="9"/>
      <c r="F533" s="9">
        <f t="shared" si="41"/>
        <v>0</v>
      </c>
      <c r="G533" s="9">
        <f t="shared" si="42"/>
        <v>0</v>
      </c>
      <c r="H533" s="9">
        <f t="shared" si="43"/>
        <v>0</v>
      </c>
      <c r="I533" s="9">
        <f t="shared" si="44"/>
        <v>0</v>
      </c>
      <c r="J533" s="9">
        <f t="shared" si="45"/>
        <v>0</v>
      </c>
      <c r="K533" s="9">
        <f t="shared" si="46"/>
        <v>0</v>
      </c>
    </row>
    <row r="534" spans="3:12" hidden="1" x14ac:dyDescent="0.3">
      <c r="C534" s="9" t="str">
        <f t="shared" si="40"/>
        <v>Vrije categorie</v>
      </c>
      <c r="D534" s="9"/>
      <c r="E534" s="9"/>
      <c r="F534" s="9">
        <f t="shared" si="41"/>
        <v>0</v>
      </c>
      <c r="G534" s="9">
        <f t="shared" si="42"/>
        <v>0</v>
      </c>
      <c r="H534" s="9">
        <f t="shared" si="43"/>
        <v>0</v>
      </c>
      <c r="I534" s="9">
        <f t="shared" si="44"/>
        <v>0</v>
      </c>
      <c r="J534" s="9">
        <f t="shared" si="45"/>
        <v>0</v>
      </c>
      <c r="K534" s="9">
        <f t="shared" si="46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7">SUM(F520:F534)</f>
        <v>0</v>
      </c>
      <c r="G535" s="10">
        <f t="shared" si="47"/>
        <v>0</v>
      </c>
      <c r="H535" s="10">
        <f t="shared" si="47"/>
        <v>0</v>
      </c>
      <c r="I535" s="10">
        <f t="shared" si="47"/>
        <v>0</v>
      </c>
      <c r="J535" s="10">
        <f t="shared" si="47"/>
        <v>0</v>
      </c>
      <c r="K535" s="10">
        <f t="shared" si="47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 r:id="rId2"/>
  <legacyDrawingHF r:id="rId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Blad59">
    <tabColor rgb="FFC2E76B"/>
  </sheetPr>
  <dimension ref="A1:O122"/>
  <sheetViews>
    <sheetView showGridLines="0" showZeros="0" topLeftCell="A35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28,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OBS De Nijenoert Gymzaal</v>
      </c>
      <c r="C4" s="530"/>
      <c r="D4" s="530"/>
      <c r="E4" s="530"/>
      <c r="F4" s="548" t="s">
        <v>10</v>
      </c>
      <c r="G4" s="548"/>
      <c r="H4" s="306">
        <v>28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28a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129252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 t="str">
        <f>VLOOKUP($H$4,Verzamelblad!$A$5:$EK$54,32,0)</f>
        <v>Dieptereiniging sanitair</v>
      </c>
      <c r="B22" s="66"/>
      <c r="C22" s="67"/>
      <c r="D22" s="71" t="str">
        <f>VLOOKUP($H$4,Verzamelblad!$A$5:$EK$54,33,0)</f>
        <v>m²</v>
      </c>
      <c r="E22" s="224">
        <f>VLOOKUP($H$4,Verzamelblad!$A$5:$DE$54,34)</f>
        <v>67.599999999999994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125.02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125.02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125.02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47.72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125.02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125.02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125.02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125.02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>
        <f>VLOOKUP($H$4,Verzamelblad!$A$5:$EK$54,82,0)</f>
        <v>0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>
        <f>VLOOKUP($H$4,Verzamelblad!$A$5:$EK$54,84,0)</f>
        <v>0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>
        <f>VLOOKUP($H$4,Verzamelblad!$A$5:$EK$54,86,0)</f>
        <v>0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hidden="1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46" t="str">
        <f ca="1">VLOOKUP($H$4,Verzamelblad!$A$5:$EK$54,9,0)</f>
        <v/>
      </c>
      <c r="F82" s="100">
        <v>1</v>
      </c>
      <c r="G82" s="99"/>
      <c r="H82" s="99"/>
      <c r="I82" s="206" t="str">
        <f ca="1"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5328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6718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13520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103686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129252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F4:G4"/>
    <mergeCell ref="F5:G5"/>
    <mergeCell ref="B6:E6"/>
    <mergeCell ref="B5:E5"/>
    <mergeCell ref="B4:E4"/>
    <mergeCell ref="F6:G6"/>
    <mergeCell ref="A82:D82"/>
    <mergeCell ref="K17:K18"/>
    <mergeCell ref="L17:L18"/>
    <mergeCell ref="A19:C19"/>
    <mergeCell ref="E19:F19"/>
    <mergeCell ref="A71:I71"/>
    <mergeCell ref="A70:I70"/>
    <mergeCell ref="A72:I72"/>
    <mergeCell ref="A73:I73"/>
    <mergeCell ref="A74:I74"/>
    <mergeCell ref="J37:L39"/>
  </mergeCells>
  <conditionalFormatting sqref="K14">
    <cfRule type="cellIs" dxfId="38" priority="4" operator="equal">
      <formula>"Geen 100%"</formula>
    </cfRule>
  </conditionalFormatting>
  <conditionalFormatting sqref="G12">
    <cfRule type="containsText" dxfId="37" priority="2" operator="containsText" text="te laag">
      <formula>NOT(ISERROR(SEARCH("te laag",G12)))</formula>
    </cfRule>
  </conditionalFormatting>
  <conditionalFormatting sqref="G13">
    <cfRule type="containsText" dxfId="36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75D8448A-B818-473F-A078-7BD6DE6188B4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Blad60">
    <tabColor rgb="FF173583"/>
  </sheetPr>
  <dimension ref="A1:M563"/>
  <sheetViews>
    <sheetView zoomScaleNormal="100" workbookViewId="0">
      <selection activeCell="J49" sqref="J49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'28'!H4</f>
        <v>28</v>
      </c>
      <c r="B1" s="38" t="s">
        <v>6</v>
      </c>
      <c r="C1" s="39"/>
      <c r="D1" s="51" t="str">
        <f>IF(VLOOKUP(A1,Verzamelblad!A5:E54,3)=0,"",VLOOKUP(A1,Verzamelblad!A5:E54,3))</f>
        <v>OBS De Nijenoert Gymzaal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52"/>
      <c r="B4" s="386"/>
      <c r="C4" s="385" t="s">
        <v>1023</v>
      </c>
      <c r="D4" s="386"/>
      <c r="E4" s="386"/>
      <c r="F4" s="386"/>
      <c r="G4" s="386"/>
      <c r="H4" s="386"/>
      <c r="I4" s="386"/>
      <c r="J4" s="386"/>
      <c r="K4" s="364"/>
      <c r="L4" s="5">
        <f>IF(D4="X",0,IF(E4="",0,IF(E4="H",0,VLOOKUP(E4,$F$539:$G$553,2))))</f>
        <v>0</v>
      </c>
      <c r="M4">
        <f>SUM(K4*L4)</f>
        <v>0</v>
      </c>
    </row>
    <row r="5" spans="1:13" x14ac:dyDescent="0.3">
      <c r="A5" s="351"/>
      <c r="B5" s="392"/>
      <c r="C5" s="387" t="s">
        <v>952</v>
      </c>
      <c r="D5" s="387"/>
      <c r="E5" s="387" t="s">
        <v>287</v>
      </c>
      <c r="F5" s="388">
        <v>12.22</v>
      </c>
      <c r="G5" s="388"/>
      <c r="H5" s="388"/>
      <c r="I5" s="388"/>
      <c r="J5" s="388"/>
      <c r="K5" s="331">
        <f>SUM(F5:J5)</f>
        <v>12.22</v>
      </c>
      <c r="L5" s="5">
        <f>IF(D5="X",0,IF(E5="",0,IF(E5="H",0,VLOOKUP(E5,$F$539:$G$553,2))))</f>
        <v>200</v>
      </c>
      <c r="M5">
        <f t="shared" ref="M5:M68" si="0">SUM(K5*L5)</f>
        <v>2444</v>
      </c>
    </row>
    <row r="6" spans="1:13" x14ac:dyDescent="0.3">
      <c r="A6" s="351"/>
      <c r="B6" s="392">
        <v>0.28000000000000003</v>
      </c>
      <c r="C6" s="387" t="s">
        <v>991</v>
      </c>
      <c r="D6" s="387"/>
      <c r="E6" s="387" t="s">
        <v>290</v>
      </c>
      <c r="F6" s="388"/>
      <c r="G6" s="388"/>
      <c r="H6" s="388"/>
      <c r="I6" s="388">
        <v>23</v>
      </c>
      <c r="J6" s="388"/>
      <c r="K6" s="331">
        <f>SUM(F6:J6)</f>
        <v>23</v>
      </c>
      <c r="L6" s="5">
        <f t="shared" ref="L6:L69" si="1">IF(D6="X",0,IF(E6="",0,IF(E6="H",0,VLOOKUP(E6,$F$539:$G$553,2))))</f>
        <v>200</v>
      </c>
      <c r="M6">
        <f t="shared" si="0"/>
        <v>4600</v>
      </c>
    </row>
    <row r="7" spans="1:13" x14ac:dyDescent="0.3">
      <c r="A7" s="351"/>
      <c r="B7" s="392"/>
      <c r="C7" s="387" t="s">
        <v>992</v>
      </c>
      <c r="D7" s="387"/>
      <c r="E7" s="387" t="s">
        <v>276</v>
      </c>
      <c r="F7" s="388"/>
      <c r="G7" s="388"/>
      <c r="H7" s="388"/>
      <c r="I7" s="388">
        <v>23</v>
      </c>
      <c r="J7" s="388"/>
      <c r="K7" s="331">
        <f t="shared" ref="K7:K29" si="2">SUM(F7:J7)</f>
        <v>23</v>
      </c>
      <c r="L7" s="5">
        <f t="shared" si="1"/>
        <v>200</v>
      </c>
      <c r="M7">
        <f t="shared" si="0"/>
        <v>4600</v>
      </c>
    </row>
    <row r="8" spans="1:13" x14ac:dyDescent="0.3">
      <c r="A8" s="351"/>
      <c r="B8" s="392"/>
      <c r="C8" s="387" t="s">
        <v>965</v>
      </c>
      <c r="D8" s="387"/>
      <c r="E8" s="387" t="s">
        <v>276</v>
      </c>
      <c r="F8" s="388"/>
      <c r="G8" s="388"/>
      <c r="H8" s="388"/>
      <c r="I8" s="388">
        <v>1.5</v>
      </c>
      <c r="J8" s="388"/>
      <c r="K8" s="331">
        <f t="shared" si="2"/>
        <v>1.5</v>
      </c>
      <c r="L8" s="5">
        <f t="shared" si="1"/>
        <v>200</v>
      </c>
      <c r="M8">
        <f t="shared" si="0"/>
        <v>300</v>
      </c>
    </row>
    <row r="9" spans="1:13" x14ac:dyDescent="0.3">
      <c r="A9" s="351"/>
      <c r="B9" s="392"/>
      <c r="C9" s="387" t="s">
        <v>993</v>
      </c>
      <c r="D9" s="387"/>
      <c r="E9" s="387" t="s">
        <v>290</v>
      </c>
      <c r="F9" s="388"/>
      <c r="G9" s="388"/>
      <c r="H9" s="388">
        <v>311.92</v>
      </c>
      <c r="I9" s="388"/>
      <c r="J9" s="388"/>
      <c r="K9" s="331">
        <f t="shared" si="2"/>
        <v>311.92</v>
      </c>
      <c r="L9" s="5">
        <f t="shared" si="1"/>
        <v>200</v>
      </c>
      <c r="M9">
        <f t="shared" si="0"/>
        <v>62384</v>
      </c>
    </row>
    <row r="10" spans="1:13" x14ac:dyDescent="0.3">
      <c r="A10" s="351"/>
      <c r="B10" s="392"/>
      <c r="C10" s="387" t="s">
        <v>994</v>
      </c>
      <c r="D10" s="387"/>
      <c r="E10" s="387" t="s">
        <v>290</v>
      </c>
      <c r="F10" s="388"/>
      <c r="G10" s="388"/>
      <c r="H10" s="388">
        <v>48</v>
      </c>
      <c r="I10" s="388"/>
      <c r="J10" s="388"/>
      <c r="K10" s="331">
        <f t="shared" si="2"/>
        <v>48</v>
      </c>
      <c r="L10" s="5">
        <f t="shared" si="1"/>
        <v>200</v>
      </c>
      <c r="M10">
        <f t="shared" si="0"/>
        <v>9600</v>
      </c>
    </row>
    <row r="11" spans="1:13" x14ac:dyDescent="0.3">
      <c r="A11" s="351"/>
      <c r="B11" s="392"/>
      <c r="C11" s="387" t="s">
        <v>991</v>
      </c>
      <c r="D11" s="387"/>
      <c r="E11" s="387" t="s">
        <v>290</v>
      </c>
      <c r="F11" s="388"/>
      <c r="G11" s="388"/>
      <c r="H11" s="388"/>
      <c r="I11" s="388">
        <v>23</v>
      </c>
      <c r="J11" s="388"/>
      <c r="K11" s="331">
        <f t="shared" si="2"/>
        <v>23</v>
      </c>
      <c r="L11" s="5">
        <f t="shared" si="1"/>
        <v>200</v>
      </c>
      <c r="M11">
        <f t="shared" si="0"/>
        <v>4600</v>
      </c>
    </row>
    <row r="12" spans="1:13" x14ac:dyDescent="0.3">
      <c r="A12" s="351"/>
      <c r="B12" s="392"/>
      <c r="C12" s="387" t="s">
        <v>992</v>
      </c>
      <c r="D12" s="387"/>
      <c r="E12" s="387" t="s">
        <v>276</v>
      </c>
      <c r="F12" s="388"/>
      <c r="G12" s="388"/>
      <c r="H12" s="388"/>
      <c r="I12" s="388">
        <v>23</v>
      </c>
      <c r="J12" s="388"/>
      <c r="K12" s="331">
        <f t="shared" si="2"/>
        <v>23</v>
      </c>
      <c r="L12" s="5">
        <f t="shared" si="1"/>
        <v>200</v>
      </c>
      <c r="M12">
        <f t="shared" si="0"/>
        <v>4600</v>
      </c>
    </row>
    <row r="13" spans="1:13" x14ac:dyDescent="0.3">
      <c r="A13" s="351"/>
      <c r="B13" s="392"/>
      <c r="C13" s="387" t="s">
        <v>965</v>
      </c>
      <c r="D13" s="387"/>
      <c r="E13" s="387" t="s">
        <v>276</v>
      </c>
      <c r="F13" s="388"/>
      <c r="G13" s="388"/>
      <c r="H13" s="388"/>
      <c r="I13" s="388">
        <v>1.5</v>
      </c>
      <c r="J13" s="388"/>
      <c r="K13" s="331">
        <f t="shared" si="2"/>
        <v>1.5</v>
      </c>
      <c r="L13" s="5">
        <f t="shared" si="1"/>
        <v>200</v>
      </c>
      <c r="M13">
        <f t="shared" si="0"/>
        <v>300</v>
      </c>
    </row>
    <row r="14" spans="1:13" x14ac:dyDescent="0.3">
      <c r="A14" s="351"/>
      <c r="B14" s="392"/>
      <c r="C14" s="387" t="s">
        <v>953</v>
      </c>
      <c r="D14" s="387"/>
      <c r="E14" s="387" t="s">
        <v>287</v>
      </c>
      <c r="F14" s="388"/>
      <c r="G14" s="388">
        <v>21.37</v>
      </c>
      <c r="H14" s="388"/>
      <c r="I14" s="388"/>
      <c r="J14" s="388"/>
      <c r="K14" s="331">
        <f t="shared" si="2"/>
        <v>21.37</v>
      </c>
      <c r="L14" s="5">
        <f t="shared" si="1"/>
        <v>200</v>
      </c>
      <c r="M14">
        <f t="shared" si="0"/>
        <v>4274</v>
      </c>
    </row>
    <row r="15" spans="1:13" x14ac:dyDescent="0.3">
      <c r="A15" s="351"/>
      <c r="B15" s="392"/>
      <c r="C15" s="387" t="s">
        <v>995</v>
      </c>
      <c r="D15" s="387"/>
      <c r="E15" s="387" t="s">
        <v>288</v>
      </c>
      <c r="F15" s="388"/>
      <c r="G15" s="388">
        <v>2.14</v>
      </c>
      <c r="H15" s="388"/>
      <c r="I15" s="388"/>
      <c r="J15" s="388"/>
      <c r="K15" s="331">
        <f t="shared" si="2"/>
        <v>2.14</v>
      </c>
      <c r="L15" s="5">
        <f t="shared" si="1"/>
        <v>200</v>
      </c>
      <c r="M15">
        <f t="shared" si="0"/>
        <v>428</v>
      </c>
    </row>
    <row r="16" spans="1:13" x14ac:dyDescent="0.3">
      <c r="A16" s="351"/>
      <c r="B16" s="392"/>
      <c r="C16" s="387" t="s">
        <v>996</v>
      </c>
      <c r="D16" s="387"/>
      <c r="E16" s="387" t="s">
        <v>276</v>
      </c>
      <c r="F16" s="388"/>
      <c r="G16" s="388"/>
      <c r="H16" s="388"/>
      <c r="I16" s="388"/>
      <c r="J16" s="388">
        <v>3.19</v>
      </c>
      <c r="K16" s="331">
        <f t="shared" si="2"/>
        <v>3.19</v>
      </c>
      <c r="L16" s="5">
        <f t="shared" si="1"/>
        <v>200</v>
      </c>
      <c r="M16">
        <f t="shared" si="0"/>
        <v>638</v>
      </c>
    </row>
    <row r="17" spans="1:13" x14ac:dyDescent="0.3">
      <c r="A17" s="351"/>
      <c r="B17" s="392"/>
      <c r="C17" s="387" t="s">
        <v>997</v>
      </c>
      <c r="D17" s="387"/>
      <c r="E17" s="387" t="s">
        <v>276</v>
      </c>
      <c r="F17" s="388"/>
      <c r="G17" s="388"/>
      <c r="H17" s="388"/>
      <c r="I17" s="388"/>
      <c r="J17" s="388">
        <v>4.75</v>
      </c>
      <c r="K17" s="331">
        <f t="shared" si="2"/>
        <v>4.75</v>
      </c>
      <c r="L17" s="5">
        <f t="shared" si="1"/>
        <v>200</v>
      </c>
      <c r="M17">
        <f t="shared" si="0"/>
        <v>950</v>
      </c>
    </row>
    <row r="18" spans="1:13" x14ac:dyDescent="0.3">
      <c r="A18" s="351"/>
      <c r="B18" s="392">
        <v>0.33</v>
      </c>
      <c r="C18" s="387" t="s">
        <v>889</v>
      </c>
      <c r="D18" s="387"/>
      <c r="E18" s="387" t="s">
        <v>343</v>
      </c>
      <c r="F18" s="388"/>
      <c r="G18" s="388"/>
      <c r="H18" s="388"/>
      <c r="I18" s="388"/>
      <c r="J18" s="388">
        <v>5.12</v>
      </c>
      <c r="K18" s="331">
        <f t="shared" si="2"/>
        <v>5.12</v>
      </c>
      <c r="L18" s="5">
        <f t="shared" si="1"/>
        <v>0</v>
      </c>
      <c r="M18">
        <f t="shared" si="0"/>
        <v>0</v>
      </c>
    </row>
    <row r="19" spans="1:13" x14ac:dyDescent="0.3">
      <c r="A19" s="351"/>
      <c r="B19" s="392">
        <v>0.61</v>
      </c>
      <c r="C19" s="387" t="s">
        <v>850</v>
      </c>
      <c r="D19" s="387"/>
      <c r="E19" s="387" t="s">
        <v>288</v>
      </c>
      <c r="F19" s="388"/>
      <c r="G19" s="388">
        <v>10</v>
      </c>
      <c r="H19" s="388"/>
      <c r="I19" s="388"/>
      <c r="J19" s="388"/>
      <c r="K19" s="331">
        <f t="shared" si="2"/>
        <v>10</v>
      </c>
      <c r="L19" s="5">
        <f t="shared" si="1"/>
        <v>200</v>
      </c>
      <c r="M19">
        <f t="shared" si="0"/>
        <v>2000</v>
      </c>
    </row>
    <row r="20" spans="1:13" x14ac:dyDescent="0.3">
      <c r="A20" s="351"/>
      <c r="B20" s="392">
        <v>0.65</v>
      </c>
      <c r="C20" s="387" t="s">
        <v>997</v>
      </c>
      <c r="D20" s="387"/>
      <c r="E20" s="387" t="s">
        <v>276</v>
      </c>
      <c r="F20" s="388"/>
      <c r="G20" s="388"/>
      <c r="H20" s="388"/>
      <c r="I20" s="388"/>
      <c r="J20" s="388">
        <v>3.59</v>
      </c>
      <c r="K20" s="331">
        <f t="shared" si="2"/>
        <v>3.59</v>
      </c>
      <c r="L20" s="5">
        <f t="shared" si="1"/>
        <v>200</v>
      </c>
      <c r="M20">
        <f t="shared" si="0"/>
        <v>718</v>
      </c>
    </row>
    <row r="21" spans="1:13" x14ac:dyDescent="0.3">
      <c r="A21" s="351"/>
      <c r="B21" s="392">
        <v>0.66</v>
      </c>
      <c r="C21" s="387" t="s">
        <v>998</v>
      </c>
      <c r="D21" s="387"/>
      <c r="E21" s="387" t="s">
        <v>276</v>
      </c>
      <c r="F21" s="388"/>
      <c r="G21" s="388"/>
      <c r="H21" s="388"/>
      <c r="I21" s="388"/>
      <c r="J21" s="388">
        <v>1.66</v>
      </c>
      <c r="K21" s="331">
        <f t="shared" si="2"/>
        <v>1.66</v>
      </c>
      <c r="L21" s="5">
        <f t="shared" si="1"/>
        <v>200</v>
      </c>
      <c r="M21">
        <f t="shared" si="0"/>
        <v>332</v>
      </c>
    </row>
    <row r="22" spans="1:13" x14ac:dyDescent="0.3">
      <c r="A22" s="351"/>
      <c r="B22" s="392"/>
      <c r="C22" s="387" t="s">
        <v>854</v>
      </c>
      <c r="D22" s="387"/>
      <c r="E22" s="387" t="s">
        <v>290</v>
      </c>
      <c r="F22" s="388"/>
      <c r="G22" s="388">
        <v>85</v>
      </c>
      <c r="H22" s="388"/>
      <c r="I22" s="388"/>
      <c r="J22" s="388"/>
      <c r="K22" s="331">
        <f t="shared" si="2"/>
        <v>85</v>
      </c>
      <c r="L22" s="5">
        <f t="shared" si="1"/>
        <v>200</v>
      </c>
      <c r="M22">
        <f t="shared" si="0"/>
        <v>17000</v>
      </c>
    </row>
    <row r="23" spans="1:13" x14ac:dyDescent="0.3">
      <c r="A23" s="351"/>
      <c r="B23" s="392"/>
      <c r="C23" s="387" t="s">
        <v>999</v>
      </c>
      <c r="D23" s="387"/>
      <c r="E23" s="387" t="s">
        <v>290</v>
      </c>
      <c r="F23" s="388">
        <v>21</v>
      </c>
      <c r="G23" s="388">
        <v>1.91</v>
      </c>
      <c r="H23" s="388"/>
      <c r="I23" s="388"/>
      <c r="J23" s="388"/>
      <c r="K23" s="331">
        <f t="shared" si="2"/>
        <v>22.91</v>
      </c>
      <c r="L23" s="5">
        <f t="shared" si="1"/>
        <v>200</v>
      </c>
      <c r="M23">
        <f t="shared" si="0"/>
        <v>4582</v>
      </c>
    </row>
    <row r="24" spans="1:13" x14ac:dyDescent="0.3">
      <c r="A24" s="351"/>
      <c r="B24" s="392"/>
      <c r="C24" s="387" t="s">
        <v>1000</v>
      </c>
      <c r="D24" s="387"/>
      <c r="E24" s="387" t="s">
        <v>290</v>
      </c>
      <c r="F24" s="388"/>
      <c r="G24" s="388">
        <v>4.5999999999999996</v>
      </c>
      <c r="H24" s="388"/>
      <c r="I24" s="388"/>
      <c r="J24" s="388"/>
      <c r="K24" s="331">
        <f t="shared" si="2"/>
        <v>4.5999999999999996</v>
      </c>
      <c r="L24" s="5">
        <f t="shared" si="1"/>
        <v>200</v>
      </c>
      <c r="M24">
        <f t="shared" si="0"/>
        <v>919.99999999999989</v>
      </c>
    </row>
    <row r="25" spans="1:13" x14ac:dyDescent="0.3">
      <c r="A25" s="351"/>
      <c r="B25" s="392">
        <v>0.7</v>
      </c>
      <c r="C25" s="387" t="s">
        <v>965</v>
      </c>
      <c r="D25" s="387"/>
      <c r="E25" s="387" t="s">
        <v>276</v>
      </c>
      <c r="F25" s="388"/>
      <c r="G25" s="388"/>
      <c r="H25" s="388"/>
      <c r="I25" s="388"/>
      <c r="J25" s="388">
        <v>1.66</v>
      </c>
      <c r="K25" s="331">
        <f t="shared" si="2"/>
        <v>1.66</v>
      </c>
      <c r="L25" s="5">
        <f t="shared" si="1"/>
        <v>200</v>
      </c>
      <c r="M25">
        <f t="shared" si="0"/>
        <v>332</v>
      </c>
    </row>
    <row r="26" spans="1:13" x14ac:dyDescent="0.3">
      <c r="A26" s="351"/>
      <c r="B26" s="392"/>
      <c r="C26" s="387" t="s">
        <v>817</v>
      </c>
      <c r="D26" s="387"/>
      <c r="E26" s="387" t="s">
        <v>343</v>
      </c>
      <c r="F26" s="388"/>
      <c r="G26" s="388">
        <v>5</v>
      </c>
      <c r="H26" s="388"/>
      <c r="I26" s="388"/>
      <c r="J26" s="388"/>
      <c r="K26" s="331">
        <f t="shared" si="2"/>
        <v>5</v>
      </c>
      <c r="L26" s="5">
        <f t="shared" si="1"/>
        <v>0</v>
      </c>
      <c r="M26">
        <f t="shared" si="0"/>
        <v>0</v>
      </c>
    </row>
    <row r="27" spans="1:13" x14ac:dyDescent="0.3">
      <c r="A27" s="352"/>
      <c r="B27" s="392">
        <v>0.68</v>
      </c>
      <c r="C27" s="387" t="s">
        <v>979</v>
      </c>
      <c r="D27" s="387"/>
      <c r="E27" s="387" t="s">
        <v>288</v>
      </c>
      <c r="F27" s="388">
        <v>14.5</v>
      </c>
      <c r="G27" s="388"/>
      <c r="H27" s="388"/>
      <c r="I27" s="388"/>
      <c r="J27" s="388"/>
      <c r="K27" s="331">
        <f t="shared" si="2"/>
        <v>14.5</v>
      </c>
      <c r="L27" s="5">
        <f t="shared" si="1"/>
        <v>200</v>
      </c>
      <c r="M27">
        <f t="shared" si="0"/>
        <v>2900</v>
      </c>
    </row>
    <row r="28" spans="1:13" x14ac:dyDescent="0.3">
      <c r="A28" s="352"/>
      <c r="B28" s="392">
        <v>0.62</v>
      </c>
      <c r="C28" s="387" t="s">
        <v>997</v>
      </c>
      <c r="D28" s="387"/>
      <c r="E28" s="387" t="s">
        <v>276</v>
      </c>
      <c r="F28" s="388"/>
      <c r="G28" s="388"/>
      <c r="H28" s="388"/>
      <c r="I28" s="388"/>
      <c r="J28" s="388">
        <v>3.75</v>
      </c>
      <c r="K28" s="331">
        <f t="shared" si="2"/>
        <v>3.75</v>
      </c>
      <c r="L28" s="5">
        <f t="shared" si="1"/>
        <v>200</v>
      </c>
      <c r="M28">
        <f t="shared" si="0"/>
        <v>750</v>
      </c>
    </row>
    <row r="29" spans="1:13" x14ac:dyDescent="0.3">
      <c r="A29" s="352"/>
      <c r="B29" s="392"/>
      <c r="C29" s="387" t="s">
        <v>1001</v>
      </c>
      <c r="D29" s="387"/>
      <c r="E29" s="387" t="s">
        <v>343</v>
      </c>
      <c r="F29" s="388"/>
      <c r="G29" s="388">
        <v>10.4</v>
      </c>
      <c r="H29" s="388"/>
      <c r="I29" s="388"/>
      <c r="J29" s="388"/>
      <c r="K29" s="331">
        <f t="shared" si="2"/>
        <v>10.4</v>
      </c>
      <c r="L29" s="5">
        <f t="shared" si="1"/>
        <v>0</v>
      </c>
      <c r="M29">
        <f t="shared" si="0"/>
        <v>0</v>
      </c>
    </row>
    <row r="30" spans="1:13" ht="15" thickBot="1" x14ac:dyDescent="0.35">
      <c r="A30" s="352"/>
      <c r="B30" s="392"/>
      <c r="C30" s="390" t="s">
        <v>285</v>
      </c>
      <c r="D30" s="390"/>
      <c r="E30" s="390"/>
      <c r="F30" s="391">
        <f t="shared" ref="F30:K30" si="3">SUM(F5:F29)</f>
        <v>47.72</v>
      </c>
      <c r="G30" s="391">
        <f t="shared" si="3"/>
        <v>140.41999999999999</v>
      </c>
      <c r="H30" s="391">
        <f t="shared" si="3"/>
        <v>359.92</v>
      </c>
      <c r="I30" s="391">
        <f t="shared" si="3"/>
        <v>95</v>
      </c>
      <c r="J30" s="391">
        <f t="shared" si="3"/>
        <v>23.72</v>
      </c>
      <c r="K30" s="391">
        <f t="shared" si="3"/>
        <v>666.78</v>
      </c>
      <c r="L30" s="5">
        <f t="shared" si="1"/>
        <v>0</v>
      </c>
      <c r="M30">
        <f t="shared" si="0"/>
        <v>0</v>
      </c>
    </row>
    <row r="31" spans="1:13" ht="15" hidden="1" thickTop="1" x14ac:dyDescent="0.3">
      <c r="K31" s="7">
        <f t="shared" ref="K31:K68" si="4">SUM(F31:J31)</f>
        <v>0</v>
      </c>
      <c r="L31" s="5">
        <f t="shared" si="1"/>
        <v>0</v>
      </c>
      <c r="M31">
        <f t="shared" si="0"/>
        <v>0</v>
      </c>
    </row>
    <row r="32" spans="1:13" hidden="1" x14ac:dyDescent="0.3">
      <c r="K32" s="7">
        <f t="shared" si="4"/>
        <v>0</v>
      </c>
      <c r="L32" s="5">
        <f t="shared" si="1"/>
        <v>0</v>
      </c>
      <c r="M32">
        <f t="shared" si="0"/>
        <v>0</v>
      </c>
    </row>
    <row r="33" spans="11:13" hidden="1" x14ac:dyDescent="0.3">
      <c r="K33" s="7">
        <f t="shared" si="4"/>
        <v>0</v>
      </c>
      <c r="L33" s="5">
        <f t="shared" si="1"/>
        <v>0</v>
      </c>
      <c r="M33">
        <f t="shared" si="0"/>
        <v>0</v>
      </c>
    </row>
    <row r="34" spans="11:13" hidden="1" x14ac:dyDescent="0.3">
      <c r="K34" s="7">
        <f t="shared" si="4"/>
        <v>0</v>
      </c>
      <c r="L34" s="5">
        <f t="shared" si="1"/>
        <v>0</v>
      </c>
      <c r="M34">
        <f t="shared" si="0"/>
        <v>0</v>
      </c>
    </row>
    <row r="35" spans="11:13" hidden="1" x14ac:dyDescent="0.3">
      <c r="K35" s="7">
        <f t="shared" si="4"/>
        <v>0</v>
      </c>
      <c r="L35" s="5">
        <f t="shared" si="1"/>
        <v>0</v>
      </c>
      <c r="M35">
        <f t="shared" si="0"/>
        <v>0</v>
      </c>
    </row>
    <row r="36" spans="11:13" hidden="1" x14ac:dyDescent="0.3">
      <c r="K36" s="7">
        <f t="shared" si="4"/>
        <v>0</v>
      </c>
      <c r="L36" s="5">
        <f t="shared" si="1"/>
        <v>0</v>
      </c>
      <c r="M36">
        <f t="shared" si="0"/>
        <v>0</v>
      </c>
    </row>
    <row r="37" spans="11:13" hidden="1" x14ac:dyDescent="0.3">
      <c r="K37" s="7">
        <f t="shared" si="4"/>
        <v>0</v>
      </c>
      <c r="L37" s="5">
        <f t="shared" si="1"/>
        <v>0</v>
      </c>
      <c r="M37">
        <f t="shared" si="0"/>
        <v>0</v>
      </c>
    </row>
    <row r="38" spans="11:13" hidden="1" x14ac:dyDescent="0.3">
      <c r="K38" s="7">
        <f t="shared" si="4"/>
        <v>0</v>
      </c>
      <c r="L38" s="5">
        <f t="shared" si="1"/>
        <v>0</v>
      </c>
      <c r="M38">
        <f t="shared" si="0"/>
        <v>0</v>
      </c>
    </row>
    <row r="39" spans="11:13" hidden="1" x14ac:dyDescent="0.3">
      <c r="K39" s="7">
        <f t="shared" si="4"/>
        <v>0</v>
      </c>
      <c r="L39" s="5">
        <f t="shared" si="1"/>
        <v>0</v>
      </c>
      <c r="M39">
        <f t="shared" si="0"/>
        <v>0</v>
      </c>
    </row>
    <row r="40" spans="11:13" hidden="1" x14ac:dyDescent="0.3">
      <c r="K40" s="7">
        <f t="shared" si="4"/>
        <v>0</v>
      </c>
      <c r="L40" s="5">
        <f t="shared" si="1"/>
        <v>0</v>
      </c>
      <c r="M40">
        <f t="shared" si="0"/>
        <v>0</v>
      </c>
    </row>
    <row r="41" spans="11:13" hidden="1" x14ac:dyDescent="0.3">
      <c r="K41" s="7">
        <f t="shared" si="4"/>
        <v>0</v>
      </c>
      <c r="L41" s="5">
        <f t="shared" si="1"/>
        <v>0</v>
      </c>
      <c r="M41">
        <f t="shared" si="0"/>
        <v>0</v>
      </c>
    </row>
    <row r="42" spans="11:13" hidden="1" x14ac:dyDescent="0.3">
      <c r="K42" s="7">
        <f t="shared" si="4"/>
        <v>0</v>
      </c>
      <c r="L42" s="5">
        <f t="shared" si="1"/>
        <v>0</v>
      </c>
      <c r="M42">
        <f t="shared" si="0"/>
        <v>0</v>
      </c>
    </row>
    <row r="43" spans="11:13" hidden="1" x14ac:dyDescent="0.3">
      <c r="K43" s="7">
        <f t="shared" si="4"/>
        <v>0</v>
      </c>
      <c r="L43" s="5">
        <f t="shared" si="1"/>
        <v>0</v>
      </c>
      <c r="M43">
        <f t="shared" si="0"/>
        <v>0</v>
      </c>
    </row>
    <row r="44" spans="11:13" hidden="1" x14ac:dyDescent="0.3">
      <c r="K44" s="7">
        <f t="shared" si="4"/>
        <v>0</v>
      </c>
      <c r="L44" s="5">
        <f t="shared" si="1"/>
        <v>0</v>
      </c>
      <c r="M44">
        <f t="shared" si="0"/>
        <v>0</v>
      </c>
    </row>
    <row r="45" spans="11:13" hidden="1" x14ac:dyDescent="0.3">
      <c r="K45" s="7">
        <f t="shared" si="4"/>
        <v>0</v>
      </c>
      <c r="L45" s="5">
        <f t="shared" si="1"/>
        <v>0</v>
      </c>
      <c r="M45">
        <f t="shared" si="0"/>
        <v>0</v>
      </c>
    </row>
    <row r="46" spans="11:13" hidden="1" x14ac:dyDescent="0.3">
      <c r="K46" s="7">
        <f t="shared" si="4"/>
        <v>0</v>
      </c>
      <c r="L46" s="5">
        <f t="shared" si="1"/>
        <v>0</v>
      </c>
      <c r="M46">
        <f t="shared" si="0"/>
        <v>0</v>
      </c>
    </row>
    <row r="47" spans="11:13" hidden="1" x14ac:dyDescent="0.3">
      <c r="K47" s="7">
        <f t="shared" si="4"/>
        <v>0</v>
      </c>
      <c r="L47" s="5">
        <f t="shared" si="1"/>
        <v>0</v>
      </c>
      <c r="M47">
        <f t="shared" si="0"/>
        <v>0</v>
      </c>
    </row>
    <row r="48" spans="11:13" hidden="1" x14ac:dyDescent="0.3">
      <c r="K48" s="7">
        <f t="shared" si="4"/>
        <v>0</v>
      </c>
      <c r="L48" s="5">
        <f t="shared" si="1"/>
        <v>0</v>
      </c>
      <c r="M48">
        <f t="shared" si="0"/>
        <v>0</v>
      </c>
    </row>
    <row r="49" spans="11:13" hidden="1" x14ac:dyDescent="0.3">
      <c r="K49" s="7">
        <f t="shared" si="4"/>
        <v>0</v>
      </c>
      <c r="L49" s="5">
        <f t="shared" si="1"/>
        <v>0</v>
      </c>
      <c r="M49">
        <f t="shared" si="0"/>
        <v>0</v>
      </c>
    </row>
    <row r="50" spans="11:13" hidden="1" x14ac:dyDescent="0.3">
      <c r="K50" s="7">
        <f t="shared" si="4"/>
        <v>0</v>
      </c>
      <c r="L50" s="5">
        <f t="shared" si="1"/>
        <v>0</v>
      </c>
      <c r="M50">
        <f t="shared" si="0"/>
        <v>0</v>
      </c>
    </row>
    <row r="51" spans="11:13" hidden="1" x14ac:dyDescent="0.3">
      <c r="K51" s="7">
        <f t="shared" si="4"/>
        <v>0</v>
      </c>
      <c r="L51" s="5">
        <f t="shared" si="1"/>
        <v>0</v>
      </c>
      <c r="M51">
        <f t="shared" si="0"/>
        <v>0</v>
      </c>
    </row>
    <row r="52" spans="11:13" hidden="1" x14ac:dyDescent="0.3">
      <c r="K52" s="7">
        <f t="shared" si="4"/>
        <v>0</v>
      </c>
      <c r="L52" s="5">
        <f t="shared" si="1"/>
        <v>0</v>
      </c>
      <c r="M52">
        <f t="shared" si="0"/>
        <v>0</v>
      </c>
    </row>
    <row r="53" spans="11:13" hidden="1" x14ac:dyDescent="0.3">
      <c r="K53" s="7">
        <f t="shared" si="4"/>
        <v>0</v>
      </c>
      <c r="L53" s="5">
        <f t="shared" si="1"/>
        <v>0</v>
      </c>
      <c r="M53">
        <f t="shared" si="0"/>
        <v>0</v>
      </c>
    </row>
    <row r="54" spans="11:13" hidden="1" x14ac:dyDescent="0.3">
      <c r="K54" s="7">
        <f t="shared" si="4"/>
        <v>0</v>
      </c>
      <c r="L54" s="5">
        <f t="shared" si="1"/>
        <v>0</v>
      </c>
      <c r="M54">
        <f t="shared" si="0"/>
        <v>0</v>
      </c>
    </row>
    <row r="55" spans="11:13" hidden="1" x14ac:dyDescent="0.3">
      <c r="K55" s="7">
        <f t="shared" si="4"/>
        <v>0</v>
      </c>
      <c r="L55" s="5">
        <f t="shared" si="1"/>
        <v>0</v>
      </c>
      <c r="M55">
        <f t="shared" si="0"/>
        <v>0</v>
      </c>
    </row>
    <row r="56" spans="11:13" hidden="1" x14ac:dyDescent="0.3">
      <c r="K56" s="7">
        <f t="shared" si="4"/>
        <v>0</v>
      </c>
      <c r="L56" s="5">
        <f t="shared" si="1"/>
        <v>0</v>
      </c>
      <c r="M56">
        <f t="shared" si="0"/>
        <v>0</v>
      </c>
    </row>
    <row r="57" spans="11:13" hidden="1" x14ac:dyDescent="0.3">
      <c r="K57" s="7">
        <f t="shared" si="4"/>
        <v>0</v>
      </c>
      <c r="L57" s="5">
        <f t="shared" si="1"/>
        <v>0</v>
      </c>
      <c r="M57">
        <f t="shared" si="0"/>
        <v>0</v>
      </c>
    </row>
    <row r="58" spans="11:13" hidden="1" x14ac:dyDescent="0.3">
      <c r="K58" s="7">
        <f t="shared" si="4"/>
        <v>0</v>
      </c>
      <c r="L58" s="5">
        <f t="shared" si="1"/>
        <v>0</v>
      </c>
      <c r="M58">
        <f t="shared" si="0"/>
        <v>0</v>
      </c>
    </row>
    <row r="59" spans="11:13" hidden="1" x14ac:dyDescent="0.3">
      <c r="K59" s="7">
        <f t="shared" si="4"/>
        <v>0</v>
      </c>
      <c r="L59" s="5">
        <f t="shared" si="1"/>
        <v>0</v>
      </c>
      <c r="M59">
        <f t="shared" si="0"/>
        <v>0</v>
      </c>
    </row>
    <row r="60" spans="11:13" hidden="1" x14ac:dyDescent="0.3">
      <c r="K60" s="7">
        <f t="shared" si="4"/>
        <v>0</v>
      </c>
      <c r="L60" s="5">
        <f t="shared" si="1"/>
        <v>0</v>
      </c>
      <c r="M60">
        <f t="shared" si="0"/>
        <v>0</v>
      </c>
    </row>
    <row r="61" spans="11:13" hidden="1" x14ac:dyDescent="0.3">
      <c r="K61" s="7">
        <f t="shared" si="4"/>
        <v>0</v>
      </c>
      <c r="L61" s="5">
        <f t="shared" si="1"/>
        <v>0</v>
      </c>
      <c r="M61">
        <f t="shared" si="0"/>
        <v>0</v>
      </c>
    </row>
    <row r="62" spans="11:13" hidden="1" x14ac:dyDescent="0.3">
      <c r="K62" s="7">
        <f t="shared" si="4"/>
        <v>0</v>
      </c>
      <c r="L62" s="5">
        <f t="shared" si="1"/>
        <v>0</v>
      </c>
      <c r="M62">
        <f t="shared" si="0"/>
        <v>0</v>
      </c>
    </row>
    <row r="63" spans="11:13" hidden="1" x14ac:dyDescent="0.3">
      <c r="K63" s="7">
        <f t="shared" si="4"/>
        <v>0</v>
      </c>
      <c r="L63" s="5">
        <f t="shared" si="1"/>
        <v>0</v>
      </c>
      <c r="M63">
        <f t="shared" si="0"/>
        <v>0</v>
      </c>
    </row>
    <row r="64" spans="11:13" hidden="1" x14ac:dyDescent="0.3">
      <c r="K64" s="7">
        <f t="shared" si="4"/>
        <v>0</v>
      </c>
      <c r="L64" s="5">
        <f t="shared" si="1"/>
        <v>0</v>
      </c>
      <c r="M64">
        <f t="shared" si="0"/>
        <v>0</v>
      </c>
    </row>
    <row r="65" spans="11:13" hidden="1" x14ac:dyDescent="0.3">
      <c r="K65" s="7">
        <f t="shared" si="4"/>
        <v>0</v>
      </c>
      <c r="L65" s="5">
        <f t="shared" si="1"/>
        <v>0</v>
      </c>
      <c r="M65">
        <f t="shared" si="0"/>
        <v>0</v>
      </c>
    </row>
    <row r="66" spans="11:13" hidden="1" x14ac:dyDescent="0.3">
      <c r="K66" s="7">
        <f t="shared" si="4"/>
        <v>0</v>
      </c>
      <c r="L66" s="5">
        <f t="shared" si="1"/>
        <v>0</v>
      </c>
      <c r="M66">
        <f t="shared" si="0"/>
        <v>0</v>
      </c>
    </row>
    <row r="67" spans="11:13" hidden="1" x14ac:dyDescent="0.3">
      <c r="K67" s="7">
        <f t="shared" si="4"/>
        <v>0</v>
      </c>
      <c r="L67" s="5">
        <f t="shared" si="1"/>
        <v>0</v>
      </c>
      <c r="M67">
        <f t="shared" si="0"/>
        <v>0</v>
      </c>
    </row>
    <row r="68" spans="11:13" hidden="1" x14ac:dyDescent="0.3">
      <c r="K68" s="7">
        <f t="shared" si="4"/>
        <v>0</v>
      </c>
      <c r="L68" s="5">
        <f t="shared" si="1"/>
        <v>0</v>
      </c>
      <c r="M68">
        <f t="shared" si="0"/>
        <v>0</v>
      </c>
    </row>
    <row r="69" spans="11:13" hidden="1" x14ac:dyDescent="0.3">
      <c r="K69" s="7">
        <f t="shared" ref="K69:K132" si="5">SUM(F69:J69)</f>
        <v>0</v>
      </c>
      <c r="L69" s="5">
        <f t="shared" si="1"/>
        <v>0</v>
      </c>
      <c r="M69">
        <f t="shared" ref="M69:M132" si="6">SUM(K69*L69)</f>
        <v>0</v>
      </c>
    </row>
    <row r="70" spans="11:13" hidden="1" x14ac:dyDescent="0.3">
      <c r="K70" s="7">
        <f t="shared" si="5"/>
        <v>0</v>
      </c>
      <c r="L70" s="5">
        <f t="shared" ref="L70:L133" si="7">IF(D70="X",0,IF(E70="",0,IF(E70="H",0,VLOOKUP(E70,$F$539:$G$553,2))))</f>
        <v>0</v>
      </c>
      <c r="M70">
        <f t="shared" si="6"/>
        <v>0</v>
      </c>
    </row>
    <row r="71" spans="11:13" hidden="1" x14ac:dyDescent="0.3">
      <c r="K71" s="7">
        <f t="shared" si="5"/>
        <v>0</v>
      </c>
      <c r="L71" s="5">
        <f t="shared" si="7"/>
        <v>0</v>
      </c>
      <c r="M71">
        <f t="shared" si="6"/>
        <v>0</v>
      </c>
    </row>
    <row r="72" spans="11:13" hidden="1" x14ac:dyDescent="0.3">
      <c r="K72" s="7">
        <f t="shared" si="5"/>
        <v>0</v>
      </c>
      <c r="L72" s="5">
        <f t="shared" si="7"/>
        <v>0</v>
      </c>
      <c r="M72">
        <f t="shared" si="6"/>
        <v>0</v>
      </c>
    </row>
    <row r="73" spans="11:13" hidden="1" x14ac:dyDescent="0.3">
      <c r="K73" s="7">
        <f t="shared" si="5"/>
        <v>0</v>
      </c>
      <c r="L73" s="5">
        <f t="shared" si="7"/>
        <v>0</v>
      </c>
      <c r="M73">
        <f t="shared" si="6"/>
        <v>0</v>
      </c>
    </row>
    <row r="74" spans="11:13" hidden="1" x14ac:dyDescent="0.3">
      <c r="K74" s="7">
        <f t="shared" si="5"/>
        <v>0</v>
      </c>
      <c r="L74" s="5">
        <f t="shared" si="7"/>
        <v>0</v>
      </c>
      <c r="M74">
        <f t="shared" si="6"/>
        <v>0</v>
      </c>
    </row>
    <row r="75" spans="11:13" hidden="1" x14ac:dyDescent="0.3">
      <c r="K75" s="7">
        <f t="shared" si="5"/>
        <v>0</v>
      </c>
      <c r="L75" s="5">
        <f t="shared" si="7"/>
        <v>0</v>
      </c>
      <c r="M75">
        <f t="shared" si="6"/>
        <v>0</v>
      </c>
    </row>
    <row r="76" spans="11:13" hidden="1" x14ac:dyDescent="0.3">
      <c r="K76" s="7">
        <f t="shared" si="5"/>
        <v>0</v>
      </c>
      <c r="L76" s="5">
        <f t="shared" si="7"/>
        <v>0</v>
      </c>
      <c r="M76">
        <f t="shared" si="6"/>
        <v>0</v>
      </c>
    </row>
    <row r="77" spans="11:13" hidden="1" x14ac:dyDescent="0.3">
      <c r="K77" s="7">
        <f t="shared" si="5"/>
        <v>0</v>
      </c>
      <c r="L77" s="5">
        <f t="shared" si="7"/>
        <v>0</v>
      </c>
      <c r="M77">
        <f t="shared" si="6"/>
        <v>0</v>
      </c>
    </row>
    <row r="78" spans="11:13" hidden="1" x14ac:dyDescent="0.3">
      <c r="K78" s="7">
        <f t="shared" si="5"/>
        <v>0</v>
      </c>
      <c r="L78" s="5">
        <f t="shared" si="7"/>
        <v>0</v>
      </c>
      <c r="M78">
        <f t="shared" si="6"/>
        <v>0</v>
      </c>
    </row>
    <row r="79" spans="11:13" hidden="1" x14ac:dyDescent="0.3">
      <c r="K79" s="7">
        <f t="shared" si="5"/>
        <v>0</v>
      </c>
      <c r="L79" s="5">
        <f t="shared" si="7"/>
        <v>0</v>
      </c>
      <c r="M79">
        <f t="shared" si="6"/>
        <v>0</v>
      </c>
    </row>
    <row r="80" spans="11:13" hidden="1" x14ac:dyDescent="0.3">
      <c r="K80" s="7">
        <f t="shared" si="5"/>
        <v>0</v>
      </c>
      <c r="L80" s="5">
        <f t="shared" si="7"/>
        <v>0</v>
      </c>
      <c r="M80">
        <f t="shared" si="6"/>
        <v>0</v>
      </c>
    </row>
    <row r="81" spans="11:13" hidden="1" x14ac:dyDescent="0.3">
      <c r="K81" s="7">
        <f t="shared" si="5"/>
        <v>0</v>
      </c>
      <c r="L81" s="5">
        <f t="shared" si="7"/>
        <v>0</v>
      </c>
      <c r="M81">
        <f t="shared" si="6"/>
        <v>0</v>
      </c>
    </row>
    <row r="82" spans="11:13" hidden="1" x14ac:dyDescent="0.3">
      <c r="K82" s="7">
        <f t="shared" si="5"/>
        <v>0</v>
      </c>
      <c r="L82" s="5">
        <f t="shared" si="7"/>
        <v>0</v>
      </c>
      <c r="M82">
        <f t="shared" si="6"/>
        <v>0</v>
      </c>
    </row>
    <row r="83" spans="11:13" hidden="1" x14ac:dyDescent="0.3">
      <c r="K83" s="7">
        <f t="shared" si="5"/>
        <v>0</v>
      </c>
      <c r="L83" s="5">
        <f t="shared" si="7"/>
        <v>0</v>
      </c>
      <c r="M83">
        <f t="shared" si="6"/>
        <v>0</v>
      </c>
    </row>
    <row r="84" spans="11:13" hidden="1" x14ac:dyDescent="0.3">
      <c r="K84" s="7">
        <f t="shared" si="5"/>
        <v>0</v>
      </c>
      <c r="L84" s="5">
        <f t="shared" si="7"/>
        <v>0</v>
      </c>
      <c r="M84">
        <f t="shared" si="6"/>
        <v>0</v>
      </c>
    </row>
    <row r="85" spans="11:13" hidden="1" x14ac:dyDescent="0.3">
      <c r="K85" s="7">
        <f t="shared" si="5"/>
        <v>0</v>
      </c>
      <c r="L85" s="5">
        <f t="shared" si="7"/>
        <v>0</v>
      </c>
      <c r="M85">
        <f t="shared" si="6"/>
        <v>0</v>
      </c>
    </row>
    <row r="86" spans="11:13" hidden="1" x14ac:dyDescent="0.3">
      <c r="K86" s="7">
        <f t="shared" si="5"/>
        <v>0</v>
      </c>
      <c r="L86" s="5">
        <f t="shared" si="7"/>
        <v>0</v>
      </c>
      <c r="M86">
        <f t="shared" si="6"/>
        <v>0</v>
      </c>
    </row>
    <row r="87" spans="11:13" hidden="1" x14ac:dyDescent="0.3">
      <c r="K87" s="7">
        <f t="shared" si="5"/>
        <v>0</v>
      </c>
      <c r="L87" s="5">
        <f t="shared" si="7"/>
        <v>0</v>
      </c>
      <c r="M87">
        <f t="shared" si="6"/>
        <v>0</v>
      </c>
    </row>
    <row r="88" spans="11:13" hidden="1" x14ac:dyDescent="0.3">
      <c r="K88" s="7">
        <f t="shared" si="5"/>
        <v>0</v>
      </c>
      <c r="L88" s="5">
        <f t="shared" si="7"/>
        <v>0</v>
      </c>
      <c r="M88">
        <f t="shared" si="6"/>
        <v>0</v>
      </c>
    </row>
    <row r="89" spans="11:13" hidden="1" x14ac:dyDescent="0.3">
      <c r="K89" s="7">
        <f t="shared" si="5"/>
        <v>0</v>
      </c>
      <c r="L89" s="5">
        <f t="shared" si="7"/>
        <v>0</v>
      </c>
      <c r="M89">
        <f t="shared" si="6"/>
        <v>0</v>
      </c>
    </row>
    <row r="90" spans="11:13" hidden="1" x14ac:dyDescent="0.3">
      <c r="K90" s="7">
        <f t="shared" si="5"/>
        <v>0</v>
      </c>
      <c r="L90" s="5">
        <f t="shared" si="7"/>
        <v>0</v>
      </c>
      <c r="M90">
        <f t="shared" si="6"/>
        <v>0</v>
      </c>
    </row>
    <row r="91" spans="11:13" hidden="1" x14ac:dyDescent="0.3">
      <c r="K91" s="7">
        <f t="shared" si="5"/>
        <v>0</v>
      </c>
      <c r="L91" s="5">
        <f t="shared" si="7"/>
        <v>0</v>
      </c>
      <c r="M91">
        <f t="shared" si="6"/>
        <v>0</v>
      </c>
    </row>
    <row r="92" spans="11:13" hidden="1" x14ac:dyDescent="0.3">
      <c r="K92" s="7">
        <f t="shared" si="5"/>
        <v>0</v>
      </c>
      <c r="L92" s="5">
        <f t="shared" si="7"/>
        <v>0</v>
      </c>
      <c r="M92">
        <f t="shared" si="6"/>
        <v>0</v>
      </c>
    </row>
    <row r="93" spans="11:13" hidden="1" x14ac:dyDescent="0.3">
      <c r="K93" s="7">
        <f t="shared" si="5"/>
        <v>0</v>
      </c>
      <c r="L93" s="5">
        <f t="shared" si="7"/>
        <v>0</v>
      </c>
      <c r="M93">
        <f t="shared" si="6"/>
        <v>0</v>
      </c>
    </row>
    <row r="94" spans="11:13" hidden="1" x14ac:dyDescent="0.3">
      <c r="K94" s="7">
        <f t="shared" si="5"/>
        <v>0</v>
      </c>
      <c r="L94" s="5">
        <f t="shared" si="7"/>
        <v>0</v>
      </c>
      <c r="M94">
        <f t="shared" si="6"/>
        <v>0</v>
      </c>
    </row>
    <row r="95" spans="11:13" hidden="1" x14ac:dyDescent="0.3">
      <c r="K95" s="7">
        <f t="shared" si="5"/>
        <v>0</v>
      </c>
      <c r="L95" s="5">
        <f t="shared" si="7"/>
        <v>0</v>
      </c>
      <c r="M95">
        <f t="shared" si="6"/>
        <v>0</v>
      </c>
    </row>
    <row r="96" spans="11:13" hidden="1" x14ac:dyDescent="0.3">
      <c r="K96" s="7">
        <f t="shared" si="5"/>
        <v>0</v>
      </c>
      <c r="L96" s="5">
        <f t="shared" si="7"/>
        <v>0</v>
      </c>
      <c r="M96">
        <f t="shared" si="6"/>
        <v>0</v>
      </c>
    </row>
    <row r="97" spans="11:13" hidden="1" x14ac:dyDescent="0.3">
      <c r="K97" s="7">
        <f t="shared" si="5"/>
        <v>0</v>
      </c>
      <c r="L97" s="5">
        <f t="shared" si="7"/>
        <v>0</v>
      </c>
      <c r="M97">
        <f t="shared" si="6"/>
        <v>0</v>
      </c>
    </row>
    <row r="98" spans="11:13" hidden="1" x14ac:dyDescent="0.3">
      <c r="K98" s="7">
        <f t="shared" si="5"/>
        <v>0</v>
      </c>
      <c r="L98" s="5">
        <f t="shared" si="7"/>
        <v>0</v>
      </c>
      <c r="M98">
        <f t="shared" si="6"/>
        <v>0</v>
      </c>
    </row>
    <row r="99" spans="11:13" hidden="1" x14ac:dyDescent="0.3">
      <c r="K99" s="7">
        <f t="shared" si="5"/>
        <v>0</v>
      </c>
      <c r="L99" s="5">
        <f t="shared" si="7"/>
        <v>0</v>
      </c>
      <c r="M99">
        <f t="shared" si="6"/>
        <v>0</v>
      </c>
    </row>
    <row r="100" spans="11:13" hidden="1" x14ac:dyDescent="0.3">
      <c r="K100" s="7">
        <f t="shared" si="5"/>
        <v>0</v>
      </c>
      <c r="L100" s="5">
        <f t="shared" si="7"/>
        <v>0</v>
      </c>
      <c r="M100">
        <f t="shared" si="6"/>
        <v>0</v>
      </c>
    </row>
    <row r="101" spans="11:13" hidden="1" x14ac:dyDescent="0.3">
      <c r="K101" s="7">
        <f t="shared" si="5"/>
        <v>0</v>
      </c>
      <c r="L101" s="5">
        <f t="shared" si="7"/>
        <v>0</v>
      </c>
      <c r="M101">
        <f t="shared" si="6"/>
        <v>0</v>
      </c>
    </row>
    <row r="102" spans="11:13" hidden="1" x14ac:dyDescent="0.3">
      <c r="K102" s="7">
        <f t="shared" si="5"/>
        <v>0</v>
      </c>
      <c r="L102" s="5">
        <f t="shared" si="7"/>
        <v>0</v>
      </c>
      <c r="M102">
        <f t="shared" si="6"/>
        <v>0</v>
      </c>
    </row>
    <row r="103" spans="11:13" hidden="1" x14ac:dyDescent="0.3">
      <c r="K103" s="7">
        <f t="shared" si="5"/>
        <v>0</v>
      </c>
      <c r="L103" s="5">
        <f t="shared" si="7"/>
        <v>0</v>
      </c>
      <c r="M103">
        <f t="shared" si="6"/>
        <v>0</v>
      </c>
    </row>
    <row r="104" spans="11:13" hidden="1" x14ac:dyDescent="0.3">
      <c r="K104" s="7">
        <f t="shared" si="5"/>
        <v>0</v>
      </c>
      <c r="L104" s="5">
        <f t="shared" si="7"/>
        <v>0</v>
      </c>
      <c r="M104">
        <f t="shared" si="6"/>
        <v>0</v>
      </c>
    </row>
    <row r="105" spans="11:13" hidden="1" x14ac:dyDescent="0.3">
      <c r="K105" s="7">
        <f t="shared" si="5"/>
        <v>0</v>
      </c>
      <c r="L105" s="5">
        <f t="shared" si="7"/>
        <v>0</v>
      </c>
      <c r="M105">
        <f t="shared" si="6"/>
        <v>0</v>
      </c>
    </row>
    <row r="106" spans="11:13" hidden="1" x14ac:dyDescent="0.3">
      <c r="K106" s="7">
        <f t="shared" si="5"/>
        <v>0</v>
      </c>
      <c r="L106" s="5">
        <f t="shared" si="7"/>
        <v>0</v>
      </c>
      <c r="M106">
        <f t="shared" si="6"/>
        <v>0</v>
      </c>
    </row>
    <row r="107" spans="11:13" hidden="1" x14ac:dyDescent="0.3">
      <c r="K107" s="7">
        <f t="shared" si="5"/>
        <v>0</v>
      </c>
      <c r="L107" s="5">
        <f t="shared" si="7"/>
        <v>0</v>
      </c>
      <c r="M107">
        <f t="shared" si="6"/>
        <v>0</v>
      </c>
    </row>
    <row r="108" spans="11:13" hidden="1" x14ac:dyDescent="0.3">
      <c r="K108" s="7">
        <f t="shared" si="5"/>
        <v>0</v>
      </c>
      <c r="L108" s="5">
        <f t="shared" si="7"/>
        <v>0</v>
      </c>
      <c r="M108">
        <f t="shared" si="6"/>
        <v>0</v>
      </c>
    </row>
    <row r="109" spans="11:13" hidden="1" x14ac:dyDescent="0.3">
      <c r="K109" s="7">
        <f t="shared" si="5"/>
        <v>0</v>
      </c>
      <c r="L109" s="5">
        <f t="shared" si="7"/>
        <v>0</v>
      </c>
      <c r="M109">
        <f t="shared" si="6"/>
        <v>0</v>
      </c>
    </row>
    <row r="110" spans="11:13" hidden="1" x14ac:dyDescent="0.3">
      <c r="K110" s="7">
        <f t="shared" si="5"/>
        <v>0</v>
      </c>
      <c r="L110" s="5">
        <f t="shared" si="7"/>
        <v>0</v>
      </c>
      <c r="M110">
        <f t="shared" si="6"/>
        <v>0</v>
      </c>
    </row>
    <row r="111" spans="11:13" hidden="1" x14ac:dyDescent="0.3">
      <c r="K111" s="7">
        <f t="shared" si="5"/>
        <v>0</v>
      </c>
      <c r="L111" s="5">
        <f t="shared" si="7"/>
        <v>0</v>
      </c>
      <c r="M111">
        <f t="shared" si="6"/>
        <v>0</v>
      </c>
    </row>
    <row r="112" spans="11:13" hidden="1" x14ac:dyDescent="0.3">
      <c r="K112" s="7">
        <f t="shared" si="5"/>
        <v>0</v>
      </c>
      <c r="L112" s="5">
        <f t="shared" si="7"/>
        <v>0</v>
      </c>
      <c r="M112">
        <f t="shared" si="6"/>
        <v>0</v>
      </c>
    </row>
    <row r="113" spans="11:13" hidden="1" x14ac:dyDescent="0.3">
      <c r="K113" s="7">
        <f t="shared" si="5"/>
        <v>0</v>
      </c>
      <c r="L113" s="5">
        <f t="shared" si="7"/>
        <v>0</v>
      </c>
      <c r="M113">
        <f t="shared" si="6"/>
        <v>0</v>
      </c>
    </row>
    <row r="114" spans="11:13" hidden="1" x14ac:dyDescent="0.3">
      <c r="K114" s="7">
        <f t="shared" si="5"/>
        <v>0</v>
      </c>
      <c r="L114" s="5">
        <f t="shared" si="7"/>
        <v>0</v>
      </c>
      <c r="M114">
        <f t="shared" si="6"/>
        <v>0</v>
      </c>
    </row>
    <row r="115" spans="11:13" hidden="1" x14ac:dyDescent="0.3">
      <c r="K115" s="7">
        <f t="shared" si="5"/>
        <v>0</v>
      </c>
      <c r="L115" s="5">
        <f t="shared" si="7"/>
        <v>0</v>
      </c>
      <c r="M115">
        <f t="shared" si="6"/>
        <v>0</v>
      </c>
    </row>
    <row r="116" spans="11:13" hidden="1" x14ac:dyDescent="0.3">
      <c r="K116" s="7">
        <f t="shared" si="5"/>
        <v>0</v>
      </c>
      <c r="L116" s="5">
        <f t="shared" si="7"/>
        <v>0</v>
      </c>
      <c r="M116">
        <f t="shared" si="6"/>
        <v>0</v>
      </c>
    </row>
    <row r="117" spans="11:13" hidden="1" x14ac:dyDescent="0.3">
      <c r="K117" s="7">
        <f t="shared" si="5"/>
        <v>0</v>
      </c>
      <c r="L117" s="5">
        <f t="shared" si="7"/>
        <v>0</v>
      </c>
      <c r="M117">
        <f t="shared" si="6"/>
        <v>0</v>
      </c>
    </row>
    <row r="118" spans="11:13" hidden="1" x14ac:dyDescent="0.3">
      <c r="K118" s="7">
        <f t="shared" si="5"/>
        <v>0</v>
      </c>
      <c r="L118" s="5">
        <f t="shared" si="7"/>
        <v>0</v>
      </c>
      <c r="M118">
        <f t="shared" si="6"/>
        <v>0</v>
      </c>
    </row>
    <row r="119" spans="11:13" hidden="1" x14ac:dyDescent="0.3">
      <c r="K119" s="7">
        <f t="shared" si="5"/>
        <v>0</v>
      </c>
      <c r="L119" s="5">
        <f t="shared" si="7"/>
        <v>0</v>
      </c>
      <c r="M119">
        <f t="shared" si="6"/>
        <v>0</v>
      </c>
    </row>
    <row r="120" spans="11:13" hidden="1" x14ac:dyDescent="0.3">
      <c r="K120" s="7">
        <f t="shared" si="5"/>
        <v>0</v>
      </c>
      <c r="L120" s="5">
        <f t="shared" si="7"/>
        <v>0</v>
      </c>
      <c r="M120">
        <f t="shared" si="6"/>
        <v>0</v>
      </c>
    </row>
    <row r="121" spans="11:13" hidden="1" x14ac:dyDescent="0.3">
      <c r="K121" s="7">
        <f t="shared" si="5"/>
        <v>0</v>
      </c>
      <c r="L121" s="5">
        <f t="shared" si="7"/>
        <v>0</v>
      </c>
      <c r="M121">
        <f t="shared" si="6"/>
        <v>0</v>
      </c>
    </row>
    <row r="122" spans="11:13" hidden="1" x14ac:dyDescent="0.3">
      <c r="K122" s="7">
        <f t="shared" si="5"/>
        <v>0</v>
      </c>
      <c r="L122" s="5">
        <f t="shared" si="7"/>
        <v>0</v>
      </c>
      <c r="M122">
        <f t="shared" si="6"/>
        <v>0</v>
      </c>
    </row>
    <row r="123" spans="11:13" hidden="1" x14ac:dyDescent="0.3">
      <c r="K123" s="7">
        <f t="shared" si="5"/>
        <v>0</v>
      </c>
      <c r="L123" s="5">
        <f t="shared" si="7"/>
        <v>0</v>
      </c>
      <c r="M123">
        <f t="shared" si="6"/>
        <v>0</v>
      </c>
    </row>
    <row r="124" spans="11:13" hidden="1" x14ac:dyDescent="0.3">
      <c r="K124" s="7">
        <f t="shared" si="5"/>
        <v>0</v>
      </c>
      <c r="L124" s="5">
        <f t="shared" si="7"/>
        <v>0</v>
      </c>
      <c r="M124">
        <f t="shared" si="6"/>
        <v>0</v>
      </c>
    </row>
    <row r="125" spans="11:13" hidden="1" x14ac:dyDescent="0.3">
      <c r="K125" s="7">
        <f t="shared" si="5"/>
        <v>0</v>
      </c>
      <c r="L125" s="5">
        <f t="shared" si="7"/>
        <v>0</v>
      </c>
      <c r="M125">
        <f t="shared" si="6"/>
        <v>0</v>
      </c>
    </row>
    <row r="126" spans="11:13" hidden="1" x14ac:dyDescent="0.3">
      <c r="K126" s="7">
        <f t="shared" si="5"/>
        <v>0</v>
      </c>
      <c r="L126" s="5">
        <f t="shared" si="7"/>
        <v>0</v>
      </c>
      <c r="M126">
        <f t="shared" si="6"/>
        <v>0</v>
      </c>
    </row>
    <row r="127" spans="11:13" hidden="1" x14ac:dyDescent="0.3">
      <c r="K127" s="7">
        <f t="shared" si="5"/>
        <v>0</v>
      </c>
      <c r="L127" s="5">
        <f t="shared" si="7"/>
        <v>0</v>
      </c>
      <c r="M127">
        <f t="shared" si="6"/>
        <v>0</v>
      </c>
    </row>
    <row r="128" spans="11:13" hidden="1" x14ac:dyDescent="0.3">
      <c r="K128" s="7">
        <f t="shared" si="5"/>
        <v>0</v>
      </c>
      <c r="L128" s="5">
        <f t="shared" si="7"/>
        <v>0</v>
      </c>
      <c r="M128">
        <f t="shared" si="6"/>
        <v>0</v>
      </c>
    </row>
    <row r="129" spans="11:13" hidden="1" x14ac:dyDescent="0.3">
      <c r="K129" s="7">
        <f t="shared" si="5"/>
        <v>0</v>
      </c>
      <c r="L129" s="5">
        <f t="shared" si="7"/>
        <v>0</v>
      </c>
      <c r="M129">
        <f t="shared" si="6"/>
        <v>0</v>
      </c>
    </row>
    <row r="130" spans="11:13" hidden="1" x14ac:dyDescent="0.3">
      <c r="K130" s="7">
        <f t="shared" si="5"/>
        <v>0</v>
      </c>
      <c r="L130" s="5">
        <f t="shared" si="7"/>
        <v>0</v>
      </c>
      <c r="M130">
        <f t="shared" si="6"/>
        <v>0</v>
      </c>
    </row>
    <row r="131" spans="11:13" hidden="1" x14ac:dyDescent="0.3">
      <c r="K131" s="7">
        <f t="shared" si="5"/>
        <v>0</v>
      </c>
      <c r="L131" s="5">
        <f t="shared" si="7"/>
        <v>0</v>
      </c>
      <c r="M131">
        <f t="shared" si="6"/>
        <v>0</v>
      </c>
    </row>
    <row r="132" spans="11:13" hidden="1" x14ac:dyDescent="0.3">
      <c r="K132" s="7">
        <f t="shared" si="5"/>
        <v>0</v>
      </c>
      <c r="L132" s="5">
        <f t="shared" si="7"/>
        <v>0</v>
      </c>
      <c r="M132">
        <f t="shared" si="6"/>
        <v>0</v>
      </c>
    </row>
    <row r="133" spans="11:13" hidden="1" x14ac:dyDescent="0.3">
      <c r="K133" s="7">
        <f t="shared" ref="K133:K196" si="8">SUM(F133:J133)</f>
        <v>0</v>
      </c>
      <c r="L133" s="5">
        <f t="shared" si="7"/>
        <v>0</v>
      </c>
      <c r="M133">
        <f t="shared" ref="M133:M196" si="9">SUM(K133*L133)</f>
        <v>0</v>
      </c>
    </row>
    <row r="134" spans="11:13" hidden="1" x14ac:dyDescent="0.3">
      <c r="K134" s="7">
        <f t="shared" si="8"/>
        <v>0</v>
      </c>
      <c r="L134" s="5">
        <f t="shared" ref="L134:L197" si="10">IF(D134="X",0,IF(E134="",0,IF(E134="H",0,VLOOKUP(E134,$F$539:$G$553,2))))</f>
        <v>0</v>
      </c>
      <c r="M134">
        <f t="shared" si="9"/>
        <v>0</v>
      </c>
    </row>
    <row r="135" spans="11:13" hidden="1" x14ac:dyDescent="0.3">
      <c r="K135" s="7">
        <f t="shared" si="8"/>
        <v>0</v>
      </c>
      <c r="L135" s="5">
        <f t="shared" si="10"/>
        <v>0</v>
      </c>
      <c r="M135">
        <f t="shared" si="9"/>
        <v>0</v>
      </c>
    </row>
    <row r="136" spans="11:13" hidden="1" x14ac:dyDescent="0.3">
      <c r="K136" s="7">
        <f t="shared" si="8"/>
        <v>0</v>
      </c>
      <c r="L136" s="5">
        <f t="shared" si="10"/>
        <v>0</v>
      </c>
      <c r="M136">
        <f t="shared" si="9"/>
        <v>0</v>
      </c>
    </row>
    <row r="137" spans="11:13" hidden="1" x14ac:dyDescent="0.3">
      <c r="K137" s="7">
        <f t="shared" si="8"/>
        <v>0</v>
      </c>
      <c r="L137" s="5">
        <f t="shared" si="10"/>
        <v>0</v>
      </c>
      <c r="M137">
        <f t="shared" si="9"/>
        <v>0</v>
      </c>
    </row>
    <row r="138" spans="11:13" hidden="1" x14ac:dyDescent="0.3">
      <c r="K138" s="7">
        <f t="shared" si="8"/>
        <v>0</v>
      </c>
      <c r="L138" s="5">
        <f t="shared" si="10"/>
        <v>0</v>
      </c>
      <c r="M138">
        <f t="shared" si="9"/>
        <v>0</v>
      </c>
    </row>
    <row r="139" spans="11:13" hidden="1" x14ac:dyDescent="0.3">
      <c r="K139" s="7">
        <f t="shared" si="8"/>
        <v>0</v>
      </c>
      <c r="L139" s="5">
        <f t="shared" si="10"/>
        <v>0</v>
      </c>
      <c r="M139">
        <f t="shared" si="9"/>
        <v>0</v>
      </c>
    </row>
    <row r="140" spans="11:13" hidden="1" x14ac:dyDescent="0.3">
      <c r="K140" s="7">
        <f t="shared" si="8"/>
        <v>0</v>
      </c>
      <c r="L140" s="5">
        <f t="shared" si="10"/>
        <v>0</v>
      </c>
      <c r="M140">
        <f t="shared" si="9"/>
        <v>0</v>
      </c>
    </row>
    <row r="141" spans="11:13" hidden="1" x14ac:dyDescent="0.3">
      <c r="K141" s="7">
        <f t="shared" si="8"/>
        <v>0</v>
      </c>
      <c r="L141" s="5">
        <f t="shared" si="10"/>
        <v>0</v>
      </c>
      <c r="M141">
        <f t="shared" si="9"/>
        <v>0</v>
      </c>
    </row>
    <row r="142" spans="11:13" hidden="1" x14ac:dyDescent="0.3">
      <c r="K142" s="7">
        <f t="shared" si="8"/>
        <v>0</v>
      </c>
      <c r="L142" s="5">
        <f t="shared" si="10"/>
        <v>0</v>
      </c>
      <c r="M142">
        <f t="shared" si="9"/>
        <v>0</v>
      </c>
    </row>
    <row r="143" spans="11:13" hidden="1" x14ac:dyDescent="0.3">
      <c r="K143" s="7">
        <f t="shared" si="8"/>
        <v>0</v>
      </c>
      <c r="L143" s="5">
        <f t="shared" si="10"/>
        <v>0</v>
      </c>
      <c r="M143">
        <f t="shared" si="9"/>
        <v>0</v>
      </c>
    </row>
    <row r="144" spans="11:13" hidden="1" x14ac:dyDescent="0.3">
      <c r="K144" s="7">
        <f t="shared" si="8"/>
        <v>0</v>
      </c>
      <c r="L144" s="5">
        <f t="shared" si="10"/>
        <v>0</v>
      </c>
      <c r="M144">
        <f t="shared" si="9"/>
        <v>0</v>
      </c>
    </row>
    <row r="145" spans="11:13" hidden="1" x14ac:dyDescent="0.3">
      <c r="K145" s="7">
        <f t="shared" si="8"/>
        <v>0</v>
      </c>
      <c r="L145" s="5">
        <f t="shared" si="10"/>
        <v>0</v>
      </c>
      <c r="M145">
        <f t="shared" si="9"/>
        <v>0</v>
      </c>
    </row>
    <row r="146" spans="11:13" hidden="1" x14ac:dyDescent="0.3">
      <c r="K146" s="7">
        <f t="shared" si="8"/>
        <v>0</v>
      </c>
      <c r="L146" s="5">
        <f t="shared" si="10"/>
        <v>0</v>
      </c>
      <c r="M146">
        <f t="shared" si="9"/>
        <v>0</v>
      </c>
    </row>
    <row r="147" spans="11:13" hidden="1" x14ac:dyDescent="0.3">
      <c r="K147" s="7">
        <f t="shared" si="8"/>
        <v>0</v>
      </c>
      <c r="L147" s="5">
        <f t="shared" si="10"/>
        <v>0</v>
      </c>
      <c r="M147">
        <f t="shared" si="9"/>
        <v>0</v>
      </c>
    </row>
    <row r="148" spans="11:13" hidden="1" x14ac:dyDescent="0.3">
      <c r="K148" s="7">
        <f t="shared" si="8"/>
        <v>0</v>
      </c>
      <c r="L148" s="5">
        <f t="shared" si="10"/>
        <v>0</v>
      </c>
      <c r="M148">
        <f t="shared" si="9"/>
        <v>0</v>
      </c>
    </row>
    <row r="149" spans="11:13" hidden="1" x14ac:dyDescent="0.3">
      <c r="K149" s="7">
        <f t="shared" si="8"/>
        <v>0</v>
      </c>
      <c r="L149" s="5">
        <f t="shared" si="10"/>
        <v>0</v>
      </c>
      <c r="M149">
        <f t="shared" si="9"/>
        <v>0</v>
      </c>
    </row>
    <row r="150" spans="11:13" hidden="1" x14ac:dyDescent="0.3">
      <c r="K150" s="7">
        <f t="shared" si="8"/>
        <v>0</v>
      </c>
      <c r="L150" s="5">
        <f t="shared" si="10"/>
        <v>0</v>
      </c>
      <c r="M150">
        <f t="shared" si="9"/>
        <v>0</v>
      </c>
    </row>
    <row r="151" spans="11:13" hidden="1" x14ac:dyDescent="0.3">
      <c r="K151" s="7">
        <f t="shared" si="8"/>
        <v>0</v>
      </c>
      <c r="L151" s="5">
        <f t="shared" si="10"/>
        <v>0</v>
      </c>
      <c r="M151">
        <f t="shared" si="9"/>
        <v>0</v>
      </c>
    </row>
    <row r="152" spans="11:13" hidden="1" x14ac:dyDescent="0.3">
      <c r="K152" s="7">
        <f t="shared" si="8"/>
        <v>0</v>
      </c>
      <c r="L152" s="5">
        <f t="shared" si="10"/>
        <v>0</v>
      </c>
      <c r="M152">
        <f t="shared" si="9"/>
        <v>0</v>
      </c>
    </row>
    <row r="153" spans="11:13" hidden="1" x14ac:dyDescent="0.3">
      <c r="K153" s="7">
        <f t="shared" si="8"/>
        <v>0</v>
      </c>
      <c r="L153" s="5">
        <f t="shared" si="10"/>
        <v>0</v>
      </c>
      <c r="M153">
        <f t="shared" si="9"/>
        <v>0</v>
      </c>
    </row>
    <row r="154" spans="11:13" hidden="1" x14ac:dyDescent="0.3">
      <c r="K154" s="7">
        <f t="shared" si="8"/>
        <v>0</v>
      </c>
      <c r="L154" s="5">
        <f t="shared" si="10"/>
        <v>0</v>
      </c>
      <c r="M154">
        <f t="shared" si="9"/>
        <v>0</v>
      </c>
    </row>
    <row r="155" spans="11:13" hidden="1" x14ac:dyDescent="0.3">
      <c r="K155" s="7">
        <f t="shared" si="8"/>
        <v>0</v>
      </c>
      <c r="L155" s="5">
        <f t="shared" si="10"/>
        <v>0</v>
      </c>
      <c r="M155">
        <f t="shared" si="9"/>
        <v>0</v>
      </c>
    </row>
    <row r="156" spans="11:13" hidden="1" x14ac:dyDescent="0.3">
      <c r="K156" s="7">
        <f t="shared" si="8"/>
        <v>0</v>
      </c>
      <c r="L156" s="5">
        <f t="shared" si="10"/>
        <v>0</v>
      </c>
      <c r="M156">
        <f t="shared" si="9"/>
        <v>0</v>
      </c>
    </row>
    <row r="157" spans="11:13" hidden="1" x14ac:dyDescent="0.3">
      <c r="K157" s="7">
        <f t="shared" si="8"/>
        <v>0</v>
      </c>
      <c r="L157" s="5">
        <f t="shared" si="10"/>
        <v>0</v>
      </c>
      <c r="M157">
        <f t="shared" si="9"/>
        <v>0</v>
      </c>
    </row>
    <row r="158" spans="11:13" hidden="1" x14ac:dyDescent="0.3">
      <c r="K158" s="7">
        <f t="shared" si="8"/>
        <v>0</v>
      </c>
      <c r="L158" s="5">
        <f t="shared" si="10"/>
        <v>0</v>
      </c>
      <c r="M158">
        <f t="shared" si="9"/>
        <v>0</v>
      </c>
    </row>
    <row r="159" spans="11:13" hidden="1" x14ac:dyDescent="0.3">
      <c r="K159" s="7">
        <f t="shared" si="8"/>
        <v>0</v>
      </c>
      <c r="L159" s="5">
        <f t="shared" si="10"/>
        <v>0</v>
      </c>
      <c r="M159">
        <f t="shared" si="9"/>
        <v>0</v>
      </c>
    </row>
    <row r="160" spans="11:13" hidden="1" x14ac:dyDescent="0.3">
      <c r="K160" s="7">
        <f t="shared" si="8"/>
        <v>0</v>
      </c>
      <c r="L160" s="5">
        <f t="shared" si="10"/>
        <v>0</v>
      </c>
      <c r="M160">
        <f t="shared" si="9"/>
        <v>0</v>
      </c>
    </row>
    <row r="161" spans="11:13" hidden="1" x14ac:dyDescent="0.3">
      <c r="K161" s="7">
        <f t="shared" si="8"/>
        <v>0</v>
      </c>
      <c r="L161" s="5">
        <f t="shared" si="10"/>
        <v>0</v>
      </c>
      <c r="M161">
        <f t="shared" si="9"/>
        <v>0</v>
      </c>
    </row>
    <row r="162" spans="11:13" hidden="1" x14ac:dyDescent="0.3">
      <c r="K162" s="7">
        <f t="shared" si="8"/>
        <v>0</v>
      </c>
      <c r="L162" s="5">
        <f t="shared" si="10"/>
        <v>0</v>
      </c>
      <c r="M162">
        <f t="shared" si="9"/>
        <v>0</v>
      </c>
    </row>
    <row r="163" spans="11:13" hidden="1" x14ac:dyDescent="0.3">
      <c r="K163" s="7">
        <f t="shared" si="8"/>
        <v>0</v>
      </c>
      <c r="L163" s="5">
        <f t="shared" si="10"/>
        <v>0</v>
      </c>
      <c r="M163">
        <f t="shared" si="9"/>
        <v>0</v>
      </c>
    </row>
    <row r="164" spans="11:13" hidden="1" x14ac:dyDescent="0.3">
      <c r="K164" s="7">
        <f t="shared" si="8"/>
        <v>0</v>
      </c>
      <c r="L164" s="5">
        <f t="shared" si="10"/>
        <v>0</v>
      </c>
      <c r="M164">
        <f t="shared" si="9"/>
        <v>0</v>
      </c>
    </row>
    <row r="165" spans="11:13" hidden="1" x14ac:dyDescent="0.3">
      <c r="K165" s="7">
        <f t="shared" si="8"/>
        <v>0</v>
      </c>
      <c r="L165" s="5">
        <f t="shared" si="10"/>
        <v>0</v>
      </c>
      <c r="M165">
        <f t="shared" si="9"/>
        <v>0</v>
      </c>
    </row>
    <row r="166" spans="11:13" hidden="1" x14ac:dyDescent="0.3">
      <c r="K166" s="7">
        <f t="shared" si="8"/>
        <v>0</v>
      </c>
      <c r="L166" s="5">
        <f t="shared" si="10"/>
        <v>0</v>
      </c>
      <c r="M166">
        <f t="shared" si="9"/>
        <v>0</v>
      </c>
    </row>
    <row r="167" spans="11:13" hidden="1" x14ac:dyDescent="0.3">
      <c r="K167" s="7">
        <f t="shared" si="8"/>
        <v>0</v>
      </c>
      <c r="L167" s="5">
        <f t="shared" si="10"/>
        <v>0</v>
      </c>
      <c r="M167">
        <f t="shared" si="9"/>
        <v>0</v>
      </c>
    </row>
    <row r="168" spans="11:13" hidden="1" x14ac:dyDescent="0.3">
      <c r="K168" s="7">
        <f t="shared" si="8"/>
        <v>0</v>
      </c>
      <c r="L168" s="5">
        <f t="shared" si="10"/>
        <v>0</v>
      </c>
      <c r="M168">
        <f t="shared" si="9"/>
        <v>0</v>
      </c>
    </row>
    <row r="169" spans="11:13" hidden="1" x14ac:dyDescent="0.3">
      <c r="K169" s="7">
        <f t="shared" si="8"/>
        <v>0</v>
      </c>
      <c r="L169" s="5">
        <f t="shared" si="10"/>
        <v>0</v>
      </c>
      <c r="M169">
        <f t="shared" si="9"/>
        <v>0</v>
      </c>
    </row>
    <row r="170" spans="11:13" hidden="1" x14ac:dyDescent="0.3">
      <c r="K170" s="7">
        <f t="shared" si="8"/>
        <v>0</v>
      </c>
      <c r="L170" s="5">
        <f t="shared" si="10"/>
        <v>0</v>
      </c>
      <c r="M170">
        <f t="shared" si="9"/>
        <v>0</v>
      </c>
    </row>
    <row r="171" spans="11:13" hidden="1" x14ac:dyDescent="0.3">
      <c r="K171" s="7">
        <f t="shared" si="8"/>
        <v>0</v>
      </c>
      <c r="L171" s="5">
        <f t="shared" si="10"/>
        <v>0</v>
      </c>
      <c r="M171">
        <f t="shared" si="9"/>
        <v>0</v>
      </c>
    </row>
    <row r="172" spans="11:13" hidden="1" x14ac:dyDescent="0.3">
      <c r="K172" s="7">
        <f t="shared" si="8"/>
        <v>0</v>
      </c>
      <c r="L172" s="5">
        <f t="shared" si="10"/>
        <v>0</v>
      </c>
      <c r="M172">
        <f t="shared" si="9"/>
        <v>0</v>
      </c>
    </row>
    <row r="173" spans="11:13" hidden="1" x14ac:dyDescent="0.3">
      <c r="K173" s="7">
        <f t="shared" si="8"/>
        <v>0</v>
      </c>
      <c r="L173" s="5">
        <f t="shared" si="10"/>
        <v>0</v>
      </c>
      <c r="M173">
        <f t="shared" si="9"/>
        <v>0</v>
      </c>
    </row>
    <row r="174" spans="11:13" hidden="1" x14ac:dyDescent="0.3">
      <c r="K174" s="7">
        <f t="shared" si="8"/>
        <v>0</v>
      </c>
      <c r="L174" s="5">
        <f t="shared" si="10"/>
        <v>0</v>
      </c>
      <c r="M174">
        <f t="shared" si="9"/>
        <v>0</v>
      </c>
    </row>
    <row r="175" spans="11:13" hidden="1" x14ac:dyDescent="0.3">
      <c r="K175" s="7">
        <f t="shared" si="8"/>
        <v>0</v>
      </c>
      <c r="L175" s="5">
        <f t="shared" si="10"/>
        <v>0</v>
      </c>
      <c r="M175">
        <f t="shared" si="9"/>
        <v>0</v>
      </c>
    </row>
    <row r="176" spans="11:13" hidden="1" x14ac:dyDescent="0.3">
      <c r="K176" s="7">
        <f t="shared" si="8"/>
        <v>0</v>
      </c>
      <c r="L176" s="5">
        <f t="shared" si="10"/>
        <v>0</v>
      </c>
      <c r="M176">
        <f t="shared" si="9"/>
        <v>0</v>
      </c>
    </row>
    <row r="177" spans="11:13" hidden="1" x14ac:dyDescent="0.3">
      <c r="K177" s="7">
        <f t="shared" si="8"/>
        <v>0</v>
      </c>
      <c r="L177" s="5">
        <f t="shared" si="10"/>
        <v>0</v>
      </c>
      <c r="M177">
        <f t="shared" si="9"/>
        <v>0</v>
      </c>
    </row>
    <row r="178" spans="11:13" hidden="1" x14ac:dyDescent="0.3">
      <c r="K178" s="7">
        <f t="shared" si="8"/>
        <v>0</v>
      </c>
      <c r="L178" s="5">
        <f t="shared" si="10"/>
        <v>0</v>
      </c>
      <c r="M178">
        <f t="shared" si="9"/>
        <v>0</v>
      </c>
    </row>
    <row r="179" spans="11:13" hidden="1" x14ac:dyDescent="0.3">
      <c r="K179" s="7">
        <f t="shared" si="8"/>
        <v>0</v>
      </c>
      <c r="L179" s="5">
        <f t="shared" si="10"/>
        <v>0</v>
      </c>
      <c r="M179">
        <f t="shared" si="9"/>
        <v>0</v>
      </c>
    </row>
    <row r="180" spans="11:13" hidden="1" x14ac:dyDescent="0.3">
      <c r="K180" s="7">
        <f t="shared" si="8"/>
        <v>0</v>
      </c>
      <c r="L180" s="5">
        <f t="shared" si="10"/>
        <v>0</v>
      </c>
      <c r="M180">
        <f t="shared" si="9"/>
        <v>0</v>
      </c>
    </row>
    <row r="181" spans="11:13" hidden="1" x14ac:dyDescent="0.3">
      <c r="K181" s="7">
        <f t="shared" si="8"/>
        <v>0</v>
      </c>
      <c r="L181" s="5">
        <f t="shared" si="10"/>
        <v>0</v>
      </c>
      <c r="M181">
        <f t="shared" si="9"/>
        <v>0</v>
      </c>
    </row>
    <row r="182" spans="11:13" hidden="1" x14ac:dyDescent="0.3">
      <c r="K182" s="7">
        <f t="shared" si="8"/>
        <v>0</v>
      </c>
      <c r="L182" s="5">
        <f t="shared" si="10"/>
        <v>0</v>
      </c>
      <c r="M182">
        <f t="shared" si="9"/>
        <v>0</v>
      </c>
    </row>
    <row r="183" spans="11:13" hidden="1" x14ac:dyDescent="0.3">
      <c r="K183" s="7">
        <f t="shared" si="8"/>
        <v>0</v>
      </c>
      <c r="L183" s="5">
        <f t="shared" si="10"/>
        <v>0</v>
      </c>
      <c r="M183">
        <f t="shared" si="9"/>
        <v>0</v>
      </c>
    </row>
    <row r="184" spans="11:13" hidden="1" x14ac:dyDescent="0.3">
      <c r="K184" s="7">
        <f t="shared" si="8"/>
        <v>0</v>
      </c>
      <c r="L184" s="5">
        <f t="shared" si="10"/>
        <v>0</v>
      </c>
      <c r="M184">
        <f t="shared" si="9"/>
        <v>0</v>
      </c>
    </row>
    <row r="185" spans="11:13" hidden="1" x14ac:dyDescent="0.3">
      <c r="K185" s="7">
        <f t="shared" si="8"/>
        <v>0</v>
      </c>
      <c r="L185" s="5">
        <f t="shared" si="10"/>
        <v>0</v>
      </c>
      <c r="M185">
        <f t="shared" si="9"/>
        <v>0</v>
      </c>
    </row>
    <row r="186" spans="11:13" hidden="1" x14ac:dyDescent="0.3">
      <c r="K186" s="7">
        <f t="shared" si="8"/>
        <v>0</v>
      </c>
      <c r="L186" s="5">
        <f t="shared" si="10"/>
        <v>0</v>
      </c>
      <c r="M186">
        <f t="shared" si="9"/>
        <v>0</v>
      </c>
    </row>
    <row r="187" spans="11:13" hidden="1" x14ac:dyDescent="0.3">
      <c r="K187" s="7">
        <f t="shared" si="8"/>
        <v>0</v>
      </c>
      <c r="L187" s="5">
        <f t="shared" si="10"/>
        <v>0</v>
      </c>
      <c r="M187">
        <f t="shared" si="9"/>
        <v>0</v>
      </c>
    </row>
    <row r="188" spans="11:13" hidden="1" x14ac:dyDescent="0.3">
      <c r="K188" s="7">
        <f t="shared" si="8"/>
        <v>0</v>
      </c>
      <c r="L188" s="5">
        <f t="shared" si="10"/>
        <v>0</v>
      </c>
      <c r="M188">
        <f t="shared" si="9"/>
        <v>0</v>
      </c>
    </row>
    <row r="189" spans="11:13" hidden="1" x14ac:dyDescent="0.3">
      <c r="K189" s="7">
        <f t="shared" si="8"/>
        <v>0</v>
      </c>
      <c r="L189" s="5">
        <f t="shared" si="10"/>
        <v>0</v>
      </c>
      <c r="M189">
        <f t="shared" si="9"/>
        <v>0</v>
      </c>
    </row>
    <row r="190" spans="11:13" hidden="1" x14ac:dyDescent="0.3">
      <c r="K190" s="7">
        <f t="shared" si="8"/>
        <v>0</v>
      </c>
      <c r="L190" s="5">
        <f t="shared" si="10"/>
        <v>0</v>
      </c>
      <c r="M190">
        <f t="shared" si="9"/>
        <v>0</v>
      </c>
    </row>
    <row r="191" spans="11:13" hidden="1" x14ac:dyDescent="0.3">
      <c r="K191" s="7">
        <f t="shared" si="8"/>
        <v>0</v>
      </c>
      <c r="L191" s="5">
        <f t="shared" si="10"/>
        <v>0</v>
      </c>
      <c r="M191">
        <f t="shared" si="9"/>
        <v>0</v>
      </c>
    </row>
    <row r="192" spans="11:13" hidden="1" x14ac:dyDescent="0.3">
      <c r="K192" s="7">
        <f t="shared" si="8"/>
        <v>0</v>
      </c>
      <c r="L192" s="5">
        <f t="shared" si="10"/>
        <v>0</v>
      </c>
      <c r="M192">
        <f t="shared" si="9"/>
        <v>0</v>
      </c>
    </row>
    <row r="193" spans="11:13" hidden="1" x14ac:dyDescent="0.3">
      <c r="K193" s="7">
        <f t="shared" si="8"/>
        <v>0</v>
      </c>
      <c r="L193" s="5">
        <f t="shared" si="10"/>
        <v>0</v>
      </c>
      <c r="M193">
        <f t="shared" si="9"/>
        <v>0</v>
      </c>
    </row>
    <row r="194" spans="11:13" hidden="1" x14ac:dyDescent="0.3">
      <c r="K194" s="7">
        <f t="shared" si="8"/>
        <v>0</v>
      </c>
      <c r="L194" s="5">
        <f t="shared" si="10"/>
        <v>0</v>
      </c>
      <c r="M194">
        <f t="shared" si="9"/>
        <v>0</v>
      </c>
    </row>
    <row r="195" spans="11:13" hidden="1" x14ac:dyDescent="0.3">
      <c r="K195" s="7">
        <f t="shared" si="8"/>
        <v>0</v>
      </c>
      <c r="L195" s="5">
        <f t="shared" si="10"/>
        <v>0</v>
      </c>
      <c r="M195">
        <f t="shared" si="9"/>
        <v>0</v>
      </c>
    </row>
    <row r="196" spans="11:13" hidden="1" x14ac:dyDescent="0.3">
      <c r="K196" s="7">
        <f t="shared" si="8"/>
        <v>0</v>
      </c>
      <c r="L196" s="5">
        <f t="shared" si="10"/>
        <v>0</v>
      </c>
      <c r="M196">
        <f t="shared" si="9"/>
        <v>0</v>
      </c>
    </row>
    <row r="197" spans="11:13" hidden="1" x14ac:dyDescent="0.3">
      <c r="K197" s="7">
        <f t="shared" ref="K197:K260" si="11">SUM(F197:J197)</f>
        <v>0</v>
      </c>
      <c r="L197" s="5">
        <f t="shared" si="10"/>
        <v>0</v>
      </c>
      <c r="M197">
        <f t="shared" ref="M197:M260" si="12">SUM(K197*L197)</f>
        <v>0</v>
      </c>
    </row>
    <row r="198" spans="11:13" hidden="1" x14ac:dyDescent="0.3">
      <c r="K198" s="7">
        <f t="shared" si="11"/>
        <v>0</v>
      </c>
      <c r="L198" s="5">
        <f t="shared" ref="L198:L261" si="13">IF(D198="X",0,IF(E198="",0,IF(E198="H",0,VLOOKUP(E198,$F$539:$G$553,2))))</f>
        <v>0</v>
      </c>
      <c r="M198">
        <f t="shared" si="12"/>
        <v>0</v>
      </c>
    </row>
    <row r="199" spans="11:13" hidden="1" x14ac:dyDescent="0.3">
      <c r="K199" s="7">
        <f t="shared" si="11"/>
        <v>0</v>
      </c>
      <c r="L199" s="5">
        <f t="shared" si="13"/>
        <v>0</v>
      </c>
      <c r="M199">
        <f t="shared" si="12"/>
        <v>0</v>
      </c>
    </row>
    <row r="200" spans="11:13" hidden="1" x14ac:dyDescent="0.3">
      <c r="K200" s="7">
        <f t="shared" si="11"/>
        <v>0</v>
      </c>
      <c r="L200" s="5">
        <f t="shared" si="13"/>
        <v>0</v>
      </c>
      <c r="M200">
        <f t="shared" si="12"/>
        <v>0</v>
      </c>
    </row>
    <row r="201" spans="11:13" hidden="1" x14ac:dyDescent="0.3">
      <c r="K201" s="7">
        <f t="shared" si="11"/>
        <v>0</v>
      </c>
      <c r="L201" s="5">
        <f t="shared" si="13"/>
        <v>0</v>
      </c>
      <c r="M201">
        <f t="shared" si="12"/>
        <v>0</v>
      </c>
    </row>
    <row r="202" spans="11:13" hidden="1" x14ac:dyDescent="0.3">
      <c r="K202" s="7">
        <f t="shared" si="11"/>
        <v>0</v>
      </c>
      <c r="L202" s="5">
        <f t="shared" si="13"/>
        <v>0</v>
      </c>
      <c r="M202">
        <f t="shared" si="12"/>
        <v>0</v>
      </c>
    </row>
    <row r="203" spans="11:13" hidden="1" x14ac:dyDescent="0.3">
      <c r="K203" s="7">
        <f t="shared" si="11"/>
        <v>0</v>
      </c>
      <c r="L203" s="5">
        <f t="shared" si="13"/>
        <v>0</v>
      </c>
      <c r="M203">
        <f t="shared" si="12"/>
        <v>0</v>
      </c>
    </row>
    <row r="204" spans="11:13" hidden="1" x14ac:dyDescent="0.3">
      <c r="K204" s="7">
        <f t="shared" si="11"/>
        <v>0</v>
      </c>
      <c r="L204" s="5">
        <f t="shared" si="13"/>
        <v>0</v>
      </c>
      <c r="M204">
        <f t="shared" si="12"/>
        <v>0</v>
      </c>
    </row>
    <row r="205" spans="11:13" hidden="1" x14ac:dyDescent="0.3">
      <c r="K205" s="7">
        <f t="shared" si="11"/>
        <v>0</v>
      </c>
      <c r="L205" s="5">
        <f t="shared" si="13"/>
        <v>0</v>
      </c>
      <c r="M205">
        <f t="shared" si="12"/>
        <v>0</v>
      </c>
    </row>
    <row r="206" spans="11:13" hidden="1" x14ac:dyDescent="0.3">
      <c r="K206" s="7">
        <f t="shared" si="11"/>
        <v>0</v>
      </c>
      <c r="L206" s="5">
        <f t="shared" si="13"/>
        <v>0</v>
      </c>
      <c r="M206">
        <f t="shared" si="12"/>
        <v>0</v>
      </c>
    </row>
    <row r="207" spans="11:13" hidden="1" x14ac:dyDescent="0.3">
      <c r="K207" s="7">
        <f t="shared" si="11"/>
        <v>0</v>
      </c>
      <c r="L207" s="5">
        <f t="shared" si="13"/>
        <v>0</v>
      </c>
      <c r="M207">
        <f t="shared" si="12"/>
        <v>0</v>
      </c>
    </row>
    <row r="208" spans="11:13" hidden="1" x14ac:dyDescent="0.3">
      <c r="K208" s="7">
        <f t="shared" si="11"/>
        <v>0</v>
      </c>
      <c r="L208" s="5">
        <f t="shared" si="13"/>
        <v>0</v>
      </c>
      <c r="M208">
        <f t="shared" si="12"/>
        <v>0</v>
      </c>
    </row>
    <row r="209" spans="11:13" hidden="1" x14ac:dyDescent="0.3">
      <c r="K209" s="7">
        <f t="shared" si="11"/>
        <v>0</v>
      </c>
      <c r="L209" s="5">
        <f t="shared" si="13"/>
        <v>0</v>
      </c>
      <c r="M209">
        <f t="shared" si="12"/>
        <v>0</v>
      </c>
    </row>
    <row r="210" spans="11:13" hidden="1" x14ac:dyDescent="0.3">
      <c r="K210" s="7">
        <f t="shared" si="11"/>
        <v>0</v>
      </c>
      <c r="L210" s="5">
        <f t="shared" si="13"/>
        <v>0</v>
      </c>
      <c r="M210">
        <f t="shared" si="12"/>
        <v>0</v>
      </c>
    </row>
    <row r="211" spans="11:13" hidden="1" x14ac:dyDescent="0.3">
      <c r="K211" s="7">
        <f t="shared" si="11"/>
        <v>0</v>
      </c>
      <c r="L211" s="5">
        <f t="shared" si="13"/>
        <v>0</v>
      </c>
      <c r="M211">
        <f t="shared" si="12"/>
        <v>0</v>
      </c>
    </row>
    <row r="212" spans="11:13" hidden="1" x14ac:dyDescent="0.3">
      <c r="K212" s="7">
        <f t="shared" si="11"/>
        <v>0</v>
      </c>
      <c r="L212" s="5">
        <f t="shared" si="13"/>
        <v>0</v>
      </c>
      <c r="M212">
        <f t="shared" si="12"/>
        <v>0</v>
      </c>
    </row>
    <row r="213" spans="11:13" hidden="1" x14ac:dyDescent="0.3">
      <c r="K213" s="7">
        <f t="shared" si="11"/>
        <v>0</v>
      </c>
      <c r="L213" s="5">
        <f t="shared" si="13"/>
        <v>0</v>
      </c>
      <c r="M213">
        <f t="shared" si="12"/>
        <v>0</v>
      </c>
    </row>
    <row r="214" spans="11:13" hidden="1" x14ac:dyDescent="0.3">
      <c r="K214" s="7">
        <f t="shared" si="11"/>
        <v>0</v>
      </c>
      <c r="L214" s="5">
        <f t="shared" si="13"/>
        <v>0</v>
      </c>
      <c r="M214">
        <f t="shared" si="12"/>
        <v>0</v>
      </c>
    </row>
    <row r="215" spans="11:13" hidden="1" x14ac:dyDescent="0.3">
      <c r="K215" s="7">
        <f t="shared" si="11"/>
        <v>0</v>
      </c>
      <c r="L215" s="5">
        <f t="shared" si="13"/>
        <v>0</v>
      </c>
      <c r="M215">
        <f t="shared" si="12"/>
        <v>0</v>
      </c>
    </row>
    <row r="216" spans="11:13" hidden="1" x14ac:dyDescent="0.3">
      <c r="K216" s="7">
        <f t="shared" si="11"/>
        <v>0</v>
      </c>
      <c r="L216" s="5">
        <f t="shared" si="13"/>
        <v>0</v>
      </c>
      <c r="M216">
        <f t="shared" si="12"/>
        <v>0</v>
      </c>
    </row>
    <row r="217" spans="11:13" hidden="1" x14ac:dyDescent="0.3">
      <c r="K217" s="7">
        <f t="shared" si="11"/>
        <v>0</v>
      </c>
      <c r="L217" s="5">
        <f t="shared" si="13"/>
        <v>0</v>
      </c>
      <c r="M217">
        <f t="shared" si="12"/>
        <v>0</v>
      </c>
    </row>
    <row r="218" spans="11:13" hidden="1" x14ac:dyDescent="0.3">
      <c r="K218" s="7">
        <f t="shared" si="11"/>
        <v>0</v>
      </c>
      <c r="L218" s="5">
        <f t="shared" si="13"/>
        <v>0</v>
      </c>
      <c r="M218">
        <f t="shared" si="12"/>
        <v>0</v>
      </c>
    </row>
    <row r="219" spans="11:13" hidden="1" x14ac:dyDescent="0.3">
      <c r="K219" s="7">
        <f t="shared" si="11"/>
        <v>0</v>
      </c>
      <c r="L219" s="5">
        <f t="shared" si="13"/>
        <v>0</v>
      </c>
      <c r="M219">
        <f t="shared" si="12"/>
        <v>0</v>
      </c>
    </row>
    <row r="220" spans="11:13" hidden="1" x14ac:dyDescent="0.3">
      <c r="K220" s="7">
        <f t="shared" si="11"/>
        <v>0</v>
      </c>
      <c r="L220" s="5">
        <f t="shared" si="13"/>
        <v>0</v>
      </c>
      <c r="M220">
        <f t="shared" si="12"/>
        <v>0</v>
      </c>
    </row>
    <row r="221" spans="11:13" hidden="1" x14ac:dyDescent="0.3">
      <c r="K221" s="7">
        <f t="shared" si="11"/>
        <v>0</v>
      </c>
      <c r="L221" s="5">
        <f t="shared" si="13"/>
        <v>0</v>
      </c>
      <c r="M221">
        <f t="shared" si="12"/>
        <v>0</v>
      </c>
    </row>
    <row r="222" spans="11:13" hidden="1" x14ac:dyDescent="0.3">
      <c r="K222" s="7">
        <f t="shared" si="11"/>
        <v>0</v>
      </c>
      <c r="L222" s="5">
        <f t="shared" si="13"/>
        <v>0</v>
      </c>
      <c r="M222">
        <f t="shared" si="12"/>
        <v>0</v>
      </c>
    </row>
    <row r="223" spans="11:13" hidden="1" x14ac:dyDescent="0.3">
      <c r="K223" s="7">
        <f t="shared" si="11"/>
        <v>0</v>
      </c>
      <c r="L223" s="5">
        <f t="shared" si="13"/>
        <v>0</v>
      </c>
      <c r="M223">
        <f t="shared" si="12"/>
        <v>0</v>
      </c>
    </row>
    <row r="224" spans="11:13" hidden="1" x14ac:dyDescent="0.3">
      <c r="K224" s="7">
        <f t="shared" si="11"/>
        <v>0</v>
      </c>
      <c r="L224" s="5">
        <f t="shared" si="13"/>
        <v>0</v>
      </c>
      <c r="M224">
        <f t="shared" si="12"/>
        <v>0</v>
      </c>
    </row>
    <row r="225" spans="11:13" hidden="1" x14ac:dyDescent="0.3">
      <c r="K225" s="7">
        <f t="shared" si="11"/>
        <v>0</v>
      </c>
      <c r="L225" s="5">
        <f t="shared" si="13"/>
        <v>0</v>
      </c>
      <c r="M225">
        <f t="shared" si="12"/>
        <v>0</v>
      </c>
    </row>
    <row r="226" spans="11:13" hidden="1" x14ac:dyDescent="0.3">
      <c r="K226" s="7">
        <f t="shared" si="11"/>
        <v>0</v>
      </c>
      <c r="L226" s="5">
        <f t="shared" si="13"/>
        <v>0</v>
      </c>
      <c r="M226">
        <f t="shared" si="12"/>
        <v>0</v>
      </c>
    </row>
    <row r="227" spans="11:13" hidden="1" x14ac:dyDescent="0.3">
      <c r="K227" s="7">
        <f t="shared" si="11"/>
        <v>0</v>
      </c>
      <c r="L227" s="5">
        <f t="shared" si="13"/>
        <v>0</v>
      </c>
      <c r="M227">
        <f t="shared" si="12"/>
        <v>0</v>
      </c>
    </row>
    <row r="228" spans="11:13" hidden="1" x14ac:dyDescent="0.3">
      <c r="K228" s="7">
        <f t="shared" si="11"/>
        <v>0</v>
      </c>
      <c r="L228" s="5">
        <f t="shared" si="13"/>
        <v>0</v>
      </c>
      <c r="M228">
        <f t="shared" si="12"/>
        <v>0</v>
      </c>
    </row>
    <row r="229" spans="11:13" hidden="1" x14ac:dyDescent="0.3">
      <c r="K229" s="7">
        <f t="shared" si="11"/>
        <v>0</v>
      </c>
      <c r="L229" s="5">
        <f t="shared" si="13"/>
        <v>0</v>
      </c>
      <c r="M229">
        <f t="shared" si="12"/>
        <v>0</v>
      </c>
    </row>
    <row r="230" spans="11:13" hidden="1" x14ac:dyDescent="0.3">
      <c r="K230" s="7">
        <f t="shared" si="11"/>
        <v>0</v>
      </c>
      <c r="L230" s="5">
        <f t="shared" si="13"/>
        <v>0</v>
      </c>
      <c r="M230">
        <f t="shared" si="12"/>
        <v>0</v>
      </c>
    </row>
    <row r="231" spans="11:13" hidden="1" x14ac:dyDescent="0.3">
      <c r="K231" s="7">
        <f t="shared" si="11"/>
        <v>0</v>
      </c>
      <c r="L231" s="5">
        <f t="shared" si="13"/>
        <v>0</v>
      </c>
      <c r="M231">
        <f t="shared" si="12"/>
        <v>0</v>
      </c>
    </row>
    <row r="232" spans="11:13" hidden="1" x14ac:dyDescent="0.3">
      <c r="K232" s="7">
        <f t="shared" si="11"/>
        <v>0</v>
      </c>
      <c r="L232" s="5">
        <f t="shared" si="13"/>
        <v>0</v>
      </c>
      <c r="M232">
        <f t="shared" si="12"/>
        <v>0</v>
      </c>
    </row>
    <row r="233" spans="11:13" hidden="1" x14ac:dyDescent="0.3">
      <c r="K233" s="7">
        <f t="shared" si="11"/>
        <v>0</v>
      </c>
      <c r="L233" s="5">
        <f t="shared" si="13"/>
        <v>0</v>
      </c>
      <c r="M233">
        <f t="shared" si="12"/>
        <v>0</v>
      </c>
    </row>
    <row r="234" spans="11:13" hidden="1" x14ac:dyDescent="0.3">
      <c r="K234" s="7">
        <f t="shared" si="11"/>
        <v>0</v>
      </c>
      <c r="L234" s="5">
        <f t="shared" si="13"/>
        <v>0</v>
      </c>
      <c r="M234">
        <f t="shared" si="12"/>
        <v>0</v>
      </c>
    </row>
    <row r="235" spans="11:13" hidden="1" x14ac:dyDescent="0.3">
      <c r="K235" s="7">
        <f t="shared" si="11"/>
        <v>0</v>
      </c>
      <c r="L235" s="5">
        <f t="shared" si="13"/>
        <v>0</v>
      </c>
      <c r="M235">
        <f t="shared" si="12"/>
        <v>0</v>
      </c>
    </row>
    <row r="236" spans="11:13" hidden="1" x14ac:dyDescent="0.3">
      <c r="K236" s="7">
        <f t="shared" si="11"/>
        <v>0</v>
      </c>
      <c r="L236" s="5">
        <f t="shared" si="13"/>
        <v>0</v>
      </c>
      <c r="M236">
        <f t="shared" si="12"/>
        <v>0</v>
      </c>
    </row>
    <row r="237" spans="11:13" hidden="1" x14ac:dyDescent="0.3">
      <c r="K237" s="7">
        <f t="shared" si="11"/>
        <v>0</v>
      </c>
      <c r="L237" s="5">
        <f t="shared" si="13"/>
        <v>0</v>
      </c>
      <c r="M237">
        <f t="shared" si="12"/>
        <v>0</v>
      </c>
    </row>
    <row r="238" spans="11:13" hidden="1" x14ac:dyDescent="0.3">
      <c r="K238" s="7">
        <f t="shared" si="11"/>
        <v>0</v>
      </c>
      <c r="L238" s="5">
        <f t="shared" si="13"/>
        <v>0</v>
      </c>
      <c r="M238">
        <f t="shared" si="12"/>
        <v>0</v>
      </c>
    </row>
    <row r="239" spans="11:13" hidden="1" x14ac:dyDescent="0.3">
      <c r="K239" s="7">
        <f t="shared" si="11"/>
        <v>0</v>
      </c>
      <c r="L239" s="5">
        <f t="shared" si="13"/>
        <v>0</v>
      </c>
      <c r="M239">
        <f t="shared" si="12"/>
        <v>0</v>
      </c>
    </row>
    <row r="240" spans="11:13" hidden="1" x14ac:dyDescent="0.3">
      <c r="K240" s="7">
        <f t="shared" si="11"/>
        <v>0</v>
      </c>
      <c r="L240" s="5">
        <f t="shared" si="13"/>
        <v>0</v>
      </c>
      <c r="M240">
        <f t="shared" si="12"/>
        <v>0</v>
      </c>
    </row>
    <row r="241" spans="11:13" hidden="1" x14ac:dyDescent="0.3">
      <c r="K241" s="7">
        <f t="shared" si="11"/>
        <v>0</v>
      </c>
      <c r="L241" s="5">
        <f t="shared" si="13"/>
        <v>0</v>
      </c>
      <c r="M241">
        <f t="shared" si="12"/>
        <v>0</v>
      </c>
    </row>
    <row r="242" spans="11:13" hidden="1" x14ac:dyDescent="0.3">
      <c r="K242" s="7">
        <f t="shared" si="11"/>
        <v>0</v>
      </c>
      <c r="L242" s="5">
        <f t="shared" si="13"/>
        <v>0</v>
      </c>
      <c r="M242">
        <f t="shared" si="12"/>
        <v>0</v>
      </c>
    </row>
    <row r="243" spans="11:13" hidden="1" x14ac:dyDescent="0.3">
      <c r="K243" s="7">
        <f t="shared" si="11"/>
        <v>0</v>
      </c>
      <c r="L243" s="5">
        <f t="shared" si="13"/>
        <v>0</v>
      </c>
      <c r="M243">
        <f t="shared" si="12"/>
        <v>0</v>
      </c>
    </row>
    <row r="244" spans="11:13" hidden="1" x14ac:dyDescent="0.3">
      <c r="K244" s="7">
        <f t="shared" si="11"/>
        <v>0</v>
      </c>
      <c r="L244" s="5">
        <f t="shared" si="13"/>
        <v>0</v>
      </c>
      <c r="M244">
        <f t="shared" si="12"/>
        <v>0</v>
      </c>
    </row>
    <row r="245" spans="11:13" hidden="1" x14ac:dyDescent="0.3">
      <c r="K245" s="7">
        <f t="shared" si="11"/>
        <v>0</v>
      </c>
      <c r="L245" s="5">
        <f t="shared" si="13"/>
        <v>0</v>
      </c>
      <c r="M245">
        <f t="shared" si="12"/>
        <v>0</v>
      </c>
    </row>
    <row r="246" spans="11:13" hidden="1" x14ac:dyDescent="0.3">
      <c r="K246" s="7">
        <f t="shared" si="11"/>
        <v>0</v>
      </c>
      <c r="L246" s="5">
        <f t="shared" si="13"/>
        <v>0</v>
      </c>
      <c r="M246">
        <f t="shared" si="12"/>
        <v>0</v>
      </c>
    </row>
    <row r="247" spans="11:13" hidden="1" x14ac:dyDescent="0.3">
      <c r="K247" s="7">
        <f t="shared" si="11"/>
        <v>0</v>
      </c>
      <c r="L247" s="5">
        <f t="shared" si="13"/>
        <v>0</v>
      </c>
      <c r="M247">
        <f t="shared" si="12"/>
        <v>0</v>
      </c>
    </row>
    <row r="248" spans="11:13" hidden="1" x14ac:dyDescent="0.3">
      <c r="K248" s="7">
        <f t="shared" si="11"/>
        <v>0</v>
      </c>
      <c r="L248" s="5">
        <f t="shared" si="13"/>
        <v>0</v>
      </c>
      <c r="M248">
        <f t="shared" si="12"/>
        <v>0</v>
      </c>
    </row>
    <row r="249" spans="11:13" hidden="1" x14ac:dyDescent="0.3">
      <c r="K249" s="7">
        <f t="shared" si="11"/>
        <v>0</v>
      </c>
      <c r="L249" s="5">
        <f t="shared" si="13"/>
        <v>0</v>
      </c>
      <c r="M249">
        <f t="shared" si="12"/>
        <v>0</v>
      </c>
    </row>
    <row r="250" spans="11:13" hidden="1" x14ac:dyDescent="0.3">
      <c r="K250" s="7">
        <f t="shared" si="11"/>
        <v>0</v>
      </c>
      <c r="L250" s="5">
        <f t="shared" si="13"/>
        <v>0</v>
      </c>
      <c r="M250">
        <f t="shared" si="12"/>
        <v>0</v>
      </c>
    </row>
    <row r="251" spans="11:13" hidden="1" x14ac:dyDescent="0.3">
      <c r="K251" s="7">
        <f t="shared" si="11"/>
        <v>0</v>
      </c>
      <c r="L251" s="5">
        <f t="shared" si="13"/>
        <v>0</v>
      </c>
      <c r="M251">
        <f t="shared" si="12"/>
        <v>0</v>
      </c>
    </row>
    <row r="252" spans="11:13" hidden="1" x14ac:dyDescent="0.3">
      <c r="K252" s="7">
        <f t="shared" si="11"/>
        <v>0</v>
      </c>
      <c r="L252" s="5">
        <f t="shared" si="13"/>
        <v>0</v>
      </c>
      <c r="M252">
        <f t="shared" si="12"/>
        <v>0</v>
      </c>
    </row>
    <row r="253" spans="11:13" hidden="1" x14ac:dyDescent="0.3">
      <c r="K253" s="7">
        <f t="shared" si="11"/>
        <v>0</v>
      </c>
      <c r="L253" s="5">
        <f t="shared" si="13"/>
        <v>0</v>
      </c>
      <c r="M253">
        <f t="shared" si="12"/>
        <v>0</v>
      </c>
    </row>
    <row r="254" spans="11:13" hidden="1" x14ac:dyDescent="0.3">
      <c r="K254" s="7">
        <f t="shared" si="11"/>
        <v>0</v>
      </c>
      <c r="L254" s="5">
        <f t="shared" si="13"/>
        <v>0</v>
      </c>
      <c r="M254">
        <f t="shared" si="12"/>
        <v>0</v>
      </c>
    </row>
    <row r="255" spans="11:13" hidden="1" x14ac:dyDescent="0.3">
      <c r="K255" s="7">
        <f t="shared" si="11"/>
        <v>0</v>
      </c>
      <c r="L255" s="5">
        <f t="shared" si="13"/>
        <v>0</v>
      </c>
      <c r="M255">
        <f t="shared" si="12"/>
        <v>0</v>
      </c>
    </row>
    <row r="256" spans="11:13" hidden="1" x14ac:dyDescent="0.3">
      <c r="K256" s="7">
        <f t="shared" si="11"/>
        <v>0</v>
      </c>
      <c r="L256" s="5">
        <f t="shared" si="13"/>
        <v>0</v>
      </c>
      <c r="M256">
        <f t="shared" si="12"/>
        <v>0</v>
      </c>
    </row>
    <row r="257" spans="11:13" hidden="1" x14ac:dyDescent="0.3">
      <c r="K257" s="7">
        <f t="shared" si="11"/>
        <v>0</v>
      </c>
      <c r="L257" s="5">
        <f t="shared" si="13"/>
        <v>0</v>
      </c>
      <c r="M257">
        <f t="shared" si="12"/>
        <v>0</v>
      </c>
    </row>
    <row r="258" spans="11:13" hidden="1" x14ac:dyDescent="0.3">
      <c r="K258" s="7">
        <f t="shared" si="11"/>
        <v>0</v>
      </c>
      <c r="L258" s="5">
        <f t="shared" si="13"/>
        <v>0</v>
      </c>
      <c r="M258">
        <f t="shared" si="12"/>
        <v>0</v>
      </c>
    </row>
    <row r="259" spans="11:13" hidden="1" x14ac:dyDescent="0.3">
      <c r="K259" s="7">
        <f t="shared" si="11"/>
        <v>0</v>
      </c>
      <c r="L259" s="5">
        <f t="shared" si="13"/>
        <v>0</v>
      </c>
      <c r="M259">
        <f t="shared" si="12"/>
        <v>0</v>
      </c>
    </row>
    <row r="260" spans="11:13" hidden="1" x14ac:dyDescent="0.3">
      <c r="K260" s="7">
        <f t="shared" si="11"/>
        <v>0</v>
      </c>
      <c r="L260" s="5">
        <f t="shared" si="13"/>
        <v>0</v>
      </c>
      <c r="M260">
        <f t="shared" si="12"/>
        <v>0</v>
      </c>
    </row>
    <row r="261" spans="11:13" hidden="1" x14ac:dyDescent="0.3">
      <c r="K261" s="7">
        <f t="shared" ref="K261:K324" si="14">SUM(F261:J261)</f>
        <v>0</v>
      </c>
      <c r="L261" s="5">
        <f t="shared" si="13"/>
        <v>0</v>
      </c>
      <c r="M261">
        <f t="shared" ref="M261:M324" si="15">SUM(K261*L261)</f>
        <v>0</v>
      </c>
    </row>
    <row r="262" spans="11:13" hidden="1" x14ac:dyDescent="0.3">
      <c r="K262" s="7">
        <f t="shared" si="14"/>
        <v>0</v>
      </c>
      <c r="L262" s="5">
        <f t="shared" ref="L262:L325" si="16">IF(D262="X",0,IF(E262="",0,IF(E262="H",0,VLOOKUP(E262,$F$539:$G$553,2))))</f>
        <v>0</v>
      </c>
      <c r="M262">
        <f t="shared" si="15"/>
        <v>0</v>
      </c>
    </row>
    <row r="263" spans="11:13" hidden="1" x14ac:dyDescent="0.3">
      <c r="K263" s="7">
        <f t="shared" si="14"/>
        <v>0</v>
      </c>
      <c r="L263" s="5">
        <f t="shared" si="16"/>
        <v>0</v>
      </c>
      <c r="M263">
        <f t="shared" si="15"/>
        <v>0</v>
      </c>
    </row>
    <row r="264" spans="11:13" hidden="1" x14ac:dyDescent="0.3">
      <c r="K264" s="7">
        <f t="shared" si="14"/>
        <v>0</v>
      </c>
      <c r="L264" s="5">
        <f t="shared" si="16"/>
        <v>0</v>
      </c>
      <c r="M264">
        <f t="shared" si="15"/>
        <v>0</v>
      </c>
    </row>
    <row r="265" spans="11:13" hidden="1" x14ac:dyDescent="0.3">
      <c r="K265" s="7">
        <f t="shared" si="14"/>
        <v>0</v>
      </c>
      <c r="L265" s="5">
        <f t="shared" si="16"/>
        <v>0</v>
      </c>
      <c r="M265">
        <f t="shared" si="15"/>
        <v>0</v>
      </c>
    </row>
    <row r="266" spans="11:13" hidden="1" x14ac:dyDescent="0.3">
      <c r="K266" s="7">
        <f t="shared" si="14"/>
        <v>0</v>
      </c>
      <c r="L266" s="5">
        <f t="shared" si="16"/>
        <v>0</v>
      </c>
      <c r="M266">
        <f t="shared" si="15"/>
        <v>0</v>
      </c>
    </row>
    <row r="267" spans="11:13" hidden="1" x14ac:dyDescent="0.3">
      <c r="K267" s="7">
        <f t="shared" si="14"/>
        <v>0</v>
      </c>
      <c r="L267" s="5">
        <f t="shared" si="16"/>
        <v>0</v>
      </c>
      <c r="M267">
        <f t="shared" si="15"/>
        <v>0</v>
      </c>
    </row>
    <row r="268" spans="11:13" hidden="1" x14ac:dyDescent="0.3">
      <c r="K268" s="7">
        <f t="shared" si="14"/>
        <v>0</v>
      </c>
      <c r="L268" s="5">
        <f t="shared" si="16"/>
        <v>0</v>
      </c>
      <c r="M268">
        <f t="shared" si="15"/>
        <v>0</v>
      </c>
    </row>
    <row r="269" spans="11:13" hidden="1" x14ac:dyDescent="0.3">
      <c r="K269" s="7">
        <f t="shared" si="14"/>
        <v>0</v>
      </c>
      <c r="L269" s="5">
        <f t="shared" si="16"/>
        <v>0</v>
      </c>
      <c r="M269">
        <f t="shared" si="15"/>
        <v>0</v>
      </c>
    </row>
    <row r="270" spans="11:13" hidden="1" x14ac:dyDescent="0.3">
      <c r="K270" s="7">
        <f t="shared" si="14"/>
        <v>0</v>
      </c>
      <c r="L270" s="5">
        <f t="shared" si="16"/>
        <v>0</v>
      </c>
      <c r="M270">
        <f t="shared" si="15"/>
        <v>0</v>
      </c>
    </row>
    <row r="271" spans="11:13" hidden="1" x14ac:dyDescent="0.3">
      <c r="K271" s="7">
        <f t="shared" si="14"/>
        <v>0</v>
      </c>
      <c r="L271" s="5">
        <f t="shared" si="16"/>
        <v>0</v>
      </c>
      <c r="M271">
        <f t="shared" si="15"/>
        <v>0</v>
      </c>
    </row>
    <row r="272" spans="11:13" hidden="1" x14ac:dyDescent="0.3">
      <c r="K272" s="7">
        <f t="shared" si="14"/>
        <v>0</v>
      </c>
      <c r="L272" s="5">
        <f t="shared" si="16"/>
        <v>0</v>
      </c>
      <c r="M272">
        <f t="shared" si="15"/>
        <v>0</v>
      </c>
    </row>
    <row r="273" spans="11:13" hidden="1" x14ac:dyDescent="0.3">
      <c r="K273" s="7">
        <f t="shared" si="14"/>
        <v>0</v>
      </c>
      <c r="L273" s="5">
        <f t="shared" si="16"/>
        <v>0</v>
      </c>
      <c r="M273">
        <f t="shared" si="15"/>
        <v>0</v>
      </c>
    </row>
    <row r="274" spans="11:13" hidden="1" x14ac:dyDescent="0.3">
      <c r="K274" s="7">
        <f t="shared" si="14"/>
        <v>0</v>
      </c>
      <c r="L274" s="5">
        <f t="shared" si="16"/>
        <v>0</v>
      </c>
      <c r="M274">
        <f t="shared" si="15"/>
        <v>0</v>
      </c>
    </row>
    <row r="275" spans="11:13" hidden="1" x14ac:dyDescent="0.3">
      <c r="K275" s="7">
        <f t="shared" si="14"/>
        <v>0</v>
      </c>
      <c r="L275" s="5">
        <f t="shared" si="16"/>
        <v>0</v>
      </c>
      <c r="M275">
        <f t="shared" si="15"/>
        <v>0</v>
      </c>
    </row>
    <row r="276" spans="11:13" hidden="1" x14ac:dyDescent="0.3">
      <c r="K276" s="7">
        <f t="shared" si="14"/>
        <v>0</v>
      </c>
      <c r="L276" s="5">
        <f t="shared" si="16"/>
        <v>0</v>
      </c>
      <c r="M276">
        <f t="shared" si="15"/>
        <v>0</v>
      </c>
    </row>
    <row r="277" spans="11:13" hidden="1" x14ac:dyDescent="0.3">
      <c r="K277" s="7">
        <f t="shared" si="14"/>
        <v>0</v>
      </c>
      <c r="L277" s="5">
        <f t="shared" si="16"/>
        <v>0</v>
      </c>
      <c r="M277">
        <f t="shared" si="15"/>
        <v>0</v>
      </c>
    </row>
    <row r="278" spans="11:13" hidden="1" x14ac:dyDescent="0.3">
      <c r="K278" s="7">
        <f t="shared" si="14"/>
        <v>0</v>
      </c>
      <c r="L278" s="5">
        <f t="shared" si="16"/>
        <v>0</v>
      </c>
      <c r="M278">
        <f t="shared" si="15"/>
        <v>0</v>
      </c>
    </row>
    <row r="279" spans="11:13" hidden="1" x14ac:dyDescent="0.3">
      <c r="K279" s="7">
        <f t="shared" si="14"/>
        <v>0</v>
      </c>
      <c r="L279" s="5">
        <f t="shared" si="16"/>
        <v>0</v>
      </c>
      <c r="M279">
        <f t="shared" si="15"/>
        <v>0</v>
      </c>
    </row>
    <row r="280" spans="11:13" hidden="1" x14ac:dyDescent="0.3">
      <c r="K280" s="7">
        <f t="shared" si="14"/>
        <v>0</v>
      </c>
      <c r="L280" s="5">
        <f t="shared" si="16"/>
        <v>0</v>
      </c>
      <c r="M280">
        <f t="shared" si="15"/>
        <v>0</v>
      </c>
    </row>
    <row r="281" spans="11:13" hidden="1" x14ac:dyDescent="0.3">
      <c r="K281" s="7">
        <f t="shared" si="14"/>
        <v>0</v>
      </c>
      <c r="L281" s="5">
        <f t="shared" si="16"/>
        <v>0</v>
      </c>
      <c r="M281">
        <f t="shared" si="15"/>
        <v>0</v>
      </c>
    </row>
    <row r="282" spans="11:13" hidden="1" x14ac:dyDescent="0.3">
      <c r="K282" s="7">
        <f t="shared" si="14"/>
        <v>0</v>
      </c>
      <c r="L282" s="5">
        <f t="shared" si="16"/>
        <v>0</v>
      </c>
      <c r="M282">
        <f t="shared" si="15"/>
        <v>0</v>
      </c>
    </row>
    <row r="283" spans="11:13" hidden="1" x14ac:dyDescent="0.3">
      <c r="K283" s="7">
        <f t="shared" si="14"/>
        <v>0</v>
      </c>
      <c r="L283" s="5">
        <f t="shared" si="16"/>
        <v>0</v>
      </c>
      <c r="M283">
        <f t="shared" si="15"/>
        <v>0</v>
      </c>
    </row>
    <row r="284" spans="11:13" hidden="1" x14ac:dyDescent="0.3">
      <c r="K284" s="7">
        <f t="shared" si="14"/>
        <v>0</v>
      </c>
      <c r="L284" s="5">
        <f t="shared" si="16"/>
        <v>0</v>
      </c>
      <c r="M284">
        <f t="shared" si="15"/>
        <v>0</v>
      </c>
    </row>
    <row r="285" spans="11:13" hidden="1" x14ac:dyDescent="0.3">
      <c r="K285" s="7">
        <f t="shared" si="14"/>
        <v>0</v>
      </c>
      <c r="L285" s="5">
        <f t="shared" si="16"/>
        <v>0</v>
      </c>
      <c r="M285">
        <f t="shared" si="15"/>
        <v>0</v>
      </c>
    </row>
    <row r="286" spans="11:13" hidden="1" x14ac:dyDescent="0.3">
      <c r="K286" s="7">
        <f t="shared" si="14"/>
        <v>0</v>
      </c>
      <c r="L286" s="5">
        <f t="shared" si="16"/>
        <v>0</v>
      </c>
      <c r="M286">
        <f t="shared" si="15"/>
        <v>0</v>
      </c>
    </row>
    <row r="287" spans="11:13" hidden="1" x14ac:dyDescent="0.3">
      <c r="K287" s="7">
        <f t="shared" si="14"/>
        <v>0</v>
      </c>
      <c r="L287" s="5">
        <f t="shared" si="16"/>
        <v>0</v>
      </c>
      <c r="M287">
        <f t="shared" si="15"/>
        <v>0</v>
      </c>
    </row>
    <row r="288" spans="11:13" hidden="1" x14ac:dyDescent="0.3">
      <c r="K288" s="7">
        <f t="shared" si="14"/>
        <v>0</v>
      </c>
      <c r="L288" s="5">
        <f t="shared" si="16"/>
        <v>0</v>
      </c>
      <c r="M288">
        <f t="shared" si="15"/>
        <v>0</v>
      </c>
    </row>
    <row r="289" spans="11:13" hidden="1" x14ac:dyDescent="0.3">
      <c r="K289" s="7">
        <f t="shared" si="14"/>
        <v>0</v>
      </c>
      <c r="L289" s="5">
        <f t="shared" si="16"/>
        <v>0</v>
      </c>
      <c r="M289">
        <f t="shared" si="15"/>
        <v>0</v>
      </c>
    </row>
    <row r="290" spans="11:13" hidden="1" x14ac:dyDescent="0.3">
      <c r="K290" s="7">
        <f t="shared" si="14"/>
        <v>0</v>
      </c>
      <c r="L290" s="5">
        <f t="shared" si="16"/>
        <v>0</v>
      </c>
      <c r="M290">
        <f t="shared" si="15"/>
        <v>0</v>
      </c>
    </row>
    <row r="291" spans="11:13" hidden="1" x14ac:dyDescent="0.3">
      <c r="K291" s="7">
        <f t="shared" si="14"/>
        <v>0</v>
      </c>
      <c r="L291" s="5">
        <f t="shared" si="16"/>
        <v>0</v>
      </c>
      <c r="M291">
        <f t="shared" si="15"/>
        <v>0</v>
      </c>
    </row>
    <row r="292" spans="11:13" hidden="1" x14ac:dyDescent="0.3">
      <c r="K292" s="7">
        <f t="shared" si="14"/>
        <v>0</v>
      </c>
      <c r="L292" s="5">
        <f t="shared" si="16"/>
        <v>0</v>
      </c>
      <c r="M292">
        <f t="shared" si="15"/>
        <v>0</v>
      </c>
    </row>
    <row r="293" spans="11:13" hidden="1" x14ac:dyDescent="0.3">
      <c r="K293" s="7">
        <f t="shared" si="14"/>
        <v>0</v>
      </c>
      <c r="L293" s="5">
        <f t="shared" si="16"/>
        <v>0</v>
      </c>
      <c r="M293">
        <f t="shared" si="15"/>
        <v>0</v>
      </c>
    </row>
    <row r="294" spans="11:13" hidden="1" x14ac:dyDescent="0.3">
      <c r="K294" s="7">
        <f t="shared" si="14"/>
        <v>0</v>
      </c>
      <c r="L294" s="5">
        <f t="shared" si="16"/>
        <v>0</v>
      </c>
      <c r="M294">
        <f t="shared" si="15"/>
        <v>0</v>
      </c>
    </row>
    <row r="295" spans="11:13" hidden="1" x14ac:dyDescent="0.3">
      <c r="K295" s="7">
        <f t="shared" si="14"/>
        <v>0</v>
      </c>
      <c r="L295" s="5">
        <f t="shared" si="16"/>
        <v>0</v>
      </c>
      <c r="M295">
        <f t="shared" si="15"/>
        <v>0</v>
      </c>
    </row>
    <row r="296" spans="11:13" hidden="1" x14ac:dyDescent="0.3">
      <c r="K296" s="7">
        <f t="shared" si="14"/>
        <v>0</v>
      </c>
      <c r="L296" s="5">
        <f t="shared" si="16"/>
        <v>0</v>
      </c>
      <c r="M296">
        <f t="shared" si="15"/>
        <v>0</v>
      </c>
    </row>
    <row r="297" spans="11:13" hidden="1" x14ac:dyDescent="0.3">
      <c r="K297" s="7">
        <f t="shared" si="14"/>
        <v>0</v>
      </c>
      <c r="L297" s="5">
        <f t="shared" si="16"/>
        <v>0</v>
      </c>
      <c r="M297">
        <f t="shared" si="15"/>
        <v>0</v>
      </c>
    </row>
    <row r="298" spans="11:13" hidden="1" x14ac:dyDescent="0.3">
      <c r="K298" s="7">
        <f t="shared" si="14"/>
        <v>0</v>
      </c>
      <c r="L298" s="5">
        <f t="shared" si="16"/>
        <v>0</v>
      </c>
      <c r="M298">
        <f t="shared" si="15"/>
        <v>0</v>
      </c>
    </row>
    <row r="299" spans="11:13" hidden="1" x14ac:dyDescent="0.3">
      <c r="K299" s="7">
        <f t="shared" si="14"/>
        <v>0</v>
      </c>
      <c r="L299" s="5">
        <f t="shared" si="16"/>
        <v>0</v>
      </c>
      <c r="M299">
        <f t="shared" si="15"/>
        <v>0</v>
      </c>
    </row>
    <row r="300" spans="11:13" hidden="1" x14ac:dyDescent="0.3">
      <c r="K300" s="7">
        <f t="shared" si="14"/>
        <v>0</v>
      </c>
      <c r="L300" s="5">
        <f t="shared" si="16"/>
        <v>0</v>
      </c>
      <c r="M300">
        <f t="shared" si="15"/>
        <v>0</v>
      </c>
    </row>
    <row r="301" spans="11:13" hidden="1" x14ac:dyDescent="0.3">
      <c r="K301" s="7">
        <f t="shared" si="14"/>
        <v>0</v>
      </c>
      <c r="L301" s="5">
        <f t="shared" si="16"/>
        <v>0</v>
      </c>
      <c r="M301">
        <f t="shared" si="15"/>
        <v>0</v>
      </c>
    </row>
    <row r="302" spans="11:13" hidden="1" x14ac:dyDescent="0.3">
      <c r="K302" s="7">
        <f t="shared" si="14"/>
        <v>0</v>
      </c>
      <c r="L302" s="5">
        <f t="shared" si="16"/>
        <v>0</v>
      </c>
      <c r="M302">
        <f t="shared" si="15"/>
        <v>0</v>
      </c>
    </row>
    <row r="303" spans="11:13" hidden="1" x14ac:dyDescent="0.3">
      <c r="K303" s="7">
        <f t="shared" si="14"/>
        <v>0</v>
      </c>
      <c r="L303" s="5">
        <f t="shared" si="16"/>
        <v>0</v>
      </c>
      <c r="M303">
        <f t="shared" si="15"/>
        <v>0</v>
      </c>
    </row>
    <row r="304" spans="11:13" hidden="1" x14ac:dyDescent="0.3">
      <c r="K304" s="7">
        <f t="shared" si="14"/>
        <v>0</v>
      </c>
      <c r="L304" s="5">
        <f t="shared" si="16"/>
        <v>0</v>
      </c>
      <c r="M304">
        <f t="shared" si="15"/>
        <v>0</v>
      </c>
    </row>
    <row r="305" spans="11:13" hidden="1" x14ac:dyDescent="0.3">
      <c r="K305" s="7">
        <f t="shared" si="14"/>
        <v>0</v>
      </c>
      <c r="L305" s="5">
        <f t="shared" si="16"/>
        <v>0</v>
      </c>
      <c r="M305">
        <f t="shared" si="15"/>
        <v>0</v>
      </c>
    </row>
    <row r="306" spans="11:13" hidden="1" x14ac:dyDescent="0.3">
      <c r="K306" s="7">
        <f t="shared" si="14"/>
        <v>0</v>
      </c>
      <c r="L306" s="5">
        <f t="shared" si="16"/>
        <v>0</v>
      </c>
      <c r="M306">
        <f t="shared" si="15"/>
        <v>0</v>
      </c>
    </row>
    <row r="307" spans="11:13" hidden="1" x14ac:dyDescent="0.3">
      <c r="K307" s="7">
        <f t="shared" si="14"/>
        <v>0</v>
      </c>
      <c r="L307" s="5">
        <f t="shared" si="16"/>
        <v>0</v>
      </c>
      <c r="M307">
        <f t="shared" si="15"/>
        <v>0</v>
      </c>
    </row>
    <row r="308" spans="11:13" hidden="1" x14ac:dyDescent="0.3">
      <c r="K308" s="7">
        <f t="shared" si="14"/>
        <v>0</v>
      </c>
      <c r="L308" s="5">
        <f t="shared" si="16"/>
        <v>0</v>
      </c>
      <c r="M308">
        <f t="shared" si="15"/>
        <v>0</v>
      </c>
    </row>
    <row r="309" spans="11:13" hidden="1" x14ac:dyDescent="0.3">
      <c r="K309" s="7">
        <f t="shared" si="14"/>
        <v>0</v>
      </c>
      <c r="L309" s="5">
        <f t="shared" si="16"/>
        <v>0</v>
      </c>
      <c r="M309">
        <f t="shared" si="15"/>
        <v>0</v>
      </c>
    </row>
    <row r="310" spans="11:13" hidden="1" x14ac:dyDescent="0.3">
      <c r="K310" s="7">
        <f t="shared" si="14"/>
        <v>0</v>
      </c>
      <c r="L310" s="5">
        <f t="shared" si="16"/>
        <v>0</v>
      </c>
      <c r="M310">
        <f t="shared" si="15"/>
        <v>0</v>
      </c>
    </row>
    <row r="311" spans="11:13" hidden="1" x14ac:dyDescent="0.3">
      <c r="K311" s="7">
        <f t="shared" si="14"/>
        <v>0</v>
      </c>
      <c r="L311" s="5">
        <f t="shared" si="16"/>
        <v>0</v>
      </c>
      <c r="M311">
        <f t="shared" si="15"/>
        <v>0</v>
      </c>
    </row>
    <row r="312" spans="11:13" hidden="1" x14ac:dyDescent="0.3">
      <c r="K312" s="7">
        <f t="shared" si="14"/>
        <v>0</v>
      </c>
      <c r="L312" s="5">
        <f t="shared" si="16"/>
        <v>0</v>
      </c>
      <c r="M312">
        <f t="shared" si="15"/>
        <v>0</v>
      </c>
    </row>
    <row r="313" spans="11:13" hidden="1" x14ac:dyDescent="0.3">
      <c r="K313" s="7">
        <f t="shared" si="14"/>
        <v>0</v>
      </c>
      <c r="L313" s="5">
        <f t="shared" si="16"/>
        <v>0</v>
      </c>
      <c r="M313">
        <f t="shared" si="15"/>
        <v>0</v>
      </c>
    </row>
    <row r="314" spans="11:13" hidden="1" x14ac:dyDescent="0.3">
      <c r="K314" s="7">
        <f t="shared" si="14"/>
        <v>0</v>
      </c>
      <c r="L314" s="5">
        <f t="shared" si="16"/>
        <v>0</v>
      </c>
      <c r="M314">
        <f t="shared" si="15"/>
        <v>0</v>
      </c>
    </row>
    <row r="315" spans="11:13" hidden="1" x14ac:dyDescent="0.3">
      <c r="K315" s="7">
        <f t="shared" si="14"/>
        <v>0</v>
      </c>
      <c r="L315" s="5">
        <f t="shared" si="16"/>
        <v>0</v>
      </c>
      <c r="M315">
        <f t="shared" si="15"/>
        <v>0</v>
      </c>
    </row>
    <row r="316" spans="11:13" hidden="1" x14ac:dyDescent="0.3">
      <c r="K316" s="7">
        <f t="shared" si="14"/>
        <v>0</v>
      </c>
      <c r="L316" s="5">
        <f t="shared" si="16"/>
        <v>0</v>
      </c>
      <c r="M316">
        <f t="shared" si="15"/>
        <v>0</v>
      </c>
    </row>
    <row r="317" spans="11:13" hidden="1" x14ac:dyDescent="0.3">
      <c r="K317" s="7">
        <f t="shared" si="14"/>
        <v>0</v>
      </c>
      <c r="L317" s="5">
        <f t="shared" si="16"/>
        <v>0</v>
      </c>
      <c r="M317">
        <f t="shared" si="15"/>
        <v>0</v>
      </c>
    </row>
    <row r="318" spans="11:13" hidden="1" x14ac:dyDescent="0.3">
      <c r="K318" s="7">
        <f t="shared" si="14"/>
        <v>0</v>
      </c>
      <c r="L318" s="5">
        <f t="shared" si="16"/>
        <v>0</v>
      </c>
      <c r="M318">
        <f t="shared" si="15"/>
        <v>0</v>
      </c>
    </row>
    <row r="319" spans="11:13" hidden="1" x14ac:dyDescent="0.3">
      <c r="K319" s="7">
        <f t="shared" si="14"/>
        <v>0</v>
      </c>
      <c r="L319" s="5">
        <f t="shared" si="16"/>
        <v>0</v>
      </c>
      <c r="M319">
        <f t="shared" si="15"/>
        <v>0</v>
      </c>
    </row>
    <row r="320" spans="11:13" hidden="1" x14ac:dyDescent="0.3">
      <c r="K320" s="7">
        <f t="shared" si="14"/>
        <v>0</v>
      </c>
      <c r="L320" s="5">
        <f t="shared" si="16"/>
        <v>0</v>
      </c>
      <c r="M320">
        <f t="shared" si="15"/>
        <v>0</v>
      </c>
    </row>
    <row r="321" spans="11:13" hidden="1" x14ac:dyDescent="0.3">
      <c r="K321" s="7">
        <f t="shared" si="14"/>
        <v>0</v>
      </c>
      <c r="L321" s="5">
        <f t="shared" si="16"/>
        <v>0</v>
      </c>
      <c r="M321">
        <f t="shared" si="15"/>
        <v>0</v>
      </c>
    </row>
    <row r="322" spans="11:13" hidden="1" x14ac:dyDescent="0.3">
      <c r="K322" s="7">
        <f t="shared" si="14"/>
        <v>0</v>
      </c>
      <c r="L322" s="5">
        <f t="shared" si="16"/>
        <v>0</v>
      </c>
      <c r="M322">
        <f t="shared" si="15"/>
        <v>0</v>
      </c>
    </row>
    <row r="323" spans="11:13" hidden="1" x14ac:dyDescent="0.3">
      <c r="K323" s="7">
        <f t="shared" si="14"/>
        <v>0</v>
      </c>
      <c r="L323" s="5">
        <f t="shared" si="16"/>
        <v>0</v>
      </c>
      <c r="M323">
        <f t="shared" si="15"/>
        <v>0</v>
      </c>
    </row>
    <row r="324" spans="11:13" hidden="1" x14ac:dyDescent="0.3">
      <c r="K324" s="7">
        <f t="shared" si="14"/>
        <v>0</v>
      </c>
      <c r="L324" s="5">
        <f t="shared" si="16"/>
        <v>0</v>
      </c>
      <c r="M324">
        <f t="shared" si="15"/>
        <v>0</v>
      </c>
    </row>
    <row r="325" spans="11:13" hidden="1" x14ac:dyDescent="0.3">
      <c r="K325" s="7">
        <f t="shared" ref="K325:K388" si="17">SUM(F325:J325)</f>
        <v>0</v>
      </c>
      <c r="L325" s="5">
        <f t="shared" si="16"/>
        <v>0</v>
      </c>
      <c r="M325">
        <f t="shared" ref="M325:M388" si="18">SUM(K325*L325)</f>
        <v>0</v>
      </c>
    </row>
    <row r="326" spans="11:13" hidden="1" x14ac:dyDescent="0.3">
      <c r="K326" s="7">
        <f t="shared" si="17"/>
        <v>0</v>
      </c>
      <c r="L326" s="5">
        <f t="shared" ref="L326:L389" si="19">IF(D326="X",0,IF(E326="",0,IF(E326="H",0,VLOOKUP(E326,$F$539:$G$553,2))))</f>
        <v>0</v>
      </c>
      <c r="M326">
        <f t="shared" si="18"/>
        <v>0</v>
      </c>
    </row>
    <row r="327" spans="11:13" hidden="1" x14ac:dyDescent="0.3">
      <c r="K327" s="7">
        <f t="shared" si="17"/>
        <v>0</v>
      </c>
      <c r="L327" s="5">
        <f t="shared" si="19"/>
        <v>0</v>
      </c>
      <c r="M327">
        <f t="shared" si="18"/>
        <v>0</v>
      </c>
    </row>
    <row r="328" spans="11:13" hidden="1" x14ac:dyDescent="0.3">
      <c r="K328" s="7">
        <f t="shared" si="17"/>
        <v>0</v>
      </c>
      <c r="L328" s="5">
        <f t="shared" si="19"/>
        <v>0</v>
      </c>
      <c r="M328">
        <f t="shared" si="18"/>
        <v>0</v>
      </c>
    </row>
    <row r="329" spans="11:13" hidden="1" x14ac:dyDescent="0.3">
      <c r="K329" s="7">
        <f t="shared" si="17"/>
        <v>0</v>
      </c>
      <c r="L329" s="5">
        <f t="shared" si="19"/>
        <v>0</v>
      </c>
      <c r="M329">
        <f t="shared" si="18"/>
        <v>0</v>
      </c>
    </row>
    <row r="330" spans="11:13" hidden="1" x14ac:dyDescent="0.3">
      <c r="K330" s="7">
        <f t="shared" si="17"/>
        <v>0</v>
      </c>
      <c r="L330" s="5">
        <f t="shared" si="19"/>
        <v>0</v>
      </c>
      <c r="M330">
        <f t="shared" si="18"/>
        <v>0</v>
      </c>
    </row>
    <row r="331" spans="11:13" hidden="1" x14ac:dyDescent="0.3">
      <c r="K331" s="7">
        <f t="shared" si="17"/>
        <v>0</v>
      </c>
      <c r="L331" s="5">
        <f t="shared" si="19"/>
        <v>0</v>
      </c>
      <c r="M331">
        <f t="shared" si="18"/>
        <v>0</v>
      </c>
    </row>
    <row r="332" spans="11:13" hidden="1" x14ac:dyDescent="0.3">
      <c r="K332" s="7">
        <f t="shared" si="17"/>
        <v>0</v>
      </c>
      <c r="L332" s="5">
        <f t="shared" si="19"/>
        <v>0</v>
      </c>
      <c r="M332">
        <f t="shared" si="18"/>
        <v>0</v>
      </c>
    </row>
    <row r="333" spans="11:13" hidden="1" x14ac:dyDescent="0.3">
      <c r="K333" s="7">
        <f t="shared" si="17"/>
        <v>0</v>
      </c>
      <c r="L333" s="5">
        <f t="shared" si="19"/>
        <v>0</v>
      </c>
      <c r="M333">
        <f t="shared" si="18"/>
        <v>0</v>
      </c>
    </row>
    <row r="334" spans="11:13" hidden="1" x14ac:dyDescent="0.3">
      <c r="K334" s="7">
        <f t="shared" si="17"/>
        <v>0</v>
      </c>
      <c r="L334" s="5">
        <f t="shared" si="19"/>
        <v>0</v>
      </c>
      <c r="M334">
        <f t="shared" si="18"/>
        <v>0</v>
      </c>
    </row>
    <row r="335" spans="11:13" hidden="1" x14ac:dyDescent="0.3">
      <c r="K335" s="7">
        <f t="shared" si="17"/>
        <v>0</v>
      </c>
      <c r="L335" s="5">
        <f t="shared" si="19"/>
        <v>0</v>
      </c>
      <c r="M335">
        <f t="shared" si="18"/>
        <v>0</v>
      </c>
    </row>
    <row r="336" spans="11:13" hidden="1" x14ac:dyDescent="0.3">
      <c r="K336" s="7">
        <f t="shared" si="17"/>
        <v>0</v>
      </c>
      <c r="L336" s="5">
        <f t="shared" si="19"/>
        <v>0</v>
      </c>
      <c r="M336">
        <f t="shared" si="18"/>
        <v>0</v>
      </c>
    </row>
    <row r="337" spans="11:13" hidden="1" x14ac:dyDescent="0.3">
      <c r="K337" s="7">
        <f t="shared" si="17"/>
        <v>0</v>
      </c>
      <c r="L337" s="5">
        <f t="shared" si="19"/>
        <v>0</v>
      </c>
      <c r="M337">
        <f t="shared" si="18"/>
        <v>0</v>
      </c>
    </row>
    <row r="338" spans="11:13" hidden="1" x14ac:dyDescent="0.3">
      <c r="K338" s="7">
        <f t="shared" si="17"/>
        <v>0</v>
      </c>
      <c r="L338" s="5">
        <f t="shared" si="19"/>
        <v>0</v>
      </c>
      <c r="M338">
        <f t="shared" si="18"/>
        <v>0</v>
      </c>
    </row>
    <row r="339" spans="11:13" hidden="1" x14ac:dyDescent="0.3">
      <c r="K339" s="7">
        <f t="shared" si="17"/>
        <v>0</v>
      </c>
      <c r="L339" s="5">
        <f t="shared" si="19"/>
        <v>0</v>
      </c>
      <c r="M339">
        <f t="shared" si="18"/>
        <v>0</v>
      </c>
    </row>
    <row r="340" spans="11:13" hidden="1" x14ac:dyDescent="0.3">
      <c r="K340" s="7">
        <f t="shared" si="17"/>
        <v>0</v>
      </c>
      <c r="L340" s="5">
        <f t="shared" si="19"/>
        <v>0</v>
      </c>
      <c r="M340">
        <f t="shared" si="18"/>
        <v>0</v>
      </c>
    </row>
    <row r="341" spans="11:13" hidden="1" x14ac:dyDescent="0.3">
      <c r="K341" s="7">
        <f t="shared" si="17"/>
        <v>0</v>
      </c>
      <c r="L341" s="5">
        <f t="shared" si="19"/>
        <v>0</v>
      </c>
      <c r="M341">
        <f t="shared" si="18"/>
        <v>0</v>
      </c>
    </row>
    <row r="342" spans="11:13" hidden="1" x14ac:dyDescent="0.3">
      <c r="K342" s="7">
        <f t="shared" si="17"/>
        <v>0</v>
      </c>
      <c r="L342" s="5">
        <f t="shared" si="19"/>
        <v>0</v>
      </c>
      <c r="M342">
        <f t="shared" si="18"/>
        <v>0</v>
      </c>
    </row>
    <row r="343" spans="11:13" hidden="1" x14ac:dyDescent="0.3">
      <c r="K343" s="7">
        <f t="shared" si="17"/>
        <v>0</v>
      </c>
      <c r="L343" s="5">
        <f t="shared" si="19"/>
        <v>0</v>
      </c>
      <c r="M343">
        <f t="shared" si="18"/>
        <v>0</v>
      </c>
    </row>
    <row r="344" spans="11:13" hidden="1" x14ac:dyDescent="0.3">
      <c r="K344" s="7">
        <f t="shared" si="17"/>
        <v>0</v>
      </c>
      <c r="L344" s="5">
        <f t="shared" si="19"/>
        <v>0</v>
      </c>
      <c r="M344">
        <f t="shared" si="18"/>
        <v>0</v>
      </c>
    </row>
    <row r="345" spans="11:13" hidden="1" x14ac:dyDescent="0.3">
      <c r="K345" s="7">
        <f t="shared" si="17"/>
        <v>0</v>
      </c>
      <c r="L345" s="5">
        <f t="shared" si="19"/>
        <v>0</v>
      </c>
      <c r="M345">
        <f t="shared" si="18"/>
        <v>0</v>
      </c>
    </row>
    <row r="346" spans="11:13" hidden="1" x14ac:dyDescent="0.3">
      <c r="K346" s="7">
        <f t="shared" si="17"/>
        <v>0</v>
      </c>
      <c r="L346" s="5">
        <f t="shared" si="19"/>
        <v>0</v>
      </c>
      <c r="M346">
        <f t="shared" si="18"/>
        <v>0</v>
      </c>
    </row>
    <row r="347" spans="11:13" hidden="1" x14ac:dyDescent="0.3">
      <c r="K347" s="7">
        <f t="shared" si="17"/>
        <v>0</v>
      </c>
      <c r="L347" s="5">
        <f t="shared" si="19"/>
        <v>0</v>
      </c>
      <c r="M347">
        <f t="shared" si="18"/>
        <v>0</v>
      </c>
    </row>
    <row r="348" spans="11:13" hidden="1" x14ac:dyDescent="0.3">
      <c r="K348" s="7">
        <f t="shared" si="17"/>
        <v>0</v>
      </c>
      <c r="L348" s="5">
        <f t="shared" si="19"/>
        <v>0</v>
      </c>
      <c r="M348">
        <f t="shared" si="18"/>
        <v>0</v>
      </c>
    </row>
    <row r="349" spans="11:13" hidden="1" x14ac:dyDescent="0.3">
      <c r="K349" s="7">
        <f t="shared" si="17"/>
        <v>0</v>
      </c>
      <c r="L349" s="5">
        <f t="shared" si="19"/>
        <v>0</v>
      </c>
      <c r="M349">
        <f t="shared" si="18"/>
        <v>0</v>
      </c>
    </row>
    <row r="350" spans="11:13" hidden="1" x14ac:dyDescent="0.3">
      <c r="K350" s="7">
        <f t="shared" si="17"/>
        <v>0</v>
      </c>
      <c r="L350" s="5">
        <f t="shared" si="19"/>
        <v>0</v>
      </c>
      <c r="M350">
        <f t="shared" si="18"/>
        <v>0</v>
      </c>
    </row>
    <row r="351" spans="11:13" hidden="1" x14ac:dyDescent="0.3">
      <c r="K351" s="7">
        <f t="shared" si="17"/>
        <v>0</v>
      </c>
      <c r="L351" s="5">
        <f t="shared" si="19"/>
        <v>0</v>
      </c>
      <c r="M351">
        <f t="shared" si="18"/>
        <v>0</v>
      </c>
    </row>
    <row r="352" spans="11:13" hidden="1" x14ac:dyDescent="0.3">
      <c r="K352" s="7">
        <f t="shared" si="17"/>
        <v>0</v>
      </c>
      <c r="L352" s="5">
        <f t="shared" si="19"/>
        <v>0</v>
      </c>
      <c r="M352">
        <f t="shared" si="18"/>
        <v>0</v>
      </c>
    </row>
    <row r="353" spans="11:13" hidden="1" x14ac:dyDescent="0.3">
      <c r="K353" s="7">
        <f t="shared" si="17"/>
        <v>0</v>
      </c>
      <c r="L353" s="5">
        <f t="shared" si="19"/>
        <v>0</v>
      </c>
      <c r="M353">
        <f t="shared" si="18"/>
        <v>0</v>
      </c>
    </row>
    <row r="354" spans="11:13" hidden="1" x14ac:dyDescent="0.3">
      <c r="K354" s="7">
        <f t="shared" si="17"/>
        <v>0</v>
      </c>
      <c r="L354" s="5">
        <f t="shared" si="19"/>
        <v>0</v>
      </c>
      <c r="M354">
        <f t="shared" si="18"/>
        <v>0</v>
      </c>
    </row>
    <row r="355" spans="11:13" hidden="1" x14ac:dyDescent="0.3">
      <c r="K355" s="7">
        <f t="shared" si="17"/>
        <v>0</v>
      </c>
      <c r="L355" s="5">
        <f t="shared" si="19"/>
        <v>0</v>
      </c>
      <c r="M355">
        <f t="shared" si="18"/>
        <v>0</v>
      </c>
    </row>
    <row r="356" spans="11:13" hidden="1" x14ac:dyDescent="0.3">
      <c r="K356" s="7">
        <f t="shared" si="17"/>
        <v>0</v>
      </c>
      <c r="L356" s="5">
        <f t="shared" si="19"/>
        <v>0</v>
      </c>
      <c r="M356">
        <f t="shared" si="18"/>
        <v>0</v>
      </c>
    </row>
    <row r="357" spans="11:13" hidden="1" x14ac:dyDescent="0.3">
      <c r="K357" s="7">
        <f t="shared" si="17"/>
        <v>0</v>
      </c>
      <c r="L357" s="5">
        <f t="shared" si="19"/>
        <v>0</v>
      </c>
      <c r="M357">
        <f t="shared" si="18"/>
        <v>0</v>
      </c>
    </row>
    <row r="358" spans="11:13" hidden="1" x14ac:dyDescent="0.3">
      <c r="K358" s="7">
        <f t="shared" si="17"/>
        <v>0</v>
      </c>
      <c r="L358" s="5">
        <f t="shared" si="19"/>
        <v>0</v>
      </c>
      <c r="M358">
        <f t="shared" si="18"/>
        <v>0</v>
      </c>
    </row>
    <row r="359" spans="11:13" hidden="1" x14ac:dyDescent="0.3">
      <c r="K359" s="7">
        <f t="shared" si="17"/>
        <v>0</v>
      </c>
      <c r="L359" s="5">
        <f t="shared" si="19"/>
        <v>0</v>
      </c>
      <c r="M359">
        <f t="shared" si="18"/>
        <v>0</v>
      </c>
    </row>
    <row r="360" spans="11:13" hidden="1" x14ac:dyDescent="0.3">
      <c r="K360" s="7">
        <f t="shared" si="17"/>
        <v>0</v>
      </c>
      <c r="L360" s="5">
        <f t="shared" si="19"/>
        <v>0</v>
      </c>
      <c r="M360">
        <f t="shared" si="18"/>
        <v>0</v>
      </c>
    </row>
    <row r="361" spans="11:13" hidden="1" x14ac:dyDescent="0.3">
      <c r="K361" s="7">
        <f t="shared" si="17"/>
        <v>0</v>
      </c>
      <c r="L361" s="5">
        <f t="shared" si="19"/>
        <v>0</v>
      </c>
      <c r="M361">
        <f t="shared" si="18"/>
        <v>0</v>
      </c>
    </row>
    <row r="362" spans="11:13" hidden="1" x14ac:dyDescent="0.3">
      <c r="K362" s="7">
        <f t="shared" si="17"/>
        <v>0</v>
      </c>
      <c r="L362" s="5">
        <f t="shared" si="19"/>
        <v>0</v>
      </c>
      <c r="M362">
        <f t="shared" si="18"/>
        <v>0</v>
      </c>
    </row>
    <row r="363" spans="11:13" hidden="1" x14ac:dyDescent="0.3">
      <c r="K363" s="7">
        <f t="shared" si="17"/>
        <v>0</v>
      </c>
      <c r="L363" s="5">
        <f t="shared" si="19"/>
        <v>0</v>
      </c>
      <c r="M363">
        <f t="shared" si="18"/>
        <v>0</v>
      </c>
    </row>
    <row r="364" spans="11:13" hidden="1" x14ac:dyDescent="0.3">
      <c r="K364" s="7">
        <f t="shared" si="17"/>
        <v>0</v>
      </c>
      <c r="L364" s="5">
        <f t="shared" si="19"/>
        <v>0</v>
      </c>
      <c r="M364">
        <f t="shared" si="18"/>
        <v>0</v>
      </c>
    </row>
    <row r="365" spans="11:13" hidden="1" x14ac:dyDescent="0.3">
      <c r="K365" s="7">
        <f t="shared" si="17"/>
        <v>0</v>
      </c>
      <c r="L365" s="5">
        <f t="shared" si="19"/>
        <v>0</v>
      </c>
      <c r="M365">
        <f t="shared" si="18"/>
        <v>0</v>
      </c>
    </row>
    <row r="366" spans="11:13" hidden="1" x14ac:dyDescent="0.3">
      <c r="K366" s="7">
        <f t="shared" si="17"/>
        <v>0</v>
      </c>
      <c r="L366" s="5">
        <f t="shared" si="19"/>
        <v>0</v>
      </c>
      <c r="M366">
        <f t="shared" si="18"/>
        <v>0</v>
      </c>
    </row>
    <row r="367" spans="11:13" hidden="1" x14ac:dyDescent="0.3">
      <c r="K367" s="7">
        <f t="shared" si="17"/>
        <v>0</v>
      </c>
      <c r="L367" s="5">
        <f t="shared" si="19"/>
        <v>0</v>
      </c>
      <c r="M367">
        <f t="shared" si="18"/>
        <v>0</v>
      </c>
    </row>
    <row r="368" spans="11:13" hidden="1" x14ac:dyDescent="0.3">
      <c r="K368" s="7">
        <f t="shared" si="17"/>
        <v>0</v>
      </c>
      <c r="L368" s="5">
        <f t="shared" si="19"/>
        <v>0</v>
      </c>
      <c r="M368">
        <f t="shared" si="18"/>
        <v>0</v>
      </c>
    </row>
    <row r="369" spans="11:13" hidden="1" x14ac:dyDescent="0.3">
      <c r="K369" s="7">
        <f t="shared" si="17"/>
        <v>0</v>
      </c>
      <c r="L369" s="5">
        <f t="shared" si="19"/>
        <v>0</v>
      </c>
      <c r="M369">
        <f t="shared" si="18"/>
        <v>0</v>
      </c>
    </row>
    <row r="370" spans="11:13" hidden="1" x14ac:dyDescent="0.3">
      <c r="K370" s="7">
        <f t="shared" si="17"/>
        <v>0</v>
      </c>
      <c r="L370" s="5">
        <f t="shared" si="19"/>
        <v>0</v>
      </c>
      <c r="M370">
        <f t="shared" si="18"/>
        <v>0</v>
      </c>
    </row>
    <row r="371" spans="11:13" hidden="1" x14ac:dyDescent="0.3">
      <c r="K371" s="7">
        <f t="shared" si="17"/>
        <v>0</v>
      </c>
      <c r="L371" s="5">
        <f t="shared" si="19"/>
        <v>0</v>
      </c>
      <c r="M371">
        <f t="shared" si="18"/>
        <v>0</v>
      </c>
    </row>
    <row r="372" spans="11:13" hidden="1" x14ac:dyDescent="0.3">
      <c r="K372" s="7">
        <f t="shared" si="17"/>
        <v>0</v>
      </c>
      <c r="L372" s="5">
        <f t="shared" si="19"/>
        <v>0</v>
      </c>
      <c r="M372">
        <f t="shared" si="18"/>
        <v>0</v>
      </c>
    </row>
    <row r="373" spans="11:13" hidden="1" x14ac:dyDescent="0.3">
      <c r="K373" s="7">
        <f t="shared" si="17"/>
        <v>0</v>
      </c>
      <c r="L373" s="5">
        <f t="shared" si="19"/>
        <v>0</v>
      </c>
      <c r="M373">
        <f t="shared" si="18"/>
        <v>0</v>
      </c>
    </row>
    <row r="374" spans="11:13" hidden="1" x14ac:dyDescent="0.3">
      <c r="K374" s="7">
        <f t="shared" si="17"/>
        <v>0</v>
      </c>
      <c r="L374" s="5">
        <f t="shared" si="19"/>
        <v>0</v>
      </c>
      <c r="M374">
        <f t="shared" si="18"/>
        <v>0</v>
      </c>
    </row>
    <row r="375" spans="11:13" hidden="1" x14ac:dyDescent="0.3">
      <c r="K375" s="7">
        <f t="shared" si="17"/>
        <v>0</v>
      </c>
      <c r="L375" s="5">
        <f t="shared" si="19"/>
        <v>0</v>
      </c>
      <c r="M375">
        <f t="shared" si="18"/>
        <v>0</v>
      </c>
    </row>
    <row r="376" spans="11:13" hidden="1" x14ac:dyDescent="0.3">
      <c r="K376" s="7">
        <f t="shared" si="17"/>
        <v>0</v>
      </c>
      <c r="L376" s="5">
        <f t="shared" si="19"/>
        <v>0</v>
      </c>
      <c r="M376">
        <f t="shared" si="18"/>
        <v>0</v>
      </c>
    </row>
    <row r="377" spans="11:13" hidden="1" x14ac:dyDescent="0.3">
      <c r="K377" s="7">
        <f t="shared" si="17"/>
        <v>0</v>
      </c>
      <c r="L377" s="5">
        <f t="shared" si="19"/>
        <v>0</v>
      </c>
      <c r="M377">
        <f t="shared" si="18"/>
        <v>0</v>
      </c>
    </row>
    <row r="378" spans="11:13" hidden="1" x14ac:dyDescent="0.3">
      <c r="K378" s="7">
        <f t="shared" si="17"/>
        <v>0</v>
      </c>
      <c r="L378" s="5">
        <f t="shared" si="19"/>
        <v>0</v>
      </c>
      <c r="M378">
        <f t="shared" si="18"/>
        <v>0</v>
      </c>
    </row>
    <row r="379" spans="11:13" hidden="1" x14ac:dyDescent="0.3">
      <c r="K379" s="7">
        <f t="shared" si="17"/>
        <v>0</v>
      </c>
      <c r="L379" s="5">
        <f t="shared" si="19"/>
        <v>0</v>
      </c>
      <c r="M379">
        <f t="shared" si="18"/>
        <v>0</v>
      </c>
    </row>
    <row r="380" spans="11:13" hidden="1" x14ac:dyDescent="0.3">
      <c r="K380" s="7">
        <f t="shared" si="17"/>
        <v>0</v>
      </c>
      <c r="L380" s="5">
        <f t="shared" si="19"/>
        <v>0</v>
      </c>
      <c r="M380">
        <f t="shared" si="18"/>
        <v>0</v>
      </c>
    </row>
    <row r="381" spans="11:13" hidden="1" x14ac:dyDescent="0.3">
      <c r="K381" s="7">
        <f t="shared" si="17"/>
        <v>0</v>
      </c>
      <c r="L381" s="5">
        <f t="shared" si="19"/>
        <v>0</v>
      </c>
      <c r="M381">
        <f t="shared" si="18"/>
        <v>0</v>
      </c>
    </row>
    <row r="382" spans="11:13" hidden="1" x14ac:dyDescent="0.3">
      <c r="K382" s="7">
        <f t="shared" si="17"/>
        <v>0</v>
      </c>
      <c r="L382" s="5">
        <f t="shared" si="19"/>
        <v>0</v>
      </c>
      <c r="M382">
        <f t="shared" si="18"/>
        <v>0</v>
      </c>
    </row>
    <row r="383" spans="11:13" hidden="1" x14ac:dyDescent="0.3">
      <c r="K383" s="7">
        <f t="shared" si="17"/>
        <v>0</v>
      </c>
      <c r="L383" s="5">
        <f t="shared" si="19"/>
        <v>0</v>
      </c>
      <c r="M383">
        <f t="shared" si="18"/>
        <v>0</v>
      </c>
    </row>
    <row r="384" spans="11:13" hidden="1" x14ac:dyDescent="0.3">
      <c r="K384" s="7">
        <f t="shared" si="17"/>
        <v>0</v>
      </c>
      <c r="L384" s="5">
        <f t="shared" si="19"/>
        <v>0</v>
      </c>
      <c r="M384">
        <f t="shared" si="18"/>
        <v>0</v>
      </c>
    </row>
    <row r="385" spans="11:13" hidden="1" x14ac:dyDescent="0.3">
      <c r="K385" s="7">
        <f t="shared" si="17"/>
        <v>0</v>
      </c>
      <c r="L385" s="5">
        <f t="shared" si="19"/>
        <v>0</v>
      </c>
      <c r="M385">
        <f t="shared" si="18"/>
        <v>0</v>
      </c>
    </row>
    <row r="386" spans="11:13" hidden="1" x14ac:dyDescent="0.3">
      <c r="K386" s="7">
        <f t="shared" si="17"/>
        <v>0</v>
      </c>
      <c r="L386" s="5">
        <f t="shared" si="19"/>
        <v>0</v>
      </c>
      <c r="M386">
        <f t="shared" si="18"/>
        <v>0</v>
      </c>
    </row>
    <row r="387" spans="11:13" hidden="1" x14ac:dyDescent="0.3">
      <c r="K387" s="7">
        <f t="shared" si="17"/>
        <v>0</v>
      </c>
      <c r="L387" s="5">
        <f t="shared" si="19"/>
        <v>0</v>
      </c>
      <c r="M387">
        <f t="shared" si="18"/>
        <v>0</v>
      </c>
    </row>
    <row r="388" spans="11:13" hidden="1" x14ac:dyDescent="0.3">
      <c r="K388" s="7">
        <f t="shared" si="17"/>
        <v>0</v>
      </c>
      <c r="L388" s="5">
        <f t="shared" si="19"/>
        <v>0</v>
      </c>
      <c r="M388">
        <f t="shared" si="18"/>
        <v>0</v>
      </c>
    </row>
    <row r="389" spans="11:13" hidden="1" x14ac:dyDescent="0.3">
      <c r="K389" s="7">
        <f t="shared" ref="K389:K452" si="20">SUM(F389:J389)</f>
        <v>0</v>
      </c>
      <c r="L389" s="5">
        <f t="shared" si="19"/>
        <v>0</v>
      </c>
      <c r="M389">
        <f t="shared" ref="M389:M452" si="21">SUM(K389*L389)</f>
        <v>0</v>
      </c>
    </row>
    <row r="390" spans="11:13" hidden="1" x14ac:dyDescent="0.3">
      <c r="K390" s="7">
        <f t="shared" si="20"/>
        <v>0</v>
      </c>
      <c r="L390" s="5">
        <f t="shared" ref="L390:L453" si="22">IF(D390="X",0,IF(E390="",0,IF(E390="H",0,VLOOKUP(E390,$F$539:$G$553,2))))</f>
        <v>0</v>
      </c>
      <c r="M390">
        <f t="shared" si="21"/>
        <v>0</v>
      </c>
    </row>
    <row r="391" spans="11:13" hidden="1" x14ac:dyDescent="0.3">
      <c r="K391" s="7">
        <f t="shared" si="20"/>
        <v>0</v>
      </c>
      <c r="L391" s="5">
        <f t="shared" si="22"/>
        <v>0</v>
      </c>
      <c r="M391">
        <f t="shared" si="21"/>
        <v>0</v>
      </c>
    </row>
    <row r="392" spans="11:13" hidden="1" x14ac:dyDescent="0.3">
      <c r="K392" s="7">
        <f t="shared" si="20"/>
        <v>0</v>
      </c>
      <c r="L392" s="5">
        <f t="shared" si="22"/>
        <v>0</v>
      </c>
      <c r="M392">
        <f t="shared" si="21"/>
        <v>0</v>
      </c>
    </row>
    <row r="393" spans="11:13" hidden="1" x14ac:dyDescent="0.3">
      <c r="K393" s="7">
        <f t="shared" si="20"/>
        <v>0</v>
      </c>
      <c r="L393" s="5">
        <f t="shared" si="22"/>
        <v>0</v>
      </c>
      <c r="M393">
        <f t="shared" si="21"/>
        <v>0</v>
      </c>
    </row>
    <row r="394" spans="11:13" hidden="1" x14ac:dyDescent="0.3">
      <c r="K394" s="7">
        <f t="shared" si="20"/>
        <v>0</v>
      </c>
      <c r="L394" s="5">
        <f t="shared" si="22"/>
        <v>0</v>
      </c>
      <c r="M394">
        <f t="shared" si="21"/>
        <v>0</v>
      </c>
    </row>
    <row r="395" spans="11:13" hidden="1" x14ac:dyDescent="0.3">
      <c r="K395" s="7">
        <f t="shared" si="20"/>
        <v>0</v>
      </c>
      <c r="L395" s="5">
        <f t="shared" si="22"/>
        <v>0</v>
      </c>
      <c r="M395">
        <f t="shared" si="21"/>
        <v>0</v>
      </c>
    </row>
    <row r="396" spans="11:13" hidden="1" x14ac:dyDescent="0.3">
      <c r="K396" s="7">
        <f t="shared" si="20"/>
        <v>0</v>
      </c>
      <c r="L396" s="5">
        <f t="shared" si="22"/>
        <v>0</v>
      </c>
      <c r="M396">
        <f t="shared" si="21"/>
        <v>0</v>
      </c>
    </row>
    <row r="397" spans="11:13" hidden="1" x14ac:dyDescent="0.3">
      <c r="K397" s="7">
        <f t="shared" si="20"/>
        <v>0</v>
      </c>
      <c r="L397" s="5">
        <f t="shared" si="22"/>
        <v>0</v>
      </c>
      <c r="M397">
        <f t="shared" si="21"/>
        <v>0</v>
      </c>
    </row>
    <row r="398" spans="11:13" hidden="1" x14ac:dyDescent="0.3">
      <c r="K398" s="7">
        <f t="shared" si="20"/>
        <v>0</v>
      </c>
      <c r="L398" s="5">
        <f t="shared" si="22"/>
        <v>0</v>
      </c>
      <c r="M398">
        <f t="shared" si="21"/>
        <v>0</v>
      </c>
    </row>
    <row r="399" spans="11:13" hidden="1" x14ac:dyDescent="0.3">
      <c r="K399" s="7">
        <f t="shared" si="20"/>
        <v>0</v>
      </c>
      <c r="L399" s="5">
        <f t="shared" si="22"/>
        <v>0</v>
      </c>
      <c r="M399">
        <f t="shared" si="21"/>
        <v>0</v>
      </c>
    </row>
    <row r="400" spans="11:13" hidden="1" x14ac:dyDescent="0.3">
      <c r="K400" s="7">
        <f t="shared" si="20"/>
        <v>0</v>
      </c>
      <c r="L400" s="5">
        <f t="shared" si="22"/>
        <v>0</v>
      </c>
      <c r="M400">
        <f t="shared" si="21"/>
        <v>0</v>
      </c>
    </row>
    <row r="401" spans="11:13" hidden="1" x14ac:dyDescent="0.3">
      <c r="K401" s="7">
        <f t="shared" si="20"/>
        <v>0</v>
      </c>
      <c r="L401" s="5">
        <f t="shared" si="22"/>
        <v>0</v>
      </c>
      <c r="M401">
        <f t="shared" si="21"/>
        <v>0</v>
      </c>
    </row>
    <row r="402" spans="11:13" hidden="1" x14ac:dyDescent="0.3">
      <c r="K402" s="7">
        <f t="shared" si="20"/>
        <v>0</v>
      </c>
      <c r="L402" s="5">
        <f t="shared" si="22"/>
        <v>0</v>
      </c>
      <c r="M402">
        <f t="shared" si="21"/>
        <v>0</v>
      </c>
    </row>
    <row r="403" spans="11:13" hidden="1" x14ac:dyDescent="0.3">
      <c r="K403" s="7">
        <f t="shared" si="20"/>
        <v>0</v>
      </c>
      <c r="L403" s="5">
        <f t="shared" si="22"/>
        <v>0</v>
      </c>
      <c r="M403">
        <f t="shared" si="21"/>
        <v>0</v>
      </c>
    </row>
    <row r="404" spans="11:13" hidden="1" x14ac:dyDescent="0.3">
      <c r="K404" s="7">
        <f t="shared" si="20"/>
        <v>0</v>
      </c>
      <c r="L404" s="5">
        <f t="shared" si="22"/>
        <v>0</v>
      </c>
      <c r="M404">
        <f t="shared" si="21"/>
        <v>0</v>
      </c>
    </row>
    <row r="405" spans="11:13" hidden="1" x14ac:dyDescent="0.3">
      <c r="K405" s="7">
        <f t="shared" si="20"/>
        <v>0</v>
      </c>
      <c r="L405" s="5">
        <f t="shared" si="22"/>
        <v>0</v>
      </c>
      <c r="M405">
        <f t="shared" si="21"/>
        <v>0</v>
      </c>
    </row>
    <row r="406" spans="11:13" hidden="1" x14ac:dyDescent="0.3">
      <c r="K406" s="7">
        <f t="shared" si="20"/>
        <v>0</v>
      </c>
      <c r="L406" s="5">
        <f t="shared" si="22"/>
        <v>0</v>
      </c>
      <c r="M406">
        <f t="shared" si="21"/>
        <v>0</v>
      </c>
    </row>
    <row r="407" spans="11:13" hidden="1" x14ac:dyDescent="0.3">
      <c r="K407" s="7">
        <f t="shared" si="20"/>
        <v>0</v>
      </c>
      <c r="L407" s="5">
        <f t="shared" si="22"/>
        <v>0</v>
      </c>
      <c r="M407">
        <f t="shared" si="21"/>
        <v>0</v>
      </c>
    </row>
    <row r="408" spans="11:13" hidden="1" x14ac:dyDescent="0.3">
      <c r="K408" s="7">
        <f t="shared" si="20"/>
        <v>0</v>
      </c>
      <c r="L408" s="5">
        <f t="shared" si="22"/>
        <v>0</v>
      </c>
      <c r="M408">
        <f t="shared" si="21"/>
        <v>0</v>
      </c>
    </row>
    <row r="409" spans="11:13" hidden="1" x14ac:dyDescent="0.3">
      <c r="K409" s="7">
        <f t="shared" si="20"/>
        <v>0</v>
      </c>
      <c r="L409" s="5">
        <f t="shared" si="22"/>
        <v>0</v>
      </c>
      <c r="M409">
        <f t="shared" si="21"/>
        <v>0</v>
      </c>
    </row>
    <row r="410" spans="11:13" hidden="1" x14ac:dyDescent="0.3">
      <c r="K410" s="7">
        <f t="shared" si="20"/>
        <v>0</v>
      </c>
      <c r="L410" s="5">
        <f t="shared" si="22"/>
        <v>0</v>
      </c>
      <c r="M410">
        <f t="shared" si="21"/>
        <v>0</v>
      </c>
    </row>
    <row r="411" spans="11:13" hidden="1" x14ac:dyDescent="0.3">
      <c r="K411" s="7">
        <f t="shared" si="20"/>
        <v>0</v>
      </c>
      <c r="L411" s="5">
        <f t="shared" si="22"/>
        <v>0</v>
      </c>
      <c r="M411">
        <f t="shared" si="21"/>
        <v>0</v>
      </c>
    </row>
    <row r="412" spans="11:13" hidden="1" x14ac:dyDescent="0.3">
      <c r="K412" s="7">
        <f t="shared" si="20"/>
        <v>0</v>
      </c>
      <c r="L412" s="5">
        <f t="shared" si="22"/>
        <v>0</v>
      </c>
      <c r="M412">
        <f t="shared" si="21"/>
        <v>0</v>
      </c>
    </row>
    <row r="413" spans="11:13" hidden="1" x14ac:dyDescent="0.3">
      <c r="K413" s="7">
        <f t="shared" si="20"/>
        <v>0</v>
      </c>
      <c r="L413" s="5">
        <f t="shared" si="22"/>
        <v>0</v>
      </c>
      <c r="M413">
        <f t="shared" si="21"/>
        <v>0</v>
      </c>
    </row>
    <row r="414" spans="11:13" hidden="1" x14ac:dyDescent="0.3">
      <c r="K414" s="7">
        <f t="shared" si="20"/>
        <v>0</v>
      </c>
      <c r="L414" s="5">
        <f t="shared" si="22"/>
        <v>0</v>
      </c>
      <c r="M414">
        <f t="shared" si="21"/>
        <v>0</v>
      </c>
    </row>
    <row r="415" spans="11:13" hidden="1" x14ac:dyDescent="0.3">
      <c r="K415" s="7">
        <f t="shared" si="20"/>
        <v>0</v>
      </c>
      <c r="L415" s="5">
        <f t="shared" si="22"/>
        <v>0</v>
      </c>
      <c r="M415">
        <f t="shared" si="21"/>
        <v>0</v>
      </c>
    </row>
    <row r="416" spans="11:13" hidden="1" x14ac:dyDescent="0.3">
      <c r="K416" s="7">
        <f t="shared" si="20"/>
        <v>0</v>
      </c>
      <c r="L416" s="5">
        <f t="shared" si="22"/>
        <v>0</v>
      </c>
      <c r="M416">
        <f t="shared" si="21"/>
        <v>0</v>
      </c>
    </row>
    <row r="417" spans="11:13" hidden="1" x14ac:dyDescent="0.3">
      <c r="K417" s="7">
        <f t="shared" si="20"/>
        <v>0</v>
      </c>
      <c r="L417" s="5">
        <f t="shared" si="22"/>
        <v>0</v>
      </c>
      <c r="M417">
        <f t="shared" si="21"/>
        <v>0</v>
      </c>
    </row>
    <row r="418" spans="11:13" hidden="1" x14ac:dyDescent="0.3">
      <c r="K418" s="7">
        <f t="shared" si="20"/>
        <v>0</v>
      </c>
      <c r="L418" s="5">
        <f t="shared" si="22"/>
        <v>0</v>
      </c>
      <c r="M418">
        <f t="shared" si="21"/>
        <v>0</v>
      </c>
    </row>
    <row r="419" spans="11:13" hidden="1" x14ac:dyDescent="0.3">
      <c r="K419" s="7">
        <f t="shared" si="20"/>
        <v>0</v>
      </c>
      <c r="L419" s="5">
        <f t="shared" si="22"/>
        <v>0</v>
      </c>
      <c r="M419">
        <f t="shared" si="21"/>
        <v>0</v>
      </c>
    </row>
    <row r="420" spans="11:13" hidden="1" x14ac:dyDescent="0.3">
      <c r="K420" s="7">
        <f t="shared" si="20"/>
        <v>0</v>
      </c>
      <c r="L420" s="5">
        <f t="shared" si="22"/>
        <v>0</v>
      </c>
      <c r="M420">
        <f t="shared" si="21"/>
        <v>0</v>
      </c>
    </row>
    <row r="421" spans="11:13" hidden="1" x14ac:dyDescent="0.3">
      <c r="K421" s="7">
        <f t="shared" si="20"/>
        <v>0</v>
      </c>
      <c r="L421" s="5">
        <f t="shared" si="22"/>
        <v>0</v>
      </c>
      <c r="M421">
        <f t="shared" si="21"/>
        <v>0</v>
      </c>
    </row>
    <row r="422" spans="11:13" hidden="1" x14ac:dyDescent="0.3">
      <c r="K422" s="7">
        <f t="shared" si="20"/>
        <v>0</v>
      </c>
      <c r="L422" s="5">
        <f t="shared" si="22"/>
        <v>0</v>
      </c>
      <c r="M422">
        <f t="shared" si="21"/>
        <v>0</v>
      </c>
    </row>
    <row r="423" spans="11:13" hidden="1" x14ac:dyDescent="0.3">
      <c r="K423" s="7">
        <f t="shared" si="20"/>
        <v>0</v>
      </c>
      <c r="L423" s="5">
        <f t="shared" si="22"/>
        <v>0</v>
      </c>
      <c r="M423">
        <f t="shared" si="21"/>
        <v>0</v>
      </c>
    </row>
    <row r="424" spans="11:13" hidden="1" x14ac:dyDescent="0.3">
      <c r="K424" s="7">
        <f t="shared" si="20"/>
        <v>0</v>
      </c>
      <c r="L424" s="5">
        <f t="shared" si="22"/>
        <v>0</v>
      </c>
      <c r="M424">
        <f t="shared" si="21"/>
        <v>0</v>
      </c>
    </row>
    <row r="425" spans="11:13" hidden="1" x14ac:dyDescent="0.3">
      <c r="K425" s="7">
        <f t="shared" si="20"/>
        <v>0</v>
      </c>
      <c r="L425" s="5">
        <f t="shared" si="22"/>
        <v>0</v>
      </c>
      <c r="M425">
        <f t="shared" si="21"/>
        <v>0</v>
      </c>
    </row>
    <row r="426" spans="11:13" hidden="1" x14ac:dyDescent="0.3">
      <c r="K426" s="7">
        <f t="shared" si="20"/>
        <v>0</v>
      </c>
      <c r="L426" s="5">
        <f t="shared" si="22"/>
        <v>0</v>
      </c>
      <c r="M426">
        <f t="shared" si="21"/>
        <v>0</v>
      </c>
    </row>
    <row r="427" spans="11:13" hidden="1" x14ac:dyDescent="0.3">
      <c r="K427" s="7">
        <f t="shared" si="20"/>
        <v>0</v>
      </c>
      <c r="L427" s="5">
        <f t="shared" si="22"/>
        <v>0</v>
      </c>
      <c r="M427">
        <f t="shared" si="21"/>
        <v>0</v>
      </c>
    </row>
    <row r="428" spans="11:13" hidden="1" x14ac:dyDescent="0.3">
      <c r="K428" s="7">
        <f t="shared" si="20"/>
        <v>0</v>
      </c>
      <c r="L428" s="5">
        <f t="shared" si="22"/>
        <v>0</v>
      </c>
      <c r="M428">
        <f t="shared" si="21"/>
        <v>0</v>
      </c>
    </row>
    <row r="429" spans="11:13" hidden="1" x14ac:dyDescent="0.3">
      <c r="K429" s="7">
        <f t="shared" si="20"/>
        <v>0</v>
      </c>
      <c r="L429" s="5">
        <f t="shared" si="22"/>
        <v>0</v>
      </c>
      <c r="M429">
        <f t="shared" si="21"/>
        <v>0</v>
      </c>
    </row>
    <row r="430" spans="11:13" hidden="1" x14ac:dyDescent="0.3">
      <c r="K430" s="7">
        <f t="shared" si="20"/>
        <v>0</v>
      </c>
      <c r="L430" s="5">
        <f t="shared" si="22"/>
        <v>0</v>
      </c>
      <c r="M430">
        <f t="shared" si="21"/>
        <v>0</v>
      </c>
    </row>
    <row r="431" spans="11:13" hidden="1" x14ac:dyDescent="0.3">
      <c r="K431" s="7">
        <f t="shared" si="20"/>
        <v>0</v>
      </c>
      <c r="L431" s="5">
        <f t="shared" si="22"/>
        <v>0</v>
      </c>
      <c r="M431">
        <f t="shared" si="21"/>
        <v>0</v>
      </c>
    </row>
    <row r="432" spans="11:13" hidden="1" x14ac:dyDescent="0.3">
      <c r="K432" s="7">
        <f t="shared" si="20"/>
        <v>0</v>
      </c>
      <c r="L432" s="5">
        <f t="shared" si="22"/>
        <v>0</v>
      </c>
      <c r="M432">
        <f t="shared" si="21"/>
        <v>0</v>
      </c>
    </row>
    <row r="433" spans="11:13" hidden="1" x14ac:dyDescent="0.3">
      <c r="K433" s="7">
        <f t="shared" si="20"/>
        <v>0</v>
      </c>
      <c r="L433" s="5">
        <f t="shared" si="22"/>
        <v>0</v>
      </c>
      <c r="M433">
        <f t="shared" si="21"/>
        <v>0</v>
      </c>
    </row>
    <row r="434" spans="11:13" hidden="1" x14ac:dyDescent="0.3">
      <c r="K434" s="7">
        <f t="shared" si="20"/>
        <v>0</v>
      </c>
      <c r="L434" s="5">
        <f t="shared" si="22"/>
        <v>0</v>
      </c>
      <c r="M434">
        <f t="shared" si="21"/>
        <v>0</v>
      </c>
    </row>
    <row r="435" spans="11:13" hidden="1" x14ac:dyDescent="0.3">
      <c r="K435" s="7">
        <f t="shared" si="20"/>
        <v>0</v>
      </c>
      <c r="L435" s="5">
        <f t="shared" si="22"/>
        <v>0</v>
      </c>
      <c r="M435">
        <f t="shared" si="21"/>
        <v>0</v>
      </c>
    </row>
    <row r="436" spans="11:13" hidden="1" x14ac:dyDescent="0.3">
      <c r="K436" s="7">
        <f t="shared" si="20"/>
        <v>0</v>
      </c>
      <c r="L436" s="5">
        <f t="shared" si="22"/>
        <v>0</v>
      </c>
      <c r="M436">
        <f t="shared" si="21"/>
        <v>0</v>
      </c>
    </row>
    <row r="437" spans="11:13" hidden="1" x14ac:dyDescent="0.3">
      <c r="K437" s="7">
        <f t="shared" si="20"/>
        <v>0</v>
      </c>
      <c r="L437" s="5">
        <f t="shared" si="22"/>
        <v>0</v>
      </c>
      <c r="M437">
        <f t="shared" si="21"/>
        <v>0</v>
      </c>
    </row>
    <row r="438" spans="11:13" hidden="1" x14ac:dyDescent="0.3">
      <c r="K438" s="7">
        <f t="shared" si="20"/>
        <v>0</v>
      </c>
      <c r="L438" s="5">
        <f t="shared" si="22"/>
        <v>0</v>
      </c>
      <c r="M438">
        <f t="shared" si="21"/>
        <v>0</v>
      </c>
    </row>
    <row r="439" spans="11:13" hidden="1" x14ac:dyDescent="0.3">
      <c r="K439" s="7">
        <f t="shared" si="20"/>
        <v>0</v>
      </c>
      <c r="L439" s="5">
        <f t="shared" si="22"/>
        <v>0</v>
      </c>
      <c r="M439">
        <f t="shared" si="21"/>
        <v>0</v>
      </c>
    </row>
    <row r="440" spans="11:13" hidden="1" x14ac:dyDescent="0.3">
      <c r="K440" s="7">
        <f t="shared" si="20"/>
        <v>0</v>
      </c>
      <c r="L440" s="5">
        <f t="shared" si="22"/>
        <v>0</v>
      </c>
      <c r="M440">
        <f t="shared" si="21"/>
        <v>0</v>
      </c>
    </row>
    <row r="441" spans="11:13" hidden="1" x14ac:dyDescent="0.3">
      <c r="K441" s="7">
        <f t="shared" si="20"/>
        <v>0</v>
      </c>
      <c r="L441" s="5">
        <f t="shared" si="22"/>
        <v>0</v>
      </c>
      <c r="M441">
        <f t="shared" si="21"/>
        <v>0</v>
      </c>
    </row>
    <row r="442" spans="11:13" hidden="1" x14ac:dyDescent="0.3">
      <c r="K442" s="7">
        <f t="shared" si="20"/>
        <v>0</v>
      </c>
      <c r="L442" s="5">
        <f t="shared" si="22"/>
        <v>0</v>
      </c>
      <c r="M442">
        <f t="shared" si="21"/>
        <v>0</v>
      </c>
    </row>
    <row r="443" spans="11:13" hidden="1" x14ac:dyDescent="0.3">
      <c r="K443" s="7">
        <f t="shared" si="20"/>
        <v>0</v>
      </c>
      <c r="L443" s="5">
        <f t="shared" si="22"/>
        <v>0</v>
      </c>
      <c r="M443">
        <f t="shared" si="21"/>
        <v>0</v>
      </c>
    </row>
    <row r="444" spans="11:13" hidden="1" x14ac:dyDescent="0.3">
      <c r="K444" s="7">
        <f t="shared" si="20"/>
        <v>0</v>
      </c>
      <c r="L444" s="5">
        <f t="shared" si="22"/>
        <v>0</v>
      </c>
      <c r="M444">
        <f t="shared" si="21"/>
        <v>0</v>
      </c>
    </row>
    <row r="445" spans="11:13" hidden="1" x14ac:dyDescent="0.3">
      <c r="K445" s="7">
        <f t="shared" si="20"/>
        <v>0</v>
      </c>
      <c r="L445" s="5">
        <f t="shared" si="22"/>
        <v>0</v>
      </c>
      <c r="M445">
        <f t="shared" si="21"/>
        <v>0</v>
      </c>
    </row>
    <row r="446" spans="11:13" hidden="1" x14ac:dyDescent="0.3">
      <c r="K446" s="7">
        <f t="shared" si="20"/>
        <v>0</v>
      </c>
      <c r="L446" s="5">
        <f t="shared" si="22"/>
        <v>0</v>
      </c>
      <c r="M446">
        <f t="shared" si="21"/>
        <v>0</v>
      </c>
    </row>
    <row r="447" spans="11:13" hidden="1" x14ac:dyDescent="0.3">
      <c r="K447" s="7">
        <f t="shared" si="20"/>
        <v>0</v>
      </c>
      <c r="L447" s="5">
        <f t="shared" si="22"/>
        <v>0</v>
      </c>
      <c r="M447">
        <f t="shared" si="21"/>
        <v>0</v>
      </c>
    </row>
    <row r="448" spans="11:13" hidden="1" x14ac:dyDescent="0.3">
      <c r="K448" s="7">
        <f t="shared" si="20"/>
        <v>0</v>
      </c>
      <c r="L448" s="5">
        <f t="shared" si="22"/>
        <v>0</v>
      </c>
      <c r="M448">
        <f t="shared" si="21"/>
        <v>0</v>
      </c>
    </row>
    <row r="449" spans="11:13" hidden="1" x14ac:dyDescent="0.3">
      <c r="K449" s="7">
        <f t="shared" si="20"/>
        <v>0</v>
      </c>
      <c r="L449" s="5">
        <f t="shared" si="22"/>
        <v>0</v>
      </c>
      <c r="M449">
        <f t="shared" si="21"/>
        <v>0</v>
      </c>
    </row>
    <row r="450" spans="11:13" hidden="1" x14ac:dyDescent="0.3">
      <c r="K450" s="7">
        <f t="shared" si="20"/>
        <v>0</v>
      </c>
      <c r="L450" s="5">
        <f t="shared" si="22"/>
        <v>0</v>
      </c>
      <c r="M450">
        <f t="shared" si="21"/>
        <v>0</v>
      </c>
    </row>
    <row r="451" spans="11:13" hidden="1" x14ac:dyDescent="0.3">
      <c r="K451" s="7">
        <f t="shared" si="20"/>
        <v>0</v>
      </c>
      <c r="L451" s="5">
        <f t="shared" si="22"/>
        <v>0</v>
      </c>
      <c r="M451">
        <f t="shared" si="21"/>
        <v>0</v>
      </c>
    </row>
    <row r="452" spans="11:13" hidden="1" x14ac:dyDescent="0.3">
      <c r="K452" s="7">
        <f t="shared" si="20"/>
        <v>0</v>
      </c>
      <c r="L452" s="5">
        <f t="shared" si="22"/>
        <v>0</v>
      </c>
      <c r="M452">
        <f t="shared" si="21"/>
        <v>0</v>
      </c>
    </row>
    <row r="453" spans="11:13" hidden="1" x14ac:dyDescent="0.3">
      <c r="K453" s="7">
        <f t="shared" ref="K453:K496" si="23">SUM(F453:J453)</f>
        <v>0</v>
      </c>
      <c r="L453" s="5">
        <f t="shared" si="22"/>
        <v>0</v>
      </c>
      <c r="M453">
        <f t="shared" ref="M453:M498" si="24">SUM(K453*L453)</f>
        <v>0</v>
      </c>
    </row>
    <row r="454" spans="11:13" hidden="1" x14ac:dyDescent="0.3">
      <c r="K454" s="7">
        <f t="shared" si="23"/>
        <v>0</v>
      </c>
      <c r="L454" s="5">
        <f t="shared" ref="L454:L498" si="25">IF(D454="X",0,IF(E454="",0,IF(E454="H",0,VLOOKUP(E454,$F$539:$G$553,2))))</f>
        <v>0</v>
      </c>
      <c r="M454">
        <f t="shared" si="24"/>
        <v>0</v>
      </c>
    </row>
    <row r="455" spans="11:13" hidden="1" x14ac:dyDescent="0.3">
      <c r="K455" s="7">
        <f t="shared" si="23"/>
        <v>0</v>
      </c>
      <c r="L455" s="5">
        <f t="shared" si="25"/>
        <v>0</v>
      </c>
      <c r="M455">
        <f t="shared" si="24"/>
        <v>0</v>
      </c>
    </row>
    <row r="456" spans="11:13" hidden="1" x14ac:dyDescent="0.3">
      <c r="K456" s="7">
        <f t="shared" si="23"/>
        <v>0</v>
      </c>
      <c r="L456" s="5">
        <f t="shared" si="25"/>
        <v>0</v>
      </c>
      <c r="M456">
        <f t="shared" si="24"/>
        <v>0</v>
      </c>
    </row>
    <row r="457" spans="11:13" hidden="1" x14ac:dyDescent="0.3">
      <c r="K457" s="7">
        <f t="shared" si="23"/>
        <v>0</v>
      </c>
      <c r="L457" s="5">
        <f t="shared" si="25"/>
        <v>0</v>
      </c>
      <c r="M457">
        <f t="shared" si="24"/>
        <v>0</v>
      </c>
    </row>
    <row r="458" spans="11:13" hidden="1" x14ac:dyDescent="0.3">
      <c r="K458" s="7">
        <f t="shared" si="23"/>
        <v>0</v>
      </c>
      <c r="L458" s="5">
        <f t="shared" si="25"/>
        <v>0</v>
      </c>
      <c r="M458">
        <f t="shared" si="24"/>
        <v>0</v>
      </c>
    </row>
    <row r="459" spans="11:13" hidden="1" x14ac:dyDescent="0.3">
      <c r="K459" s="7">
        <f t="shared" si="23"/>
        <v>0</v>
      </c>
      <c r="L459" s="5">
        <f t="shared" si="25"/>
        <v>0</v>
      </c>
      <c r="M459">
        <f t="shared" si="24"/>
        <v>0</v>
      </c>
    </row>
    <row r="460" spans="11:13" hidden="1" x14ac:dyDescent="0.3">
      <c r="K460" s="7">
        <f t="shared" si="23"/>
        <v>0</v>
      </c>
      <c r="L460" s="5">
        <f t="shared" si="25"/>
        <v>0</v>
      </c>
      <c r="M460">
        <f t="shared" si="24"/>
        <v>0</v>
      </c>
    </row>
    <row r="461" spans="11:13" hidden="1" x14ac:dyDescent="0.3">
      <c r="K461" s="7">
        <f t="shared" si="23"/>
        <v>0</v>
      </c>
      <c r="L461" s="5">
        <f t="shared" si="25"/>
        <v>0</v>
      </c>
      <c r="M461">
        <f t="shared" si="24"/>
        <v>0</v>
      </c>
    </row>
    <row r="462" spans="11:13" hidden="1" x14ac:dyDescent="0.3">
      <c r="K462" s="7">
        <f t="shared" si="23"/>
        <v>0</v>
      </c>
      <c r="L462" s="5">
        <f t="shared" si="25"/>
        <v>0</v>
      </c>
      <c r="M462">
        <f t="shared" si="24"/>
        <v>0</v>
      </c>
    </row>
    <row r="463" spans="11:13" hidden="1" x14ac:dyDescent="0.3">
      <c r="K463" s="7">
        <f t="shared" si="23"/>
        <v>0</v>
      </c>
      <c r="L463" s="5">
        <f t="shared" si="25"/>
        <v>0</v>
      </c>
      <c r="M463">
        <f t="shared" si="24"/>
        <v>0</v>
      </c>
    </row>
    <row r="464" spans="11:13" hidden="1" x14ac:dyDescent="0.3">
      <c r="K464" s="7">
        <f t="shared" si="23"/>
        <v>0</v>
      </c>
      <c r="L464" s="5">
        <f t="shared" si="25"/>
        <v>0</v>
      </c>
      <c r="M464">
        <f t="shared" si="24"/>
        <v>0</v>
      </c>
    </row>
    <row r="465" spans="11:13" hidden="1" x14ac:dyDescent="0.3">
      <c r="K465" s="7">
        <f t="shared" si="23"/>
        <v>0</v>
      </c>
      <c r="L465" s="5">
        <f t="shared" si="25"/>
        <v>0</v>
      </c>
      <c r="M465">
        <f t="shared" si="24"/>
        <v>0</v>
      </c>
    </row>
    <row r="466" spans="11:13" hidden="1" x14ac:dyDescent="0.3">
      <c r="K466" s="7">
        <f t="shared" si="23"/>
        <v>0</v>
      </c>
      <c r="L466" s="5">
        <f t="shared" si="25"/>
        <v>0</v>
      </c>
      <c r="M466">
        <f t="shared" si="24"/>
        <v>0</v>
      </c>
    </row>
    <row r="467" spans="11:13" hidden="1" x14ac:dyDescent="0.3">
      <c r="K467" s="7">
        <f t="shared" si="23"/>
        <v>0</v>
      </c>
      <c r="L467" s="5">
        <f t="shared" si="25"/>
        <v>0</v>
      </c>
      <c r="M467">
        <f t="shared" si="24"/>
        <v>0</v>
      </c>
    </row>
    <row r="468" spans="11:13" hidden="1" x14ac:dyDescent="0.3">
      <c r="K468" s="7">
        <f t="shared" si="23"/>
        <v>0</v>
      </c>
      <c r="L468" s="5">
        <f t="shared" si="25"/>
        <v>0</v>
      </c>
      <c r="M468">
        <f t="shared" si="24"/>
        <v>0</v>
      </c>
    </row>
    <row r="469" spans="11:13" hidden="1" x14ac:dyDescent="0.3">
      <c r="K469" s="7">
        <f t="shared" si="23"/>
        <v>0</v>
      </c>
      <c r="L469" s="5">
        <f t="shared" si="25"/>
        <v>0</v>
      </c>
      <c r="M469">
        <f t="shared" si="24"/>
        <v>0</v>
      </c>
    </row>
    <row r="470" spans="11:13" hidden="1" x14ac:dyDescent="0.3">
      <c r="K470" s="7">
        <f t="shared" si="23"/>
        <v>0</v>
      </c>
      <c r="L470" s="5">
        <f t="shared" si="25"/>
        <v>0</v>
      </c>
      <c r="M470">
        <f t="shared" si="24"/>
        <v>0</v>
      </c>
    </row>
    <row r="471" spans="11:13" hidden="1" x14ac:dyDescent="0.3">
      <c r="K471" s="7">
        <f t="shared" si="23"/>
        <v>0</v>
      </c>
      <c r="L471" s="5">
        <f t="shared" si="25"/>
        <v>0</v>
      </c>
      <c r="M471">
        <f t="shared" si="24"/>
        <v>0</v>
      </c>
    </row>
    <row r="472" spans="11:13" hidden="1" x14ac:dyDescent="0.3">
      <c r="K472" s="7">
        <f t="shared" si="23"/>
        <v>0</v>
      </c>
      <c r="L472" s="5">
        <f t="shared" si="25"/>
        <v>0</v>
      </c>
      <c r="M472">
        <f t="shared" si="24"/>
        <v>0</v>
      </c>
    </row>
    <row r="473" spans="11:13" hidden="1" x14ac:dyDescent="0.3">
      <c r="K473" s="7">
        <f t="shared" si="23"/>
        <v>0</v>
      </c>
      <c r="L473" s="5">
        <f t="shared" si="25"/>
        <v>0</v>
      </c>
      <c r="M473">
        <f t="shared" si="24"/>
        <v>0</v>
      </c>
    </row>
    <row r="474" spans="11:13" hidden="1" x14ac:dyDescent="0.3">
      <c r="K474" s="7">
        <f t="shared" si="23"/>
        <v>0</v>
      </c>
      <c r="L474" s="5">
        <f t="shared" si="25"/>
        <v>0</v>
      </c>
      <c r="M474">
        <f t="shared" si="24"/>
        <v>0</v>
      </c>
    </row>
    <row r="475" spans="11:13" hidden="1" x14ac:dyDescent="0.3">
      <c r="K475" s="7">
        <f t="shared" si="23"/>
        <v>0</v>
      </c>
      <c r="L475" s="5">
        <f t="shared" si="25"/>
        <v>0</v>
      </c>
      <c r="M475">
        <f t="shared" si="24"/>
        <v>0</v>
      </c>
    </row>
    <row r="476" spans="11:13" hidden="1" x14ac:dyDescent="0.3">
      <c r="K476" s="7">
        <f t="shared" si="23"/>
        <v>0</v>
      </c>
      <c r="L476" s="5">
        <f t="shared" si="25"/>
        <v>0</v>
      </c>
      <c r="M476">
        <f t="shared" si="24"/>
        <v>0</v>
      </c>
    </row>
    <row r="477" spans="11:13" hidden="1" x14ac:dyDescent="0.3">
      <c r="K477" s="7">
        <f t="shared" si="23"/>
        <v>0</v>
      </c>
      <c r="L477" s="5">
        <f t="shared" si="25"/>
        <v>0</v>
      </c>
      <c r="M477">
        <f t="shared" si="24"/>
        <v>0</v>
      </c>
    </row>
    <row r="478" spans="11:13" hidden="1" x14ac:dyDescent="0.3">
      <c r="K478" s="7">
        <f t="shared" si="23"/>
        <v>0</v>
      </c>
      <c r="L478" s="5">
        <f t="shared" si="25"/>
        <v>0</v>
      </c>
      <c r="M478">
        <f t="shared" si="24"/>
        <v>0</v>
      </c>
    </row>
    <row r="479" spans="11:13" hidden="1" x14ac:dyDescent="0.3">
      <c r="K479" s="7">
        <f t="shared" si="23"/>
        <v>0</v>
      </c>
      <c r="L479" s="5">
        <f t="shared" si="25"/>
        <v>0</v>
      </c>
      <c r="M479">
        <f t="shared" si="24"/>
        <v>0</v>
      </c>
    </row>
    <row r="480" spans="11:13" hidden="1" x14ac:dyDescent="0.3">
      <c r="K480" s="7">
        <f t="shared" si="23"/>
        <v>0</v>
      </c>
      <c r="L480" s="5">
        <f t="shared" si="25"/>
        <v>0</v>
      </c>
      <c r="M480">
        <f t="shared" si="24"/>
        <v>0</v>
      </c>
    </row>
    <row r="481" spans="11:13" hidden="1" x14ac:dyDescent="0.3">
      <c r="K481" s="7">
        <f t="shared" si="23"/>
        <v>0</v>
      </c>
      <c r="L481" s="5">
        <f t="shared" si="25"/>
        <v>0</v>
      </c>
      <c r="M481">
        <f t="shared" si="24"/>
        <v>0</v>
      </c>
    </row>
    <row r="482" spans="11:13" hidden="1" x14ac:dyDescent="0.3">
      <c r="K482" s="7">
        <f t="shared" si="23"/>
        <v>0</v>
      </c>
      <c r="L482" s="5">
        <f t="shared" si="25"/>
        <v>0</v>
      </c>
      <c r="M482">
        <f t="shared" si="24"/>
        <v>0</v>
      </c>
    </row>
    <row r="483" spans="11:13" hidden="1" x14ac:dyDescent="0.3">
      <c r="K483" s="7">
        <f t="shared" si="23"/>
        <v>0</v>
      </c>
      <c r="L483" s="5">
        <f t="shared" si="25"/>
        <v>0</v>
      </c>
      <c r="M483">
        <f t="shared" si="24"/>
        <v>0</v>
      </c>
    </row>
    <row r="484" spans="11:13" hidden="1" x14ac:dyDescent="0.3">
      <c r="K484" s="7">
        <f t="shared" si="23"/>
        <v>0</v>
      </c>
      <c r="L484" s="5">
        <f t="shared" si="25"/>
        <v>0</v>
      </c>
      <c r="M484">
        <f t="shared" si="24"/>
        <v>0</v>
      </c>
    </row>
    <row r="485" spans="11:13" hidden="1" x14ac:dyDescent="0.3">
      <c r="K485" s="7">
        <f t="shared" si="23"/>
        <v>0</v>
      </c>
      <c r="L485" s="5">
        <f t="shared" si="25"/>
        <v>0</v>
      </c>
      <c r="M485">
        <f t="shared" si="24"/>
        <v>0</v>
      </c>
    </row>
    <row r="486" spans="11:13" hidden="1" x14ac:dyDescent="0.3">
      <c r="K486" s="7">
        <f t="shared" si="23"/>
        <v>0</v>
      </c>
      <c r="L486" s="5">
        <f t="shared" si="25"/>
        <v>0</v>
      </c>
      <c r="M486">
        <f t="shared" si="24"/>
        <v>0</v>
      </c>
    </row>
    <row r="487" spans="11:13" hidden="1" x14ac:dyDescent="0.3">
      <c r="K487" s="7">
        <f t="shared" si="23"/>
        <v>0</v>
      </c>
      <c r="L487" s="5">
        <f t="shared" si="25"/>
        <v>0</v>
      </c>
      <c r="M487">
        <f t="shared" si="24"/>
        <v>0</v>
      </c>
    </row>
    <row r="488" spans="11:13" hidden="1" x14ac:dyDescent="0.3">
      <c r="K488" s="7">
        <f t="shared" si="23"/>
        <v>0</v>
      </c>
      <c r="L488" s="5">
        <f t="shared" si="25"/>
        <v>0</v>
      </c>
      <c r="M488">
        <f t="shared" si="24"/>
        <v>0</v>
      </c>
    </row>
    <row r="489" spans="11:13" hidden="1" x14ac:dyDescent="0.3">
      <c r="K489" s="7">
        <f t="shared" si="23"/>
        <v>0</v>
      </c>
      <c r="L489" s="5">
        <f t="shared" si="25"/>
        <v>0</v>
      </c>
      <c r="M489">
        <f t="shared" si="24"/>
        <v>0</v>
      </c>
    </row>
    <row r="490" spans="11:13" hidden="1" x14ac:dyDescent="0.3">
      <c r="K490" s="7">
        <f t="shared" si="23"/>
        <v>0</v>
      </c>
      <c r="L490" s="5">
        <f t="shared" si="25"/>
        <v>0</v>
      </c>
      <c r="M490">
        <f t="shared" si="24"/>
        <v>0</v>
      </c>
    </row>
    <row r="491" spans="11:13" hidden="1" x14ac:dyDescent="0.3">
      <c r="K491" s="7">
        <f t="shared" ref="K491:K494" si="26">SUM(F491:J491)</f>
        <v>0</v>
      </c>
      <c r="L491" s="5">
        <f t="shared" si="25"/>
        <v>0</v>
      </c>
      <c r="M491">
        <f t="shared" ref="M491:M494" si="27">SUM(K491*L491)</f>
        <v>0</v>
      </c>
    </row>
    <row r="492" spans="11:13" hidden="1" x14ac:dyDescent="0.3">
      <c r="K492" s="7">
        <f t="shared" si="26"/>
        <v>0</v>
      </c>
      <c r="L492" s="5">
        <f t="shared" si="25"/>
        <v>0</v>
      </c>
      <c r="M492">
        <f t="shared" si="27"/>
        <v>0</v>
      </c>
    </row>
    <row r="493" spans="11:13" hidden="1" x14ac:dyDescent="0.3">
      <c r="K493" s="7">
        <f t="shared" si="26"/>
        <v>0</v>
      </c>
      <c r="L493" s="5">
        <f t="shared" si="25"/>
        <v>0</v>
      </c>
      <c r="M493">
        <f t="shared" si="27"/>
        <v>0</v>
      </c>
    </row>
    <row r="494" spans="11:13" hidden="1" x14ac:dyDescent="0.3">
      <c r="K494" s="7">
        <f t="shared" si="26"/>
        <v>0</v>
      </c>
      <c r="L494" s="5">
        <f t="shared" si="25"/>
        <v>0</v>
      </c>
      <c r="M494">
        <f t="shared" si="27"/>
        <v>0</v>
      </c>
    </row>
    <row r="495" spans="11:13" hidden="1" x14ac:dyDescent="0.3">
      <c r="K495" s="7">
        <f t="shared" si="23"/>
        <v>0</v>
      </c>
      <c r="L495" s="5">
        <f t="shared" si="25"/>
        <v>0</v>
      </c>
      <c r="M495">
        <f t="shared" si="24"/>
        <v>0</v>
      </c>
    </row>
    <row r="496" spans="11:13" hidden="1" x14ac:dyDescent="0.3">
      <c r="K496" s="7">
        <f t="shared" si="23"/>
        <v>0</v>
      </c>
      <c r="L496" s="5">
        <f t="shared" si="25"/>
        <v>0</v>
      </c>
      <c r="M496">
        <f t="shared" si="24"/>
        <v>0</v>
      </c>
    </row>
    <row r="497" spans="3:13" ht="15" thickTop="1" x14ac:dyDescent="0.3">
      <c r="L497" s="5">
        <f t="shared" si="25"/>
        <v>0</v>
      </c>
      <c r="M497">
        <f t="shared" si="24"/>
        <v>0</v>
      </c>
    </row>
    <row r="498" spans="3:13" hidden="1" x14ac:dyDescent="0.3">
      <c r="L498" s="5">
        <f t="shared" si="25"/>
        <v>0</v>
      </c>
      <c r="M498">
        <f t="shared" si="24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8">SUMPRODUCT(--($E$4:$E$498=C500),--($D$4:$D$498=""),$F$4:$F$498)</f>
        <v>14.5</v>
      </c>
      <c r="G500" s="149">
        <f t="shared" ref="G500:G514" si="29">SUMPRODUCT(--($E$4:$E$498=C500),--($D$4:$D$498=""),$G$4:$G$498)</f>
        <v>12.14</v>
      </c>
      <c r="H500" s="149">
        <f t="shared" ref="H500:H514" si="30">SUMPRODUCT(--($E$4:$E$498=C500),--($D$4:$D$498=""),$H$4:$H$498)</f>
        <v>0</v>
      </c>
      <c r="I500" s="149">
        <f t="shared" ref="I500:I514" si="31">SUMPRODUCT(--($E$4:$E$498=C500),--($D$4:$D$498=""),$I$4:$I$498)</f>
        <v>0</v>
      </c>
      <c r="J500" s="149">
        <f t="shared" ref="J500:J514" si="32">SUMPRODUCT(--($E$4:$E$498=C500),--($D$4:$D$498=""),$J$4:$J$498)</f>
        <v>0</v>
      </c>
      <c r="K500" s="149">
        <f t="shared" ref="K500:K514" si="33">SUM(F500:J500)</f>
        <v>26.64</v>
      </c>
      <c r="L500" s="149"/>
      <c r="M500" s="149">
        <f t="shared" ref="M500:M507" si="34">SUMPRODUCT(--($E$4:$E$498=C500),--($D$4:$D$498=""),$M$4:$M$498)</f>
        <v>5328</v>
      </c>
    </row>
    <row r="501" spans="3:13" hidden="1" x14ac:dyDescent="0.3">
      <c r="C501" s="149" t="str">
        <f t="shared" ref="C501:C514" si="35">IF(F540="","Vrije categorie",F540)</f>
        <v>A1</v>
      </c>
      <c r="D501" s="149"/>
      <c r="E501" s="149"/>
      <c r="F501" s="149">
        <f t="shared" si="28"/>
        <v>0</v>
      </c>
      <c r="G501" s="149">
        <f t="shared" si="29"/>
        <v>0</v>
      </c>
      <c r="H501" s="149">
        <f t="shared" si="30"/>
        <v>0</v>
      </c>
      <c r="I501" s="149">
        <f t="shared" si="31"/>
        <v>0</v>
      </c>
      <c r="J501" s="149">
        <f t="shared" si="32"/>
        <v>0</v>
      </c>
      <c r="K501" s="149">
        <f t="shared" si="33"/>
        <v>0</v>
      </c>
      <c r="L501" s="149"/>
      <c r="M501" s="149">
        <f t="shared" si="34"/>
        <v>0</v>
      </c>
    </row>
    <row r="502" spans="3:13" hidden="1" x14ac:dyDescent="0.3">
      <c r="C502" s="149" t="str">
        <f t="shared" si="35"/>
        <v>B</v>
      </c>
      <c r="D502" s="149"/>
      <c r="E502" s="149"/>
      <c r="F502" s="149">
        <f t="shared" si="28"/>
        <v>12.22</v>
      </c>
      <c r="G502" s="149">
        <f t="shared" si="29"/>
        <v>21.37</v>
      </c>
      <c r="H502" s="149">
        <f t="shared" si="30"/>
        <v>0</v>
      </c>
      <c r="I502" s="149">
        <f t="shared" si="31"/>
        <v>0</v>
      </c>
      <c r="J502" s="149">
        <f t="shared" si="32"/>
        <v>0</v>
      </c>
      <c r="K502" s="149">
        <f t="shared" si="33"/>
        <v>33.590000000000003</v>
      </c>
      <c r="L502" s="149"/>
      <c r="M502" s="149">
        <f t="shared" si="34"/>
        <v>6718</v>
      </c>
    </row>
    <row r="503" spans="3:13" hidden="1" x14ac:dyDescent="0.3">
      <c r="C503" s="149" t="str">
        <f t="shared" si="35"/>
        <v>C</v>
      </c>
      <c r="D503" s="149"/>
      <c r="E503" s="149"/>
      <c r="F503" s="149">
        <f t="shared" si="28"/>
        <v>0</v>
      </c>
      <c r="G503" s="149">
        <f t="shared" si="29"/>
        <v>0</v>
      </c>
      <c r="H503" s="149">
        <f t="shared" si="30"/>
        <v>0</v>
      </c>
      <c r="I503" s="149">
        <f t="shared" si="31"/>
        <v>49</v>
      </c>
      <c r="J503" s="149">
        <f t="shared" si="32"/>
        <v>18.600000000000001</v>
      </c>
      <c r="K503" s="149">
        <f t="shared" si="33"/>
        <v>67.599999999999994</v>
      </c>
      <c r="L503" s="149"/>
      <c r="M503" s="149">
        <f t="shared" si="34"/>
        <v>13520</v>
      </c>
    </row>
    <row r="504" spans="3:13" hidden="1" x14ac:dyDescent="0.3">
      <c r="C504" s="149" t="str">
        <f t="shared" si="35"/>
        <v>D</v>
      </c>
      <c r="D504" s="149"/>
      <c r="E504" s="149"/>
      <c r="F504" s="149">
        <f t="shared" si="28"/>
        <v>21</v>
      </c>
      <c r="G504" s="149">
        <f t="shared" si="29"/>
        <v>91.509999999999991</v>
      </c>
      <c r="H504" s="149">
        <f t="shared" si="30"/>
        <v>359.92</v>
      </c>
      <c r="I504" s="149">
        <f t="shared" si="31"/>
        <v>46</v>
      </c>
      <c r="J504" s="149">
        <f t="shared" si="32"/>
        <v>0</v>
      </c>
      <c r="K504" s="149">
        <f t="shared" si="33"/>
        <v>518.43000000000006</v>
      </c>
      <c r="L504" s="149"/>
      <c r="M504" s="149">
        <f t="shared" si="34"/>
        <v>103686</v>
      </c>
    </row>
    <row r="505" spans="3:13" hidden="1" x14ac:dyDescent="0.3">
      <c r="C505" s="149" t="str">
        <f t="shared" si="35"/>
        <v>Vrije categorie</v>
      </c>
      <c r="D505" s="149"/>
      <c r="E505" s="149"/>
      <c r="F505" s="149">
        <f t="shared" si="28"/>
        <v>0</v>
      </c>
      <c r="G505" s="149">
        <f t="shared" si="29"/>
        <v>0</v>
      </c>
      <c r="H505" s="149">
        <f t="shared" si="30"/>
        <v>0</v>
      </c>
      <c r="I505" s="149">
        <f t="shared" si="31"/>
        <v>0</v>
      </c>
      <c r="J505" s="149">
        <f t="shared" si="32"/>
        <v>0</v>
      </c>
      <c r="K505" s="149">
        <f t="shared" si="33"/>
        <v>0</v>
      </c>
      <c r="L505" s="149"/>
      <c r="M505" s="149">
        <f t="shared" si="34"/>
        <v>0</v>
      </c>
    </row>
    <row r="506" spans="3:13" hidden="1" x14ac:dyDescent="0.3">
      <c r="C506" s="149" t="str">
        <f t="shared" si="35"/>
        <v>Vrije categorie</v>
      </c>
      <c r="D506" s="149"/>
      <c r="E506" s="149"/>
      <c r="F506" s="149">
        <f t="shared" si="28"/>
        <v>0</v>
      </c>
      <c r="G506" s="149">
        <f t="shared" si="29"/>
        <v>0</v>
      </c>
      <c r="H506" s="149">
        <f t="shared" si="30"/>
        <v>0</v>
      </c>
      <c r="I506" s="149">
        <f t="shared" si="31"/>
        <v>0</v>
      </c>
      <c r="J506" s="149">
        <f t="shared" si="32"/>
        <v>0</v>
      </c>
      <c r="K506" s="149">
        <f t="shared" si="33"/>
        <v>0</v>
      </c>
      <c r="L506" s="149"/>
      <c r="M506" s="149">
        <f t="shared" si="34"/>
        <v>0</v>
      </c>
    </row>
    <row r="507" spans="3:13" hidden="1" x14ac:dyDescent="0.3">
      <c r="C507" s="149" t="str">
        <f t="shared" si="35"/>
        <v>Vrije categorie</v>
      </c>
      <c r="D507" s="149"/>
      <c r="E507" s="149"/>
      <c r="F507" s="149">
        <f t="shared" si="28"/>
        <v>0</v>
      </c>
      <c r="G507" s="149">
        <f t="shared" si="29"/>
        <v>0</v>
      </c>
      <c r="H507" s="149">
        <f t="shared" si="30"/>
        <v>0</v>
      </c>
      <c r="I507" s="149">
        <f t="shared" si="31"/>
        <v>0</v>
      </c>
      <c r="J507" s="149">
        <f t="shared" si="32"/>
        <v>0</v>
      </c>
      <c r="K507" s="149">
        <f t="shared" si="33"/>
        <v>0</v>
      </c>
      <c r="L507" s="149"/>
      <c r="M507" s="149">
        <f t="shared" si="34"/>
        <v>0</v>
      </c>
    </row>
    <row r="508" spans="3:13" hidden="1" x14ac:dyDescent="0.3">
      <c r="C508" s="149" t="str">
        <f t="shared" si="35"/>
        <v>Vrije categorie</v>
      </c>
      <c r="D508" s="149"/>
      <c r="E508" s="149"/>
      <c r="F508" s="149">
        <f t="shared" si="28"/>
        <v>0</v>
      </c>
      <c r="G508" s="149">
        <f t="shared" si="29"/>
        <v>0</v>
      </c>
      <c r="H508" s="149">
        <f t="shared" si="30"/>
        <v>0</v>
      </c>
      <c r="I508" s="149">
        <f t="shared" si="31"/>
        <v>0</v>
      </c>
      <c r="J508" s="149">
        <f t="shared" si="32"/>
        <v>0</v>
      </c>
      <c r="K508" s="149">
        <f t="shared" si="33"/>
        <v>0</v>
      </c>
      <c r="L508" s="149"/>
      <c r="M508" s="149">
        <f t="shared" ref="M508:M513" si="36">SUMPRODUCT(--($E$4:$E$498=C508),--($D$4:$D$498=""),$M$4:$M$498)</f>
        <v>0</v>
      </c>
    </row>
    <row r="509" spans="3:13" hidden="1" x14ac:dyDescent="0.3">
      <c r="C509" s="149" t="str">
        <f t="shared" si="35"/>
        <v>Vrije categorie</v>
      </c>
      <c r="D509" s="149"/>
      <c r="E509" s="149"/>
      <c r="F509" s="149">
        <f t="shared" si="28"/>
        <v>0</v>
      </c>
      <c r="G509" s="149">
        <f t="shared" si="29"/>
        <v>0</v>
      </c>
      <c r="H509" s="149">
        <f t="shared" si="30"/>
        <v>0</v>
      </c>
      <c r="I509" s="149">
        <f t="shared" si="31"/>
        <v>0</v>
      </c>
      <c r="J509" s="149">
        <f t="shared" si="32"/>
        <v>0</v>
      </c>
      <c r="K509" s="149">
        <f t="shared" si="33"/>
        <v>0</v>
      </c>
      <c r="L509" s="149"/>
      <c r="M509" s="149">
        <f t="shared" si="36"/>
        <v>0</v>
      </c>
    </row>
    <row r="510" spans="3:13" hidden="1" x14ac:dyDescent="0.3">
      <c r="C510" s="149" t="str">
        <f t="shared" si="35"/>
        <v>Vrije categorie</v>
      </c>
      <c r="D510" s="149"/>
      <c r="E510" s="149"/>
      <c r="F510" s="149">
        <f t="shared" si="28"/>
        <v>0</v>
      </c>
      <c r="G510" s="149">
        <f t="shared" si="29"/>
        <v>0</v>
      </c>
      <c r="H510" s="149">
        <f t="shared" si="30"/>
        <v>0</v>
      </c>
      <c r="I510" s="149">
        <f t="shared" si="31"/>
        <v>0</v>
      </c>
      <c r="J510" s="149">
        <f t="shared" si="32"/>
        <v>0</v>
      </c>
      <c r="K510" s="149">
        <f t="shared" si="33"/>
        <v>0</v>
      </c>
      <c r="L510" s="149"/>
      <c r="M510" s="149">
        <f t="shared" si="36"/>
        <v>0</v>
      </c>
    </row>
    <row r="511" spans="3:13" hidden="1" x14ac:dyDescent="0.3">
      <c r="C511" s="149" t="str">
        <f t="shared" si="35"/>
        <v>Vrije categorie</v>
      </c>
      <c r="D511" s="149"/>
      <c r="E511" s="149"/>
      <c r="F511" s="149">
        <f t="shared" si="28"/>
        <v>0</v>
      </c>
      <c r="G511" s="149">
        <f t="shared" si="29"/>
        <v>0</v>
      </c>
      <c r="H511" s="149">
        <f t="shared" si="30"/>
        <v>0</v>
      </c>
      <c r="I511" s="149">
        <f t="shared" si="31"/>
        <v>0</v>
      </c>
      <c r="J511" s="149">
        <f t="shared" si="32"/>
        <v>0</v>
      </c>
      <c r="K511" s="149">
        <f t="shared" si="33"/>
        <v>0</v>
      </c>
      <c r="L511" s="149"/>
      <c r="M511" s="149">
        <f t="shared" si="36"/>
        <v>0</v>
      </c>
    </row>
    <row r="512" spans="3:13" hidden="1" x14ac:dyDescent="0.3">
      <c r="C512" s="149" t="str">
        <f t="shared" si="35"/>
        <v>Vrije categorie</v>
      </c>
      <c r="D512" s="149"/>
      <c r="E512" s="149"/>
      <c r="F512" s="149">
        <f t="shared" si="28"/>
        <v>0</v>
      </c>
      <c r="G512" s="149">
        <f t="shared" si="29"/>
        <v>0</v>
      </c>
      <c r="H512" s="149">
        <f t="shared" si="30"/>
        <v>0</v>
      </c>
      <c r="I512" s="149">
        <f t="shared" si="31"/>
        <v>0</v>
      </c>
      <c r="J512" s="149">
        <f t="shared" si="32"/>
        <v>0</v>
      </c>
      <c r="K512" s="149">
        <f t="shared" si="33"/>
        <v>0</v>
      </c>
      <c r="L512" s="149"/>
      <c r="M512" s="149">
        <f t="shared" si="36"/>
        <v>0</v>
      </c>
    </row>
    <row r="513" spans="3:13" hidden="1" x14ac:dyDescent="0.3">
      <c r="C513" s="149" t="str">
        <f t="shared" si="35"/>
        <v>Vrije categorie</v>
      </c>
      <c r="D513" s="149"/>
      <c r="E513" s="149"/>
      <c r="F513" s="149">
        <f t="shared" si="28"/>
        <v>0</v>
      </c>
      <c r="G513" s="149">
        <f t="shared" si="29"/>
        <v>0</v>
      </c>
      <c r="H513" s="149">
        <f t="shared" si="30"/>
        <v>0</v>
      </c>
      <c r="I513" s="149">
        <f t="shared" si="31"/>
        <v>0</v>
      </c>
      <c r="J513" s="149">
        <f t="shared" si="32"/>
        <v>0</v>
      </c>
      <c r="K513" s="149">
        <f t="shared" si="33"/>
        <v>0</v>
      </c>
      <c r="L513" s="149"/>
      <c r="M513" s="149">
        <f t="shared" si="36"/>
        <v>0</v>
      </c>
    </row>
    <row r="514" spans="3:13" hidden="1" x14ac:dyDescent="0.3">
      <c r="C514" s="149" t="str">
        <f t="shared" si="35"/>
        <v>Vrije categorie</v>
      </c>
      <c r="D514" s="149"/>
      <c r="E514" s="149"/>
      <c r="F514" s="149">
        <f t="shared" si="28"/>
        <v>0</v>
      </c>
      <c r="G514" s="149">
        <f t="shared" si="29"/>
        <v>0</v>
      </c>
      <c r="H514" s="149">
        <f t="shared" si="30"/>
        <v>0</v>
      </c>
      <c r="I514" s="149">
        <f t="shared" si="31"/>
        <v>0</v>
      </c>
      <c r="J514" s="149">
        <f t="shared" si="32"/>
        <v>0</v>
      </c>
      <c r="K514" s="149">
        <f t="shared" si="33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47.72</v>
      </c>
      <c r="G515" s="150">
        <f t="shared" ref="G515:K515" si="37">SUM(G500:G514)</f>
        <v>125.02</v>
      </c>
      <c r="H515" s="150">
        <f t="shared" si="37"/>
        <v>359.92</v>
      </c>
      <c r="I515" s="150">
        <f t="shared" si="37"/>
        <v>95</v>
      </c>
      <c r="J515" s="150">
        <f t="shared" si="37"/>
        <v>18.600000000000001</v>
      </c>
      <c r="K515" s="150">
        <f t="shared" si="37"/>
        <v>646.2600000000001</v>
      </c>
      <c r="L515" s="150"/>
      <c r="M515" s="150">
        <f>SUM(M499:M514)</f>
        <v>129252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15.4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5.12</v>
      </c>
      <c r="K517" s="150">
        <f>SUM(F517:J517)</f>
        <v>20.52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8">C500</f>
        <v>A</v>
      </c>
      <c r="D520" s="9"/>
      <c r="E520" s="9"/>
      <c r="F520" s="9">
        <f t="shared" ref="F520:F534" si="39">SUMPRODUCT(--($E$4:$E$498=C520),--($D$4:$D$498="X"),$F$4:$F$498)</f>
        <v>0</v>
      </c>
      <c r="G520" s="9">
        <f t="shared" ref="G520:G534" si="40">SUMPRODUCT(--($E$4:$E$498=C520),--($D$4:$D$498="X"),$G$4:$G$498)</f>
        <v>0</v>
      </c>
      <c r="H520" s="9">
        <f t="shared" ref="H520:H534" si="41">SUMPRODUCT(--($E$4:$E$498=C520),--($D$4:$D$498="X"),$H$4:$H$498)</f>
        <v>0</v>
      </c>
      <c r="I520" s="9">
        <f t="shared" ref="I520:I534" si="42">SUMPRODUCT(--($E$4:$E$498=C520),--($D$4:$D$498="X"),$I$4:$I$498)</f>
        <v>0</v>
      </c>
      <c r="J520" s="9">
        <f t="shared" ref="J520:J534" si="43">SUMPRODUCT(--($E$4:$E$498=C520),--($D$4:$D$498="X"),$J$4:$J$498)</f>
        <v>0</v>
      </c>
      <c r="K520" s="9">
        <f t="shared" ref="K520:K534" si="44">SUM(F520:J520)</f>
        <v>0</v>
      </c>
    </row>
    <row r="521" spans="3:13" hidden="1" x14ac:dyDescent="0.3">
      <c r="C521" s="9" t="str">
        <f t="shared" si="38"/>
        <v>A1</v>
      </c>
      <c r="D521" s="9"/>
      <c r="E521" s="9"/>
      <c r="F521" s="9">
        <f t="shared" si="39"/>
        <v>0</v>
      </c>
      <c r="G521" s="9">
        <f t="shared" si="40"/>
        <v>0</v>
      </c>
      <c r="H521" s="9">
        <f t="shared" si="41"/>
        <v>0</v>
      </c>
      <c r="I521" s="9">
        <f t="shared" si="42"/>
        <v>0</v>
      </c>
      <c r="J521" s="9">
        <f t="shared" si="43"/>
        <v>0</v>
      </c>
      <c r="K521" s="9">
        <f t="shared" si="44"/>
        <v>0</v>
      </c>
    </row>
    <row r="522" spans="3:13" hidden="1" x14ac:dyDescent="0.3">
      <c r="C522" s="9" t="str">
        <f t="shared" si="38"/>
        <v>B</v>
      </c>
      <c r="D522" s="9"/>
      <c r="E522" s="9"/>
      <c r="F522" s="9">
        <f t="shared" si="39"/>
        <v>0</v>
      </c>
      <c r="G522" s="9">
        <f t="shared" si="40"/>
        <v>0</v>
      </c>
      <c r="H522" s="9">
        <f t="shared" si="41"/>
        <v>0</v>
      </c>
      <c r="I522" s="9">
        <f t="shared" si="42"/>
        <v>0</v>
      </c>
      <c r="J522" s="9">
        <f t="shared" si="43"/>
        <v>0</v>
      </c>
      <c r="K522" s="9">
        <f t="shared" si="44"/>
        <v>0</v>
      </c>
    </row>
    <row r="523" spans="3:13" hidden="1" x14ac:dyDescent="0.3">
      <c r="C523" s="9" t="str">
        <f t="shared" si="38"/>
        <v>C</v>
      </c>
      <c r="D523" s="9"/>
      <c r="E523" s="9"/>
      <c r="F523" s="9">
        <f t="shared" si="39"/>
        <v>0</v>
      </c>
      <c r="G523" s="9">
        <f t="shared" si="40"/>
        <v>0</v>
      </c>
      <c r="H523" s="9">
        <f t="shared" si="41"/>
        <v>0</v>
      </c>
      <c r="I523" s="9">
        <f t="shared" si="42"/>
        <v>0</v>
      </c>
      <c r="J523" s="9">
        <f t="shared" si="43"/>
        <v>0</v>
      </c>
      <c r="K523" s="9">
        <f t="shared" si="44"/>
        <v>0</v>
      </c>
    </row>
    <row r="524" spans="3:13" hidden="1" x14ac:dyDescent="0.3">
      <c r="C524" s="9" t="str">
        <f t="shared" si="38"/>
        <v>D</v>
      </c>
      <c r="D524" s="9"/>
      <c r="E524" s="9"/>
      <c r="F524" s="9">
        <f t="shared" si="39"/>
        <v>0</v>
      </c>
      <c r="G524" s="9">
        <f t="shared" si="40"/>
        <v>0</v>
      </c>
      <c r="H524" s="9">
        <f t="shared" si="41"/>
        <v>0</v>
      </c>
      <c r="I524" s="9">
        <f t="shared" si="42"/>
        <v>0</v>
      </c>
      <c r="J524" s="9">
        <f t="shared" si="43"/>
        <v>0</v>
      </c>
      <c r="K524" s="9">
        <f t="shared" si="44"/>
        <v>0</v>
      </c>
    </row>
    <row r="525" spans="3:13" hidden="1" x14ac:dyDescent="0.3">
      <c r="C525" s="9" t="str">
        <f t="shared" si="38"/>
        <v>Vrije categorie</v>
      </c>
      <c r="D525" s="9"/>
      <c r="E525" s="9"/>
      <c r="F525" s="9">
        <f t="shared" si="39"/>
        <v>0</v>
      </c>
      <c r="G525" s="9">
        <f t="shared" si="40"/>
        <v>0</v>
      </c>
      <c r="H525" s="9">
        <f t="shared" si="41"/>
        <v>0</v>
      </c>
      <c r="I525" s="9">
        <f t="shared" si="42"/>
        <v>0</v>
      </c>
      <c r="J525" s="9">
        <f t="shared" si="43"/>
        <v>0</v>
      </c>
      <c r="K525" s="9">
        <f t="shared" si="44"/>
        <v>0</v>
      </c>
    </row>
    <row r="526" spans="3:13" hidden="1" x14ac:dyDescent="0.3">
      <c r="C526" s="9" t="str">
        <f t="shared" si="38"/>
        <v>Vrije categorie</v>
      </c>
      <c r="D526" s="9"/>
      <c r="E526" s="9"/>
      <c r="F526" s="9">
        <f t="shared" si="39"/>
        <v>0</v>
      </c>
      <c r="G526" s="9">
        <f t="shared" si="40"/>
        <v>0</v>
      </c>
      <c r="H526" s="9">
        <f t="shared" si="41"/>
        <v>0</v>
      </c>
      <c r="I526" s="9">
        <f t="shared" si="42"/>
        <v>0</v>
      </c>
      <c r="J526" s="9">
        <f t="shared" si="43"/>
        <v>0</v>
      </c>
      <c r="K526" s="9">
        <f t="shared" si="44"/>
        <v>0</v>
      </c>
    </row>
    <row r="527" spans="3:13" hidden="1" x14ac:dyDescent="0.3">
      <c r="C527" s="9" t="str">
        <f t="shared" si="38"/>
        <v>Vrije categorie</v>
      </c>
      <c r="D527" s="9"/>
      <c r="E527" s="9"/>
      <c r="F527" s="9">
        <f t="shared" si="39"/>
        <v>0</v>
      </c>
      <c r="G527" s="9">
        <f t="shared" si="40"/>
        <v>0</v>
      </c>
      <c r="H527" s="9">
        <f t="shared" si="41"/>
        <v>0</v>
      </c>
      <c r="I527" s="9">
        <f t="shared" si="42"/>
        <v>0</v>
      </c>
      <c r="J527" s="9">
        <f t="shared" si="43"/>
        <v>0</v>
      </c>
      <c r="K527" s="9">
        <f t="shared" si="44"/>
        <v>0</v>
      </c>
    </row>
    <row r="528" spans="3:13" hidden="1" x14ac:dyDescent="0.3">
      <c r="C528" s="9" t="str">
        <f t="shared" si="38"/>
        <v>Vrije categorie</v>
      </c>
      <c r="D528" s="9"/>
      <c r="E528" s="9"/>
      <c r="F528" s="9">
        <f t="shared" si="39"/>
        <v>0</v>
      </c>
      <c r="G528" s="9">
        <f t="shared" si="40"/>
        <v>0</v>
      </c>
      <c r="H528" s="9">
        <f t="shared" si="41"/>
        <v>0</v>
      </c>
      <c r="I528" s="9">
        <f t="shared" si="42"/>
        <v>0</v>
      </c>
      <c r="J528" s="9">
        <f t="shared" si="43"/>
        <v>0</v>
      </c>
      <c r="K528" s="9">
        <f t="shared" si="44"/>
        <v>0</v>
      </c>
    </row>
    <row r="529" spans="3:12" hidden="1" x14ac:dyDescent="0.3">
      <c r="C529" s="9" t="str">
        <f t="shared" si="38"/>
        <v>Vrije categorie</v>
      </c>
      <c r="D529" s="9"/>
      <c r="E529" s="9"/>
      <c r="F529" s="9">
        <f t="shared" si="39"/>
        <v>0</v>
      </c>
      <c r="G529" s="9">
        <f t="shared" si="40"/>
        <v>0</v>
      </c>
      <c r="H529" s="9">
        <f t="shared" si="41"/>
        <v>0</v>
      </c>
      <c r="I529" s="9">
        <f t="shared" si="42"/>
        <v>0</v>
      </c>
      <c r="J529" s="9">
        <f t="shared" si="43"/>
        <v>0</v>
      </c>
      <c r="K529" s="9">
        <f t="shared" si="44"/>
        <v>0</v>
      </c>
    </row>
    <row r="530" spans="3:12" hidden="1" x14ac:dyDescent="0.3">
      <c r="C530" s="9" t="str">
        <f t="shared" si="38"/>
        <v>Vrije categorie</v>
      </c>
      <c r="D530" s="9"/>
      <c r="E530" s="9"/>
      <c r="F530" s="9">
        <f t="shared" si="39"/>
        <v>0</v>
      </c>
      <c r="G530" s="9">
        <f t="shared" si="40"/>
        <v>0</v>
      </c>
      <c r="H530" s="9">
        <f t="shared" si="41"/>
        <v>0</v>
      </c>
      <c r="I530" s="9">
        <f t="shared" si="42"/>
        <v>0</v>
      </c>
      <c r="J530" s="9">
        <f t="shared" si="43"/>
        <v>0</v>
      </c>
      <c r="K530" s="9">
        <f t="shared" si="44"/>
        <v>0</v>
      </c>
    </row>
    <row r="531" spans="3:12" hidden="1" x14ac:dyDescent="0.3">
      <c r="C531" s="9" t="str">
        <f t="shared" si="38"/>
        <v>Vrije categorie</v>
      </c>
      <c r="D531" s="9"/>
      <c r="E531" s="9"/>
      <c r="F531" s="9">
        <f t="shared" si="39"/>
        <v>0</v>
      </c>
      <c r="G531" s="9">
        <f t="shared" si="40"/>
        <v>0</v>
      </c>
      <c r="H531" s="9">
        <f t="shared" si="41"/>
        <v>0</v>
      </c>
      <c r="I531" s="9">
        <f t="shared" si="42"/>
        <v>0</v>
      </c>
      <c r="J531" s="9">
        <f t="shared" si="43"/>
        <v>0</v>
      </c>
      <c r="K531" s="9">
        <f t="shared" si="44"/>
        <v>0</v>
      </c>
    </row>
    <row r="532" spans="3:12" hidden="1" x14ac:dyDescent="0.3">
      <c r="C532" s="9" t="str">
        <f t="shared" si="38"/>
        <v>Vrije categorie</v>
      </c>
      <c r="D532" s="9"/>
      <c r="E532" s="9"/>
      <c r="F532" s="9">
        <f t="shared" si="39"/>
        <v>0</v>
      </c>
      <c r="G532" s="9">
        <f t="shared" si="40"/>
        <v>0</v>
      </c>
      <c r="H532" s="9">
        <f t="shared" si="41"/>
        <v>0</v>
      </c>
      <c r="I532" s="9">
        <f t="shared" si="42"/>
        <v>0</v>
      </c>
      <c r="J532" s="9">
        <f t="shared" si="43"/>
        <v>0</v>
      </c>
      <c r="K532" s="9">
        <f t="shared" si="44"/>
        <v>0</v>
      </c>
    </row>
    <row r="533" spans="3:12" hidden="1" x14ac:dyDescent="0.3">
      <c r="C533" s="9" t="str">
        <f t="shared" si="38"/>
        <v>Vrije categorie</v>
      </c>
      <c r="D533" s="9"/>
      <c r="E533" s="9"/>
      <c r="F533" s="9">
        <f t="shared" si="39"/>
        <v>0</v>
      </c>
      <c r="G533" s="9">
        <f t="shared" si="40"/>
        <v>0</v>
      </c>
      <c r="H533" s="9">
        <f t="shared" si="41"/>
        <v>0</v>
      </c>
      <c r="I533" s="9">
        <f t="shared" si="42"/>
        <v>0</v>
      </c>
      <c r="J533" s="9">
        <f t="shared" si="43"/>
        <v>0</v>
      </c>
      <c r="K533" s="9">
        <f t="shared" si="44"/>
        <v>0</v>
      </c>
    </row>
    <row r="534" spans="3:12" hidden="1" x14ac:dyDescent="0.3">
      <c r="C534" s="9" t="str">
        <f t="shared" si="38"/>
        <v>Vrije categorie</v>
      </c>
      <c r="D534" s="9"/>
      <c r="E534" s="9"/>
      <c r="F534" s="9">
        <f t="shared" si="39"/>
        <v>0</v>
      </c>
      <c r="G534" s="9">
        <f t="shared" si="40"/>
        <v>0</v>
      </c>
      <c r="H534" s="9">
        <f t="shared" si="41"/>
        <v>0</v>
      </c>
      <c r="I534" s="9">
        <f t="shared" si="42"/>
        <v>0</v>
      </c>
      <c r="J534" s="9">
        <f t="shared" si="43"/>
        <v>0</v>
      </c>
      <c r="K534" s="9">
        <f t="shared" si="44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5">SUM(F520:F534)</f>
        <v>0</v>
      </c>
      <c r="G535" s="10">
        <f t="shared" si="45"/>
        <v>0</v>
      </c>
      <c r="H535" s="10">
        <f t="shared" si="45"/>
        <v>0</v>
      </c>
      <c r="I535" s="10">
        <f t="shared" si="45"/>
        <v>0</v>
      </c>
      <c r="J535" s="10">
        <f t="shared" si="45"/>
        <v>0</v>
      </c>
      <c r="K535" s="10">
        <f t="shared" si="45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32,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OBS De Triangel</v>
      </c>
      <c r="C4" s="530"/>
      <c r="D4" s="530"/>
      <c r="E4" s="530"/>
      <c r="F4" s="548" t="s">
        <v>10</v>
      </c>
      <c r="G4" s="548"/>
      <c r="H4" s="306">
        <v>32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32a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149918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 t="str">
        <f>VLOOKUP($H$4,Verzamelblad!$A$5:$EK$54,32,0)</f>
        <v>Dieptereiniging sanitair</v>
      </c>
      <c r="B22" s="66"/>
      <c r="C22" s="67"/>
      <c r="D22" s="71" t="str">
        <f>VLOOKUP($H$4,Verzamelblad!$A$5:$EK$54,33,0)</f>
        <v>m²</v>
      </c>
      <c r="E22" s="224">
        <f>VLOOKUP($H$4,Verzamelblad!$A$5:$DE$54,34)</f>
        <v>28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340.5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340.5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340.5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78.59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340.5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340.5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340.5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340.5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 t="str">
        <f>VLOOKUP($H$4,Verzamelblad!$A$5:$EK$54,82,0)</f>
        <v>Koepelglas enkelvoudig gemeten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 t="str">
        <f>VLOOKUP($H$4,Verzamelblad!$A$5:$EK$54,84,0)</f>
        <v>Boeidelen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 t="str">
        <f>VLOOKUP($H$4,Verzamelblad!$A$5:$EK$54,86,0)</f>
        <v>Gevelbeplating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hidden="1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20" t="str">
        <f ca="1">VLOOKUP($H$4,Verzamelblad!$A$5:$EK$54,9,0)</f>
        <v/>
      </c>
      <c r="F82" s="100">
        <v>1</v>
      </c>
      <c r="G82" s="99"/>
      <c r="H82" s="99"/>
      <c r="I82" s="206" t="str">
        <f ca="1"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71458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8760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33700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5600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30400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149918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B4:E4"/>
    <mergeCell ref="F4:G4"/>
    <mergeCell ref="B5:E5"/>
    <mergeCell ref="F5:G5"/>
    <mergeCell ref="B6:E6"/>
    <mergeCell ref="F6:G6"/>
    <mergeCell ref="A82:D82"/>
    <mergeCell ref="A72:I72"/>
    <mergeCell ref="A73:I73"/>
    <mergeCell ref="A74:I74"/>
    <mergeCell ref="K17:K18"/>
    <mergeCell ref="J37:L39"/>
    <mergeCell ref="L17:L18"/>
    <mergeCell ref="A19:C19"/>
    <mergeCell ref="E19:F19"/>
    <mergeCell ref="A70:I70"/>
    <mergeCell ref="A71:I71"/>
  </mergeCells>
  <conditionalFormatting sqref="K14">
    <cfRule type="cellIs" dxfId="34" priority="4" operator="equal">
      <formula>"Geen 100%"</formula>
    </cfRule>
  </conditionalFormatting>
  <conditionalFormatting sqref="G12">
    <cfRule type="containsText" dxfId="33" priority="2" operator="containsText" text="te laag">
      <formula>NOT(ISERROR(SEARCH("te laag",G12)))</formula>
    </cfRule>
  </conditionalFormatting>
  <conditionalFormatting sqref="G13">
    <cfRule type="containsText" dxfId="32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1893E8C-B0C2-4AB5-A90D-7E2DDA16B2E4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tabColor rgb="FF173583"/>
  </sheetPr>
  <dimension ref="A1:M563"/>
  <sheetViews>
    <sheetView zoomScaleNormal="100" workbookViewId="0">
      <selection activeCell="J49" sqref="J49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'32'!H4</f>
        <v>32</v>
      </c>
      <c r="B1" s="38" t="s">
        <v>6</v>
      </c>
      <c r="C1" s="39"/>
      <c r="D1" s="51" t="str">
        <f>IF(VLOOKUP(A1,Verzamelblad!A5:E54,3)=0,"",VLOOKUP(A1,Verzamelblad!A5:E54,3))</f>
        <v>OBS De Triangel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52"/>
      <c r="B4" s="384"/>
      <c r="C4" s="385" t="s">
        <v>891</v>
      </c>
      <c r="D4" s="386"/>
      <c r="E4" s="386"/>
      <c r="F4" s="386"/>
      <c r="G4" s="386"/>
      <c r="H4" s="386"/>
      <c r="I4" s="386"/>
      <c r="J4" s="386"/>
      <c r="K4" s="364"/>
      <c r="L4" s="5">
        <f>IF(D4="X",0,IF(E4="",0,IF(E4="H",0,VLOOKUP(E4,$F$539:$G$553,2))))</f>
        <v>0</v>
      </c>
      <c r="M4">
        <f>SUM(K4*L4)</f>
        <v>0</v>
      </c>
    </row>
    <row r="5" spans="1:13" x14ac:dyDescent="0.3">
      <c r="A5" s="387" t="s">
        <v>399</v>
      </c>
      <c r="B5" s="362" t="s">
        <v>911</v>
      </c>
      <c r="C5" s="387" t="s">
        <v>921</v>
      </c>
      <c r="D5" s="387"/>
      <c r="E5" s="387" t="s">
        <v>287</v>
      </c>
      <c r="F5" s="388">
        <v>5</v>
      </c>
      <c r="G5" s="388"/>
      <c r="H5" s="388"/>
      <c r="I5" s="388"/>
      <c r="J5" s="388"/>
      <c r="K5" s="331">
        <f t="shared" ref="K5:K40" si="0">SUM(F5:J5)</f>
        <v>5</v>
      </c>
      <c r="L5" s="5">
        <f>IF(D5="X",0,IF(E5="",0,IF(E5="H",0,VLOOKUP(E5,$F$539:$G$553,2))))</f>
        <v>200</v>
      </c>
      <c r="M5">
        <f t="shared" ref="M5:M68" si="1">SUM(K5*L5)</f>
        <v>1000</v>
      </c>
    </row>
    <row r="6" spans="1:13" x14ac:dyDescent="0.3">
      <c r="A6" s="387" t="s">
        <v>396</v>
      </c>
      <c r="B6" s="362" t="s">
        <v>893</v>
      </c>
      <c r="C6" s="387" t="s">
        <v>1024</v>
      </c>
      <c r="D6" s="387"/>
      <c r="E6" s="387" t="s">
        <v>287</v>
      </c>
      <c r="F6" s="388"/>
      <c r="G6" s="388">
        <v>115</v>
      </c>
      <c r="H6" s="388"/>
      <c r="I6" s="388"/>
      <c r="J6" s="388"/>
      <c r="K6" s="331">
        <f t="shared" si="0"/>
        <v>115</v>
      </c>
      <c r="L6" s="5">
        <f t="shared" ref="L6:L69" si="2">IF(D6="X",0,IF(E6="",0,IF(E6="H",0,VLOOKUP(E6,$F$539:$G$553,2))))</f>
        <v>200</v>
      </c>
      <c r="M6">
        <f t="shared" si="1"/>
        <v>23000</v>
      </c>
    </row>
    <row r="7" spans="1:13" x14ac:dyDescent="0.3">
      <c r="A7" s="387" t="s">
        <v>395</v>
      </c>
      <c r="B7" s="362" t="s">
        <v>910</v>
      </c>
      <c r="C7" s="387" t="s">
        <v>416</v>
      </c>
      <c r="D7" s="387"/>
      <c r="E7" s="387" t="s">
        <v>290</v>
      </c>
      <c r="F7" s="388"/>
      <c r="G7" s="388"/>
      <c r="H7" s="388">
        <v>87</v>
      </c>
      <c r="I7" s="388"/>
      <c r="J7" s="388">
        <v>57</v>
      </c>
      <c r="K7" s="331">
        <f t="shared" si="0"/>
        <v>144</v>
      </c>
      <c r="L7" s="5">
        <f t="shared" si="2"/>
        <v>200</v>
      </c>
      <c r="M7">
        <f t="shared" si="1"/>
        <v>28800</v>
      </c>
    </row>
    <row r="8" spans="1:13" x14ac:dyDescent="0.3">
      <c r="A8" s="387" t="s">
        <v>440</v>
      </c>
      <c r="B8" s="362"/>
      <c r="C8" s="387" t="s">
        <v>1025</v>
      </c>
      <c r="D8" s="387"/>
      <c r="E8" s="387" t="s">
        <v>343</v>
      </c>
      <c r="F8" s="388"/>
      <c r="G8" s="388"/>
      <c r="H8" s="388"/>
      <c r="I8" s="388"/>
      <c r="J8" s="388">
        <v>0.5</v>
      </c>
      <c r="K8" s="331">
        <f t="shared" si="0"/>
        <v>0.5</v>
      </c>
      <c r="L8" s="5">
        <f t="shared" si="2"/>
        <v>0</v>
      </c>
      <c r="M8">
        <f t="shared" si="1"/>
        <v>0</v>
      </c>
    </row>
    <row r="9" spans="1:13" x14ac:dyDescent="0.3">
      <c r="A9" s="387" t="s">
        <v>441</v>
      </c>
      <c r="B9" s="362"/>
      <c r="C9" s="387" t="s">
        <v>1026</v>
      </c>
      <c r="D9" s="387"/>
      <c r="E9" s="387" t="s">
        <v>343</v>
      </c>
      <c r="F9" s="388"/>
      <c r="G9" s="388"/>
      <c r="H9" s="388"/>
      <c r="I9" s="388"/>
      <c r="J9" s="388">
        <v>8</v>
      </c>
      <c r="K9" s="331">
        <f t="shared" si="0"/>
        <v>8</v>
      </c>
      <c r="L9" s="5">
        <f t="shared" si="2"/>
        <v>0</v>
      </c>
      <c r="M9">
        <f t="shared" si="1"/>
        <v>0</v>
      </c>
    </row>
    <row r="10" spans="1:13" x14ac:dyDescent="0.3">
      <c r="A10" s="387" t="s">
        <v>543</v>
      </c>
      <c r="B10" s="362" t="s">
        <v>910</v>
      </c>
      <c r="C10" s="387" t="s">
        <v>1000</v>
      </c>
      <c r="D10" s="387"/>
      <c r="E10" s="387" t="s">
        <v>290</v>
      </c>
      <c r="F10" s="388"/>
      <c r="G10" s="388"/>
      <c r="H10" s="388">
        <v>8</v>
      </c>
      <c r="I10" s="388"/>
      <c r="J10" s="388"/>
      <c r="K10" s="331">
        <f t="shared" si="0"/>
        <v>8</v>
      </c>
      <c r="L10" s="5">
        <f t="shared" si="2"/>
        <v>200</v>
      </c>
      <c r="M10">
        <f t="shared" si="1"/>
        <v>1600</v>
      </c>
    </row>
    <row r="11" spans="1:13" x14ac:dyDescent="0.3">
      <c r="A11" s="387" t="s">
        <v>445</v>
      </c>
      <c r="B11" s="362">
        <v>2</v>
      </c>
      <c r="C11" s="387" t="s">
        <v>379</v>
      </c>
      <c r="D11" s="387"/>
      <c r="E11" s="387" t="s">
        <v>343</v>
      </c>
      <c r="F11" s="388"/>
      <c r="G11" s="388"/>
      <c r="H11" s="388">
        <v>8</v>
      </c>
      <c r="I11" s="388"/>
      <c r="J11" s="388"/>
      <c r="K11" s="331">
        <f t="shared" si="0"/>
        <v>8</v>
      </c>
      <c r="L11" s="5">
        <f t="shared" si="2"/>
        <v>0</v>
      </c>
      <c r="M11">
        <f t="shared" si="1"/>
        <v>0</v>
      </c>
    </row>
    <row r="12" spans="1:13" x14ac:dyDescent="0.3">
      <c r="A12" s="387" t="s">
        <v>444</v>
      </c>
      <c r="B12" s="362" t="s">
        <v>1027</v>
      </c>
      <c r="C12" s="387" t="s">
        <v>1028</v>
      </c>
      <c r="D12" s="387"/>
      <c r="E12" s="387" t="s">
        <v>343</v>
      </c>
      <c r="F12" s="388"/>
      <c r="G12" s="388"/>
      <c r="H12" s="388"/>
      <c r="I12" s="388"/>
      <c r="J12" s="388">
        <v>16</v>
      </c>
      <c r="K12" s="331">
        <f t="shared" si="0"/>
        <v>16</v>
      </c>
      <c r="L12" s="5">
        <f t="shared" si="2"/>
        <v>0</v>
      </c>
      <c r="M12">
        <f t="shared" si="1"/>
        <v>0</v>
      </c>
    </row>
    <row r="13" spans="1:13" x14ac:dyDescent="0.3">
      <c r="A13" s="387" t="s">
        <v>446</v>
      </c>
      <c r="B13" s="362" t="s">
        <v>1029</v>
      </c>
      <c r="C13" s="387" t="s">
        <v>1030</v>
      </c>
      <c r="D13" s="387"/>
      <c r="E13" s="387" t="s">
        <v>343</v>
      </c>
      <c r="F13" s="388"/>
      <c r="G13" s="388"/>
      <c r="H13" s="388"/>
      <c r="I13" s="388"/>
      <c r="J13" s="388">
        <v>8</v>
      </c>
      <c r="K13" s="331">
        <f t="shared" si="0"/>
        <v>8</v>
      </c>
      <c r="L13" s="5">
        <f t="shared" si="2"/>
        <v>0</v>
      </c>
      <c r="M13">
        <f t="shared" si="1"/>
        <v>0</v>
      </c>
    </row>
    <row r="14" spans="1:13" x14ac:dyDescent="0.3">
      <c r="A14" s="387" t="s">
        <v>539</v>
      </c>
      <c r="B14" s="362" t="s">
        <v>915</v>
      </c>
      <c r="C14" s="387" t="s">
        <v>1031</v>
      </c>
      <c r="D14" s="387"/>
      <c r="E14" s="387" t="s">
        <v>343</v>
      </c>
      <c r="F14" s="388"/>
      <c r="G14" s="388"/>
      <c r="H14" s="388"/>
      <c r="I14" s="388"/>
      <c r="J14" s="388">
        <v>4.5</v>
      </c>
      <c r="K14" s="331">
        <f t="shared" si="0"/>
        <v>4.5</v>
      </c>
      <c r="L14" s="5">
        <f t="shared" si="2"/>
        <v>0</v>
      </c>
      <c r="M14">
        <f t="shared" si="1"/>
        <v>0</v>
      </c>
    </row>
    <row r="15" spans="1:13" x14ac:dyDescent="0.3">
      <c r="A15" s="387" t="s">
        <v>402</v>
      </c>
      <c r="B15" s="362" t="s">
        <v>917</v>
      </c>
      <c r="C15" s="387" t="s">
        <v>385</v>
      </c>
      <c r="D15" s="387"/>
      <c r="E15" s="387" t="s">
        <v>343</v>
      </c>
      <c r="F15" s="388"/>
      <c r="G15" s="388">
        <v>57</v>
      </c>
      <c r="H15" s="388"/>
      <c r="I15" s="388"/>
      <c r="J15" s="388"/>
      <c r="K15" s="331">
        <f t="shared" si="0"/>
        <v>57</v>
      </c>
      <c r="L15" s="5">
        <f t="shared" si="2"/>
        <v>0</v>
      </c>
      <c r="M15">
        <f t="shared" si="1"/>
        <v>0</v>
      </c>
    </row>
    <row r="16" spans="1:13" x14ac:dyDescent="0.3">
      <c r="A16" s="387" t="s">
        <v>439</v>
      </c>
      <c r="B16" s="362" t="s">
        <v>946</v>
      </c>
      <c r="C16" s="387" t="s">
        <v>1032</v>
      </c>
      <c r="D16" s="387"/>
      <c r="E16" s="387" t="s">
        <v>276</v>
      </c>
      <c r="F16" s="388"/>
      <c r="G16" s="388"/>
      <c r="H16" s="388"/>
      <c r="I16" s="388"/>
      <c r="J16" s="388">
        <v>5.5</v>
      </c>
      <c r="K16" s="331">
        <f t="shared" si="0"/>
        <v>5.5</v>
      </c>
      <c r="L16" s="5">
        <f t="shared" si="2"/>
        <v>200</v>
      </c>
      <c r="M16">
        <f t="shared" si="1"/>
        <v>1100</v>
      </c>
    </row>
    <row r="17" spans="1:13" x14ac:dyDescent="0.3">
      <c r="A17" s="387" t="s">
        <v>437</v>
      </c>
      <c r="B17" s="362">
        <v>6</v>
      </c>
      <c r="C17" s="387" t="s">
        <v>826</v>
      </c>
      <c r="D17" s="387"/>
      <c r="E17" s="387" t="s">
        <v>343</v>
      </c>
      <c r="F17" s="388"/>
      <c r="G17" s="388"/>
      <c r="H17" s="388"/>
      <c r="I17" s="388"/>
      <c r="J17" s="388">
        <v>2.5</v>
      </c>
      <c r="K17" s="331">
        <f t="shared" si="0"/>
        <v>2.5</v>
      </c>
      <c r="L17" s="5">
        <f t="shared" si="2"/>
        <v>0</v>
      </c>
      <c r="M17">
        <f t="shared" si="1"/>
        <v>0</v>
      </c>
    </row>
    <row r="18" spans="1:13" x14ac:dyDescent="0.3">
      <c r="A18" s="387" t="s">
        <v>436</v>
      </c>
      <c r="B18" s="362">
        <v>5</v>
      </c>
      <c r="C18" s="387" t="s">
        <v>1033</v>
      </c>
      <c r="D18" s="387"/>
      <c r="E18" s="387" t="s">
        <v>288</v>
      </c>
      <c r="F18" s="388"/>
      <c r="G18" s="388">
        <v>9.5</v>
      </c>
      <c r="H18" s="388"/>
      <c r="I18" s="388"/>
      <c r="J18" s="388"/>
      <c r="K18" s="331">
        <f t="shared" si="0"/>
        <v>9.5</v>
      </c>
      <c r="L18" s="5">
        <f t="shared" si="2"/>
        <v>200</v>
      </c>
      <c r="M18">
        <f t="shared" si="1"/>
        <v>1900</v>
      </c>
    </row>
    <row r="19" spans="1:13" x14ac:dyDescent="0.3">
      <c r="A19" s="387" t="s">
        <v>438</v>
      </c>
      <c r="B19" s="362" t="s">
        <v>892</v>
      </c>
      <c r="C19" s="387" t="s">
        <v>385</v>
      </c>
      <c r="D19" s="387"/>
      <c r="E19" s="387" t="s">
        <v>288</v>
      </c>
      <c r="F19" s="388"/>
      <c r="G19" s="388"/>
      <c r="H19" s="388">
        <v>57</v>
      </c>
      <c r="I19" s="388"/>
      <c r="J19" s="388"/>
      <c r="K19" s="331">
        <f t="shared" si="0"/>
        <v>57</v>
      </c>
      <c r="L19" s="5">
        <f t="shared" si="2"/>
        <v>200</v>
      </c>
      <c r="M19">
        <f t="shared" si="1"/>
        <v>11400</v>
      </c>
    </row>
    <row r="20" spans="1:13" x14ac:dyDescent="0.3">
      <c r="A20" s="387" t="s">
        <v>442</v>
      </c>
      <c r="B20" s="362" t="s">
        <v>919</v>
      </c>
      <c r="C20" s="387" t="s">
        <v>1034</v>
      </c>
      <c r="D20" s="387"/>
      <c r="E20" s="387" t="s">
        <v>288</v>
      </c>
      <c r="F20" s="388"/>
      <c r="G20" s="388"/>
      <c r="H20" s="388">
        <v>28.85</v>
      </c>
      <c r="I20" s="388"/>
      <c r="J20" s="388"/>
      <c r="K20" s="331">
        <f t="shared" si="0"/>
        <v>28.85</v>
      </c>
      <c r="L20" s="5">
        <f t="shared" si="2"/>
        <v>200</v>
      </c>
      <c r="M20">
        <f t="shared" si="1"/>
        <v>5770</v>
      </c>
    </row>
    <row r="21" spans="1:13" x14ac:dyDescent="0.3">
      <c r="A21" s="387" t="s">
        <v>538</v>
      </c>
      <c r="B21" s="362" t="s">
        <v>919</v>
      </c>
      <c r="C21" s="387" t="s">
        <v>774</v>
      </c>
      <c r="D21" s="387"/>
      <c r="E21" s="387" t="s">
        <v>288</v>
      </c>
      <c r="F21" s="388"/>
      <c r="G21" s="388"/>
      <c r="H21" s="388">
        <v>28.85</v>
      </c>
      <c r="I21" s="388"/>
      <c r="J21" s="388"/>
      <c r="K21" s="331">
        <f t="shared" si="0"/>
        <v>28.85</v>
      </c>
      <c r="L21" s="5">
        <f t="shared" si="2"/>
        <v>200</v>
      </c>
      <c r="M21">
        <f t="shared" si="1"/>
        <v>5770</v>
      </c>
    </row>
    <row r="22" spans="1:13" x14ac:dyDescent="0.3">
      <c r="A22" s="387" t="s">
        <v>435</v>
      </c>
      <c r="B22" s="362" t="s">
        <v>894</v>
      </c>
      <c r="C22" s="387" t="s">
        <v>1024</v>
      </c>
      <c r="D22" s="387"/>
      <c r="E22" s="387" t="s">
        <v>287</v>
      </c>
      <c r="F22" s="388">
        <v>19.5</v>
      </c>
      <c r="G22" s="388"/>
      <c r="H22" s="388"/>
      <c r="I22" s="388"/>
      <c r="J22" s="388"/>
      <c r="K22" s="331">
        <f t="shared" si="0"/>
        <v>19.5</v>
      </c>
      <c r="L22" s="5">
        <f t="shared" si="2"/>
        <v>200</v>
      </c>
      <c r="M22">
        <f t="shared" si="1"/>
        <v>3900</v>
      </c>
    </row>
    <row r="23" spans="1:13" x14ac:dyDescent="0.3">
      <c r="A23" s="387" t="s">
        <v>432</v>
      </c>
      <c r="B23" s="362" t="s">
        <v>903</v>
      </c>
      <c r="C23" s="387" t="s">
        <v>1031</v>
      </c>
      <c r="D23" s="387"/>
      <c r="E23" s="387" t="s">
        <v>276</v>
      </c>
      <c r="F23" s="388"/>
      <c r="G23" s="388"/>
      <c r="H23" s="388"/>
      <c r="I23" s="388"/>
      <c r="J23" s="388">
        <v>4.5</v>
      </c>
      <c r="K23" s="331">
        <f t="shared" si="0"/>
        <v>4.5</v>
      </c>
      <c r="L23" s="5">
        <f t="shared" si="2"/>
        <v>200</v>
      </c>
      <c r="M23">
        <f t="shared" si="1"/>
        <v>900</v>
      </c>
    </row>
    <row r="24" spans="1:13" x14ac:dyDescent="0.3">
      <c r="A24" s="387" t="s">
        <v>431</v>
      </c>
      <c r="B24" s="362" t="s">
        <v>904</v>
      </c>
      <c r="C24" s="387" t="s">
        <v>1031</v>
      </c>
      <c r="D24" s="387"/>
      <c r="E24" s="387" t="s">
        <v>276</v>
      </c>
      <c r="F24" s="388"/>
      <c r="G24" s="388"/>
      <c r="H24" s="388"/>
      <c r="I24" s="388"/>
      <c r="J24" s="388">
        <v>4.5</v>
      </c>
      <c r="K24" s="331">
        <f t="shared" si="0"/>
        <v>4.5</v>
      </c>
      <c r="L24" s="5">
        <f t="shared" si="2"/>
        <v>200</v>
      </c>
      <c r="M24">
        <f t="shared" si="1"/>
        <v>900</v>
      </c>
    </row>
    <row r="25" spans="1:13" x14ac:dyDescent="0.3">
      <c r="A25" s="387" t="s">
        <v>429</v>
      </c>
      <c r="B25" s="362" t="s">
        <v>897</v>
      </c>
      <c r="C25" s="387" t="s">
        <v>385</v>
      </c>
      <c r="D25" s="387"/>
      <c r="E25" s="387" t="s">
        <v>288</v>
      </c>
      <c r="F25" s="388"/>
      <c r="G25" s="388">
        <v>57</v>
      </c>
      <c r="H25" s="388"/>
      <c r="I25" s="388"/>
      <c r="J25" s="388"/>
      <c r="K25" s="331">
        <f t="shared" si="0"/>
        <v>57</v>
      </c>
      <c r="L25" s="5">
        <f t="shared" si="2"/>
        <v>200</v>
      </c>
      <c r="M25">
        <f t="shared" si="1"/>
        <v>11400</v>
      </c>
    </row>
    <row r="26" spans="1:13" x14ac:dyDescent="0.3">
      <c r="A26" s="387" t="s">
        <v>430</v>
      </c>
      <c r="B26" s="362" t="s">
        <v>899</v>
      </c>
      <c r="C26" s="387" t="s">
        <v>385</v>
      </c>
      <c r="D26" s="387"/>
      <c r="E26" s="387" t="s">
        <v>288</v>
      </c>
      <c r="F26" s="388"/>
      <c r="G26" s="388">
        <v>57</v>
      </c>
      <c r="H26" s="388"/>
      <c r="I26" s="388"/>
      <c r="J26" s="388"/>
      <c r="K26" s="331">
        <f t="shared" si="0"/>
        <v>57</v>
      </c>
      <c r="L26" s="5">
        <f t="shared" si="2"/>
        <v>200</v>
      </c>
      <c r="M26">
        <f t="shared" si="1"/>
        <v>11400</v>
      </c>
    </row>
    <row r="27" spans="1:13" x14ac:dyDescent="0.3">
      <c r="A27" s="387" t="s">
        <v>428</v>
      </c>
      <c r="B27" s="362" t="s">
        <v>905</v>
      </c>
      <c r="C27" s="387" t="s">
        <v>1024</v>
      </c>
      <c r="D27" s="387"/>
      <c r="E27" s="387" t="s">
        <v>287</v>
      </c>
      <c r="F27" s="388"/>
      <c r="G27" s="388">
        <v>19.5</v>
      </c>
      <c r="H27" s="388"/>
      <c r="I27" s="388"/>
      <c r="J27" s="388"/>
      <c r="K27" s="331">
        <f t="shared" si="0"/>
        <v>19.5</v>
      </c>
      <c r="L27" s="5">
        <f t="shared" si="2"/>
        <v>200</v>
      </c>
      <c r="M27">
        <f t="shared" si="1"/>
        <v>3900</v>
      </c>
    </row>
    <row r="28" spans="1:13" x14ac:dyDescent="0.3">
      <c r="A28" s="387" t="s">
        <v>425</v>
      </c>
      <c r="B28" s="362" t="s">
        <v>896</v>
      </c>
      <c r="C28" s="387" t="s">
        <v>1031</v>
      </c>
      <c r="D28" s="387"/>
      <c r="E28" s="387" t="s">
        <v>276</v>
      </c>
      <c r="F28" s="388"/>
      <c r="G28" s="388"/>
      <c r="H28" s="388"/>
      <c r="I28" s="388"/>
      <c r="J28" s="388">
        <v>4.5</v>
      </c>
      <c r="K28" s="331">
        <f t="shared" si="0"/>
        <v>4.5</v>
      </c>
      <c r="L28" s="5">
        <f t="shared" si="2"/>
        <v>200</v>
      </c>
      <c r="M28">
        <f t="shared" si="1"/>
        <v>900</v>
      </c>
    </row>
    <row r="29" spans="1:13" x14ac:dyDescent="0.3">
      <c r="A29" s="387" t="s">
        <v>427</v>
      </c>
      <c r="B29" s="362" t="s">
        <v>901</v>
      </c>
      <c r="C29" s="387" t="s">
        <v>1031</v>
      </c>
      <c r="D29" s="387"/>
      <c r="E29" s="387" t="s">
        <v>276</v>
      </c>
      <c r="F29" s="388"/>
      <c r="G29" s="388"/>
      <c r="H29" s="388"/>
      <c r="I29" s="388"/>
      <c r="J29" s="388">
        <v>4.5</v>
      </c>
      <c r="K29" s="331">
        <f t="shared" si="0"/>
        <v>4.5</v>
      </c>
      <c r="L29" s="5">
        <f t="shared" si="2"/>
        <v>200</v>
      </c>
      <c r="M29">
        <f t="shared" si="1"/>
        <v>900</v>
      </c>
    </row>
    <row r="30" spans="1:13" x14ac:dyDescent="0.3">
      <c r="A30" s="387" t="s">
        <v>422</v>
      </c>
      <c r="B30" s="362" t="s">
        <v>908</v>
      </c>
      <c r="C30" s="387" t="s">
        <v>385</v>
      </c>
      <c r="D30" s="387"/>
      <c r="E30" s="387" t="s">
        <v>288</v>
      </c>
      <c r="F30" s="388"/>
      <c r="G30" s="388"/>
      <c r="H30" s="388">
        <v>57</v>
      </c>
      <c r="I30" s="388"/>
      <c r="J30" s="388"/>
      <c r="K30" s="331">
        <f t="shared" si="0"/>
        <v>57</v>
      </c>
      <c r="L30" s="5">
        <f t="shared" si="2"/>
        <v>200</v>
      </c>
      <c r="M30">
        <f t="shared" si="1"/>
        <v>11400</v>
      </c>
    </row>
    <row r="31" spans="1:13" x14ac:dyDescent="0.3">
      <c r="A31" s="387" t="s">
        <v>420</v>
      </c>
      <c r="B31" s="362" t="s">
        <v>1035</v>
      </c>
      <c r="C31" s="387" t="s">
        <v>351</v>
      </c>
      <c r="D31" s="387"/>
      <c r="E31" s="387" t="s">
        <v>288</v>
      </c>
      <c r="F31" s="388"/>
      <c r="G31" s="388"/>
      <c r="H31" s="388"/>
      <c r="I31" s="388"/>
      <c r="J31" s="388">
        <v>8</v>
      </c>
      <c r="K31" s="331">
        <f t="shared" si="0"/>
        <v>8</v>
      </c>
      <c r="L31" s="5">
        <f t="shared" si="2"/>
        <v>200</v>
      </c>
      <c r="M31">
        <f t="shared" si="1"/>
        <v>1600</v>
      </c>
    </row>
    <row r="32" spans="1:13" x14ac:dyDescent="0.3">
      <c r="A32" s="387" t="s">
        <v>414</v>
      </c>
      <c r="B32" s="362" t="s">
        <v>916</v>
      </c>
      <c r="C32" s="387" t="s">
        <v>1036</v>
      </c>
      <c r="D32" s="387"/>
      <c r="E32" s="387" t="s">
        <v>289</v>
      </c>
      <c r="F32" s="388">
        <v>16</v>
      </c>
      <c r="G32" s="388"/>
      <c r="H32" s="388"/>
      <c r="I32" s="388"/>
      <c r="J32" s="388"/>
      <c r="K32" s="331">
        <f t="shared" si="0"/>
        <v>16</v>
      </c>
      <c r="L32" s="5">
        <f t="shared" si="2"/>
        <v>120</v>
      </c>
      <c r="M32">
        <f t="shared" si="1"/>
        <v>1920</v>
      </c>
    </row>
    <row r="33" spans="1:13" x14ac:dyDescent="0.3">
      <c r="A33" s="387" t="s">
        <v>417</v>
      </c>
      <c r="B33" s="362">
        <v>3</v>
      </c>
      <c r="C33" s="387" t="s">
        <v>817</v>
      </c>
      <c r="D33" s="387"/>
      <c r="E33" s="387" t="s">
        <v>343</v>
      </c>
      <c r="F33" s="388"/>
      <c r="G33" s="388"/>
      <c r="H33" s="388"/>
      <c r="I33" s="388"/>
      <c r="J33" s="388">
        <v>6</v>
      </c>
      <c r="K33" s="331">
        <f t="shared" si="0"/>
        <v>6</v>
      </c>
      <c r="L33" s="5">
        <f t="shared" si="2"/>
        <v>0</v>
      </c>
      <c r="M33">
        <f t="shared" si="1"/>
        <v>0</v>
      </c>
    </row>
    <row r="34" spans="1:13" x14ac:dyDescent="0.3">
      <c r="A34" s="387" t="s">
        <v>410</v>
      </c>
      <c r="B34" s="362" t="s">
        <v>940</v>
      </c>
      <c r="C34" s="387" t="s">
        <v>1037</v>
      </c>
      <c r="D34" s="387"/>
      <c r="E34" s="387" t="s">
        <v>287</v>
      </c>
      <c r="F34" s="388"/>
      <c r="G34" s="388">
        <v>9.5</v>
      </c>
      <c r="H34" s="388"/>
      <c r="I34" s="388"/>
      <c r="J34" s="388"/>
      <c r="K34" s="331">
        <f t="shared" si="0"/>
        <v>9.5</v>
      </c>
      <c r="L34" s="5">
        <f t="shared" si="2"/>
        <v>200</v>
      </c>
      <c r="M34">
        <f t="shared" si="1"/>
        <v>1900</v>
      </c>
    </row>
    <row r="35" spans="1:13" x14ac:dyDescent="0.3">
      <c r="A35" s="387" t="s">
        <v>412</v>
      </c>
      <c r="B35" s="362" t="s">
        <v>907</v>
      </c>
      <c r="C35" s="387" t="s">
        <v>1038</v>
      </c>
      <c r="D35" s="387"/>
      <c r="E35" s="387" t="s">
        <v>288</v>
      </c>
      <c r="F35" s="388"/>
      <c r="G35" s="388">
        <v>16</v>
      </c>
      <c r="H35" s="388"/>
      <c r="I35" s="388"/>
      <c r="J35" s="388"/>
      <c r="K35" s="331">
        <f t="shared" si="0"/>
        <v>16</v>
      </c>
      <c r="L35" s="5">
        <f t="shared" si="2"/>
        <v>200</v>
      </c>
      <c r="M35">
        <f t="shared" si="1"/>
        <v>3200</v>
      </c>
    </row>
    <row r="36" spans="1:13" x14ac:dyDescent="0.3">
      <c r="A36" s="387" t="s">
        <v>409</v>
      </c>
      <c r="B36" s="362" t="s">
        <v>906</v>
      </c>
      <c r="C36" s="387" t="s">
        <v>960</v>
      </c>
      <c r="D36" s="387"/>
      <c r="E36" s="387" t="s">
        <v>288</v>
      </c>
      <c r="F36" s="388">
        <v>38.090000000000003</v>
      </c>
      <c r="G36" s="388"/>
      <c r="H36" s="388"/>
      <c r="I36" s="388"/>
      <c r="J36" s="388"/>
      <c r="K36" s="331">
        <f t="shared" si="0"/>
        <v>38.090000000000003</v>
      </c>
      <c r="L36" s="5">
        <f t="shared" si="2"/>
        <v>200</v>
      </c>
      <c r="M36">
        <f t="shared" si="1"/>
        <v>7618.0000000000009</v>
      </c>
    </row>
    <row r="37" spans="1:13" x14ac:dyDescent="0.3">
      <c r="A37" s="387" t="s">
        <v>408</v>
      </c>
      <c r="B37" s="362">
        <v>4</v>
      </c>
      <c r="C37" s="387" t="s">
        <v>379</v>
      </c>
      <c r="D37" s="387"/>
      <c r="E37" s="387" t="s">
        <v>343</v>
      </c>
      <c r="F37" s="388"/>
      <c r="G37" s="388"/>
      <c r="H37" s="388"/>
      <c r="I37" s="388"/>
      <c r="J37" s="388">
        <v>6.5</v>
      </c>
      <c r="K37" s="331">
        <f t="shared" si="0"/>
        <v>6.5</v>
      </c>
      <c r="L37" s="5">
        <f t="shared" si="2"/>
        <v>0</v>
      </c>
      <c r="M37">
        <f t="shared" si="1"/>
        <v>0</v>
      </c>
    </row>
    <row r="38" spans="1:13" x14ac:dyDescent="0.3">
      <c r="A38" s="387" t="s">
        <v>407</v>
      </c>
      <c r="B38" s="362" t="s">
        <v>902</v>
      </c>
      <c r="C38" s="387" t="s">
        <v>385</v>
      </c>
      <c r="D38" s="387"/>
      <c r="E38" s="387" t="s">
        <v>289</v>
      </c>
      <c r="F38" s="388"/>
      <c r="G38" s="388">
        <v>57</v>
      </c>
      <c r="H38" s="388"/>
      <c r="I38" s="388"/>
      <c r="J38" s="388"/>
      <c r="K38" s="331">
        <f t="shared" si="0"/>
        <v>57</v>
      </c>
      <c r="L38" s="5">
        <f t="shared" si="2"/>
        <v>120</v>
      </c>
      <c r="M38">
        <f t="shared" si="1"/>
        <v>6840</v>
      </c>
    </row>
    <row r="39" spans="1:13" x14ac:dyDescent="0.3">
      <c r="A39" s="387" t="s">
        <v>403</v>
      </c>
      <c r="B39" s="362" t="s">
        <v>913</v>
      </c>
      <c r="C39" s="387" t="s">
        <v>1031</v>
      </c>
      <c r="D39" s="387"/>
      <c r="E39" s="387" t="s">
        <v>276</v>
      </c>
      <c r="F39" s="388"/>
      <c r="G39" s="388"/>
      <c r="H39" s="388"/>
      <c r="I39" s="388"/>
      <c r="J39" s="388">
        <v>4.5</v>
      </c>
      <c r="K39" s="331">
        <f t="shared" si="0"/>
        <v>4.5</v>
      </c>
      <c r="L39" s="5">
        <f t="shared" si="2"/>
        <v>200</v>
      </c>
      <c r="M39">
        <f t="shared" si="1"/>
        <v>900</v>
      </c>
    </row>
    <row r="40" spans="1:13" ht="15" thickBot="1" x14ac:dyDescent="0.35">
      <c r="A40" s="352"/>
      <c r="B40" s="389"/>
      <c r="C40" s="390" t="s">
        <v>86</v>
      </c>
      <c r="D40" s="390"/>
      <c r="E40" s="390"/>
      <c r="F40" s="391">
        <f>SUM(F5:F39)</f>
        <v>78.59</v>
      </c>
      <c r="G40" s="391">
        <f>SUM(G5:G39)</f>
        <v>397.5</v>
      </c>
      <c r="H40" s="391">
        <f>SUM(H5:H39)</f>
        <v>274.7</v>
      </c>
      <c r="I40" s="391">
        <f>SUM(I5:I39)</f>
        <v>0</v>
      </c>
      <c r="J40" s="391">
        <f>SUM(J5:J39)</f>
        <v>145</v>
      </c>
      <c r="K40" s="333">
        <f t="shared" si="0"/>
        <v>895.79</v>
      </c>
      <c r="L40" s="5">
        <f t="shared" si="2"/>
        <v>0</v>
      </c>
      <c r="M40">
        <f t="shared" si="1"/>
        <v>0</v>
      </c>
    </row>
    <row r="41" spans="1:13" ht="15" hidden="1" thickTop="1" x14ac:dyDescent="0.3">
      <c r="K41" s="7">
        <f t="shared" ref="K41:K68" si="3">SUM(F41:J41)</f>
        <v>0</v>
      </c>
      <c r="L41" s="5">
        <f t="shared" si="2"/>
        <v>0</v>
      </c>
      <c r="M41">
        <f t="shared" si="1"/>
        <v>0</v>
      </c>
    </row>
    <row r="42" spans="1:13" hidden="1" x14ac:dyDescent="0.3">
      <c r="K42" s="7">
        <f t="shared" si="3"/>
        <v>0</v>
      </c>
      <c r="L42" s="5">
        <f t="shared" si="2"/>
        <v>0</v>
      </c>
      <c r="M42">
        <f t="shared" si="1"/>
        <v>0</v>
      </c>
    </row>
    <row r="43" spans="1:13" hidden="1" x14ac:dyDescent="0.3">
      <c r="K43" s="7">
        <f t="shared" si="3"/>
        <v>0</v>
      </c>
      <c r="L43" s="5">
        <f t="shared" si="2"/>
        <v>0</v>
      </c>
      <c r="M43">
        <f t="shared" si="1"/>
        <v>0</v>
      </c>
    </row>
    <row r="44" spans="1:13" hidden="1" x14ac:dyDescent="0.3">
      <c r="K44" s="7">
        <f t="shared" si="3"/>
        <v>0</v>
      </c>
      <c r="L44" s="5">
        <f t="shared" si="2"/>
        <v>0</v>
      </c>
      <c r="M44">
        <f t="shared" si="1"/>
        <v>0</v>
      </c>
    </row>
    <row r="45" spans="1:13" hidden="1" x14ac:dyDescent="0.3">
      <c r="K45" s="7">
        <f t="shared" si="3"/>
        <v>0</v>
      </c>
      <c r="L45" s="5">
        <f t="shared" si="2"/>
        <v>0</v>
      </c>
      <c r="M45">
        <f t="shared" si="1"/>
        <v>0</v>
      </c>
    </row>
    <row r="46" spans="1:13" hidden="1" x14ac:dyDescent="0.3">
      <c r="K46" s="7">
        <f t="shared" si="3"/>
        <v>0</v>
      </c>
      <c r="L46" s="5">
        <f t="shared" si="2"/>
        <v>0</v>
      </c>
      <c r="M46">
        <f t="shared" si="1"/>
        <v>0</v>
      </c>
    </row>
    <row r="47" spans="1:13" hidden="1" x14ac:dyDescent="0.3">
      <c r="K47" s="7">
        <f t="shared" si="3"/>
        <v>0</v>
      </c>
      <c r="L47" s="5">
        <f t="shared" si="2"/>
        <v>0</v>
      </c>
      <c r="M47">
        <f t="shared" si="1"/>
        <v>0</v>
      </c>
    </row>
    <row r="48" spans="1:13" hidden="1" x14ac:dyDescent="0.3">
      <c r="K48" s="7">
        <f t="shared" si="3"/>
        <v>0</v>
      </c>
      <c r="L48" s="5">
        <f t="shared" si="2"/>
        <v>0</v>
      </c>
      <c r="M48">
        <f t="shared" si="1"/>
        <v>0</v>
      </c>
    </row>
    <row r="49" spans="11:13" hidden="1" x14ac:dyDescent="0.3">
      <c r="K49" s="7">
        <f t="shared" si="3"/>
        <v>0</v>
      </c>
      <c r="L49" s="5">
        <f t="shared" si="2"/>
        <v>0</v>
      </c>
      <c r="M49">
        <f t="shared" si="1"/>
        <v>0</v>
      </c>
    </row>
    <row r="50" spans="11:13" hidden="1" x14ac:dyDescent="0.3">
      <c r="K50" s="7">
        <f t="shared" si="3"/>
        <v>0</v>
      </c>
      <c r="L50" s="5">
        <f t="shared" si="2"/>
        <v>0</v>
      </c>
      <c r="M50">
        <f t="shared" si="1"/>
        <v>0</v>
      </c>
    </row>
    <row r="51" spans="11:13" hidden="1" x14ac:dyDescent="0.3">
      <c r="K51" s="7">
        <f t="shared" si="3"/>
        <v>0</v>
      </c>
      <c r="L51" s="5">
        <f t="shared" si="2"/>
        <v>0</v>
      </c>
      <c r="M51">
        <f t="shared" si="1"/>
        <v>0</v>
      </c>
    </row>
    <row r="52" spans="11:13" hidden="1" x14ac:dyDescent="0.3">
      <c r="K52" s="7">
        <f t="shared" si="3"/>
        <v>0</v>
      </c>
      <c r="L52" s="5">
        <f t="shared" si="2"/>
        <v>0</v>
      </c>
      <c r="M52">
        <f t="shared" si="1"/>
        <v>0</v>
      </c>
    </row>
    <row r="53" spans="11:13" hidden="1" x14ac:dyDescent="0.3">
      <c r="K53" s="7">
        <f t="shared" si="3"/>
        <v>0</v>
      </c>
      <c r="L53" s="5">
        <f t="shared" si="2"/>
        <v>0</v>
      </c>
      <c r="M53">
        <f t="shared" si="1"/>
        <v>0</v>
      </c>
    </row>
    <row r="54" spans="11:13" hidden="1" x14ac:dyDescent="0.3">
      <c r="K54" s="7">
        <f t="shared" si="3"/>
        <v>0</v>
      </c>
      <c r="L54" s="5">
        <f t="shared" si="2"/>
        <v>0</v>
      </c>
      <c r="M54">
        <f t="shared" si="1"/>
        <v>0</v>
      </c>
    </row>
    <row r="55" spans="11:13" hidden="1" x14ac:dyDescent="0.3">
      <c r="K55" s="7">
        <f t="shared" si="3"/>
        <v>0</v>
      </c>
      <c r="L55" s="5">
        <f t="shared" si="2"/>
        <v>0</v>
      </c>
      <c r="M55">
        <f t="shared" si="1"/>
        <v>0</v>
      </c>
    </row>
    <row r="56" spans="11:13" hidden="1" x14ac:dyDescent="0.3">
      <c r="K56" s="7">
        <f t="shared" si="3"/>
        <v>0</v>
      </c>
      <c r="L56" s="5">
        <f t="shared" si="2"/>
        <v>0</v>
      </c>
      <c r="M56">
        <f t="shared" si="1"/>
        <v>0</v>
      </c>
    </row>
    <row r="57" spans="11:13" hidden="1" x14ac:dyDescent="0.3">
      <c r="K57" s="7">
        <f t="shared" si="3"/>
        <v>0</v>
      </c>
      <c r="L57" s="5">
        <f t="shared" si="2"/>
        <v>0</v>
      </c>
      <c r="M57">
        <f t="shared" si="1"/>
        <v>0</v>
      </c>
    </row>
    <row r="58" spans="11:13" hidden="1" x14ac:dyDescent="0.3">
      <c r="K58" s="7">
        <f t="shared" si="3"/>
        <v>0</v>
      </c>
      <c r="L58" s="5">
        <f t="shared" si="2"/>
        <v>0</v>
      </c>
      <c r="M58">
        <f t="shared" si="1"/>
        <v>0</v>
      </c>
    </row>
    <row r="59" spans="11:13" hidden="1" x14ac:dyDescent="0.3">
      <c r="K59" s="7">
        <f t="shared" si="3"/>
        <v>0</v>
      </c>
      <c r="L59" s="5">
        <f t="shared" si="2"/>
        <v>0</v>
      </c>
      <c r="M59">
        <f t="shared" si="1"/>
        <v>0</v>
      </c>
    </row>
    <row r="60" spans="11:13" hidden="1" x14ac:dyDescent="0.3">
      <c r="K60" s="7">
        <f t="shared" si="3"/>
        <v>0</v>
      </c>
      <c r="L60" s="5">
        <f t="shared" si="2"/>
        <v>0</v>
      </c>
      <c r="M60">
        <f t="shared" si="1"/>
        <v>0</v>
      </c>
    </row>
    <row r="61" spans="11:13" hidden="1" x14ac:dyDescent="0.3">
      <c r="K61" s="7">
        <f t="shared" si="3"/>
        <v>0</v>
      </c>
      <c r="L61" s="5">
        <f t="shared" si="2"/>
        <v>0</v>
      </c>
      <c r="M61">
        <f t="shared" si="1"/>
        <v>0</v>
      </c>
    </row>
    <row r="62" spans="11:13" hidden="1" x14ac:dyDescent="0.3">
      <c r="K62" s="7">
        <f t="shared" si="3"/>
        <v>0</v>
      </c>
      <c r="L62" s="5">
        <f t="shared" si="2"/>
        <v>0</v>
      </c>
      <c r="M62">
        <f t="shared" si="1"/>
        <v>0</v>
      </c>
    </row>
    <row r="63" spans="11:13" hidden="1" x14ac:dyDescent="0.3">
      <c r="K63" s="7">
        <f t="shared" si="3"/>
        <v>0</v>
      </c>
      <c r="L63" s="5">
        <f t="shared" si="2"/>
        <v>0</v>
      </c>
      <c r="M63">
        <f t="shared" si="1"/>
        <v>0</v>
      </c>
    </row>
    <row r="64" spans="11:13" hidden="1" x14ac:dyDescent="0.3">
      <c r="K64" s="7">
        <f t="shared" si="3"/>
        <v>0</v>
      </c>
      <c r="L64" s="5">
        <f t="shared" si="2"/>
        <v>0</v>
      </c>
      <c r="M64">
        <f t="shared" si="1"/>
        <v>0</v>
      </c>
    </row>
    <row r="65" spans="11:13" hidden="1" x14ac:dyDescent="0.3">
      <c r="K65" s="7">
        <f t="shared" si="3"/>
        <v>0</v>
      </c>
      <c r="L65" s="5">
        <f t="shared" si="2"/>
        <v>0</v>
      </c>
      <c r="M65">
        <f t="shared" si="1"/>
        <v>0</v>
      </c>
    </row>
    <row r="66" spans="11:13" hidden="1" x14ac:dyDescent="0.3">
      <c r="K66" s="7">
        <f t="shared" si="3"/>
        <v>0</v>
      </c>
      <c r="L66" s="5">
        <f t="shared" si="2"/>
        <v>0</v>
      </c>
      <c r="M66">
        <f t="shared" si="1"/>
        <v>0</v>
      </c>
    </row>
    <row r="67" spans="11:13" hidden="1" x14ac:dyDescent="0.3">
      <c r="K67" s="7">
        <f t="shared" si="3"/>
        <v>0</v>
      </c>
      <c r="L67" s="5">
        <f t="shared" si="2"/>
        <v>0</v>
      </c>
      <c r="M67">
        <f t="shared" si="1"/>
        <v>0</v>
      </c>
    </row>
    <row r="68" spans="11:13" hidden="1" x14ac:dyDescent="0.3">
      <c r="K68" s="7">
        <f t="shared" si="3"/>
        <v>0</v>
      </c>
      <c r="L68" s="5">
        <f t="shared" si="2"/>
        <v>0</v>
      </c>
      <c r="M68">
        <f t="shared" si="1"/>
        <v>0</v>
      </c>
    </row>
    <row r="69" spans="11:13" hidden="1" x14ac:dyDescent="0.3">
      <c r="K69" s="7">
        <f t="shared" ref="K69:K132" si="4">SUM(F69:J69)</f>
        <v>0</v>
      </c>
      <c r="L69" s="5">
        <f t="shared" si="2"/>
        <v>0</v>
      </c>
      <c r="M69">
        <f t="shared" ref="M69:M132" si="5">SUM(K69*L69)</f>
        <v>0</v>
      </c>
    </row>
    <row r="70" spans="11:13" hidden="1" x14ac:dyDescent="0.3">
      <c r="K70" s="7">
        <f t="shared" si="4"/>
        <v>0</v>
      </c>
      <c r="L70" s="5">
        <f t="shared" ref="L70:L133" si="6">IF(D70="X",0,IF(E70="",0,IF(E70="H",0,VLOOKUP(E70,$F$539:$G$553,2))))</f>
        <v>0</v>
      </c>
      <c r="M70">
        <f t="shared" si="5"/>
        <v>0</v>
      </c>
    </row>
    <row r="71" spans="11:13" hidden="1" x14ac:dyDescent="0.3">
      <c r="K71" s="7">
        <f t="shared" si="4"/>
        <v>0</v>
      </c>
      <c r="L71" s="5">
        <f t="shared" si="6"/>
        <v>0</v>
      </c>
      <c r="M71">
        <f t="shared" si="5"/>
        <v>0</v>
      </c>
    </row>
    <row r="72" spans="11:13" hidden="1" x14ac:dyDescent="0.3">
      <c r="K72" s="7">
        <f t="shared" si="4"/>
        <v>0</v>
      </c>
      <c r="L72" s="5">
        <f t="shared" si="6"/>
        <v>0</v>
      </c>
      <c r="M72">
        <f t="shared" si="5"/>
        <v>0</v>
      </c>
    </row>
    <row r="73" spans="11:13" hidden="1" x14ac:dyDescent="0.3">
      <c r="K73" s="7">
        <f t="shared" si="4"/>
        <v>0</v>
      </c>
      <c r="L73" s="5">
        <f t="shared" si="6"/>
        <v>0</v>
      </c>
      <c r="M73">
        <f t="shared" si="5"/>
        <v>0</v>
      </c>
    </row>
    <row r="74" spans="11:13" hidden="1" x14ac:dyDescent="0.3">
      <c r="K74" s="7">
        <f t="shared" si="4"/>
        <v>0</v>
      </c>
      <c r="L74" s="5">
        <f t="shared" si="6"/>
        <v>0</v>
      </c>
      <c r="M74">
        <f t="shared" si="5"/>
        <v>0</v>
      </c>
    </row>
    <row r="75" spans="11:13" hidden="1" x14ac:dyDescent="0.3">
      <c r="K75" s="7">
        <f t="shared" si="4"/>
        <v>0</v>
      </c>
      <c r="L75" s="5">
        <f t="shared" si="6"/>
        <v>0</v>
      </c>
      <c r="M75">
        <f t="shared" si="5"/>
        <v>0</v>
      </c>
    </row>
    <row r="76" spans="11:13" hidden="1" x14ac:dyDescent="0.3">
      <c r="K76" s="7">
        <f t="shared" si="4"/>
        <v>0</v>
      </c>
      <c r="L76" s="5">
        <f t="shared" si="6"/>
        <v>0</v>
      </c>
      <c r="M76">
        <f t="shared" si="5"/>
        <v>0</v>
      </c>
    </row>
    <row r="77" spans="11:13" hidden="1" x14ac:dyDescent="0.3">
      <c r="K77" s="7">
        <f t="shared" si="4"/>
        <v>0</v>
      </c>
      <c r="L77" s="5">
        <f t="shared" si="6"/>
        <v>0</v>
      </c>
      <c r="M77">
        <f t="shared" si="5"/>
        <v>0</v>
      </c>
    </row>
    <row r="78" spans="11:13" hidden="1" x14ac:dyDescent="0.3">
      <c r="K78" s="7">
        <f t="shared" si="4"/>
        <v>0</v>
      </c>
      <c r="L78" s="5">
        <f t="shared" si="6"/>
        <v>0</v>
      </c>
      <c r="M78">
        <f t="shared" si="5"/>
        <v>0</v>
      </c>
    </row>
    <row r="79" spans="11:13" hidden="1" x14ac:dyDescent="0.3">
      <c r="K79" s="7">
        <f t="shared" si="4"/>
        <v>0</v>
      </c>
      <c r="L79" s="5">
        <f t="shared" si="6"/>
        <v>0</v>
      </c>
      <c r="M79">
        <f t="shared" si="5"/>
        <v>0</v>
      </c>
    </row>
    <row r="80" spans="11:13" hidden="1" x14ac:dyDescent="0.3">
      <c r="K80" s="7">
        <f t="shared" si="4"/>
        <v>0</v>
      </c>
      <c r="L80" s="5">
        <f t="shared" si="6"/>
        <v>0</v>
      </c>
      <c r="M80">
        <f t="shared" si="5"/>
        <v>0</v>
      </c>
    </row>
    <row r="81" spans="11:13" hidden="1" x14ac:dyDescent="0.3">
      <c r="K81" s="7">
        <f t="shared" si="4"/>
        <v>0</v>
      </c>
      <c r="L81" s="5">
        <f t="shared" si="6"/>
        <v>0</v>
      </c>
      <c r="M81">
        <f t="shared" si="5"/>
        <v>0</v>
      </c>
    </row>
    <row r="82" spans="11:13" hidden="1" x14ac:dyDescent="0.3">
      <c r="K82" s="7">
        <f t="shared" si="4"/>
        <v>0</v>
      </c>
      <c r="L82" s="5">
        <f t="shared" si="6"/>
        <v>0</v>
      </c>
      <c r="M82">
        <f t="shared" si="5"/>
        <v>0</v>
      </c>
    </row>
    <row r="83" spans="11:13" hidden="1" x14ac:dyDescent="0.3">
      <c r="K83" s="7">
        <f t="shared" si="4"/>
        <v>0</v>
      </c>
      <c r="L83" s="5">
        <f t="shared" si="6"/>
        <v>0</v>
      </c>
      <c r="M83">
        <f t="shared" si="5"/>
        <v>0</v>
      </c>
    </row>
    <row r="84" spans="11:13" hidden="1" x14ac:dyDescent="0.3">
      <c r="K84" s="7">
        <f t="shared" si="4"/>
        <v>0</v>
      </c>
      <c r="L84" s="5">
        <f t="shared" si="6"/>
        <v>0</v>
      </c>
      <c r="M84">
        <f t="shared" si="5"/>
        <v>0</v>
      </c>
    </row>
    <row r="85" spans="11:13" hidden="1" x14ac:dyDescent="0.3">
      <c r="K85" s="7">
        <f t="shared" si="4"/>
        <v>0</v>
      </c>
      <c r="L85" s="5">
        <f t="shared" si="6"/>
        <v>0</v>
      </c>
      <c r="M85">
        <f t="shared" si="5"/>
        <v>0</v>
      </c>
    </row>
    <row r="86" spans="11:13" hidden="1" x14ac:dyDescent="0.3">
      <c r="K86" s="7">
        <f t="shared" si="4"/>
        <v>0</v>
      </c>
      <c r="L86" s="5">
        <f t="shared" si="6"/>
        <v>0</v>
      </c>
      <c r="M86">
        <f t="shared" si="5"/>
        <v>0</v>
      </c>
    </row>
    <row r="87" spans="11:13" hidden="1" x14ac:dyDescent="0.3">
      <c r="K87" s="7">
        <f t="shared" si="4"/>
        <v>0</v>
      </c>
      <c r="L87" s="5">
        <f t="shared" si="6"/>
        <v>0</v>
      </c>
      <c r="M87">
        <f t="shared" si="5"/>
        <v>0</v>
      </c>
    </row>
    <row r="88" spans="11:13" hidden="1" x14ac:dyDescent="0.3">
      <c r="K88" s="7">
        <f t="shared" si="4"/>
        <v>0</v>
      </c>
      <c r="L88" s="5">
        <f t="shared" si="6"/>
        <v>0</v>
      </c>
      <c r="M88">
        <f t="shared" si="5"/>
        <v>0</v>
      </c>
    </row>
    <row r="89" spans="11:13" hidden="1" x14ac:dyDescent="0.3">
      <c r="K89" s="7">
        <f t="shared" si="4"/>
        <v>0</v>
      </c>
      <c r="L89" s="5">
        <f t="shared" si="6"/>
        <v>0</v>
      </c>
      <c r="M89">
        <f t="shared" si="5"/>
        <v>0</v>
      </c>
    </row>
    <row r="90" spans="11:13" hidden="1" x14ac:dyDescent="0.3">
      <c r="K90" s="7">
        <f t="shared" si="4"/>
        <v>0</v>
      </c>
      <c r="L90" s="5">
        <f t="shared" si="6"/>
        <v>0</v>
      </c>
      <c r="M90">
        <f t="shared" si="5"/>
        <v>0</v>
      </c>
    </row>
    <row r="91" spans="11:13" hidden="1" x14ac:dyDescent="0.3">
      <c r="K91" s="7">
        <f t="shared" si="4"/>
        <v>0</v>
      </c>
      <c r="L91" s="5">
        <f t="shared" si="6"/>
        <v>0</v>
      </c>
      <c r="M91">
        <f t="shared" si="5"/>
        <v>0</v>
      </c>
    </row>
    <row r="92" spans="11:13" hidden="1" x14ac:dyDescent="0.3">
      <c r="K92" s="7">
        <f t="shared" si="4"/>
        <v>0</v>
      </c>
      <c r="L92" s="5">
        <f t="shared" si="6"/>
        <v>0</v>
      </c>
      <c r="M92">
        <f t="shared" si="5"/>
        <v>0</v>
      </c>
    </row>
    <row r="93" spans="11:13" hidden="1" x14ac:dyDescent="0.3">
      <c r="K93" s="7">
        <f t="shared" si="4"/>
        <v>0</v>
      </c>
      <c r="L93" s="5">
        <f t="shared" si="6"/>
        <v>0</v>
      </c>
      <c r="M93">
        <f t="shared" si="5"/>
        <v>0</v>
      </c>
    </row>
    <row r="94" spans="11:13" hidden="1" x14ac:dyDescent="0.3">
      <c r="K94" s="7">
        <f t="shared" si="4"/>
        <v>0</v>
      </c>
      <c r="L94" s="5">
        <f t="shared" si="6"/>
        <v>0</v>
      </c>
      <c r="M94">
        <f t="shared" si="5"/>
        <v>0</v>
      </c>
    </row>
    <row r="95" spans="11:13" hidden="1" x14ac:dyDescent="0.3">
      <c r="K95" s="7">
        <f t="shared" si="4"/>
        <v>0</v>
      </c>
      <c r="L95" s="5">
        <f t="shared" si="6"/>
        <v>0</v>
      </c>
      <c r="M95">
        <f t="shared" si="5"/>
        <v>0</v>
      </c>
    </row>
    <row r="96" spans="11:13" hidden="1" x14ac:dyDescent="0.3">
      <c r="K96" s="7">
        <f t="shared" si="4"/>
        <v>0</v>
      </c>
      <c r="L96" s="5">
        <f t="shared" si="6"/>
        <v>0</v>
      </c>
      <c r="M96">
        <f t="shared" si="5"/>
        <v>0</v>
      </c>
    </row>
    <row r="97" spans="11:13" hidden="1" x14ac:dyDescent="0.3">
      <c r="K97" s="7">
        <f t="shared" si="4"/>
        <v>0</v>
      </c>
      <c r="L97" s="5">
        <f t="shared" si="6"/>
        <v>0</v>
      </c>
      <c r="M97">
        <f t="shared" si="5"/>
        <v>0</v>
      </c>
    </row>
    <row r="98" spans="11:13" hidden="1" x14ac:dyDescent="0.3">
      <c r="K98" s="7">
        <f t="shared" si="4"/>
        <v>0</v>
      </c>
      <c r="L98" s="5">
        <f t="shared" si="6"/>
        <v>0</v>
      </c>
      <c r="M98">
        <f t="shared" si="5"/>
        <v>0</v>
      </c>
    </row>
    <row r="99" spans="11:13" hidden="1" x14ac:dyDescent="0.3">
      <c r="K99" s="7">
        <f t="shared" si="4"/>
        <v>0</v>
      </c>
      <c r="L99" s="5">
        <f t="shared" si="6"/>
        <v>0</v>
      </c>
      <c r="M99">
        <f t="shared" si="5"/>
        <v>0</v>
      </c>
    </row>
    <row r="100" spans="11:13" hidden="1" x14ac:dyDescent="0.3">
      <c r="K100" s="7">
        <f t="shared" si="4"/>
        <v>0</v>
      </c>
      <c r="L100" s="5">
        <f t="shared" si="6"/>
        <v>0</v>
      </c>
      <c r="M100">
        <f t="shared" si="5"/>
        <v>0</v>
      </c>
    </row>
    <row r="101" spans="11:13" hidden="1" x14ac:dyDescent="0.3">
      <c r="K101" s="7">
        <f t="shared" si="4"/>
        <v>0</v>
      </c>
      <c r="L101" s="5">
        <f t="shared" si="6"/>
        <v>0</v>
      </c>
      <c r="M101">
        <f t="shared" si="5"/>
        <v>0</v>
      </c>
    </row>
    <row r="102" spans="11:13" hidden="1" x14ac:dyDescent="0.3">
      <c r="K102" s="7">
        <f t="shared" si="4"/>
        <v>0</v>
      </c>
      <c r="L102" s="5">
        <f t="shared" si="6"/>
        <v>0</v>
      </c>
      <c r="M102">
        <f t="shared" si="5"/>
        <v>0</v>
      </c>
    </row>
    <row r="103" spans="11:13" hidden="1" x14ac:dyDescent="0.3">
      <c r="K103" s="7">
        <f t="shared" si="4"/>
        <v>0</v>
      </c>
      <c r="L103" s="5">
        <f t="shared" si="6"/>
        <v>0</v>
      </c>
      <c r="M103">
        <f t="shared" si="5"/>
        <v>0</v>
      </c>
    </row>
    <row r="104" spans="11:13" hidden="1" x14ac:dyDescent="0.3">
      <c r="K104" s="7">
        <f t="shared" si="4"/>
        <v>0</v>
      </c>
      <c r="L104" s="5">
        <f t="shared" si="6"/>
        <v>0</v>
      </c>
      <c r="M104">
        <f t="shared" si="5"/>
        <v>0</v>
      </c>
    </row>
    <row r="105" spans="11:13" hidden="1" x14ac:dyDescent="0.3">
      <c r="K105" s="7">
        <f t="shared" si="4"/>
        <v>0</v>
      </c>
      <c r="L105" s="5">
        <f t="shared" si="6"/>
        <v>0</v>
      </c>
      <c r="M105">
        <f t="shared" si="5"/>
        <v>0</v>
      </c>
    </row>
    <row r="106" spans="11:13" hidden="1" x14ac:dyDescent="0.3">
      <c r="K106" s="7">
        <f t="shared" si="4"/>
        <v>0</v>
      </c>
      <c r="L106" s="5">
        <f t="shared" si="6"/>
        <v>0</v>
      </c>
      <c r="M106">
        <f t="shared" si="5"/>
        <v>0</v>
      </c>
    </row>
    <row r="107" spans="11:13" hidden="1" x14ac:dyDescent="0.3">
      <c r="K107" s="7">
        <f t="shared" si="4"/>
        <v>0</v>
      </c>
      <c r="L107" s="5">
        <f t="shared" si="6"/>
        <v>0</v>
      </c>
      <c r="M107">
        <f t="shared" si="5"/>
        <v>0</v>
      </c>
    </row>
    <row r="108" spans="11:13" hidden="1" x14ac:dyDescent="0.3">
      <c r="K108" s="7">
        <f t="shared" si="4"/>
        <v>0</v>
      </c>
      <c r="L108" s="5">
        <f t="shared" si="6"/>
        <v>0</v>
      </c>
      <c r="M108">
        <f t="shared" si="5"/>
        <v>0</v>
      </c>
    </row>
    <row r="109" spans="11:13" hidden="1" x14ac:dyDescent="0.3">
      <c r="K109" s="7">
        <f t="shared" si="4"/>
        <v>0</v>
      </c>
      <c r="L109" s="5">
        <f t="shared" si="6"/>
        <v>0</v>
      </c>
      <c r="M109">
        <f t="shared" si="5"/>
        <v>0</v>
      </c>
    </row>
    <row r="110" spans="11:13" hidden="1" x14ac:dyDescent="0.3">
      <c r="K110" s="7">
        <f t="shared" si="4"/>
        <v>0</v>
      </c>
      <c r="L110" s="5">
        <f t="shared" si="6"/>
        <v>0</v>
      </c>
      <c r="M110">
        <f t="shared" si="5"/>
        <v>0</v>
      </c>
    </row>
    <row r="111" spans="11:13" hidden="1" x14ac:dyDescent="0.3">
      <c r="K111" s="7">
        <f t="shared" si="4"/>
        <v>0</v>
      </c>
      <c r="L111" s="5">
        <f t="shared" si="6"/>
        <v>0</v>
      </c>
      <c r="M111">
        <f t="shared" si="5"/>
        <v>0</v>
      </c>
    </row>
    <row r="112" spans="11:13" hidden="1" x14ac:dyDescent="0.3">
      <c r="K112" s="7">
        <f t="shared" si="4"/>
        <v>0</v>
      </c>
      <c r="L112" s="5">
        <f t="shared" si="6"/>
        <v>0</v>
      </c>
      <c r="M112">
        <f t="shared" si="5"/>
        <v>0</v>
      </c>
    </row>
    <row r="113" spans="11:13" hidden="1" x14ac:dyDescent="0.3">
      <c r="K113" s="7">
        <f t="shared" si="4"/>
        <v>0</v>
      </c>
      <c r="L113" s="5">
        <f t="shared" si="6"/>
        <v>0</v>
      </c>
      <c r="M113">
        <f t="shared" si="5"/>
        <v>0</v>
      </c>
    </row>
    <row r="114" spans="11:13" hidden="1" x14ac:dyDescent="0.3">
      <c r="K114" s="7">
        <f t="shared" si="4"/>
        <v>0</v>
      </c>
      <c r="L114" s="5">
        <f t="shared" si="6"/>
        <v>0</v>
      </c>
      <c r="M114">
        <f t="shared" si="5"/>
        <v>0</v>
      </c>
    </row>
    <row r="115" spans="11:13" hidden="1" x14ac:dyDescent="0.3">
      <c r="K115" s="7">
        <f t="shared" si="4"/>
        <v>0</v>
      </c>
      <c r="L115" s="5">
        <f t="shared" si="6"/>
        <v>0</v>
      </c>
      <c r="M115">
        <f t="shared" si="5"/>
        <v>0</v>
      </c>
    </row>
    <row r="116" spans="11:13" hidden="1" x14ac:dyDescent="0.3">
      <c r="K116" s="7">
        <f t="shared" si="4"/>
        <v>0</v>
      </c>
      <c r="L116" s="5">
        <f t="shared" si="6"/>
        <v>0</v>
      </c>
      <c r="M116">
        <f t="shared" si="5"/>
        <v>0</v>
      </c>
    </row>
    <row r="117" spans="11:13" hidden="1" x14ac:dyDescent="0.3">
      <c r="K117" s="7">
        <f t="shared" si="4"/>
        <v>0</v>
      </c>
      <c r="L117" s="5">
        <f t="shared" si="6"/>
        <v>0</v>
      </c>
      <c r="M117">
        <f t="shared" si="5"/>
        <v>0</v>
      </c>
    </row>
    <row r="118" spans="11:13" hidden="1" x14ac:dyDescent="0.3">
      <c r="K118" s="7">
        <f t="shared" si="4"/>
        <v>0</v>
      </c>
      <c r="L118" s="5">
        <f t="shared" si="6"/>
        <v>0</v>
      </c>
      <c r="M118">
        <f t="shared" si="5"/>
        <v>0</v>
      </c>
    </row>
    <row r="119" spans="11:13" hidden="1" x14ac:dyDescent="0.3">
      <c r="K119" s="7">
        <f t="shared" si="4"/>
        <v>0</v>
      </c>
      <c r="L119" s="5">
        <f t="shared" si="6"/>
        <v>0</v>
      </c>
      <c r="M119">
        <f t="shared" si="5"/>
        <v>0</v>
      </c>
    </row>
    <row r="120" spans="11:13" hidden="1" x14ac:dyDescent="0.3">
      <c r="K120" s="7">
        <f t="shared" si="4"/>
        <v>0</v>
      </c>
      <c r="L120" s="5">
        <f t="shared" si="6"/>
        <v>0</v>
      </c>
      <c r="M120">
        <f t="shared" si="5"/>
        <v>0</v>
      </c>
    </row>
    <row r="121" spans="11:13" hidden="1" x14ac:dyDescent="0.3">
      <c r="K121" s="7">
        <f t="shared" si="4"/>
        <v>0</v>
      </c>
      <c r="L121" s="5">
        <f t="shared" si="6"/>
        <v>0</v>
      </c>
      <c r="M121">
        <f t="shared" si="5"/>
        <v>0</v>
      </c>
    </row>
    <row r="122" spans="11:13" hidden="1" x14ac:dyDescent="0.3">
      <c r="K122" s="7">
        <f t="shared" si="4"/>
        <v>0</v>
      </c>
      <c r="L122" s="5">
        <f t="shared" si="6"/>
        <v>0</v>
      </c>
      <c r="M122">
        <f t="shared" si="5"/>
        <v>0</v>
      </c>
    </row>
    <row r="123" spans="11:13" hidden="1" x14ac:dyDescent="0.3">
      <c r="K123" s="7">
        <f t="shared" si="4"/>
        <v>0</v>
      </c>
      <c r="L123" s="5">
        <f t="shared" si="6"/>
        <v>0</v>
      </c>
      <c r="M123">
        <f t="shared" si="5"/>
        <v>0</v>
      </c>
    </row>
    <row r="124" spans="11:13" hidden="1" x14ac:dyDescent="0.3">
      <c r="K124" s="7">
        <f t="shared" si="4"/>
        <v>0</v>
      </c>
      <c r="L124" s="5">
        <f t="shared" si="6"/>
        <v>0</v>
      </c>
      <c r="M124">
        <f t="shared" si="5"/>
        <v>0</v>
      </c>
    </row>
    <row r="125" spans="11:13" hidden="1" x14ac:dyDescent="0.3">
      <c r="K125" s="7">
        <f t="shared" si="4"/>
        <v>0</v>
      </c>
      <c r="L125" s="5">
        <f t="shared" si="6"/>
        <v>0</v>
      </c>
      <c r="M125">
        <f t="shared" si="5"/>
        <v>0</v>
      </c>
    </row>
    <row r="126" spans="11:13" hidden="1" x14ac:dyDescent="0.3">
      <c r="K126" s="7">
        <f t="shared" si="4"/>
        <v>0</v>
      </c>
      <c r="L126" s="5">
        <f t="shared" si="6"/>
        <v>0</v>
      </c>
      <c r="M126">
        <f t="shared" si="5"/>
        <v>0</v>
      </c>
    </row>
    <row r="127" spans="11:13" hidden="1" x14ac:dyDescent="0.3">
      <c r="K127" s="7">
        <f t="shared" si="4"/>
        <v>0</v>
      </c>
      <c r="L127" s="5">
        <f t="shared" si="6"/>
        <v>0</v>
      </c>
      <c r="M127">
        <f t="shared" si="5"/>
        <v>0</v>
      </c>
    </row>
    <row r="128" spans="11:13" hidden="1" x14ac:dyDescent="0.3">
      <c r="K128" s="7">
        <f t="shared" si="4"/>
        <v>0</v>
      </c>
      <c r="L128" s="5">
        <f t="shared" si="6"/>
        <v>0</v>
      </c>
      <c r="M128">
        <f t="shared" si="5"/>
        <v>0</v>
      </c>
    </row>
    <row r="129" spans="11:13" hidden="1" x14ac:dyDescent="0.3">
      <c r="K129" s="7">
        <f t="shared" si="4"/>
        <v>0</v>
      </c>
      <c r="L129" s="5">
        <f t="shared" si="6"/>
        <v>0</v>
      </c>
      <c r="M129">
        <f t="shared" si="5"/>
        <v>0</v>
      </c>
    </row>
    <row r="130" spans="11:13" hidden="1" x14ac:dyDescent="0.3">
      <c r="K130" s="7">
        <f t="shared" si="4"/>
        <v>0</v>
      </c>
      <c r="L130" s="5">
        <f t="shared" si="6"/>
        <v>0</v>
      </c>
      <c r="M130">
        <f t="shared" si="5"/>
        <v>0</v>
      </c>
    </row>
    <row r="131" spans="11:13" hidden="1" x14ac:dyDescent="0.3">
      <c r="K131" s="7">
        <f t="shared" si="4"/>
        <v>0</v>
      </c>
      <c r="L131" s="5">
        <f t="shared" si="6"/>
        <v>0</v>
      </c>
      <c r="M131">
        <f t="shared" si="5"/>
        <v>0</v>
      </c>
    </row>
    <row r="132" spans="11:13" hidden="1" x14ac:dyDescent="0.3">
      <c r="K132" s="7">
        <f t="shared" si="4"/>
        <v>0</v>
      </c>
      <c r="L132" s="5">
        <f t="shared" si="6"/>
        <v>0</v>
      </c>
      <c r="M132">
        <f t="shared" si="5"/>
        <v>0</v>
      </c>
    </row>
    <row r="133" spans="11:13" hidden="1" x14ac:dyDescent="0.3">
      <c r="K133" s="7">
        <f t="shared" ref="K133:K196" si="7">SUM(F133:J133)</f>
        <v>0</v>
      </c>
      <c r="L133" s="5">
        <f t="shared" si="6"/>
        <v>0</v>
      </c>
      <c r="M133">
        <f t="shared" ref="M133:M196" si="8">SUM(K133*L133)</f>
        <v>0</v>
      </c>
    </row>
    <row r="134" spans="11:13" hidden="1" x14ac:dyDescent="0.3">
      <c r="K134" s="7">
        <f t="shared" si="7"/>
        <v>0</v>
      </c>
      <c r="L134" s="5">
        <f t="shared" ref="L134:L197" si="9">IF(D134="X",0,IF(E134="",0,IF(E134="H",0,VLOOKUP(E134,$F$539:$G$553,2))))</f>
        <v>0</v>
      </c>
      <c r="M134">
        <f t="shared" si="8"/>
        <v>0</v>
      </c>
    </row>
    <row r="135" spans="11:13" hidden="1" x14ac:dyDescent="0.3">
      <c r="K135" s="7">
        <f t="shared" si="7"/>
        <v>0</v>
      </c>
      <c r="L135" s="5">
        <f t="shared" si="9"/>
        <v>0</v>
      </c>
      <c r="M135">
        <f t="shared" si="8"/>
        <v>0</v>
      </c>
    </row>
    <row r="136" spans="11:13" hidden="1" x14ac:dyDescent="0.3">
      <c r="K136" s="7">
        <f t="shared" si="7"/>
        <v>0</v>
      </c>
      <c r="L136" s="5">
        <f t="shared" si="9"/>
        <v>0</v>
      </c>
      <c r="M136">
        <f t="shared" si="8"/>
        <v>0</v>
      </c>
    </row>
    <row r="137" spans="11:13" hidden="1" x14ac:dyDescent="0.3">
      <c r="K137" s="7">
        <f t="shared" si="7"/>
        <v>0</v>
      </c>
      <c r="L137" s="5">
        <f t="shared" si="9"/>
        <v>0</v>
      </c>
      <c r="M137">
        <f t="shared" si="8"/>
        <v>0</v>
      </c>
    </row>
    <row r="138" spans="11:13" hidden="1" x14ac:dyDescent="0.3">
      <c r="K138" s="7">
        <f t="shared" si="7"/>
        <v>0</v>
      </c>
      <c r="L138" s="5">
        <f t="shared" si="9"/>
        <v>0</v>
      </c>
      <c r="M138">
        <f t="shared" si="8"/>
        <v>0</v>
      </c>
    </row>
    <row r="139" spans="11:13" hidden="1" x14ac:dyDescent="0.3">
      <c r="K139" s="7">
        <f t="shared" si="7"/>
        <v>0</v>
      </c>
      <c r="L139" s="5">
        <f t="shared" si="9"/>
        <v>0</v>
      </c>
      <c r="M139">
        <f t="shared" si="8"/>
        <v>0</v>
      </c>
    </row>
    <row r="140" spans="11:13" hidden="1" x14ac:dyDescent="0.3">
      <c r="K140" s="7">
        <f t="shared" si="7"/>
        <v>0</v>
      </c>
      <c r="L140" s="5">
        <f t="shared" si="9"/>
        <v>0</v>
      </c>
      <c r="M140">
        <f t="shared" si="8"/>
        <v>0</v>
      </c>
    </row>
    <row r="141" spans="11:13" hidden="1" x14ac:dyDescent="0.3">
      <c r="K141" s="7">
        <f t="shared" si="7"/>
        <v>0</v>
      </c>
      <c r="L141" s="5">
        <f t="shared" si="9"/>
        <v>0</v>
      </c>
      <c r="M141">
        <f t="shared" si="8"/>
        <v>0</v>
      </c>
    </row>
    <row r="142" spans="11:13" hidden="1" x14ac:dyDescent="0.3">
      <c r="K142" s="7">
        <f t="shared" si="7"/>
        <v>0</v>
      </c>
      <c r="L142" s="5">
        <f t="shared" si="9"/>
        <v>0</v>
      </c>
      <c r="M142">
        <f t="shared" si="8"/>
        <v>0</v>
      </c>
    </row>
    <row r="143" spans="11:13" hidden="1" x14ac:dyDescent="0.3">
      <c r="K143" s="7">
        <f t="shared" si="7"/>
        <v>0</v>
      </c>
      <c r="L143" s="5">
        <f t="shared" si="9"/>
        <v>0</v>
      </c>
      <c r="M143">
        <f t="shared" si="8"/>
        <v>0</v>
      </c>
    </row>
    <row r="144" spans="11:13" hidden="1" x14ac:dyDescent="0.3">
      <c r="K144" s="7">
        <f t="shared" si="7"/>
        <v>0</v>
      </c>
      <c r="L144" s="5">
        <f t="shared" si="9"/>
        <v>0</v>
      </c>
      <c r="M144">
        <f t="shared" si="8"/>
        <v>0</v>
      </c>
    </row>
    <row r="145" spans="11:13" hidden="1" x14ac:dyDescent="0.3">
      <c r="K145" s="7">
        <f t="shared" si="7"/>
        <v>0</v>
      </c>
      <c r="L145" s="5">
        <f t="shared" si="9"/>
        <v>0</v>
      </c>
      <c r="M145">
        <f t="shared" si="8"/>
        <v>0</v>
      </c>
    </row>
    <row r="146" spans="11:13" hidden="1" x14ac:dyDescent="0.3">
      <c r="K146" s="7">
        <f t="shared" si="7"/>
        <v>0</v>
      </c>
      <c r="L146" s="5">
        <f t="shared" si="9"/>
        <v>0</v>
      </c>
      <c r="M146">
        <f t="shared" si="8"/>
        <v>0</v>
      </c>
    </row>
    <row r="147" spans="11:13" hidden="1" x14ac:dyDescent="0.3">
      <c r="K147" s="7">
        <f t="shared" si="7"/>
        <v>0</v>
      </c>
      <c r="L147" s="5">
        <f t="shared" si="9"/>
        <v>0</v>
      </c>
      <c r="M147">
        <f t="shared" si="8"/>
        <v>0</v>
      </c>
    </row>
    <row r="148" spans="11:13" hidden="1" x14ac:dyDescent="0.3">
      <c r="K148" s="7">
        <f t="shared" si="7"/>
        <v>0</v>
      </c>
      <c r="L148" s="5">
        <f t="shared" si="9"/>
        <v>0</v>
      </c>
      <c r="M148">
        <f t="shared" si="8"/>
        <v>0</v>
      </c>
    </row>
    <row r="149" spans="11:13" hidden="1" x14ac:dyDescent="0.3">
      <c r="K149" s="7">
        <f t="shared" si="7"/>
        <v>0</v>
      </c>
      <c r="L149" s="5">
        <f t="shared" si="9"/>
        <v>0</v>
      </c>
      <c r="M149">
        <f t="shared" si="8"/>
        <v>0</v>
      </c>
    </row>
    <row r="150" spans="11:13" hidden="1" x14ac:dyDescent="0.3">
      <c r="K150" s="7">
        <f t="shared" si="7"/>
        <v>0</v>
      </c>
      <c r="L150" s="5">
        <f t="shared" si="9"/>
        <v>0</v>
      </c>
      <c r="M150">
        <f t="shared" si="8"/>
        <v>0</v>
      </c>
    </row>
    <row r="151" spans="11:13" hidden="1" x14ac:dyDescent="0.3">
      <c r="K151" s="7">
        <f t="shared" si="7"/>
        <v>0</v>
      </c>
      <c r="L151" s="5">
        <f t="shared" si="9"/>
        <v>0</v>
      </c>
      <c r="M151">
        <f t="shared" si="8"/>
        <v>0</v>
      </c>
    </row>
    <row r="152" spans="11:13" hidden="1" x14ac:dyDescent="0.3">
      <c r="K152" s="7">
        <f t="shared" si="7"/>
        <v>0</v>
      </c>
      <c r="L152" s="5">
        <f t="shared" si="9"/>
        <v>0</v>
      </c>
      <c r="M152">
        <f t="shared" si="8"/>
        <v>0</v>
      </c>
    </row>
    <row r="153" spans="11:13" hidden="1" x14ac:dyDescent="0.3">
      <c r="K153" s="7">
        <f t="shared" si="7"/>
        <v>0</v>
      </c>
      <c r="L153" s="5">
        <f t="shared" si="9"/>
        <v>0</v>
      </c>
      <c r="M153">
        <f t="shared" si="8"/>
        <v>0</v>
      </c>
    </row>
    <row r="154" spans="11:13" hidden="1" x14ac:dyDescent="0.3">
      <c r="K154" s="7">
        <f t="shared" si="7"/>
        <v>0</v>
      </c>
      <c r="L154" s="5">
        <f t="shared" si="9"/>
        <v>0</v>
      </c>
      <c r="M154">
        <f t="shared" si="8"/>
        <v>0</v>
      </c>
    </row>
    <row r="155" spans="11:13" hidden="1" x14ac:dyDescent="0.3">
      <c r="K155" s="7">
        <f t="shared" si="7"/>
        <v>0</v>
      </c>
      <c r="L155" s="5">
        <f t="shared" si="9"/>
        <v>0</v>
      </c>
      <c r="M155">
        <f t="shared" si="8"/>
        <v>0</v>
      </c>
    </row>
    <row r="156" spans="11:13" hidden="1" x14ac:dyDescent="0.3">
      <c r="K156" s="7">
        <f t="shared" si="7"/>
        <v>0</v>
      </c>
      <c r="L156" s="5">
        <f t="shared" si="9"/>
        <v>0</v>
      </c>
      <c r="M156">
        <f t="shared" si="8"/>
        <v>0</v>
      </c>
    </row>
    <row r="157" spans="11:13" hidden="1" x14ac:dyDescent="0.3">
      <c r="K157" s="7">
        <f t="shared" si="7"/>
        <v>0</v>
      </c>
      <c r="L157" s="5">
        <f t="shared" si="9"/>
        <v>0</v>
      </c>
      <c r="M157">
        <f t="shared" si="8"/>
        <v>0</v>
      </c>
    </row>
    <row r="158" spans="11:13" hidden="1" x14ac:dyDescent="0.3">
      <c r="K158" s="7">
        <f t="shared" si="7"/>
        <v>0</v>
      </c>
      <c r="L158" s="5">
        <f t="shared" si="9"/>
        <v>0</v>
      </c>
      <c r="M158">
        <f t="shared" si="8"/>
        <v>0</v>
      </c>
    </row>
    <row r="159" spans="11:13" hidden="1" x14ac:dyDescent="0.3">
      <c r="K159" s="7">
        <f t="shared" si="7"/>
        <v>0</v>
      </c>
      <c r="L159" s="5">
        <f t="shared" si="9"/>
        <v>0</v>
      </c>
      <c r="M159">
        <f t="shared" si="8"/>
        <v>0</v>
      </c>
    </row>
    <row r="160" spans="11:13" hidden="1" x14ac:dyDescent="0.3">
      <c r="K160" s="7">
        <f t="shared" si="7"/>
        <v>0</v>
      </c>
      <c r="L160" s="5">
        <f t="shared" si="9"/>
        <v>0</v>
      </c>
      <c r="M160">
        <f t="shared" si="8"/>
        <v>0</v>
      </c>
    </row>
    <row r="161" spans="11:13" hidden="1" x14ac:dyDescent="0.3">
      <c r="K161" s="7">
        <f t="shared" si="7"/>
        <v>0</v>
      </c>
      <c r="L161" s="5">
        <f t="shared" si="9"/>
        <v>0</v>
      </c>
      <c r="M161">
        <f t="shared" si="8"/>
        <v>0</v>
      </c>
    </row>
    <row r="162" spans="11:13" hidden="1" x14ac:dyDescent="0.3">
      <c r="K162" s="7">
        <f t="shared" si="7"/>
        <v>0</v>
      </c>
      <c r="L162" s="5">
        <f t="shared" si="9"/>
        <v>0</v>
      </c>
      <c r="M162">
        <f t="shared" si="8"/>
        <v>0</v>
      </c>
    </row>
    <row r="163" spans="11:13" hidden="1" x14ac:dyDescent="0.3">
      <c r="K163" s="7">
        <f t="shared" si="7"/>
        <v>0</v>
      </c>
      <c r="L163" s="5">
        <f t="shared" si="9"/>
        <v>0</v>
      </c>
      <c r="M163">
        <f t="shared" si="8"/>
        <v>0</v>
      </c>
    </row>
    <row r="164" spans="11:13" hidden="1" x14ac:dyDescent="0.3">
      <c r="K164" s="7">
        <f t="shared" si="7"/>
        <v>0</v>
      </c>
      <c r="L164" s="5">
        <f t="shared" si="9"/>
        <v>0</v>
      </c>
      <c r="M164">
        <f t="shared" si="8"/>
        <v>0</v>
      </c>
    </row>
    <row r="165" spans="11:13" hidden="1" x14ac:dyDescent="0.3">
      <c r="K165" s="7">
        <f t="shared" si="7"/>
        <v>0</v>
      </c>
      <c r="L165" s="5">
        <f t="shared" si="9"/>
        <v>0</v>
      </c>
      <c r="M165">
        <f t="shared" si="8"/>
        <v>0</v>
      </c>
    </row>
    <row r="166" spans="11:13" hidden="1" x14ac:dyDescent="0.3">
      <c r="K166" s="7">
        <f t="shared" si="7"/>
        <v>0</v>
      </c>
      <c r="L166" s="5">
        <f t="shared" si="9"/>
        <v>0</v>
      </c>
      <c r="M166">
        <f t="shared" si="8"/>
        <v>0</v>
      </c>
    </row>
    <row r="167" spans="11:13" hidden="1" x14ac:dyDescent="0.3">
      <c r="K167" s="7">
        <f t="shared" si="7"/>
        <v>0</v>
      </c>
      <c r="L167" s="5">
        <f t="shared" si="9"/>
        <v>0</v>
      </c>
      <c r="M167">
        <f t="shared" si="8"/>
        <v>0</v>
      </c>
    </row>
    <row r="168" spans="11:13" hidden="1" x14ac:dyDescent="0.3">
      <c r="K168" s="7">
        <f t="shared" si="7"/>
        <v>0</v>
      </c>
      <c r="L168" s="5">
        <f t="shared" si="9"/>
        <v>0</v>
      </c>
      <c r="M168">
        <f t="shared" si="8"/>
        <v>0</v>
      </c>
    </row>
    <row r="169" spans="11:13" hidden="1" x14ac:dyDescent="0.3">
      <c r="K169" s="7">
        <f t="shared" si="7"/>
        <v>0</v>
      </c>
      <c r="L169" s="5">
        <f t="shared" si="9"/>
        <v>0</v>
      </c>
      <c r="M169">
        <f t="shared" si="8"/>
        <v>0</v>
      </c>
    </row>
    <row r="170" spans="11:13" hidden="1" x14ac:dyDescent="0.3">
      <c r="K170" s="7">
        <f t="shared" si="7"/>
        <v>0</v>
      </c>
      <c r="L170" s="5">
        <f t="shared" si="9"/>
        <v>0</v>
      </c>
      <c r="M170">
        <f t="shared" si="8"/>
        <v>0</v>
      </c>
    </row>
    <row r="171" spans="11:13" hidden="1" x14ac:dyDescent="0.3">
      <c r="K171" s="7">
        <f t="shared" si="7"/>
        <v>0</v>
      </c>
      <c r="L171" s="5">
        <f t="shared" si="9"/>
        <v>0</v>
      </c>
      <c r="M171">
        <f t="shared" si="8"/>
        <v>0</v>
      </c>
    </row>
    <row r="172" spans="11:13" hidden="1" x14ac:dyDescent="0.3">
      <c r="K172" s="7">
        <f t="shared" si="7"/>
        <v>0</v>
      </c>
      <c r="L172" s="5">
        <f t="shared" si="9"/>
        <v>0</v>
      </c>
      <c r="M172">
        <f t="shared" si="8"/>
        <v>0</v>
      </c>
    </row>
    <row r="173" spans="11:13" hidden="1" x14ac:dyDescent="0.3">
      <c r="K173" s="7">
        <f t="shared" si="7"/>
        <v>0</v>
      </c>
      <c r="L173" s="5">
        <f t="shared" si="9"/>
        <v>0</v>
      </c>
      <c r="M173">
        <f t="shared" si="8"/>
        <v>0</v>
      </c>
    </row>
    <row r="174" spans="11:13" hidden="1" x14ac:dyDescent="0.3">
      <c r="K174" s="7">
        <f t="shared" si="7"/>
        <v>0</v>
      </c>
      <c r="L174" s="5">
        <f t="shared" si="9"/>
        <v>0</v>
      </c>
      <c r="M174">
        <f t="shared" si="8"/>
        <v>0</v>
      </c>
    </row>
    <row r="175" spans="11:13" hidden="1" x14ac:dyDescent="0.3">
      <c r="K175" s="7">
        <f t="shared" si="7"/>
        <v>0</v>
      </c>
      <c r="L175" s="5">
        <f t="shared" si="9"/>
        <v>0</v>
      </c>
      <c r="M175">
        <f t="shared" si="8"/>
        <v>0</v>
      </c>
    </row>
    <row r="176" spans="11:13" hidden="1" x14ac:dyDescent="0.3">
      <c r="K176" s="7">
        <f t="shared" si="7"/>
        <v>0</v>
      </c>
      <c r="L176" s="5">
        <f t="shared" si="9"/>
        <v>0</v>
      </c>
      <c r="M176">
        <f t="shared" si="8"/>
        <v>0</v>
      </c>
    </row>
    <row r="177" spans="11:13" hidden="1" x14ac:dyDescent="0.3">
      <c r="K177" s="7">
        <f t="shared" si="7"/>
        <v>0</v>
      </c>
      <c r="L177" s="5">
        <f t="shared" si="9"/>
        <v>0</v>
      </c>
      <c r="M177">
        <f t="shared" si="8"/>
        <v>0</v>
      </c>
    </row>
    <row r="178" spans="11:13" hidden="1" x14ac:dyDescent="0.3">
      <c r="K178" s="7">
        <f t="shared" si="7"/>
        <v>0</v>
      </c>
      <c r="L178" s="5">
        <f t="shared" si="9"/>
        <v>0</v>
      </c>
      <c r="M178">
        <f t="shared" si="8"/>
        <v>0</v>
      </c>
    </row>
    <row r="179" spans="11:13" hidden="1" x14ac:dyDescent="0.3">
      <c r="K179" s="7">
        <f t="shared" si="7"/>
        <v>0</v>
      </c>
      <c r="L179" s="5">
        <f t="shared" si="9"/>
        <v>0</v>
      </c>
      <c r="M179">
        <f t="shared" si="8"/>
        <v>0</v>
      </c>
    </row>
    <row r="180" spans="11:13" hidden="1" x14ac:dyDescent="0.3">
      <c r="K180" s="7">
        <f t="shared" si="7"/>
        <v>0</v>
      </c>
      <c r="L180" s="5">
        <f t="shared" si="9"/>
        <v>0</v>
      </c>
      <c r="M180">
        <f t="shared" si="8"/>
        <v>0</v>
      </c>
    </row>
    <row r="181" spans="11:13" hidden="1" x14ac:dyDescent="0.3">
      <c r="K181" s="7">
        <f t="shared" si="7"/>
        <v>0</v>
      </c>
      <c r="L181" s="5">
        <f t="shared" si="9"/>
        <v>0</v>
      </c>
      <c r="M181">
        <f t="shared" si="8"/>
        <v>0</v>
      </c>
    </row>
    <row r="182" spans="11:13" hidden="1" x14ac:dyDescent="0.3">
      <c r="K182" s="7">
        <f t="shared" si="7"/>
        <v>0</v>
      </c>
      <c r="L182" s="5">
        <f t="shared" si="9"/>
        <v>0</v>
      </c>
      <c r="M182">
        <f t="shared" si="8"/>
        <v>0</v>
      </c>
    </row>
    <row r="183" spans="11:13" hidden="1" x14ac:dyDescent="0.3">
      <c r="K183" s="7">
        <f t="shared" si="7"/>
        <v>0</v>
      </c>
      <c r="L183" s="5">
        <f t="shared" si="9"/>
        <v>0</v>
      </c>
      <c r="M183">
        <f t="shared" si="8"/>
        <v>0</v>
      </c>
    </row>
    <row r="184" spans="11:13" hidden="1" x14ac:dyDescent="0.3">
      <c r="K184" s="7">
        <f t="shared" si="7"/>
        <v>0</v>
      </c>
      <c r="L184" s="5">
        <f t="shared" si="9"/>
        <v>0</v>
      </c>
      <c r="M184">
        <f t="shared" si="8"/>
        <v>0</v>
      </c>
    </row>
    <row r="185" spans="11:13" hidden="1" x14ac:dyDescent="0.3">
      <c r="K185" s="7">
        <f t="shared" si="7"/>
        <v>0</v>
      </c>
      <c r="L185" s="5">
        <f t="shared" si="9"/>
        <v>0</v>
      </c>
      <c r="M185">
        <f t="shared" si="8"/>
        <v>0</v>
      </c>
    </row>
    <row r="186" spans="11:13" hidden="1" x14ac:dyDescent="0.3">
      <c r="K186" s="7">
        <f t="shared" si="7"/>
        <v>0</v>
      </c>
      <c r="L186" s="5">
        <f t="shared" si="9"/>
        <v>0</v>
      </c>
      <c r="M186">
        <f t="shared" si="8"/>
        <v>0</v>
      </c>
    </row>
    <row r="187" spans="11:13" hidden="1" x14ac:dyDescent="0.3">
      <c r="K187" s="7">
        <f t="shared" si="7"/>
        <v>0</v>
      </c>
      <c r="L187" s="5">
        <f t="shared" si="9"/>
        <v>0</v>
      </c>
      <c r="M187">
        <f t="shared" si="8"/>
        <v>0</v>
      </c>
    </row>
    <row r="188" spans="11:13" hidden="1" x14ac:dyDescent="0.3">
      <c r="K188" s="7">
        <f t="shared" si="7"/>
        <v>0</v>
      </c>
      <c r="L188" s="5">
        <f t="shared" si="9"/>
        <v>0</v>
      </c>
      <c r="M188">
        <f t="shared" si="8"/>
        <v>0</v>
      </c>
    </row>
    <row r="189" spans="11:13" hidden="1" x14ac:dyDescent="0.3">
      <c r="K189" s="7">
        <f t="shared" si="7"/>
        <v>0</v>
      </c>
      <c r="L189" s="5">
        <f t="shared" si="9"/>
        <v>0</v>
      </c>
      <c r="M189">
        <f t="shared" si="8"/>
        <v>0</v>
      </c>
    </row>
    <row r="190" spans="11:13" hidden="1" x14ac:dyDescent="0.3">
      <c r="K190" s="7">
        <f t="shared" si="7"/>
        <v>0</v>
      </c>
      <c r="L190" s="5">
        <f t="shared" si="9"/>
        <v>0</v>
      </c>
      <c r="M190">
        <f t="shared" si="8"/>
        <v>0</v>
      </c>
    </row>
    <row r="191" spans="11:13" hidden="1" x14ac:dyDescent="0.3">
      <c r="K191" s="7">
        <f t="shared" si="7"/>
        <v>0</v>
      </c>
      <c r="L191" s="5">
        <f t="shared" si="9"/>
        <v>0</v>
      </c>
      <c r="M191">
        <f t="shared" si="8"/>
        <v>0</v>
      </c>
    </row>
    <row r="192" spans="11:13" hidden="1" x14ac:dyDescent="0.3">
      <c r="K192" s="7">
        <f t="shared" si="7"/>
        <v>0</v>
      </c>
      <c r="L192" s="5">
        <f t="shared" si="9"/>
        <v>0</v>
      </c>
      <c r="M192">
        <f t="shared" si="8"/>
        <v>0</v>
      </c>
    </row>
    <row r="193" spans="11:13" hidden="1" x14ac:dyDescent="0.3">
      <c r="K193" s="7">
        <f t="shared" si="7"/>
        <v>0</v>
      </c>
      <c r="L193" s="5">
        <f t="shared" si="9"/>
        <v>0</v>
      </c>
      <c r="M193">
        <f t="shared" si="8"/>
        <v>0</v>
      </c>
    </row>
    <row r="194" spans="11:13" hidden="1" x14ac:dyDescent="0.3">
      <c r="K194" s="7">
        <f t="shared" si="7"/>
        <v>0</v>
      </c>
      <c r="L194" s="5">
        <f t="shared" si="9"/>
        <v>0</v>
      </c>
      <c r="M194">
        <f t="shared" si="8"/>
        <v>0</v>
      </c>
    </row>
    <row r="195" spans="11:13" hidden="1" x14ac:dyDescent="0.3">
      <c r="K195" s="7">
        <f t="shared" si="7"/>
        <v>0</v>
      </c>
      <c r="L195" s="5">
        <f t="shared" si="9"/>
        <v>0</v>
      </c>
      <c r="M195">
        <f t="shared" si="8"/>
        <v>0</v>
      </c>
    </row>
    <row r="196" spans="11:13" hidden="1" x14ac:dyDescent="0.3">
      <c r="K196" s="7">
        <f t="shared" si="7"/>
        <v>0</v>
      </c>
      <c r="L196" s="5">
        <f t="shared" si="9"/>
        <v>0</v>
      </c>
      <c r="M196">
        <f t="shared" si="8"/>
        <v>0</v>
      </c>
    </row>
    <row r="197" spans="11:13" hidden="1" x14ac:dyDescent="0.3">
      <c r="K197" s="7">
        <f t="shared" ref="K197:K260" si="10">SUM(F197:J197)</f>
        <v>0</v>
      </c>
      <c r="L197" s="5">
        <f t="shared" si="9"/>
        <v>0</v>
      </c>
      <c r="M197">
        <f t="shared" ref="M197:M260" si="11">SUM(K197*L197)</f>
        <v>0</v>
      </c>
    </row>
    <row r="198" spans="11:13" hidden="1" x14ac:dyDescent="0.3">
      <c r="K198" s="7">
        <f t="shared" si="10"/>
        <v>0</v>
      </c>
      <c r="L198" s="5">
        <f t="shared" ref="L198:L261" si="12">IF(D198="X",0,IF(E198="",0,IF(E198="H",0,VLOOKUP(E198,$F$539:$G$553,2))))</f>
        <v>0</v>
      </c>
      <c r="M198">
        <f t="shared" si="11"/>
        <v>0</v>
      </c>
    </row>
    <row r="199" spans="11:13" hidden="1" x14ac:dyDescent="0.3">
      <c r="K199" s="7">
        <f t="shared" si="10"/>
        <v>0</v>
      </c>
      <c r="L199" s="5">
        <f t="shared" si="12"/>
        <v>0</v>
      </c>
      <c r="M199">
        <f t="shared" si="11"/>
        <v>0</v>
      </c>
    </row>
    <row r="200" spans="11:13" hidden="1" x14ac:dyDescent="0.3">
      <c r="K200" s="7">
        <f t="shared" si="10"/>
        <v>0</v>
      </c>
      <c r="L200" s="5">
        <f t="shared" si="12"/>
        <v>0</v>
      </c>
      <c r="M200">
        <f t="shared" si="11"/>
        <v>0</v>
      </c>
    </row>
    <row r="201" spans="11:13" hidden="1" x14ac:dyDescent="0.3">
      <c r="K201" s="7">
        <f t="shared" si="10"/>
        <v>0</v>
      </c>
      <c r="L201" s="5">
        <f t="shared" si="12"/>
        <v>0</v>
      </c>
      <c r="M201">
        <f t="shared" si="11"/>
        <v>0</v>
      </c>
    </row>
    <row r="202" spans="11:13" hidden="1" x14ac:dyDescent="0.3">
      <c r="K202" s="7">
        <f t="shared" si="10"/>
        <v>0</v>
      </c>
      <c r="L202" s="5">
        <f t="shared" si="12"/>
        <v>0</v>
      </c>
      <c r="M202">
        <f t="shared" si="11"/>
        <v>0</v>
      </c>
    </row>
    <row r="203" spans="11:13" hidden="1" x14ac:dyDescent="0.3">
      <c r="K203" s="7">
        <f t="shared" si="10"/>
        <v>0</v>
      </c>
      <c r="L203" s="5">
        <f t="shared" si="12"/>
        <v>0</v>
      </c>
      <c r="M203">
        <f t="shared" si="11"/>
        <v>0</v>
      </c>
    </row>
    <row r="204" spans="11:13" hidden="1" x14ac:dyDescent="0.3">
      <c r="K204" s="7">
        <f t="shared" si="10"/>
        <v>0</v>
      </c>
      <c r="L204" s="5">
        <f t="shared" si="12"/>
        <v>0</v>
      </c>
      <c r="M204">
        <f t="shared" si="11"/>
        <v>0</v>
      </c>
    </row>
    <row r="205" spans="11:13" hidden="1" x14ac:dyDescent="0.3">
      <c r="K205" s="7">
        <f t="shared" si="10"/>
        <v>0</v>
      </c>
      <c r="L205" s="5">
        <f t="shared" si="12"/>
        <v>0</v>
      </c>
      <c r="M205">
        <f t="shared" si="11"/>
        <v>0</v>
      </c>
    </row>
    <row r="206" spans="11:13" hidden="1" x14ac:dyDescent="0.3">
      <c r="K206" s="7">
        <f t="shared" si="10"/>
        <v>0</v>
      </c>
      <c r="L206" s="5">
        <f t="shared" si="12"/>
        <v>0</v>
      </c>
      <c r="M206">
        <f t="shared" si="11"/>
        <v>0</v>
      </c>
    </row>
    <row r="207" spans="11:13" hidden="1" x14ac:dyDescent="0.3">
      <c r="K207" s="7">
        <f t="shared" si="10"/>
        <v>0</v>
      </c>
      <c r="L207" s="5">
        <f t="shared" si="12"/>
        <v>0</v>
      </c>
      <c r="M207">
        <f t="shared" si="11"/>
        <v>0</v>
      </c>
    </row>
    <row r="208" spans="11:13" hidden="1" x14ac:dyDescent="0.3">
      <c r="K208" s="7">
        <f t="shared" si="10"/>
        <v>0</v>
      </c>
      <c r="L208" s="5">
        <f t="shared" si="12"/>
        <v>0</v>
      </c>
      <c r="M208">
        <f t="shared" si="11"/>
        <v>0</v>
      </c>
    </row>
    <row r="209" spans="11:13" hidden="1" x14ac:dyDescent="0.3">
      <c r="K209" s="7">
        <f t="shared" si="10"/>
        <v>0</v>
      </c>
      <c r="L209" s="5">
        <f t="shared" si="12"/>
        <v>0</v>
      </c>
      <c r="M209">
        <f t="shared" si="11"/>
        <v>0</v>
      </c>
    </row>
    <row r="210" spans="11:13" hidden="1" x14ac:dyDescent="0.3">
      <c r="K210" s="7">
        <f t="shared" si="10"/>
        <v>0</v>
      </c>
      <c r="L210" s="5">
        <f t="shared" si="12"/>
        <v>0</v>
      </c>
      <c r="M210">
        <f t="shared" si="11"/>
        <v>0</v>
      </c>
    </row>
    <row r="211" spans="11:13" hidden="1" x14ac:dyDescent="0.3">
      <c r="K211" s="7">
        <f t="shared" si="10"/>
        <v>0</v>
      </c>
      <c r="L211" s="5">
        <f t="shared" si="12"/>
        <v>0</v>
      </c>
      <c r="M211">
        <f t="shared" si="11"/>
        <v>0</v>
      </c>
    </row>
    <row r="212" spans="11:13" hidden="1" x14ac:dyDescent="0.3">
      <c r="K212" s="7">
        <f t="shared" si="10"/>
        <v>0</v>
      </c>
      <c r="L212" s="5">
        <f t="shared" si="12"/>
        <v>0</v>
      </c>
      <c r="M212">
        <f t="shared" si="11"/>
        <v>0</v>
      </c>
    </row>
    <row r="213" spans="11:13" hidden="1" x14ac:dyDescent="0.3">
      <c r="K213" s="7">
        <f t="shared" si="10"/>
        <v>0</v>
      </c>
      <c r="L213" s="5">
        <f t="shared" si="12"/>
        <v>0</v>
      </c>
      <c r="M213">
        <f t="shared" si="11"/>
        <v>0</v>
      </c>
    </row>
    <row r="214" spans="11:13" hidden="1" x14ac:dyDescent="0.3">
      <c r="K214" s="7">
        <f t="shared" si="10"/>
        <v>0</v>
      </c>
      <c r="L214" s="5">
        <f t="shared" si="12"/>
        <v>0</v>
      </c>
      <c r="M214">
        <f t="shared" si="11"/>
        <v>0</v>
      </c>
    </row>
    <row r="215" spans="11:13" hidden="1" x14ac:dyDescent="0.3">
      <c r="K215" s="7">
        <f t="shared" si="10"/>
        <v>0</v>
      </c>
      <c r="L215" s="5">
        <f t="shared" si="12"/>
        <v>0</v>
      </c>
      <c r="M215">
        <f t="shared" si="11"/>
        <v>0</v>
      </c>
    </row>
    <row r="216" spans="11:13" hidden="1" x14ac:dyDescent="0.3">
      <c r="K216" s="7">
        <f t="shared" si="10"/>
        <v>0</v>
      </c>
      <c r="L216" s="5">
        <f t="shared" si="12"/>
        <v>0</v>
      </c>
      <c r="M216">
        <f t="shared" si="11"/>
        <v>0</v>
      </c>
    </row>
    <row r="217" spans="11:13" hidden="1" x14ac:dyDescent="0.3">
      <c r="K217" s="7">
        <f t="shared" si="10"/>
        <v>0</v>
      </c>
      <c r="L217" s="5">
        <f t="shared" si="12"/>
        <v>0</v>
      </c>
      <c r="M217">
        <f t="shared" si="11"/>
        <v>0</v>
      </c>
    </row>
    <row r="218" spans="11:13" hidden="1" x14ac:dyDescent="0.3">
      <c r="K218" s="7">
        <f t="shared" si="10"/>
        <v>0</v>
      </c>
      <c r="L218" s="5">
        <f t="shared" si="12"/>
        <v>0</v>
      </c>
      <c r="M218">
        <f t="shared" si="11"/>
        <v>0</v>
      </c>
    </row>
    <row r="219" spans="11:13" hidden="1" x14ac:dyDescent="0.3">
      <c r="K219" s="7">
        <f t="shared" si="10"/>
        <v>0</v>
      </c>
      <c r="L219" s="5">
        <f t="shared" si="12"/>
        <v>0</v>
      </c>
      <c r="M219">
        <f t="shared" si="11"/>
        <v>0</v>
      </c>
    </row>
    <row r="220" spans="11:13" hidden="1" x14ac:dyDescent="0.3">
      <c r="K220" s="7">
        <f t="shared" si="10"/>
        <v>0</v>
      </c>
      <c r="L220" s="5">
        <f t="shared" si="12"/>
        <v>0</v>
      </c>
      <c r="M220">
        <f t="shared" si="11"/>
        <v>0</v>
      </c>
    </row>
    <row r="221" spans="11:13" hidden="1" x14ac:dyDescent="0.3">
      <c r="K221" s="7">
        <f t="shared" si="10"/>
        <v>0</v>
      </c>
      <c r="L221" s="5">
        <f t="shared" si="12"/>
        <v>0</v>
      </c>
      <c r="M221">
        <f t="shared" si="11"/>
        <v>0</v>
      </c>
    </row>
    <row r="222" spans="11:13" hidden="1" x14ac:dyDescent="0.3">
      <c r="K222" s="7">
        <f t="shared" si="10"/>
        <v>0</v>
      </c>
      <c r="L222" s="5">
        <f t="shared" si="12"/>
        <v>0</v>
      </c>
      <c r="M222">
        <f t="shared" si="11"/>
        <v>0</v>
      </c>
    </row>
    <row r="223" spans="11:13" hidden="1" x14ac:dyDescent="0.3">
      <c r="K223" s="7">
        <f t="shared" si="10"/>
        <v>0</v>
      </c>
      <c r="L223" s="5">
        <f t="shared" si="12"/>
        <v>0</v>
      </c>
      <c r="M223">
        <f t="shared" si="11"/>
        <v>0</v>
      </c>
    </row>
    <row r="224" spans="11:13" hidden="1" x14ac:dyDescent="0.3">
      <c r="K224" s="7">
        <f t="shared" si="10"/>
        <v>0</v>
      </c>
      <c r="L224" s="5">
        <f t="shared" si="12"/>
        <v>0</v>
      </c>
      <c r="M224">
        <f t="shared" si="11"/>
        <v>0</v>
      </c>
    </row>
    <row r="225" spans="11:13" hidden="1" x14ac:dyDescent="0.3">
      <c r="K225" s="7">
        <f t="shared" si="10"/>
        <v>0</v>
      </c>
      <c r="L225" s="5">
        <f t="shared" si="12"/>
        <v>0</v>
      </c>
      <c r="M225">
        <f t="shared" si="11"/>
        <v>0</v>
      </c>
    </row>
    <row r="226" spans="11:13" hidden="1" x14ac:dyDescent="0.3">
      <c r="K226" s="7">
        <f t="shared" si="10"/>
        <v>0</v>
      </c>
      <c r="L226" s="5">
        <f t="shared" si="12"/>
        <v>0</v>
      </c>
      <c r="M226">
        <f t="shared" si="11"/>
        <v>0</v>
      </c>
    </row>
    <row r="227" spans="11:13" hidden="1" x14ac:dyDescent="0.3">
      <c r="K227" s="7">
        <f t="shared" si="10"/>
        <v>0</v>
      </c>
      <c r="L227" s="5">
        <f t="shared" si="12"/>
        <v>0</v>
      </c>
      <c r="M227">
        <f t="shared" si="11"/>
        <v>0</v>
      </c>
    </row>
    <row r="228" spans="11:13" hidden="1" x14ac:dyDescent="0.3">
      <c r="K228" s="7">
        <f t="shared" si="10"/>
        <v>0</v>
      </c>
      <c r="L228" s="5">
        <f t="shared" si="12"/>
        <v>0</v>
      </c>
      <c r="M228">
        <f t="shared" si="11"/>
        <v>0</v>
      </c>
    </row>
    <row r="229" spans="11:13" hidden="1" x14ac:dyDescent="0.3">
      <c r="K229" s="7">
        <f t="shared" si="10"/>
        <v>0</v>
      </c>
      <c r="L229" s="5">
        <f t="shared" si="12"/>
        <v>0</v>
      </c>
      <c r="M229">
        <f t="shared" si="11"/>
        <v>0</v>
      </c>
    </row>
    <row r="230" spans="11:13" hidden="1" x14ac:dyDescent="0.3">
      <c r="K230" s="7">
        <f t="shared" si="10"/>
        <v>0</v>
      </c>
      <c r="L230" s="5">
        <f t="shared" si="12"/>
        <v>0</v>
      </c>
      <c r="M230">
        <f t="shared" si="11"/>
        <v>0</v>
      </c>
    </row>
    <row r="231" spans="11:13" hidden="1" x14ac:dyDescent="0.3">
      <c r="K231" s="7">
        <f t="shared" si="10"/>
        <v>0</v>
      </c>
      <c r="L231" s="5">
        <f t="shared" si="12"/>
        <v>0</v>
      </c>
      <c r="M231">
        <f t="shared" si="11"/>
        <v>0</v>
      </c>
    </row>
    <row r="232" spans="11:13" hidden="1" x14ac:dyDescent="0.3">
      <c r="K232" s="7">
        <f t="shared" si="10"/>
        <v>0</v>
      </c>
      <c r="L232" s="5">
        <f t="shared" si="12"/>
        <v>0</v>
      </c>
      <c r="M232">
        <f t="shared" si="11"/>
        <v>0</v>
      </c>
    </row>
    <row r="233" spans="11:13" hidden="1" x14ac:dyDescent="0.3">
      <c r="K233" s="7">
        <f t="shared" si="10"/>
        <v>0</v>
      </c>
      <c r="L233" s="5">
        <f t="shared" si="12"/>
        <v>0</v>
      </c>
      <c r="M233">
        <f t="shared" si="11"/>
        <v>0</v>
      </c>
    </row>
    <row r="234" spans="11:13" hidden="1" x14ac:dyDescent="0.3">
      <c r="K234" s="7">
        <f t="shared" si="10"/>
        <v>0</v>
      </c>
      <c r="L234" s="5">
        <f t="shared" si="12"/>
        <v>0</v>
      </c>
      <c r="M234">
        <f t="shared" si="11"/>
        <v>0</v>
      </c>
    </row>
    <row r="235" spans="11:13" hidden="1" x14ac:dyDescent="0.3">
      <c r="K235" s="7">
        <f t="shared" si="10"/>
        <v>0</v>
      </c>
      <c r="L235" s="5">
        <f t="shared" si="12"/>
        <v>0</v>
      </c>
      <c r="M235">
        <f t="shared" si="11"/>
        <v>0</v>
      </c>
    </row>
    <row r="236" spans="11:13" hidden="1" x14ac:dyDescent="0.3">
      <c r="K236" s="7">
        <f t="shared" si="10"/>
        <v>0</v>
      </c>
      <c r="L236" s="5">
        <f t="shared" si="12"/>
        <v>0</v>
      </c>
      <c r="M236">
        <f t="shared" si="11"/>
        <v>0</v>
      </c>
    </row>
    <row r="237" spans="11:13" hidden="1" x14ac:dyDescent="0.3">
      <c r="K237" s="7">
        <f t="shared" si="10"/>
        <v>0</v>
      </c>
      <c r="L237" s="5">
        <f t="shared" si="12"/>
        <v>0</v>
      </c>
      <c r="M237">
        <f t="shared" si="11"/>
        <v>0</v>
      </c>
    </row>
    <row r="238" spans="11:13" hidden="1" x14ac:dyDescent="0.3">
      <c r="K238" s="7">
        <f t="shared" si="10"/>
        <v>0</v>
      </c>
      <c r="L238" s="5">
        <f t="shared" si="12"/>
        <v>0</v>
      </c>
      <c r="M238">
        <f t="shared" si="11"/>
        <v>0</v>
      </c>
    </row>
    <row r="239" spans="11:13" hidden="1" x14ac:dyDescent="0.3">
      <c r="K239" s="7">
        <f t="shared" si="10"/>
        <v>0</v>
      </c>
      <c r="L239" s="5">
        <f t="shared" si="12"/>
        <v>0</v>
      </c>
      <c r="M239">
        <f t="shared" si="11"/>
        <v>0</v>
      </c>
    </row>
    <row r="240" spans="11:13" hidden="1" x14ac:dyDescent="0.3">
      <c r="K240" s="7">
        <f t="shared" si="10"/>
        <v>0</v>
      </c>
      <c r="L240" s="5">
        <f t="shared" si="12"/>
        <v>0</v>
      </c>
      <c r="M240">
        <f t="shared" si="11"/>
        <v>0</v>
      </c>
    </row>
    <row r="241" spans="11:13" hidden="1" x14ac:dyDescent="0.3">
      <c r="K241" s="7">
        <f t="shared" si="10"/>
        <v>0</v>
      </c>
      <c r="L241" s="5">
        <f t="shared" si="12"/>
        <v>0</v>
      </c>
      <c r="M241">
        <f t="shared" si="11"/>
        <v>0</v>
      </c>
    </row>
    <row r="242" spans="11:13" hidden="1" x14ac:dyDescent="0.3">
      <c r="K242" s="7">
        <f t="shared" si="10"/>
        <v>0</v>
      </c>
      <c r="L242" s="5">
        <f t="shared" si="12"/>
        <v>0</v>
      </c>
      <c r="M242">
        <f t="shared" si="11"/>
        <v>0</v>
      </c>
    </row>
    <row r="243" spans="11:13" hidden="1" x14ac:dyDescent="0.3">
      <c r="K243" s="7">
        <f t="shared" si="10"/>
        <v>0</v>
      </c>
      <c r="L243" s="5">
        <f t="shared" si="12"/>
        <v>0</v>
      </c>
      <c r="M243">
        <f t="shared" si="11"/>
        <v>0</v>
      </c>
    </row>
    <row r="244" spans="11:13" hidden="1" x14ac:dyDescent="0.3">
      <c r="K244" s="7">
        <f t="shared" si="10"/>
        <v>0</v>
      </c>
      <c r="L244" s="5">
        <f t="shared" si="12"/>
        <v>0</v>
      </c>
      <c r="M244">
        <f t="shared" si="11"/>
        <v>0</v>
      </c>
    </row>
    <row r="245" spans="11:13" hidden="1" x14ac:dyDescent="0.3">
      <c r="K245" s="7">
        <f t="shared" si="10"/>
        <v>0</v>
      </c>
      <c r="L245" s="5">
        <f t="shared" si="12"/>
        <v>0</v>
      </c>
      <c r="M245">
        <f t="shared" si="11"/>
        <v>0</v>
      </c>
    </row>
    <row r="246" spans="11:13" hidden="1" x14ac:dyDescent="0.3">
      <c r="K246" s="7">
        <f t="shared" si="10"/>
        <v>0</v>
      </c>
      <c r="L246" s="5">
        <f t="shared" si="12"/>
        <v>0</v>
      </c>
      <c r="M246">
        <f t="shared" si="11"/>
        <v>0</v>
      </c>
    </row>
    <row r="247" spans="11:13" hidden="1" x14ac:dyDescent="0.3">
      <c r="K247" s="7">
        <f t="shared" si="10"/>
        <v>0</v>
      </c>
      <c r="L247" s="5">
        <f t="shared" si="12"/>
        <v>0</v>
      </c>
      <c r="M247">
        <f t="shared" si="11"/>
        <v>0</v>
      </c>
    </row>
    <row r="248" spans="11:13" hidden="1" x14ac:dyDescent="0.3">
      <c r="K248" s="7">
        <f t="shared" si="10"/>
        <v>0</v>
      </c>
      <c r="L248" s="5">
        <f t="shared" si="12"/>
        <v>0</v>
      </c>
      <c r="M248">
        <f t="shared" si="11"/>
        <v>0</v>
      </c>
    </row>
    <row r="249" spans="11:13" hidden="1" x14ac:dyDescent="0.3">
      <c r="K249" s="7">
        <f t="shared" si="10"/>
        <v>0</v>
      </c>
      <c r="L249" s="5">
        <f t="shared" si="12"/>
        <v>0</v>
      </c>
      <c r="M249">
        <f t="shared" si="11"/>
        <v>0</v>
      </c>
    </row>
    <row r="250" spans="11:13" hidden="1" x14ac:dyDescent="0.3">
      <c r="K250" s="7">
        <f t="shared" si="10"/>
        <v>0</v>
      </c>
      <c r="L250" s="5">
        <f t="shared" si="12"/>
        <v>0</v>
      </c>
      <c r="M250">
        <f t="shared" si="11"/>
        <v>0</v>
      </c>
    </row>
    <row r="251" spans="11:13" hidden="1" x14ac:dyDescent="0.3">
      <c r="K251" s="7">
        <f t="shared" si="10"/>
        <v>0</v>
      </c>
      <c r="L251" s="5">
        <f t="shared" si="12"/>
        <v>0</v>
      </c>
      <c r="M251">
        <f t="shared" si="11"/>
        <v>0</v>
      </c>
    </row>
    <row r="252" spans="11:13" hidden="1" x14ac:dyDescent="0.3">
      <c r="K252" s="7">
        <f t="shared" si="10"/>
        <v>0</v>
      </c>
      <c r="L252" s="5">
        <f t="shared" si="12"/>
        <v>0</v>
      </c>
      <c r="M252">
        <f t="shared" si="11"/>
        <v>0</v>
      </c>
    </row>
    <row r="253" spans="11:13" hidden="1" x14ac:dyDescent="0.3">
      <c r="K253" s="7">
        <f t="shared" si="10"/>
        <v>0</v>
      </c>
      <c r="L253" s="5">
        <f t="shared" si="12"/>
        <v>0</v>
      </c>
      <c r="M253">
        <f t="shared" si="11"/>
        <v>0</v>
      </c>
    </row>
    <row r="254" spans="11:13" hidden="1" x14ac:dyDescent="0.3">
      <c r="K254" s="7">
        <f t="shared" si="10"/>
        <v>0</v>
      </c>
      <c r="L254" s="5">
        <f t="shared" si="12"/>
        <v>0</v>
      </c>
      <c r="M254">
        <f t="shared" si="11"/>
        <v>0</v>
      </c>
    </row>
    <row r="255" spans="11:13" hidden="1" x14ac:dyDescent="0.3">
      <c r="K255" s="7">
        <f t="shared" si="10"/>
        <v>0</v>
      </c>
      <c r="L255" s="5">
        <f t="shared" si="12"/>
        <v>0</v>
      </c>
      <c r="M255">
        <f t="shared" si="11"/>
        <v>0</v>
      </c>
    </row>
    <row r="256" spans="11:13" hidden="1" x14ac:dyDescent="0.3">
      <c r="K256" s="7">
        <f t="shared" si="10"/>
        <v>0</v>
      </c>
      <c r="L256" s="5">
        <f t="shared" si="12"/>
        <v>0</v>
      </c>
      <c r="M256">
        <f t="shared" si="11"/>
        <v>0</v>
      </c>
    </row>
    <row r="257" spans="11:13" hidden="1" x14ac:dyDescent="0.3">
      <c r="K257" s="7">
        <f t="shared" si="10"/>
        <v>0</v>
      </c>
      <c r="L257" s="5">
        <f t="shared" si="12"/>
        <v>0</v>
      </c>
      <c r="M257">
        <f t="shared" si="11"/>
        <v>0</v>
      </c>
    </row>
    <row r="258" spans="11:13" hidden="1" x14ac:dyDescent="0.3">
      <c r="K258" s="7">
        <f t="shared" si="10"/>
        <v>0</v>
      </c>
      <c r="L258" s="5">
        <f t="shared" si="12"/>
        <v>0</v>
      </c>
      <c r="M258">
        <f t="shared" si="11"/>
        <v>0</v>
      </c>
    </row>
    <row r="259" spans="11:13" hidden="1" x14ac:dyDescent="0.3">
      <c r="K259" s="7">
        <f t="shared" si="10"/>
        <v>0</v>
      </c>
      <c r="L259" s="5">
        <f t="shared" si="12"/>
        <v>0</v>
      </c>
      <c r="M259">
        <f t="shared" si="11"/>
        <v>0</v>
      </c>
    </row>
    <row r="260" spans="11:13" hidden="1" x14ac:dyDescent="0.3">
      <c r="K260" s="7">
        <f t="shared" si="10"/>
        <v>0</v>
      </c>
      <c r="L260" s="5">
        <f t="shared" si="12"/>
        <v>0</v>
      </c>
      <c r="M260">
        <f t="shared" si="11"/>
        <v>0</v>
      </c>
    </row>
    <row r="261" spans="11:13" hidden="1" x14ac:dyDescent="0.3">
      <c r="K261" s="7">
        <f t="shared" ref="K261:K324" si="13">SUM(F261:J261)</f>
        <v>0</v>
      </c>
      <c r="L261" s="5">
        <f t="shared" si="12"/>
        <v>0</v>
      </c>
      <c r="M261">
        <f t="shared" ref="M261:M324" si="14">SUM(K261*L261)</f>
        <v>0</v>
      </c>
    </row>
    <row r="262" spans="11:13" hidden="1" x14ac:dyDescent="0.3">
      <c r="K262" s="7">
        <f t="shared" si="13"/>
        <v>0</v>
      </c>
      <c r="L262" s="5">
        <f t="shared" ref="L262:L325" si="15">IF(D262="X",0,IF(E262="",0,IF(E262="H",0,VLOOKUP(E262,$F$539:$G$553,2))))</f>
        <v>0</v>
      </c>
      <c r="M262">
        <f t="shared" si="14"/>
        <v>0</v>
      </c>
    </row>
    <row r="263" spans="11:13" hidden="1" x14ac:dyDescent="0.3">
      <c r="K263" s="7">
        <f t="shared" si="13"/>
        <v>0</v>
      </c>
      <c r="L263" s="5">
        <f t="shared" si="15"/>
        <v>0</v>
      </c>
      <c r="M263">
        <f t="shared" si="14"/>
        <v>0</v>
      </c>
    </row>
    <row r="264" spans="11:13" hidden="1" x14ac:dyDescent="0.3">
      <c r="K264" s="7">
        <f t="shared" si="13"/>
        <v>0</v>
      </c>
      <c r="L264" s="5">
        <f t="shared" si="15"/>
        <v>0</v>
      </c>
      <c r="M264">
        <f t="shared" si="14"/>
        <v>0</v>
      </c>
    </row>
    <row r="265" spans="11:13" hidden="1" x14ac:dyDescent="0.3">
      <c r="K265" s="7">
        <f t="shared" si="13"/>
        <v>0</v>
      </c>
      <c r="L265" s="5">
        <f t="shared" si="15"/>
        <v>0</v>
      </c>
      <c r="M265">
        <f t="shared" si="14"/>
        <v>0</v>
      </c>
    </row>
    <row r="266" spans="11:13" hidden="1" x14ac:dyDescent="0.3">
      <c r="K266" s="7">
        <f t="shared" si="13"/>
        <v>0</v>
      </c>
      <c r="L266" s="5">
        <f t="shared" si="15"/>
        <v>0</v>
      </c>
      <c r="M266">
        <f t="shared" si="14"/>
        <v>0</v>
      </c>
    </row>
    <row r="267" spans="11:13" hidden="1" x14ac:dyDescent="0.3">
      <c r="K267" s="7">
        <f t="shared" si="13"/>
        <v>0</v>
      </c>
      <c r="L267" s="5">
        <f t="shared" si="15"/>
        <v>0</v>
      </c>
      <c r="M267">
        <f t="shared" si="14"/>
        <v>0</v>
      </c>
    </row>
    <row r="268" spans="11:13" hidden="1" x14ac:dyDescent="0.3">
      <c r="K268" s="7">
        <f t="shared" si="13"/>
        <v>0</v>
      </c>
      <c r="L268" s="5">
        <f t="shared" si="15"/>
        <v>0</v>
      </c>
      <c r="M268">
        <f t="shared" si="14"/>
        <v>0</v>
      </c>
    </row>
    <row r="269" spans="11:13" hidden="1" x14ac:dyDescent="0.3">
      <c r="K269" s="7">
        <f t="shared" si="13"/>
        <v>0</v>
      </c>
      <c r="L269" s="5">
        <f t="shared" si="15"/>
        <v>0</v>
      </c>
      <c r="M269">
        <f t="shared" si="14"/>
        <v>0</v>
      </c>
    </row>
    <row r="270" spans="11:13" hidden="1" x14ac:dyDescent="0.3">
      <c r="K270" s="7">
        <f t="shared" si="13"/>
        <v>0</v>
      </c>
      <c r="L270" s="5">
        <f t="shared" si="15"/>
        <v>0</v>
      </c>
      <c r="M270">
        <f t="shared" si="14"/>
        <v>0</v>
      </c>
    </row>
    <row r="271" spans="11:13" hidden="1" x14ac:dyDescent="0.3">
      <c r="K271" s="7">
        <f t="shared" si="13"/>
        <v>0</v>
      </c>
      <c r="L271" s="5">
        <f t="shared" si="15"/>
        <v>0</v>
      </c>
      <c r="M271">
        <f t="shared" si="14"/>
        <v>0</v>
      </c>
    </row>
    <row r="272" spans="11:13" hidden="1" x14ac:dyDescent="0.3">
      <c r="K272" s="7">
        <f t="shared" si="13"/>
        <v>0</v>
      </c>
      <c r="L272" s="5">
        <f t="shared" si="15"/>
        <v>0</v>
      </c>
      <c r="M272">
        <f t="shared" si="14"/>
        <v>0</v>
      </c>
    </row>
    <row r="273" spans="11:13" hidden="1" x14ac:dyDescent="0.3">
      <c r="K273" s="7">
        <f t="shared" si="13"/>
        <v>0</v>
      </c>
      <c r="L273" s="5">
        <f t="shared" si="15"/>
        <v>0</v>
      </c>
      <c r="M273">
        <f t="shared" si="14"/>
        <v>0</v>
      </c>
    </row>
    <row r="274" spans="11:13" hidden="1" x14ac:dyDescent="0.3">
      <c r="K274" s="7">
        <f t="shared" si="13"/>
        <v>0</v>
      </c>
      <c r="L274" s="5">
        <f t="shared" si="15"/>
        <v>0</v>
      </c>
      <c r="M274">
        <f t="shared" si="14"/>
        <v>0</v>
      </c>
    </row>
    <row r="275" spans="11:13" hidden="1" x14ac:dyDescent="0.3">
      <c r="K275" s="7">
        <f t="shared" si="13"/>
        <v>0</v>
      </c>
      <c r="L275" s="5">
        <f t="shared" si="15"/>
        <v>0</v>
      </c>
      <c r="M275">
        <f t="shared" si="14"/>
        <v>0</v>
      </c>
    </row>
    <row r="276" spans="11:13" hidden="1" x14ac:dyDescent="0.3">
      <c r="K276" s="7">
        <f t="shared" si="13"/>
        <v>0</v>
      </c>
      <c r="L276" s="5">
        <f t="shared" si="15"/>
        <v>0</v>
      </c>
      <c r="M276">
        <f t="shared" si="14"/>
        <v>0</v>
      </c>
    </row>
    <row r="277" spans="11:13" hidden="1" x14ac:dyDescent="0.3">
      <c r="K277" s="7">
        <f t="shared" si="13"/>
        <v>0</v>
      </c>
      <c r="L277" s="5">
        <f t="shared" si="15"/>
        <v>0</v>
      </c>
      <c r="M277">
        <f t="shared" si="14"/>
        <v>0</v>
      </c>
    </row>
    <row r="278" spans="11:13" hidden="1" x14ac:dyDescent="0.3">
      <c r="K278" s="7">
        <f t="shared" si="13"/>
        <v>0</v>
      </c>
      <c r="L278" s="5">
        <f t="shared" si="15"/>
        <v>0</v>
      </c>
      <c r="M278">
        <f t="shared" si="14"/>
        <v>0</v>
      </c>
    </row>
    <row r="279" spans="11:13" hidden="1" x14ac:dyDescent="0.3">
      <c r="K279" s="7">
        <f t="shared" si="13"/>
        <v>0</v>
      </c>
      <c r="L279" s="5">
        <f t="shared" si="15"/>
        <v>0</v>
      </c>
      <c r="M279">
        <f t="shared" si="14"/>
        <v>0</v>
      </c>
    </row>
    <row r="280" spans="11:13" hidden="1" x14ac:dyDescent="0.3">
      <c r="K280" s="7">
        <f t="shared" si="13"/>
        <v>0</v>
      </c>
      <c r="L280" s="5">
        <f t="shared" si="15"/>
        <v>0</v>
      </c>
      <c r="M280">
        <f t="shared" si="14"/>
        <v>0</v>
      </c>
    </row>
    <row r="281" spans="11:13" hidden="1" x14ac:dyDescent="0.3">
      <c r="K281" s="7">
        <f t="shared" si="13"/>
        <v>0</v>
      </c>
      <c r="L281" s="5">
        <f t="shared" si="15"/>
        <v>0</v>
      </c>
      <c r="M281">
        <f t="shared" si="14"/>
        <v>0</v>
      </c>
    </row>
    <row r="282" spans="11:13" hidden="1" x14ac:dyDescent="0.3">
      <c r="K282" s="7">
        <f t="shared" si="13"/>
        <v>0</v>
      </c>
      <c r="L282" s="5">
        <f t="shared" si="15"/>
        <v>0</v>
      </c>
      <c r="M282">
        <f t="shared" si="14"/>
        <v>0</v>
      </c>
    </row>
    <row r="283" spans="11:13" hidden="1" x14ac:dyDescent="0.3">
      <c r="K283" s="7">
        <f t="shared" si="13"/>
        <v>0</v>
      </c>
      <c r="L283" s="5">
        <f t="shared" si="15"/>
        <v>0</v>
      </c>
      <c r="M283">
        <f t="shared" si="14"/>
        <v>0</v>
      </c>
    </row>
    <row r="284" spans="11:13" hidden="1" x14ac:dyDescent="0.3">
      <c r="K284" s="7">
        <f t="shared" si="13"/>
        <v>0</v>
      </c>
      <c r="L284" s="5">
        <f t="shared" si="15"/>
        <v>0</v>
      </c>
      <c r="M284">
        <f t="shared" si="14"/>
        <v>0</v>
      </c>
    </row>
    <row r="285" spans="11:13" hidden="1" x14ac:dyDescent="0.3">
      <c r="K285" s="7">
        <f t="shared" si="13"/>
        <v>0</v>
      </c>
      <c r="L285" s="5">
        <f t="shared" si="15"/>
        <v>0</v>
      </c>
      <c r="M285">
        <f t="shared" si="14"/>
        <v>0</v>
      </c>
    </row>
    <row r="286" spans="11:13" hidden="1" x14ac:dyDescent="0.3">
      <c r="K286" s="7">
        <f t="shared" si="13"/>
        <v>0</v>
      </c>
      <c r="L286" s="5">
        <f t="shared" si="15"/>
        <v>0</v>
      </c>
      <c r="M286">
        <f t="shared" si="14"/>
        <v>0</v>
      </c>
    </row>
    <row r="287" spans="11:13" hidden="1" x14ac:dyDescent="0.3">
      <c r="K287" s="7">
        <f t="shared" si="13"/>
        <v>0</v>
      </c>
      <c r="L287" s="5">
        <f t="shared" si="15"/>
        <v>0</v>
      </c>
      <c r="M287">
        <f t="shared" si="14"/>
        <v>0</v>
      </c>
    </row>
    <row r="288" spans="11:13" hidden="1" x14ac:dyDescent="0.3">
      <c r="K288" s="7">
        <f t="shared" si="13"/>
        <v>0</v>
      </c>
      <c r="L288" s="5">
        <f t="shared" si="15"/>
        <v>0</v>
      </c>
      <c r="M288">
        <f t="shared" si="14"/>
        <v>0</v>
      </c>
    </row>
    <row r="289" spans="11:13" hidden="1" x14ac:dyDescent="0.3">
      <c r="K289" s="7">
        <f t="shared" si="13"/>
        <v>0</v>
      </c>
      <c r="L289" s="5">
        <f t="shared" si="15"/>
        <v>0</v>
      </c>
      <c r="M289">
        <f t="shared" si="14"/>
        <v>0</v>
      </c>
    </row>
    <row r="290" spans="11:13" hidden="1" x14ac:dyDescent="0.3">
      <c r="K290" s="7">
        <f t="shared" si="13"/>
        <v>0</v>
      </c>
      <c r="L290" s="5">
        <f t="shared" si="15"/>
        <v>0</v>
      </c>
      <c r="M290">
        <f t="shared" si="14"/>
        <v>0</v>
      </c>
    </row>
    <row r="291" spans="11:13" hidden="1" x14ac:dyDescent="0.3">
      <c r="K291" s="7">
        <f t="shared" si="13"/>
        <v>0</v>
      </c>
      <c r="L291" s="5">
        <f t="shared" si="15"/>
        <v>0</v>
      </c>
      <c r="M291">
        <f t="shared" si="14"/>
        <v>0</v>
      </c>
    </row>
    <row r="292" spans="11:13" hidden="1" x14ac:dyDescent="0.3">
      <c r="K292" s="7">
        <f t="shared" si="13"/>
        <v>0</v>
      </c>
      <c r="L292" s="5">
        <f t="shared" si="15"/>
        <v>0</v>
      </c>
      <c r="M292">
        <f t="shared" si="14"/>
        <v>0</v>
      </c>
    </row>
    <row r="293" spans="11:13" hidden="1" x14ac:dyDescent="0.3">
      <c r="K293" s="7">
        <f t="shared" si="13"/>
        <v>0</v>
      </c>
      <c r="L293" s="5">
        <f t="shared" si="15"/>
        <v>0</v>
      </c>
      <c r="M293">
        <f t="shared" si="14"/>
        <v>0</v>
      </c>
    </row>
    <row r="294" spans="11:13" hidden="1" x14ac:dyDescent="0.3">
      <c r="K294" s="7">
        <f t="shared" si="13"/>
        <v>0</v>
      </c>
      <c r="L294" s="5">
        <f t="shared" si="15"/>
        <v>0</v>
      </c>
      <c r="M294">
        <f t="shared" si="14"/>
        <v>0</v>
      </c>
    </row>
    <row r="295" spans="11:13" hidden="1" x14ac:dyDescent="0.3">
      <c r="K295" s="7">
        <f t="shared" si="13"/>
        <v>0</v>
      </c>
      <c r="L295" s="5">
        <f t="shared" si="15"/>
        <v>0</v>
      </c>
      <c r="M295">
        <f t="shared" si="14"/>
        <v>0</v>
      </c>
    </row>
    <row r="296" spans="11:13" hidden="1" x14ac:dyDescent="0.3">
      <c r="K296" s="7">
        <f t="shared" si="13"/>
        <v>0</v>
      </c>
      <c r="L296" s="5">
        <f t="shared" si="15"/>
        <v>0</v>
      </c>
      <c r="M296">
        <f t="shared" si="14"/>
        <v>0</v>
      </c>
    </row>
    <row r="297" spans="11:13" hidden="1" x14ac:dyDescent="0.3">
      <c r="K297" s="7">
        <f t="shared" si="13"/>
        <v>0</v>
      </c>
      <c r="L297" s="5">
        <f t="shared" si="15"/>
        <v>0</v>
      </c>
      <c r="M297">
        <f t="shared" si="14"/>
        <v>0</v>
      </c>
    </row>
    <row r="298" spans="11:13" hidden="1" x14ac:dyDescent="0.3">
      <c r="K298" s="7">
        <f t="shared" si="13"/>
        <v>0</v>
      </c>
      <c r="L298" s="5">
        <f t="shared" si="15"/>
        <v>0</v>
      </c>
      <c r="M298">
        <f t="shared" si="14"/>
        <v>0</v>
      </c>
    </row>
    <row r="299" spans="11:13" hidden="1" x14ac:dyDescent="0.3">
      <c r="K299" s="7">
        <f t="shared" si="13"/>
        <v>0</v>
      </c>
      <c r="L299" s="5">
        <f t="shared" si="15"/>
        <v>0</v>
      </c>
      <c r="M299">
        <f t="shared" si="14"/>
        <v>0</v>
      </c>
    </row>
    <row r="300" spans="11:13" hidden="1" x14ac:dyDescent="0.3">
      <c r="K300" s="7">
        <f t="shared" si="13"/>
        <v>0</v>
      </c>
      <c r="L300" s="5">
        <f t="shared" si="15"/>
        <v>0</v>
      </c>
      <c r="M300">
        <f t="shared" si="14"/>
        <v>0</v>
      </c>
    </row>
    <row r="301" spans="11:13" hidden="1" x14ac:dyDescent="0.3">
      <c r="K301" s="7">
        <f t="shared" si="13"/>
        <v>0</v>
      </c>
      <c r="L301" s="5">
        <f t="shared" si="15"/>
        <v>0</v>
      </c>
      <c r="M301">
        <f t="shared" si="14"/>
        <v>0</v>
      </c>
    </row>
    <row r="302" spans="11:13" hidden="1" x14ac:dyDescent="0.3">
      <c r="K302" s="7">
        <f t="shared" si="13"/>
        <v>0</v>
      </c>
      <c r="L302" s="5">
        <f t="shared" si="15"/>
        <v>0</v>
      </c>
      <c r="M302">
        <f t="shared" si="14"/>
        <v>0</v>
      </c>
    </row>
    <row r="303" spans="11:13" hidden="1" x14ac:dyDescent="0.3">
      <c r="K303" s="7">
        <f t="shared" si="13"/>
        <v>0</v>
      </c>
      <c r="L303" s="5">
        <f t="shared" si="15"/>
        <v>0</v>
      </c>
      <c r="M303">
        <f t="shared" si="14"/>
        <v>0</v>
      </c>
    </row>
    <row r="304" spans="11:13" hidden="1" x14ac:dyDescent="0.3">
      <c r="K304" s="7">
        <f t="shared" si="13"/>
        <v>0</v>
      </c>
      <c r="L304" s="5">
        <f t="shared" si="15"/>
        <v>0</v>
      </c>
      <c r="M304">
        <f t="shared" si="14"/>
        <v>0</v>
      </c>
    </row>
    <row r="305" spans="11:13" hidden="1" x14ac:dyDescent="0.3">
      <c r="K305" s="7">
        <f t="shared" si="13"/>
        <v>0</v>
      </c>
      <c r="L305" s="5">
        <f t="shared" si="15"/>
        <v>0</v>
      </c>
      <c r="M305">
        <f t="shared" si="14"/>
        <v>0</v>
      </c>
    </row>
    <row r="306" spans="11:13" hidden="1" x14ac:dyDescent="0.3">
      <c r="K306" s="7">
        <f t="shared" si="13"/>
        <v>0</v>
      </c>
      <c r="L306" s="5">
        <f t="shared" si="15"/>
        <v>0</v>
      </c>
      <c r="M306">
        <f t="shared" si="14"/>
        <v>0</v>
      </c>
    </row>
    <row r="307" spans="11:13" hidden="1" x14ac:dyDescent="0.3">
      <c r="K307" s="7">
        <f t="shared" si="13"/>
        <v>0</v>
      </c>
      <c r="L307" s="5">
        <f t="shared" si="15"/>
        <v>0</v>
      </c>
      <c r="M307">
        <f t="shared" si="14"/>
        <v>0</v>
      </c>
    </row>
    <row r="308" spans="11:13" hidden="1" x14ac:dyDescent="0.3">
      <c r="K308" s="7">
        <f t="shared" si="13"/>
        <v>0</v>
      </c>
      <c r="L308" s="5">
        <f t="shared" si="15"/>
        <v>0</v>
      </c>
      <c r="M308">
        <f t="shared" si="14"/>
        <v>0</v>
      </c>
    </row>
    <row r="309" spans="11:13" hidden="1" x14ac:dyDescent="0.3">
      <c r="K309" s="7">
        <f t="shared" si="13"/>
        <v>0</v>
      </c>
      <c r="L309" s="5">
        <f t="shared" si="15"/>
        <v>0</v>
      </c>
      <c r="M309">
        <f t="shared" si="14"/>
        <v>0</v>
      </c>
    </row>
    <row r="310" spans="11:13" hidden="1" x14ac:dyDescent="0.3">
      <c r="K310" s="7">
        <f t="shared" si="13"/>
        <v>0</v>
      </c>
      <c r="L310" s="5">
        <f t="shared" si="15"/>
        <v>0</v>
      </c>
      <c r="M310">
        <f t="shared" si="14"/>
        <v>0</v>
      </c>
    </row>
    <row r="311" spans="11:13" hidden="1" x14ac:dyDescent="0.3">
      <c r="K311" s="7">
        <f t="shared" si="13"/>
        <v>0</v>
      </c>
      <c r="L311" s="5">
        <f t="shared" si="15"/>
        <v>0</v>
      </c>
      <c r="M311">
        <f t="shared" si="14"/>
        <v>0</v>
      </c>
    </row>
    <row r="312" spans="11:13" hidden="1" x14ac:dyDescent="0.3">
      <c r="K312" s="7">
        <f t="shared" si="13"/>
        <v>0</v>
      </c>
      <c r="L312" s="5">
        <f t="shared" si="15"/>
        <v>0</v>
      </c>
      <c r="M312">
        <f t="shared" si="14"/>
        <v>0</v>
      </c>
    </row>
    <row r="313" spans="11:13" hidden="1" x14ac:dyDescent="0.3">
      <c r="K313" s="7">
        <f t="shared" si="13"/>
        <v>0</v>
      </c>
      <c r="L313" s="5">
        <f t="shared" si="15"/>
        <v>0</v>
      </c>
      <c r="M313">
        <f t="shared" si="14"/>
        <v>0</v>
      </c>
    </row>
    <row r="314" spans="11:13" hidden="1" x14ac:dyDescent="0.3">
      <c r="K314" s="7">
        <f t="shared" si="13"/>
        <v>0</v>
      </c>
      <c r="L314" s="5">
        <f t="shared" si="15"/>
        <v>0</v>
      </c>
      <c r="M314">
        <f t="shared" si="14"/>
        <v>0</v>
      </c>
    </row>
    <row r="315" spans="11:13" hidden="1" x14ac:dyDescent="0.3">
      <c r="K315" s="7">
        <f t="shared" si="13"/>
        <v>0</v>
      </c>
      <c r="L315" s="5">
        <f t="shared" si="15"/>
        <v>0</v>
      </c>
      <c r="M315">
        <f t="shared" si="14"/>
        <v>0</v>
      </c>
    </row>
    <row r="316" spans="11:13" hidden="1" x14ac:dyDescent="0.3">
      <c r="K316" s="7">
        <f t="shared" si="13"/>
        <v>0</v>
      </c>
      <c r="L316" s="5">
        <f t="shared" si="15"/>
        <v>0</v>
      </c>
      <c r="M316">
        <f t="shared" si="14"/>
        <v>0</v>
      </c>
    </row>
    <row r="317" spans="11:13" hidden="1" x14ac:dyDescent="0.3">
      <c r="K317" s="7">
        <f t="shared" si="13"/>
        <v>0</v>
      </c>
      <c r="L317" s="5">
        <f t="shared" si="15"/>
        <v>0</v>
      </c>
      <c r="M317">
        <f t="shared" si="14"/>
        <v>0</v>
      </c>
    </row>
    <row r="318" spans="11:13" hidden="1" x14ac:dyDescent="0.3">
      <c r="K318" s="7">
        <f t="shared" si="13"/>
        <v>0</v>
      </c>
      <c r="L318" s="5">
        <f t="shared" si="15"/>
        <v>0</v>
      </c>
      <c r="M318">
        <f t="shared" si="14"/>
        <v>0</v>
      </c>
    </row>
    <row r="319" spans="11:13" hidden="1" x14ac:dyDescent="0.3">
      <c r="K319" s="7">
        <f t="shared" si="13"/>
        <v>0</v>
      </c>
      <c r="L319" s="5">
        <f t="shared" si="15"/>
        <v>0</v>
      </c>
      <c r="M319">
        <f t="shared" si="14"/>
        <v>0</v>
      </c>
    </row>
    <row r="320" spans="11:13" hidden="1" x14ac:dyDescent="0.3">
      <c r="K320" s="7">
        <f t="shared" si="13"/>
        <v>0</v>
      </c>
      <c r="L320" s="5">
        <f t="shared" si="15"/>
        <v>0</v>
      </c>
      <c r="M320">
        <f t="shared" si="14"/>
        <v>0</v>
      </c>
    </row>
    <row r="321" spans="11:13" hidden="1" x14ac:dyDescent="0.3">
      <c r="K321" s="7">
        <f t="shared" si="13"/>
        <v>0</v>
      </c>
      <c r="L321" s="5">
        <f t="shared" si="15"/>
        <v>0</v>
      </c>
      <c r="M321">
        <f t="shared" si="14"/>
        <v>0</v>
      </c>
    </row>
    <row r="322" spans="11:13" hidden="1" x14ac:dyDescent="0.3">
      <c r="K322" s="7">
        <f t="shared" si="13"/>
        <v>0</v>
      </c>
      <c r="L322" s="5">
        <f t="shared" si="15"/>
        <v>0</v>
      </c>
      <c r="M322">
        <f t="shared" si="14"/>
        <v>0</v>
      </c>
    </row>
    <row r="323" spans="11:13" hidden="1" x14ac:dyDescent="0.3">
      <c r="K323" s="7">
        <f t="shared" si="13"/>
        <v>0</v>
      </c>
      <c r="L323" s="5">
        <f t="shared" si="15"/>
        <v>0</v>
      </c>
      <c r="M323">
        <f t="shared" si="14"/>
        <v>0</v>
      </c>
    </row>
    <row r="324" spans="11:13" hidden="1" x14ac:dyDescent="0.3">
      <c r="K324" s="7">
        <f t="shared" si="13"/>
        <v>0</v>
      </c>
      <c r="L324" s="5">
        <f t="shared" si="15"/>
        <v>0</v>
      </c>
      <c r="M324">
        <f t="shared" si="14"/>
        <v>0</v>
      </c>
    </row>
    <row r="325" spans="11:13" hidden="1" x14ac:dyDescent="0.3">
      <c r="K325" s="7">
        <f t="shared" ref="K325:K388" si="16">SUM(F325:J325)</f>
        <v>0</v>
      </c>
      <c r="L325" s="5">
        <f t="shared" si="15"/>
        <v>0</v>
      </c>
      <c r="M325">
        <f t="shared" ref="M325:M388" si="17">SUM(K325*L325)</f>
        <v>0</v>
      </c>
    </row>
    <row r="326" spans="11:13" hidden="1" x14ac:dyDescent="0.3">
      <c r="K326" s="7">
        <f t="shared" si="16"/>
        <v>0</v>
      </c>
      <c r="L326" s="5">
        <f t="shared" ref="L326:L389" si="18">IF(D326="X",0,IF(E326="",0,IF(E326="H",0,VLOOKUP(E326,$F$539:$G$553,2))))</f>
        <v>0</v>
      </c>
      <c r="M326">
        <f t="shared" si="17"/>
        <v>0</v>
      </c>
    </row>
    <row r="327" spans="11:13" hidden="1" x14ac:dyDescent="0.3">
      <c r="K327" s="7">
        <f t="shared" si="16"/>
        <v>0</v>
      </c>
      <c r="L327" s="5">
        <f t="shared" si="18"/>
        <v>0</v>
      </c>
      <c r="M327">
        <f t="shared" si="17"/>
        <v>0</v>
      </c>
    </row>
    <row r="328" spans="11:13" hidden="1" x14ac:dyDescent="0.3">
      <c r="K328" s="7">
        <f t="shared" si="16"/>
        <v>0</v>
      </c>
      <c r="L328" s="5">
        <f t="shared" si="18"/>
        <v>0</v>
      </c>
      <c r="M328">
        <f t="shared" si="17"/>
        <v>0</v>
      </c>
    </row>
    <row r="329" spans="11:13" hidden="1" x14ac:dyDescent="0.3">
      <c r="K329" s="7">
        <f t="shared" si="16"/>
        <v>0</v>
      </c>
      <c r="L329" s="5">
        <f t="shared" si="18"/>
        <v>0</v>
      </c>
      <c r="M329">
        <f t="shared" si="17"/>
        <v>0</v>
      </c>
    </row>
    <row r="330" spans="11:13" hidden="1" x14ac:dyDescent="0.3">
      <c r="K330" s="7">
        <f t="shared" si="16"/>
        <v>0</v>
      </c>
      <c r="L330" s="5">
        <f t="shared" si="18"/>
        <v>0</v>
      </c>
      <c r="M330">
        <f t="shared" si="17"/>
        <v>0</v>
      </c>
    </row>
    <row r="331" spans="11:13" hidden="1" x14ac:dyDescent="0.3">
      <c r="K331" s="7">
        <f t="shared" si="16"/>
        <v>0</v>
      </c>
      <c r="L331" s="5">
        <f t="shared" si="18"/>
        <v>0</v>
      </c>
      <c r="M331">
        <f t="shared" si="17"/>
        <v>0</v>
      </c>
    </row>
    <row r="332" spans="11:13" hidden="1" x14ac:dyDescent="0.3">
      <c r="K332" s="7">
        <f t="shared" si="16"/>
        <v>0</v>
      </c>
      <c r="L332" s="5">
        <f t="shared" si="18"/>
        <v>0</v>
      </c>
      <c r="M332">
        <f t="shared" si="17"/>
        <v>0</v>
      </c>
    </row>
    <row r="333" spans="11:13" hidden="1" x14ac:dyDescent="0.3">
      <c r="K333" s="7">
        <f t="shared" si="16"/>
        <v>0</v>
      </c>
      <c r="L333" s="5">
        <f t="shared" si="18"/>
        <v>0</v>
      </c>
      <c r="M333">
        <f t="shared" si="17"/>
        <v>0</v>
      </c>
    </row>
    <row r="334" spans="11:13" hidden="1" x14ac:dyDescent="0.3">
      <c r="K334" s="7">
        <f t="shared" si="16"/>
        <v>0</v>
      </c>
      <c r="L334" s="5">
        <f t="shared" si="18"/>
        <v>0</v>
      </c>
      <c r="M334">
        <f t="shared" si="17"/>
        <v>0</v>
      </c>
    </row>
    <row r="335" spans="11:13" hidden="1" x14ac:dyDescent="0.3">
      <c r="K335" s="7">
        <f t="shared" si="16"/>
        <v>0</v>
      </c>
      <c r="L335" s="5">
        <f t="shared" si="18"/>
        <v>0</v>
      </c>
      <c r="M335">
        <f t="shared" si="17"/>
        <v>0</v>
      </c>
    </row>
    <row r="336" spans="11:13" hidden="1" x14ac:dyDescent="0.3">
      <c r="K336" s="7">
        <f t="shared" si="16"/>
        <v>0</v>
      </c>
      <c r="L336" s="5">
        <f t="shared" si="18"/>
        <v>0</v>
      </c>
      <c r="M336">
        <f t="shared" si="17"/>
        <v>0</v>
      </c>
    </row>
    <row r="337" spans="11:13" hidden="1" x14ac:dyDescent="0.3">
      <c r="K337" s="7">
        <f t="shared" si="16"/>
        <v>0</v>
      </c>
      <c r="L337" s="5">
        <f t="shared" si="18"/>
        <v>0</v>
      </c>
      <c r="M337">
        <f t="shared" si="17"/>
        <v>0</v>
      </c>
    </row>
    <row r="338" spans="11:13" hidden="1" x14ac:dyDescent="0.3">
      <c r="K338" s="7">
        <f t="shared" si="16"/>
        <v>0</v>
      </c>
      <c r="L338" s="5">
        <f t="shared" si="18"/>
        <v>0</v>
      </c>
      <c r="M338">
        <f t="shared" si="17"/>
        <v>0</v>
      </c>
    </row>
    <row r="339" spans="11:13" hidden="1" x14ac:dyDescent="0.3">
      <c r="K339" s="7">
        <f t="shared" si="16"/>
        <v>0</v>
      </c>
      <c r="L339" s="5">
        <f t="shared" si="18"/>
        <v>0</v>
      </c>
      <c r="M339">
        <f t="shared" si="17"/>
        <v>0</v>
      </c>
    </row>
    <row r="340" spans="11:13" hidden="1" x14ac:dyDescent="0.3">
      <c r="K340" s="7">
        <f t="shared" si="16"/>
        <v>0</v>
      </c>
      <c r="L340" s="5">
        <f t="shared" si="18"/>
        <v>0</v>
      </c>
      <c r="M340">
        <f t="shared" si="17"/>
        <v>0</v>
      </c>
    </row>
    <row r="341" spans="11:13" hidden="1" x14ac:dyDescent="0.3">
      <c r="K341" s="7">
        <f t="shared" si="16"/>
        <v>0</v>
      </c>
      <c r="L341" s="5">
        <f t="shared" si="18"/>
        <v>0</v>
      </c>
      <c r="M341">
        <f t="shared" si="17"/>
        <v>0</v>
      </c>
    </row>
    <row r="342" spans="11:13" hidden="1" x14ac:dyDescent="0.3">
      <c r="K342" s="7">
        <f t="shared" si="16"/>
        <v>0</v>
      </c>
      <c r="L342" s="5">
        <f t="shared" si="18"/>
        <v>0</v>
      </c>
      <c r="M342">
        <f t="shared" si="17"/>
        <v>0</v>
      </c>
    </row>
    <row r="343" spans="11:13" hidden="1" x14ac:dyDescent="0.3">
      <c r="K343" s="7">
        <f t="shared" si="16"/>
        <v>0</v>
      </c>
      <c r="L343" s="5">
        <f t="shared" si="18"/>
        <v>0</v>
      </c>
      <c r="M343">
        <f t="shared" si="17"/>
        <v>0</v>
      </c>
    </row>
    <row r="344" spans="11:13" hidden="1" x14ac:dyDescent="0.3">
      <c r="K344" s="7">
        <f t="shared" si="16"/>
        <v>0</v>
      </c>
      <c r="L344" s="5">
        <f t="shared" si="18"/>
        <v>0</v>
      </c>
      <c r="M344">
        <f t="shared" si="17"/>
        <v>0</v>
      </c>
    </row>
    <row r="345" spans="11:13" hidden="1" x14ac:dyDescent="0.3">
      <c r="K345" s="7">
        <f t="shared" si="16"/>
        <v>0</v>
      </c>
      <c r="L345" s="5">
        <f t="shared" si="18"/>
        <v>0</v>
      </c>
      <c r="M345">
        <f t="shared" si="17"/>
        <v>0</v>
      </c>
    </row>
    <row r="346" spans="11:13" hidden="1" x14ac:dyDescent="0.3">
      <c r="K346" s="7">
        <f t="shared" si="16"/>
        <v>0</v>
      </c>
      <c r="L346" s="5">
        <f t="shared" si="18"/>
        <v>0</v>
      </c>
      <c r="M346">
        <f t="shared" si="17"/>
        <v>0</v>
      </c>
    </row>
    <row r="347" spans="11:13" hidden="1" x14ac:dyDescent="0.3">
      <c r="K347" s="7">
        <f t="shared" si="16"/>
        <v>0</v>
      </c>
      <c r="L347" s="5">
        <f t="shared" si="18"/>
        <v>0</v>
      </c>
      <c r="M347">
        <f t="shared" si="17"/>
        <v>0</v>
      </c>
    </row>
    <row r="348" spans="11:13" hidden="1" x14ac:dyDescent="0.3">
      <c r="K348" s="7">
        <f t="shared" si="16"/>
        <v>0</v>
      </c>
      <c r="L348" s="5">
        <f t="shared" si="18"/>
        <v>0</v>
      </c>
      <c r="M348">
        <f t="shared" si="17"/>
        <v>0</v>
      </c>
    </row>
    <row r="349" spans="11:13" hidden="1" x14ac:dyDescent="0.3">
      <c r="K349" s="7">
        <f t="shared" si="16"/>
        <v>0</v>
      </c>
      <c r="L349" s="5">
        <f t="shared" si="18"/>
        <v>0</v>
      </c>
      <c r="M349">
        <f t="shared" si="17"/>
        <v>0</v>
      </c>
    </row>
    <row r="350" spans="11:13" hidden="1" x14ac:dyDescent="0.3">
      <c r="K350" s="7">
        <f t="shared" si="16"/>
        <v>0</v>
      </c>
      <c r="L350" s="5">
        <f t="shared" si="18"/>
        <v>0</v>
      </c>
      <c r="M350">
        <f t="shared" si="17"/>
        <v>0</v>
      </c>
    </row>
    <row r="351" spans="11:13" hidden="1" x14ac:dyDescent="0.3">
      <c r="K351" s="7">
        <f t="shared" si="16"/>
        <v>0</v>
      </c>
      <c r="L351" s="5">
        <f t="shared" si="18"/>
        <v>0</v>
      </c>
      <c r="M351">
        <f t="shared" si="17"/>
        <v>0</v>
      </c>
    </row>
    <row r="352" spans="11:13" hidden="1" x14ac:dyDescent="0.3">
      <c r="K352" s="7">
        <f t="shared" si="16"/>
        <v>0</v>
      </c>
      <c r="L352" s="5">
        <f t="shared" si="18"/>
        <v>0</v>
      </c>
      <c r="M352">
        <f t="shared" si="17"/>
        <v>0</v>
      </c>
    </row>
    <row r="353" spans="11:13" hidden="1" x14ac:dyDescent="0.3">
      <c r="K353" s="7">
        <f t="shared" si="16"/>
        <v>0</v>
      </c>
      <c r="L353" s="5">
        <f t="shared" si="18"/>
        <v>0</v>
      </c>
      <c r="M353">
        <f t="shared" si="17"/>
        <v>0</v>
      </c>
    </row>
    <row r="354" spans="11:13" hidden="1" x14ac:dyDescent="0.3">
      <c r="K354" s="7">
        <f t="shared" si="16"/>
        <v>0</v>
      </c>
      <c r="L354" s="5">
        <f t="shared" si="18"/>
        <v>0</v>
      </c>
      <c r="M354">
        <f t="shared" si="17"/>
        <v>0</v>
      </c>
    </row>
    <row r="355" spans="11:13" hidden="1" x14ac:dyDescent="0.3">
      <c r="K355" s="7">
        <f t="shared" si="16"/>
        <v>0</v>
      </c>
      <c r="L355" s="5">
        <f t="shared" si="18"/>
        <v>0</v>
      </c>
      <c r="M355">
        <f t="shared" si="17"/>
        <v>0</v>
      </c>
    </row>
    <row r="356" spans="11:13" hidden="1" x14ac:dyDescent="0.3">
      <c r="K356" s="7">
        <f t="shared" si="16"/>
        <v>0</v>
      </c>
      <c r="L356" s="5">
        <f t="shared" si="18"/>
        <v>0</v>
      </c>
      <c r="M356">
        <f t="shared" si="17"/>
        <v>0</v>
      </c>
    </row>
    <row r="357" spans="11:13" hidden="1" x14ac:dyDescent="0.3">
      <c r="K357" s="7">
        <f t="shared" si="16"/>
        <v>0</v>
      </c>
      <c r="L357" s="5">
        <f t="shared" si="18"/>
        <v>0</v>
      </c>
      <c r="M357">
        <f t="shared" si="17"/>
        <v>0</v>
      </c>
    </row>
    <row r="358" spans="11:13" hidden="1" x14ac:dyDescent="0.3">
      <c r="K358" s="7">
        <f t="shared" si="16"/>
        <v>0</v>
      </c>
      <c r="L358" s="5">
        <f t="shared" si="18"/>
        <v>0</v>
      </c>
      <c r="M358">
        <f t="shared" si="17"/>
        <v>0</v>
      </c>
    </row>
    <row r="359" spans="11:13" hidden="1" x14ac:dyDescent="0.3">
      <c r="K359" s="7">
        <f t="shared" si="16"/>
        <v>0</v>
      </c>
      <c r="L359" s="5">
        <f t="shared" si="18"/>
        <v>0</v>
      </c>
      <c r="M359">
        <f t="shared" si="17"/>
        <v>0</v>
      </c>
    </row>
    <row r="360" spans="11:13" hidden="1" x14ac:dyDescent="0.3">
      <c r="K360" s="7">
        <f t="shared" si="16"/>
        <v>0</v>
      </c>
      <c r="L360" s="5">
        <f t="shared" si="18"/>
        <v>0</v>
      </c>
      <c r="M360">
        <f t="shared" si="17"/>
        <v>0</v>
      </c>
    </row>
    <row r="361" spans="11:13" hidden="1" x14ac:dyDescent="0.3">
      <c r="K361" s="7">
        <f t="shared" si="16"/>
        <v>0</v>
      </c>
      <c r="L361" s="5">
        <f t="shared" si="18"/>
        <v>0</v>
      </c>
      <c r="M361">
        <f t="shared" si="17"/>
        <v>0</v>
      </c>
    </row>
    <row r="362" spans="11:13" hidden="1" x14ac:dyDescent="0.3">
      <c r="K362" s="7">
        <f t="shared" si="16"/>
        <v>0</v>
      </c>
      <c r="L362" s="5">
        <f t="shared" si="18"/>
        <v>0</v>
      </c>
      <c r="M362">
        <f t="shared" si="17"/>
        <v>0</v>
      </c>
    </row>
    <row r="363" spans="11:13" hidden="1" x14ac:dyDescent="0.3">
      <c r="K363" s="7">
        <f t="shared" si="16"/>
        <v>0</v>
      </c>
      <c r="L363" s="5">
        <f t="shared" si="18"/>
        <v>0</v>
      </c>
      <c r="M363">
        <f t="shared" si="17"/>
        <v>0</v>
      </c>
    </row>
    <row r="364" spans="11:13" hidden="1" x14ac:dyDescent="0.3">
      <c r="K364" s="7">
        <f t="shared" si="16"/>
        <v>0</v>
      </c>
      <c r="L364" s="5">
        <f t="shared" si="18"/>
        <v>0</v>
      </c>
      <c r="M364">
        <f t="shared" si="17"/>
        <v>0</v>
      </c>
    </row>
    <row r="365" spans="11:13" hidden="1" x14ac:dyDescent="0.3">
      <c r="K365" s="7">
        <f t="shared" si="16"/>
        <v>0</v>
      </c>
      <c r="L365" s="5">
        <f t="shared" si="18"/>
        <v>0</v>
      </c>
      <c r="M365">
        <f t="shared" si="17"/>
        <v>0</v>
      </c>
    </row>
    <row r="366" spans="11:13" hidden="1" x14ac:dyDescent="0.3">
      <c r="K366" s="7">
        <f t="shared" si="16"/>
        <v>0</v>
      </c>
      <c r="L366" s="5">
        <f t="shared" si="18"/>
        <v>0</v>
      </c>
      <c r="M366">
        <f t="shared" si="17"/>
        <v>0</v>
      </c>
    </row>
    <row r="367" spans="11:13" hidden="1" x14ac:dyDescent="0.3">
      <c r="K367" s="7">
        <f t="shared" si="16"/>
        <v>0</v>
      </c>
      <c r="L367" s="5">
        <f t="shared" si="18"/>
        <v>0</v>
      </c>
      <c r="M367">
        <f t="shared" si="17"/>
        <v>0</v>
      </c>
    </row>
    <row r="368" spans="11:13" hidden="1" x14ac:dyDescent="0.3">
      <c r="K368" s="7">
        <f t="shared" si="16"/>
        <v>0</v>
      </c>
      <c r="L368" s="5">
        <f t="shared" si="18"/>
        <v>0</v>
      </c>
      <c r="M368">
        <f t="shared" si="17"/>
        <v>0</v>
      </c>
    </row>
    <row r="369" spans="11:13" hidden="1" x14ac:dyDescent="0.3">
      <c r="K369" s="7">
        <f t="shared" si="16"/>
        <v>0</v>
      </c>
      <c r="L369" s="5">
        <f t="shared" si="18"/>
        <v>0</v>
      </c>
      <c r="M369">
        <f t="shared" si="17"/>
        <v>0</v>
      </c>
    </row>
    <row r="370" spans="11:13" hidden="1" x14ac:dyDescent="0.3">
      <c r="K370" s="7">
        <f t="shared" si="16"/>
        <v>0</v>
      </c>
      <c r="L370" s="5">
        <f t="shared" si="18"/>
        <v>0</v>
      </c>
      <c r="M370">
        <f t="shared" si="17"/>
        <v>0</v>
      </c>
    </row>
    <row r="371" spans="11:13" hidden="1" x14ac:dyDescent="0.3">
      <c r="K371" s="7">
        <f t="shared" si="16"/>
        <v>0</v>
      </c>
      <c r="L371" s="5">
        <f t="shared" si="18"/>
        <v>0</v>
      </c>
      <c r="M371">
        <f t="shared" si="17"/>
        <v>0</v>
      </c>
    </row>
    <row r="372" spans="11:13" hidden="1" x14ac:dyDescent="0.3">
      <c r="K372" s="7">
        <f t="shared" si="16"/>
        <v>0</v>
      </c>
      <c r="L372" s="5">
        <f t="shared" si="18"/>
        <v>0</v>
      </c>
      <c r="M372">
        <f t="shared" si="17"/>
        <v>0</v>
      </c>
    </row>
    <row r="373" spans="11:13" hidden="1" x14ac:dyDescent="0.3">
      <c r="K373" s="7">
        <f t="shared" si="16"/>
        <v>0</v>
      </c>
      <c r="L373" s="5">
        <f t="shared" si="18"/>
        <v>0</v>
      </c>
      <c r="M373">
        <f t="shared" si="17"/>
        <v>0</v>
      </c>
    </row>
    <row r="374" spans="11:13" hidden="1" x14ac:dyDescent="0.3">
      <c r="K374" s="7">
        <f t="shared" si="16"/>
        <v>0</v>
      </c>
      <c r="L374" s="5">
        <f t="shared" si="18"/>
        <v>0</v>
      </c>
      <c r="M374">
        <f t="shared" si="17"/>
        <v>0</v>
      </c>
    </row>
    <row r="375" spans="11:13" hidden="1" x14ac:dyDescent="0.3">
      <c r="K375" s="7">
        <f t="shared" si="16"/>
        <v>0</v>
      </c>
      <c r="L375" s="5">
        <f t="shared" si="18"/>
        <v>0</v>
      </c>
      <c r="M375">
        <f t="shared" si="17"/>
        <v>0</v>
      </c>
    </row>
    <row r="376" spans="11:13" hidden="1" x14ac:dyDescent="0.3">
      <c r="K376" s="7">
        <f t="shared" si="16"/>
        <v>0</v>
      </c>
      <c r="L376" s="5">
        <f t="shared" si="18"/>
        <v>0</v>
      </c>
      <c r="M376">
        <f t="shared" si="17"/>
        <v>0</v>
      </c>
    </row>
    <row r="377" spans="11:13" hidden="1" x14ac:dyDescent="0.3">
      <c r="K377" s="7">
        <f t="shared" si="16"/>
        <v>0</v>
      </c>
      <c r="L377" s="5">
        <f t="shared" si="18"/>
        <v>0</v>
      </c>
      <c r="M377">
        <f t="shared" si="17"/>
        <v>0</v>
      </c>
    </row>
    <row r="378" spans="11:13" hidden="1" x14ac:dyDescent="0.3">
      <c r="K378" s="7">
        <f t="shared" si="16"/>
        <v>0</v>
      </c>
      <c r="L378" s="5">
        <f t="shared" si="18"/>
        <v>0</v>
      </c>
      <c r="M378">
        <f t="shared" si="17"/>
        <v>0</v>
      </c>
    </row>
    <row r="379" spans="11:13" hidden="1" x14ac:dyDescent="0.3">
      <c r="K379" s="7">
        <f t="shared" si="16"/>
        <v>0</v>
      </c>
      <c r="L379" s="5">
        <f t="shared" si="18"/>
        <v>0</v>
      </c>
      <c r="M379">
        <f t="shared" si="17"/>
        <v>0</v>
      </c>
    </row>
    <row r="380" spans="11:13" hidden="1" x14ac:dyDescent="0.3">
      <c r="K380" s="7">
        <f t="shared" si="16"/>
        <v>0</v>
      </c>
      <c r="L380" s="5">
        <f t="shared" si="18"/>
        <v>0</v>
      </c>
      <c r="M380">
        <f t="shared" si="17"/>
        <v>0</v>
      </c>
    </row>
    <row r="381" spans="11:13" hidden="1" x14ac:dyDescent="0.3">
      <c r="K381" s="7">
        <f t="shared" si="16"/>
        <v>0</v>
      </c>
      <c r="L381" s="5">
        <f t="shared" si="18"/>
        <v>0</v>
      </c>
      <c r="M381">
        <f t="shared" si="17"/>
        <v>0</v>
      </c>
    </row>
    <row r="382" spans="11:13" hidden="1" x14ac:dyDescent="0.3">
      <c r="K382" s="7">
        <f t="shared" si="16"/>
        <v>0</v>
      </c>
      <c r="L382" s="5">
        <f t="shared" si="18"/>
        <v>0</v>
      </c>
      <c r="M382">
        <f t="shared" si="17"/>
        <v>0</v>
      </c>
    </row>
    <row r="383" spans="11:13" hidden="1" x14ac:dyDescent="0.3">
      <c r="K383" s="7">
        <f t="shared" si="16"/>
        <v>0</v>
      </c>
      <c r="L383" s="5">
        <f t="shared" si="18"/>
        <v>0</v>
      </c>
      <c r="M383">
        <f t="shared" si="17"/>
        <v>0</v>
      </c>
    </row>
    <row r="384" spans="11:13" hidden="1" x14ac:dyDescent="0.3">
      <c r="K384" s="7">
        <f t="shared" si="16"/>
        <v>0</v>
      </c>
      <c r="L384" s="5">
        <f t="shared" si="18"/>
        <v>0</v>
      </c>
      <c r="M384">
        <f t="shared" si="17"/>
        <v>0</v>
      </c>
    </row>
    <row r="385" spans="11:13" hidden="1" x14ac:dyDescent="0.3">
      <c r="K385" s="7">
        <f t="shared" si="16"/>
        <v>0</v>
      </c>
      <c r="L385" s="5">
        <f t="shared" si="18"/>
        <v>0</v>
      </c>
      <c r="M385">
        <f t="shared" si="17"/>
        <v>0</v>
      </c>
    </row>
    <row r="386" spans="11:13" hidden="1" x14ac:dyDescent="0.3">
      <c r="K386" s="7">
        <f t="shared" si="16"/>
        <v>0</v>
      </c>
      <c r="L386" s="5">
        <f t="shared" si="18"/>
        <v>0</v>
      </c>
      <c r="M386">
        <f t="shared" si="17"/>
        <v>0</v>
      </c>
    </row>
    <row r="387" spans="11:13" hidden="1" x14ac:dyDescent="0.3">
      <c r="K387" s="7">
        <f t="shared" si="16"/>
        <v>0</v>
      </c>
      <c r="L387" s="5">
        <f t="shared" si="18"/>
        <v>0</v>
      </c>
      <c r="M387">
        <f t="shared" si="17"/>
        <v>0</v>
      </c>
    </row>
    <row r="388" spans="11:13" hidden="1" x14ac:dyDescent="0.3">
      <c r="K388" s="7">
        <f t="shared" si="16"/>
        <v>0</v>
      </c>
      <c r="L388" s="5">
        <f t="shared" si="18"/>
        <v>0</v>
      </c>
      <c r="M388">
        <f t="shared" si="17"/>
        <v>0</v>
      </c>
    </row>
    <row r="389" spans="11:13" hidden="1" x14ac:dyDescent="0.3">
      <c r="K389" s="7">
        <f t="shared" ref="K389:K452" si="19">SUM(F389:J389)</f>
        <v>0</v>
      </c>
      <c r="L389" s="5">
        <f t="shared" si="18"/>
        <v>0</v>
      </c>
      <c r="M389">
        <f t="shared" ref="M389:M452" si="20">SUM(K389*L389)</f>
        <v>0</v>
      </c>
    </row>
    <row r="390" spans="11:13" hidden="1" x14ac:dyDescent="0.3">
      <c r="K390" s="7">
        <f t="shared" si="19"/>
        <v>0</v>
      </c>
      <c r="L390" s="5">
        <f t="shared" ref="L390:L453" si="21">IF(D390="X",0,IF(E390="",0,IF(E390="H",0,VLOOKUP(E390,$F$539:$G$553,2))))</f>
        <v>0</v>
      </c>
      <c r="M390">
        <f t="shared" si="20"/>
        <v>0</v>
      </c>
    </row>
    <row r="391" spans="11:13" hidden="1" x14ac:dyDescent="0.3">
      <c r="K391" s="7">
        <f t="shared" si="19"/>
        <v>0</v>
      </c>
      <c r="L391" s="5">
        <f t="shared" si="21"/>
        <v>0</v>
      </c>
      <c r="M391">
        <f t="shared" si="20"/>
        <v>0</v>
      </c>
    </row>
    <row r="392" spans="11:13" hidden="1" x14ac:dyDescent="0.3">
      <c r="K392" s="7">
        <f t="shared" si="19"/>
        <v>0</v>
      </c>
      <c r="L392" s="5">
        <f t="shared" si="21"/>
        <v>0</v>
      </c>
      <c r="M392">
        <f t="shared" si="20"/>
        <v>0</v>
      </c>
    </row>
    <row r="393" spans="11:13" hidden="1" x14ac:dyDescent="0.3">
      <c r="K393" s="7">
        <f t="shared" si="19"/>
        <v>0</v>
      </c>
      <c r="L393" s="5">
        <f t="shared" si="21"/>
        <v>0</v>
      </c>
      <c r="M393">
        <f t="shared" si="20"/>
        <v>0</v>
      </c>
    </row>
    <row r="394" spans="11:13" hidden="1" x14ac:dyDescent="0.3">
      <c r="K394" s="7">
        <f t="shared" si="19"/>
        <v>0</v>
      </c>
      <c r="L394" s="5">
        <f t="shared" si="21"/>
        <v>0</v>
      </c>
      <c r="M394">
        <f t="shared" si="20"/>
        <v>0</v>
      </c>
    </row>
    <row r="395" spans="11:13" hidden="1" x14ac:dyDescent="0.3">
      <c r="K395" s="7">
        <f t="shared" si="19"/>
        <v>0</v>
      </c>
      <c r="L395" s="5">
        <f t="shared" si="21"/>
        <v>0</v>
      </c>
      <c r="M395">
        <f t="shared" si="20"/>
        <v>0</v>
      </c>
    </row>
    <row r="396" spans="11:13" hidden="1" x14ac:dyDescent="0.3">
      <c r="K396" s="7">
        <f t="shared" si="19"/>
        <v>0</v>
      </c>
      <c r="L396" s="5">
        <f t="shared" si="21"/>
        <v>0</v>
      </c>
      <c r="M396">
        <f t="shared" si="20"/>
        <v>0</v>
      </c>
    </row>
    <row r="397" spans="11:13" hidden="1" x14ac:dyDescent="0.3">
      <c r="K397" s="7">
        <f t="shared" si="19"/>
        <v>0</v>
      </c>
      <c r="L397" s="5">
        <f t="shared" si="21"/>
        <v>0</v>
      </c>
      <c r="M397">
        <f t="shared" si="20"/>
        <v>0</v>
      </c>
    </row>
    <row r="398" spans="11:13" hidden="1" x14ac:dyDescent="0.3">
      <c r="K398" s="7">
        <f t="shared" si="19"/>
        <v>0</v>
      </c>
      <c r="L398" s="5">
        <f t="shared" si="21"/>
        <v>0</v>
      </c>
      <c r="M398">
        <f t="shared" si="20"/>
        <v>0</v>
      </c>
    </row>
    <row r="399" spans="11:13" hidden="1" x14ac:dyDescent="0.3">
      <c r="K399" s="7">
        <f t="shared" si="19"/>
        <v>0</v>
      </c>
      <c r="L399" s="5">
        <f t="shared" si="21"/>
        <v>0</v>
      </c>
      <c r="M399">
        <f t="shared" si="20"/>
        <v>0</v>
      </c>
    </row>
    <row r="400" spans="11:13" hidden="1" x14ac:dyDescent="0.3">
      <c r="K400" s="7">
        <f t="shared" si="19"/>
        <v>0</v>
      </c>
      <c r="L400" s="5">
        <f t="shared" si="21"/>
        <v>0</v>
      </c>
      <c r="M400">
        <f t="shared" si="20"/>
        <v>0</v>
      </c>
    </row>
    <row r="401" spans="11:13" hidden="1" x14ac:dyDescent="0.3">
      <c r="K401" s="7">
        <f t="shared" si="19"/>
        <v>0</v>
      </c>
      <c r="L401" s="5">
        <f t="shared" si="21"/>
        <v>0</v>
      </c>
      <c r="M401">
        <f t="shared" si="20"/>
        <v>0</v>
      </c>
    </row>
    <row r="402" spans="11:13" hidden="1" x14ac:dyDescent="0.3">
      <c r="K402" s="7">
        <f t="shared" si="19"/>
        <v>0</v>
      </c>
      <c r="L402" s="5">
        <f t="shared" si="21"/>
        <v>0</v>
      </c>
      <c r="M402">
        <f t="shared" si="20"/>
        <v>0</v>
      </c>
    </row>
    <row r="403" spans="11:13" hidden="1" x14ac:dyDescent="0.3">
      <c r="K403" s="7">
        <f t="shared" si="19"/>
        <v>0</v>
      </c>
      <c r="L403" s="5">
        <f t="shared" si="21"/>
        <v>0</v>
      </c>
      <c r="M403">
        <f t="shared" si="20"/>
        <v>0</v>
      </c>
    </row>
    <row r="404" spans="11:13" hidden="1" x14ac:dyDescent="0.3">
      <c r="K404" s="7">
        <f t="shared" si="19"/>
        <v>0</v>
      </c>
      <c r="L404" s="5">
        <f t="shared" si="21"/>
        <v>0</v>
      </c>
      <c r="M404">
        <f t="shared" si="20"/>
        <v>0</v>
      </c>
    </row>
    <row r="405" spans="11:13" hidden="1" x14ac:dyDescent="0.3">
      <c r="K405" s="7">
        <f t="shared" si="19"/>
        <v>0</v>
      </c>
      <c r="L405" s="5">
        <f t="shared" si="21"/>
        <v>0</v>
      </c>
      <c r="M405">
        <f t="shared" si="20"/>
        <v>0</v>
      </c>
    </row>
    <row r="406" spans="11:13" hidden="1" x14ac:dyDescent="0.3">
      <c r="K406" s="7">
        <f t="shared" si="19"/>
        <v>0</v>
      </c>
      <c r="L406" s="5">
        <f t="shared" si="21"/>
        <v>0</v>
      </c>
      <c r="M406">
        <f t="shared" si="20"/>
        <v>0</v>
      </c>
    </row>
    <row r="407" spans="11:13" hidden="1" x14ac:dyDescent="0.3">
      <c r="K407" s="7">
        <f t="shared" si="19"/>
        <v>0</v>
      </c>
      <c r="L407" s="5">
        <f t="shared" si="21"/>
        <v>0</v>
      </c>
      <c r="M407">
        <f t="shared" si="20"/>
        <v>0</v>
      </c>
    </row>
    <row r="408" spans="11:13" hidden="1" x14ac:dyDescent="0.3">
      <c r="K408" s="7">
        <f t="shared" si="19"/>
        <v>0</v>
      </c>
      <c r="L408" s="5">
        <f t="shared" si="21"/>
        <v>0</v>
      </c>
      <c r="M408">
        <f t="shared" si="20"/>
        <v>0</v>
      </c>
    </row>
    <row r="409" spans="11:13" hidden="1" x14ac:dyDescent="0.3">
      <c r="K409" s="7">
        <f t="shared" si="19"/>
        <v>0</v>
      </c>
      <c r="L409" s="5">
        <f t="shared" si="21"/>
        <v>0</v>
      </c>
      <c r="M409">
        <f t="shared" si="20"/>
        <v>0</v>
      </c>
    </row>
    <row r="410" spans="11:13" hidden="1" x14ac:dyDescent="0.3">
      <c r="K410" s="7">
        <f t="shared" si="19"/>
        <v>0</v>
      </c>
      <c r="L410" s="5">
        <f t="shared" si="21"/>
        <v>0</v>
      </c>
      <c r="M410">
        <f t="shared" si="20"/>
        <v>0</v>
      </c>
    </row>
    <row r="411" spans="11:13" hidden="1" x14ac:dyDescent="0.3">
      <c r="K411" s="7">
        <f t="shared" si="19"/>
        <v>0</v>
      </c>
      <c r="L411" s="5">
        <f t="shared" si="21"/>
        <v>0</v>
      </c>
      <c r="M411">
        <f t="shared" si="20"/>
        <v>0</v>
      </c>
    </row>
    <row r="412" spans="11:13" hidden="1" x14ac:dyDescent="0.3">
      <c r="K412" s="7">
        <f t="shared" si="19"/>
        <v>0</v>
      </c>
      <c r="L412" s="5">
        <f t="shared" si="21"/>
        <v>0</v>
      </c>
      <c r="M412">
        <f t="shared" si="20"/>
        <v>0</v>
      </c>
    </row>
    <row r="413" spans="11:13" hidden="1" x14ac:dyDescent="0.3">
      <c r="K413" s="7">
        <f t="shared" si="19"/>
        <v>0</v>
      </c>
      <c r="L413" s="5">
        <f t="shared" si="21"/>
        <v>0</v>
      </c>
      <c r="M413">
        <f t="shared" si="20"/>
        <v>0</v>
      </c>
    </row>
    <row r="414" spans="11:13" hidden="1" x14ac:dyDescent="0.3">
      <c r="K414" s="7">
        <f t="shared" si="19"/>
        <v>0</v>
      </c>
      <c r="L414" s="5">
        <f t="shared" si="21"/>
        <v>0</v>
      </c>
      <c r="M414">
        <f t="shared" si="20"/>
        <v>0</v>
      </c>
    </row>
    <row r="415" spans="11:13" hidden="1" x14ac:dyDescent="0.3">
      <c r="K415" s="7">
        <f t="shared" si="19"/>
        <v>0</v>
      </c>
      <c r="L415" s="5">
        <f t="shared" si="21"/>
        <v>0</v>
      </c>
      <c r="M415">
        <f t="shared" si="20"/>
        <v>0</v>
      </c>
    </row>
    <row r="416" spans="11:13" hidden="1" x14ac:dyDescent="0.3">
      <c r="K416" s="7">
        <f t="shared" si="19"/>
        <v>0</v>
      </c>
      <c r="L416" s="5">
        <f t="shared" si="21"/>
        <v>0</v>
      </c>
      <c r="M416">
        <f t="shared" si="20"/>
        <v>0</v>
      </c>
    </row>
    <row r="417" spans="11:13" hidden="1" x14ac:dyDescent="0.3">
      <c r="K417" s="7">
        <f t="shared" si="19"/>
        <v>0</v>
      </c>
      <c r="L417" s="5">
        <f t="shared" si="21"/>
        <v>0</v>
      </c>
      <c r="M417">
        <f t="shared" si="20"/>
        <v>0</v>
      </c>
    </row>
    <row r="418" spans="11:13" hidden="1" x14ac:dyDescent="0.3">
      <c r="K418" s="7">
        <f t="shared" si="19"/>
        <v>0</v>
      </c>
      <c r="L418" s="5">
        <f t="shared" si="21"/>
        <v>0</v>
      </c>
      <c r="M418">
        <f t="shared" si="20"/>
        <v>0</v>
      </c>
    </row>
    <row r="419" spans="11:13" hidden="1" x14ac:dyDescent="0.3">
      <c r="K419" s="7">
        <f t="shared" si="19"/>
        <v>0</v>
      </c>
      <c r="L419" s="5">
        <f t="shared" si="21"/>
        <v>0</v>
      </c>
      <c r="M419">
        <f t="shared" si="20"/>
        <v>0</v>
      </c>
    </row>
    <row r="420" spans="11:13" hidden="1" x14ac:dyDescent="0.3">
      <c r="K420" s="7">
        <f t="shared" si="19"/>
        <v>0</v>
      </c>
      <c r="L420" s="5">
        <f t="shared" si="21"/>
        <v>0</v>
      </c>
      <c r="M420">
        <f t="shared" si="20"/>
        <v>0</v>
      </c>
    </row>
    <row r="421" spans="11:13" hidden="1" x14ac:dyDescent="0.3">
      <c r="K421" s="7">
        <f t="shared" si="19"/>
        <v>0</v>
      </c>
      <c r="L421" s="5">
        <f t="shared" si="21"/>
        <v>0</v>
      </c>
      <c r="M421">
        <f t="shared" si="20"/>
        <v>0</v>
      </c>
    </row>
    <row r="422" spans="11:13" hidden="1" x14ac:dyDescent="0.3">
      <c r="K422" s="7">
        <f t="shared" si="19"/>
        <v>0</v>
      </c>
      <c r="L422" s="5">
        <f t="shared" si="21"/>
        <v>0</v>
      </c>
      <c r="M422">
        <f t="shared" si="20"/>
        <v>0</v>
      </c>
    </row>
    <row r="423" spans="11:13" hidden="1" x14ac:dyDescent="0.3">
      <c r="K423" s="7">
        <f t="shared" si="19"/>
        <v>0</v>
      </c>
      <c r="L423" s="5">
        <f t="shared" si="21"/>
        <v>0</v>
      </c>
      <c r="M423">
        <f t="shared" si="20"/>
        <v>0</v>
      </c>
    </row>
    <row r="424" spans="11:13" hidden="1" x14ac:dyDescent="0.3">
      <c r="K424" s="7">
        <f t="shared" si="19"/>
        <v>0</v>
      </c>
      <c r="L424" s="5">
        <f t="shared" si="21"/>
        <v>0</v>
      </c>
      <c r="M424">
        <f t="shared" si="20"/>
        <v>0</v>
      </c>
    </row>
    <row r="425" spans="11:13" hidden="1" x14ac:dyDescent="0.3">
      <c r="K425" s="7">
        <f t="shared" si="19"/>
        <v>0</v>
      </c>
      <c r="L425" s="5">
        <f t="shared" si="21"/>
        <v>0</v>
      </c>
      <c r="M425">
        <f t="shared" si="20"/>
        <v>0</v>
      </c>
    </row>
    <row r="426" spans="11:13" hidden="1" x14ac:dyDescent="0.3">
      <c r="K426" s="7">
        <f t="shared" si="19"/>
        <v>0</v>
      </c>
      <c r="L426" s="5">
        <f t="shared" si="21"/>
        <v>0</v>
      </c>
      <c r="M426">
        <f t="shared" si="20"/>
        <v>0</v>
      </c>
    </row>
    <row r="427" spans="11:13" hidden="1" x14ac:dyDescent="0.3">
      <c r="K427" s="7">
        <f t="shared" si="19"/>
        <v>0</v>
      </c>
      <c r="L427" s="5">
        <f t="shared" si="21"/>
        <v>0</v>
      </c>
      <c r="M427">
        <f t="shared" si="20"/>
        <v>0</v>
      </c>
    </row>
    <row r="428" spans="11:13" hidden="1" x14ac:dyDescent="0.3">
      <c r="K428" s="7">
        <f t="shared" si="19"/>
        <v>0</v>
      </c>
      <c r="L428" s="5">
        <f t="shared" si="21"/>
        <v>0</v>
      </c>
      <c r="M428">
        <f t="shared" si="20"/>
        <v>0</v>
      </c>
    </row>
    <row r="429" spans="11:13" hidden="1" x14ac:dyDescent="0.3">
      <c r="K429" s="7">
        <f t="shared" si="19"/>
        <v>0</v>
      </c>
      <c r="L429" s="5">
        <f t="shared" si="21"/>
        <v>0</v>
      </c>
      <c r="M429">
        <f t="shared" si="20"/>
        <v>0</v>
      </c>
    </row>
    <row r="430" spans="11:13" hidden="1" x14ac:dyDescent="0.3">
      <c r="K430" s="7">
        <f t="shared" si="19"/>
        <v>0</v>
      </c>
      <c r="L430" s="5">
        <f t="shared" si="21"/>
        <v>0</v>
      </c>
      <c r="M430">
        <f t="shared" si="20"/>
        <v>0</v>
      </c>
    </row>
    <row r="431" spans="11:13" hidden="1" x14ac:dyDescent="0.3">
      <c r="K431" s="7">
        <f t="shared" si="19"/>
        <v>0</v>
      </c>
      <c r="L431" s="5">
        <f t="shared" si="21"/>
        <v>0</v>
      </c>
      <c r="M431">
        <f t="shared" si="20"/>
        <v>0</v>
      </c>
    </row>
    <row r="432" spans="11:13" hidden="1" x14ac:dyDescent="0.3">
      <c r="K432" s="7">
        <f t="shared" si="19"/>
        <v>0</v>
      </c>
      <c r="L432" s="5">
        <f t="shared" si="21"/>
        <v>0</v>
      </c>
      <c r="M432">
        <f t="shared" si="20"/>
        <v>0</v>
      </c>
    </row>
    <row r="433" spans="11:13" hidden="1" x14ac:dyDescent="0.3">
      <c r="K433" s="7">
        <f t="shared" si="19"/>
        <v>0</v>
      </c>
      <c r="L433" s="5">
        <f t="shared" si="21"/>
        <v>0</v>
      </c>
      <c r="M433">
        <f t="shared" si="20"/>
        <v>0</v>
      </c>
    </row>
    <row r="434" spans="11:13" hidden="1" x14ac:dyDescent="0.3">
      <c r="K434" s="7">
        <f t="shared" si="19"/>
        <v>0</v>
      </c>
      <c r="L434" s="5">
        <f t="shared" si="21"/>
        <v>0</v>
      </c>
      <c r="M434">
        <f t="shared" si="20"/>
        <v>0</v>
      </c>
    </row>
    <row r="435" spans="11:13" hidden="1" x14ac:dyDescent="0.3">
      <c r="K435" s="7">
        <f t="shared" si="19"/>
        <v>0</v>
      </c>
      <c r="L435" s="5">
        <f t="shared" si="21"/>
        <v>0</v>
      </c>
      <c r="M435">
        <f t="shared" si="20"/>
        <v>0</v>
      </c>
    </row>
    <row r="436" spans="11:13" hidden="1" x14ac:dyDescent="0.3">
      <c r="K436" s="7">
        <f t="shared" si="19"/>
        <v>0</v>
      </c>
      <c r="L436" s="5">
        <f t="shared" si="21"/>
        <v>0</v>
      </c>
      <c r="M436">
        <f t="shared" si="20"/>
        <v>0</v>
      </c>
    </row>
    <row r="437" spans="11:13" hidden="1" x14ac:dyDescent="0.3">
      <c r="K437" s="7">
        <f t="shared" si="19"/>
        <v>0</v>
      </c>
      <c r="L437" s="5">
        <f t="shared" si="21"/>
        <v>0</v>
      </c>
      <c r="M437">
        <f t="shared" si="20"/>
        <v>0</v>
      </c>
    </row>
    <row r="438" spans="11:13" hidden="1" x14ac:dyDescent="0.3">
      <c r="K438" s="7">
        <f t="shared" si="19"/>
        <v>0</v>
      </c>
      <c r="L438" s="5">
        <f t="shared" si="21"/>
        <v>0</v>
      </c>
      <c r="M438">
        <f t="shared" si="20"/>
        <v>0</v>
      </c>
    </row>
    <row r="439" spans="11:13" hidden="1" x14ac:dyDescent="0.3">
      <c r="K439" s="7">
        <f t="shared" si="19"/>
        <v>0</v>
      </c>
      <c r="L439" s="5">
        <f t="shared" si="21"/>
        <v>0</v>
      </c>
      <c r="M439">
        <f t="shared" si="20"/>
        <v>0</v>
      </c>
    </row>
    <row r="440" spans="11:13" hidden="1" x14ac:dyDescent="0.3">
      <c r="K440" s="7">
        <f t="shared" si="19"/>
        <v>0</v>
      </c>
      <c r="L440" s="5">
        <f t="shared" si="21"/>
        <v>0</v>
      </c>
      <c r="M440">
        <f t="shared" si="20"/>
        <v>0</v>
      </c>
    </row>
    <row r="441" spans="11:13" hidden="1" x14ac:dyDescent="0.3">
      <c r="K441" s="7">
        <f t="shared" si="19"/>
        <v>0</v>
      </c>
      <c r="L441" s="5">
        <f t="shared" si="21"/>
        <v>0</v>
      </c>
      <c r="M441">
        <f t="shared" si="20"/>
        <v>0</v>
      </c>
    </row>
    <row r="442" spans="11:13" hidden="1" x14ac:dyDescent="0.3">
      <c r="K442" s="7">
        <f t="shared" si="19"/>
        <v>0</v>
      </c>
      <c r="L442" s="5">
        <f t="shared" si="21"/>
        <v>0</v>
      </c>
      <c r="M442">
        <f t="shared" si="20"/>
        <v>0</v>
      </c>
    </row>
    <row r="443" spans="11:13" hidden="1" x14ac:dyDescent="0.3">
      <c r="K443" s="7">
        <f t="shared" si="19"/>
        <v>0</v>
      </c>
      <c r="L443" s="5">
        <f t="shared" si="21"/>
        <v>0</v>
      </c>
      <c r="M443">
        <f t="shared" si="20"/>
        <v>0</v>
      </c>
    </row>
    <row r="444" spans="11:13" hidden="1" x14ac:dyDescent="0.3">
      <c r="K444" s="7">
        <f t="shared" si="19"/>
        <v>0</v>
      </c>
      <c r="L444" s="5">
        <f t="shared" si="21"/>
        <v>0</v>
      </c>
      <c r="M444">
        <f t="shared" si="20"/>
        <v>0</v>
      </c>
    </row>
    <row r="445" spans="11:13" hidden="1" x14ac:dyDescent="0.3">
      <c r="K445" s="7">
        <f t="shared" si="19"/>
        <v>0</v>
      </c>
      <c r="L445" s="5">
        <f t="shared" si="21"/>
        <v>0</v>
      </c>
      <c r="M445">
        <f t="shared" si="20"/>
        <v>0</v>
      </c>
    </row>
    <row r="446" spans="11:13" hidden="1" x14ac:dyDescent="0.3">
      <c r="K446" s="7">
        <f t="shared" si="19"/>
        <v>0</v>
      </c>
      <c r="L446" s="5">
        <f t="shared" si="21"/>
        <v>0</v>
      </c>
      <c r="M446">
        <f t="shared" si="20"/>
        <v>0</v>
      </c>
    </row>
    <row r="447" spans="11:13" hidden="1" x14ac:dyDescent="0.3">
      <c r="K447" s="7">
        <f t="shared" si="19"/>
        <v>0</v>
      </c>
      <c r="L447" s="5">
        <f t="shared" si="21"/>
        <v>0</v>
      </c>
      <c r="M447">
        <f t="shared" si="20"/>
        <v>0</v>
      </c>
    </row>
    <row r="448" spans="11:13" hidden="1" x14ac:dyDescent="0.3">
      <c r="K448" s="7">
        <f t="shared" si="19"/>
        <v>0</v>
      </c>
      <c r="L448" s="5">
        <f t="shared" si="21"/>
        <v>0</v>
      </c>
      <c r="M448">
        <f t="shared" si="20"/>
        <v>0</v>
      </c>
    </row>
    <row r="449" spans="11:13" hidden="1" x14ac:dyDescent="0.3">
      <c r="K449" s="7">
        <f t="shared" si="19"/>
        <v>0</v>
      </c>
      <c r="L449" s="5">
        <f t="shared" si="21"/>
        <v>0</v>
      </c>
      <c r="M449">
        <f t="shared" si="20"/>
        <v>0</v>
      </c>
    </row>
    <row r="450" spans="11:13" hidden="1" x14ac:dyDescent="0.3">
      <c r="K450" s="7">
        <f t="shared" si="19"/>
        <v>0</v>
      </c>
      <c r="L450" s="5">
        <f t="shared" si="21"/>
        <v>0</v>
      </c>
      <c r="M450">
        <f t="shared" si="20"/>
        <v>0</v>
      </c>
    </row>
    <row r="451" spans="11:13" hidden="1" x14ac:dyDescent="0.3">
      <c r="K451" s="7">
        <f t="shared" si="19"/>
        <v>0</v>
      </c>
      <c r="L451" s="5">
        <f t="shared" si="21"/>
        <v>0</v>
      </c>
      <c r="M451">
        <f t="shared" si="20"/>
        <v>0</v>
      </c>
    </row>
    <row r="452" spans="11:13" hidden="1" x14ac:dyDescent="0.3">
      <c r="K452" s="7">
        <f t="shared" si="19"/>
        <v>0</v>
      </c>
      <c r="L452" s="5">
        <f t="shared" si="21"/>
        <v>0</v>
      </c>
      <c r="M452">
        <f t="shared" si="20"/>
        <v>0</v>
      </c>
    </row>
    <row r="453" spans="11:13" hidden="1" x14ac:dyDescent="0.3">
      <c r="K453" s="7">
        <f t="shared" ref="K453:K496" si="22">SUM(F453:J453)</f>
        <v>0</v>
      </c>
      <c r="L453" s="5">
        <f t="shared" si="21"/>
        <v>0</v>
      </c>
      <c r="M453">
        <f t="shared" ref="M453:M498" si="23">SUM(K453*L453)</f>
        <v>0</v>
      </c>
    </row>
    <row r="454" spans="11:13" hidden="1" x14ac:dyDescent="0.3">
      <c r="K454" s="7">
        <f t="shared" si="22"/>
        <v>0</v>
      </c>
      <c r="L454" s="5">
        <f t="shared" ref="L454:L498" si="24">IF(D454="X",0,IF(E454="",0,IF(E454="H",0,VLOOKUP(E454,$F$539:$G$553,2))))</f>
        <v>0</v>
      </c>
      <c r="M454">
        <f t="shared" si="23"/>
        <v>0</v>
      </c>
    </row>
    <row r="455" spans="11:13" hidden="1" x14ac:dyDescent="0.3">
      <c r="K455" s="7">
        <f t="shared" si="22"/>
        <v>0</v>
      </c>
      <c r="L455" s="5">
        <f t="shared" si="24"/>
        <v>0</v>
      </c>
      <c r="M455">
        <f t="shared" si="23"/>
        <v>0</v>
      </c>
    </row>
    <row r="456" spans="11:13" hidden="1" x14ac:dyDescent="0.3">
      <c r="K456" s="7">
        <f t="shared" si="22"/>
        <v>0</v>
      </c>
      <c r="L456" s="5">
        <f t="shared" si="24"/>
        <v>0</v>
      </c>
      <c r="M456">
        <f t="shared" si="23"/>
        <v>0</v>
      </c>
    </row>
    <row r="457" spans="11:13" hidden="1" x14ac:dyDescent="0.3">
      <c r="K457" s="7">
        <f t="shared" si="22"/>
        <v>0</v>
      </c>
      <c r="L457" s="5">
        <f t="shared" si="24"/>
        <v>0</v>
      </c>
      <c r="M457">
        <f t="shared" si="23"/>
        <v>0</v>
      </c>
    </row>
    <row r="458" spans="11:13" hidden="1" x14ac:dyDescent="0.3">
      <c r="K458" s="7">
        <f t="shared" si="22"/>
        <v>0</v>
      </c>
      <c r="L458" s="5">
        <f t="shared" si="24"/>
        <v>0</v>
      </c>
      <c r="M458">
        <f t="shared" si="23"/>
        <v>0</v>
      </c>
    </row>
    <row r="459" spans="11:13" hidden="1" x14ac:dyDescent="0.3">
      <c r="K459" s="7">
        <f t="shared" si="22"/>
        <v>0</v>
      </c>
      <c r="L459" s="5">
        <f t="shared" si="24"/>
        <v>0</v>
      </c>
      <c r="M459">
        <f t="shared" si="23"/>
        <v>0</v>
      </c>
    </row>
    <row r="460" spans="11:13" hidden="1" x14ac:dyDescent="0.3">
      <c r="K460" s="7">
        <f t="shared" si="22"/>
        <v>0</v>
      </c>
      <c r="L460" s="5">
        <f t="shared" si="24"/>
        <v>0</v>
      </c>
      <c r="M460">
        <f t="shared" si="23"/>
        <v>0</v>
      </c>
    </row>
    <row r="461" spans="11:13" hidden="1" x14ac:dyDescent="0.3">
      <c r="K461" s="7">
        <f t="shared" si="22"/>
        <v>0</v>
      </c>
      <c r="L461" s="5">
        <f t="shared" si="24"/>
        <v>0</v>
      </c>
      <c r="M461">
        <f t="shared" si="23"/>
        <v>0</v>
      </c>
    </row>
    <row r="462" spans="11:13" hidden="1" x14ac:dyDescent="0.3">
      <c r="K462" s="7">
        <f t="shared" si="22"/>
        <v>0</v>
      </c>
      <c r="L462" s="5">
        <f t="shared" si="24"/>
        <v>0</v>
      </c>
      <c r="M462">
        <f t="shared" si="23"/>
        <v>0</v>
      </c>
    </row>
    <row r="463" spans="11:13" hidden="1" x14ac:dyDescent="0.3">
      <c r="K463" s="7">
        <f t="shared" si="22"/>
        <v>0</v>
      </c>
      <c r="L463" s="5">
        <f t="shared" si="24"/>
        <v>0</v>
      </c>
      <c r="M463">
        <f t="shared" si="23"/>
        <v>0</v>
      </c>
    </row>
    <row r="464" spans="11:13" hidden="1" x14ac:dyDescent="0.3">
      <c r="K464" s="7">
        <f t="shared" si="22"/>
        <v>0</v>
      </c>
      <c r="L464" s="5">
        <f t="shared" si="24"/>
        <v>0</v>
      </c>
      <c r="M464">
        <f t="shared" si="23"/>
        <v>0</v>
      </c>
    </row>
    <row r="465" spans="11:13" hidden="1" x14ac:dyDescent="0.3">
      <c r="K465" s="7">
        <f t="shared" si="22"/>
        <v>0</v>
      </c>
      <c r="L465" s="5">
        <f t="shared" si="24"/>
        <v>0</v>
      </c>
      <c r="M465">
        <f t="shared" si="23"/>
        <v>0</v>
      </c>
    </row>
    <row r="466" spans="11:13" hidden="1" x14ac:dyDescent="0.3">
      <c r="K466" s="7">
        <f t="shared" si="22"/>
        <v>0</v>
      </c>
      <c r="L466" s="5">
        <f t="shared" si="24"/>
        <v>0</v>
      </c>
      <c r="M466">
        <f t="shared" si="23"/>
        <v>0</v>
      </c>
    </row>
    <row r="467" spans="11:13" hidden="1" x14ac:dyDescent="0.3">
      <c r="K467" s="7">
        <f t="shared" si="22"/>
        <v>0</v>
      </c>
      <c r="L467" s="5">
        <f t="shared" si="24"/>
        <v>0</v>
      </c>
      <c r="M467">
        <f t="shared" si="23"/>
        <v>0</v>
      </c>
    </row>
    <row r="468" spans="11:13" hidden="1" x14ac:dyDescent="0.3">
      <c r="K468" s="7">
        <f t="shared" si="22"/>
        <v>0</v>
      </c>
      <c r="L468" s="5">
        <f t="shared" si="24"/>
        <v>0</v>
      </c>
      <c r="M468">
        <f t="shared" si="23"/>
        <v>0</v>
      </c>
    </row>
    <row r="469" spans="11:13" hidden="1" x14ac:dyDescent="0.3">
      <c r="K469" s="7">
        <f t="shared" si="22"/>
        <v>0</v>
      </c>
      <c r="L469" s="5">
        <f t="shared" si="24"/>
        <v>0</v>
      </c>
      <c r="M469">
        <f t="shared" si="23"/>
        <v>0</v>
      </c>
    </row>
    <row r="470" spans="11:13" hidden="1" x14ac:dyDescent="0.3">
      <c r="K470" s="7">
        <f t="shared" si="22"/>
        <v>0</v>
      </c>
      <c r="L470" s="5">
        <f t="shared" si="24"/>
        <v>0</v>
      </c>
      <c r="M470">
        <f t="shared" si="23"/>
        <v>0</v>
      </c>
    </row>
    <row r="471" spans="11:13" hidden="1" x14ac:dyDescent="0.3">
      <c r="K471" s="7">
        <f t="shared" si="22"/>
        <v>0</v>
      </c>
      <c r="L471" s="5">
        <f t="shared" si="24"/>
        <v>0</v>
      </c>
      <c r="M471">
        <f t="shared" si="23"/>
        <v>0</v>
      </c>
    </row>
    <row r="472" spans="11:13" hidden="1" x14ac:dyDescent="0.3">
      <c r="K472" s="7">
        <f t="shared" si="22"/>
        <v>0</v>
      </c>
      <c r="L472" s="5">
        <f t="shared" si="24"/>
        <v>0</v>
      </c>
      <c r="M472">
        <f t="shared" si="23"/>
        <v>0</v>
      </c>
    </row>
    <row r="473" spans="11:13" hidden="1" x14ac:dyDescent="0.3">
      <c r="K473" s="7">
        <f t="shared" si="22"/>
        <v>0</v>
      </c>
      <c r="L473" s="5">
        <f t="shared" si="24"/>
        <v>0</v>
      </c>
      <c r="M473">
        <f t="shared" si="23"/>
        <v>0</v>
      </c>
    </row>
    <row r="474" spans="11:13" hidden="1" x14ac:dyDescent="0.3">
      <c r="K474" s="7">
        <f t="shared" si="22"/>
        <v>0</v>
      </c>
      <c r="L474" s="5">
        <f t="shared" si="24"/>
        <v>0</v>
      </c>
      <c r="M474">
        <f t="shared" si="23"/>
        <v>0</v>
      </c>
    </row>
    <row r="475" spans="11:13" hidden="1" x14ac:dyDescent="0.3">
      <c r="K475" s="7">
        <f t="shared" si="22"/>
        <v>0</v>
      </c>
      <c r="L475" s="5">
        <f t="shared" si="24"/>
        <v>0</v>
      </c>
      <c r="M475">
        <f t="shared" si="23"/>
        <v>0</v>
      </c>
    </row>
    <row r="476" spans="11:13" hidden="1" x14ac:dyDescent="0.3">
      <c r="K476" s="7">
        <f t="shared" si="22"/>
        <v>0</v>
      </c>
      <c r="L476" s="5">
        <f t="shared" si="24"/>
        <v>0</v>
      </c>
      <c r="M476">
        <f t="shared" si="23"/>
        <v>0</v>
      </c>
    </row>
    <row r="477" spans="11:13" hidden="1" x14ac:dyDescent="0.3">
      <c r="K477" s="7">
        <f t="shared" si="22"/>
        <v>0</v>
      </c>
      <c r="L477" s="5">
        <f t="shared" si="24"/>
        <v>0</v>
      </c>
      <c r="M477">
        <f t="shared" si="23"/>
        <v>0</v>
      </c>
    </row>
    <row r="478" spans="11:13" hidden="1" x14ac:dyDescent="0.3">
      <c r="K478" s="7">
        <f t="shared" si="22"/>
        <v>0</v>
      </c>
      <c r="L478" s="5">
        <f t="shared" si="24"/>
        <v>0</v>
      </c>
      <c r="M478">
        <f t="shared" si="23"/>
        <v>0</v>
      </c>
    </row>
    <row r="479" spans="11:13" hidden="1" x14ac:dyDescent="0.3">
      <c r="K479" s="7">
        <f t="shared" si="22"/>
        <v>0</v>
      </c>
      <c r="L479" s="5">
        <f t="shared" si="24"/>
        <v>0</v>
      </c>
      <c r="M479">
        <f t="shared" si="23"/>
        <v>0</v>
      </c>
    </row>
    <row r="480" spans="11:13" hidden="1" x14ac:dyDescent="0.3">
      <c r="K480" s="7">
        <f t="shared" si="22"/>
        <v>0</v>
      </c>
      <c r="L480" s="5">
        <f t="shared" si="24"/>
        <v>0</v>
      </c>
      <c r="M480">
        <f t="shared" si="23"/>
        <v>0</v>
      </c>
    </row>
    <row r="481" spans="11:13" hidden="1" x14ac:dyDescent="0.3">
      <c r="K481" s="7">
        <f t="shared" si="22"/>
        <v>0</v>
      </c>
      <c r="L481" s="5">
        <f t="shared" si="24"/>
        <v>0</v>
      </c>
      <c r="M481">
        <f t="shared" si="23"/>
        <v>0</v>
      </c>
    </row>
    <row r="482" spans="11:13" hidden="1" x14ac:dyDescent="0.3">
      <c r="K482" s="7">
        <f t="shared" si="22"/>
        <v>0</v>
      </c>
      <c r="L482" s="5">
        <f t="shared" si="24"/>
        <v>0</v>
      </c>
      <c r="M482">
        <f t="shared" si="23"/>
        <v>0</v>
      </c>
    </row>
    <row r="483" spans="11:13" hidden="1" x14ac:dyDescent="0.3">
      <c r="K483" s="7">
        <f t="shared" si="22"/>
        <v>0</v>
      </c>
      <c r="L483" s="5">
        <f t="shared" si="24"/>
        <v>0</v>
      </c>
      <c r="M483">
        <f t="shared" si="23"/>
        <v>0</v>
      </c>
    </row>
    <row r="484" spans="11:13" hidden="1" x14ac:dyDescent="0.3">
      <c r="K484" s="7">
        <f t="shared" si="22"/>
        <v>0</v>
      </c>
      <c r="L484" s="5">
        <f t="shared" si="24"/>
        <v>0</v>
      </c>
      <c r="M484">
        <f t="shared" si="23"/>
        <v>0</v>
      </c>
    </row>
    <row r="485" spans="11:13" hidden="1" x14ac:dyDescent="0.3">
      <c r="K485" s="7">
        <f t="shared" si="22"/>
        <v>0</v>
      </c>
      <c r="L485" s="5">
        <f t="shared" si="24"/>
        <v>0</v>
      </c>
      <c r="M485">
        <f t="shared" si="23"/>
        <v>0</v>
      </c>
    </row>
    <row r="486" spans="11:13" hidden="1" x14ac:dyDescent="0.3">
      <c r="K486" s="7">
        <f t="shared" si="22"/>
        <v>0</v>
      </c>
      <c r="L486" s="5">
        <f t="shared" si="24"/>
        <v>0</v>
      </c>
      <c r="M486">
        <f t="shared" si="23"/>
        <v>0</v>
      </c>
    </row>
    <row r="487" spans="11:13" hidden="1" x14ac:dyDescent="0.3">
      <c r="K487" s="7">
        <f t="shared" si="22"/>
        <v>0</v>
      </c>
      <c r="L487" s="5">
        <f t="shared" si="24"/>
        <v>0</v>
      </c>
      <c r="M487">
        <f t="shared" si="23"/>
        <v>0</v>
      </c>
    </row>
    <row r="488" spans="11:13" hidden="1" x14ac:dyDescent="0.3">
      <c r="K488" s="7">
        <f t="shared" si="22"/>
        <v>0</v>
      </c>
      <c r="L488" s="5">
        <f t="shared" si="24"/>
        <v>0</v>
      </c>
      <c r="M488">
        <f t="shared" si="23"/>
        <v>0</v>
      </c>
    </row>
    <row r="489" spans="11:13" hidden="1" x14ac:dyDescent="0.3">
      <c r="K489" s="7">
        <f t="shared" si="22"/>
        <v>0</v>
      </c>
      <c r="L489" s="5">
        <f t="shared" si="24"/>
        <v>0</v>
      </c>
      <c r="M489">
        <f t="shared" si="23"/>
        <v>0</v>
      </c>
    </row>
    <row r="490" spans="11:13" hidden="1" x14ac:dyDescent="0.3">
      <c r="K490" s="7">
        <f t="shared" si="22"/>
        <v>0</v>
      </c>
      <c r="L490" s="5">
        <f t="shared" si="24"/>
        <v>0</v>
      </c>
      <c r="M490">
        <f t="shared" si="23"/>
        <v>0</v>
      </c>
    </row>
    <row r="491" spans="11:13" hidden="1" x14ac:dyDescent="0.3">
      <c r="K491" s="7">
        <f t="shared" ref="K491:K494" si="25">SUM(F491:J491)</f>
        <v>0</v>
      </c>
      <c r="L491" s="5">
        <f t="shared" si="24"/>
        <v>0</v>
      </c>
      <c r="M491">
        <f t="shared" si="23"/>
        <v>0</v>
      </c>
    </row>
    <row r="492" spans="11:13" hidden="1" x14ac:dyDescent="0.3">
      <c r="K492" s="7">
        <f t="shared" si="25"/>
        <v>0</v>
      </c>
      <c r="L492" s="5">
        <f t="shared" si="24"/>
        <v>0</v>
      </c>
      <c r="M492">
        <f t="shared" si="23"/>
        <v>0</v>
      </c>
    </row>
    <row r="493" spans="11:13" hidden="1" x14ac:dyDescent="0.3">
      <c r="K493" s="7">
        <f t="shared" si="25"/>
        <v>0</v>
      </c>
      <c r="L493" s="5">
        <f t="shared" si="24"/>
        <v>0</v>
      </c>
      <c r="M493">
        <f t="shared" si="23"/>
        <v>0</v>
      </c>
    </row>
    <row r="494" spans="11:13" hidden="1" x14ac:dyDescent="0.3">
      <c r="K494" s="7">
        <f t="shared" si="25"/>
        <v>0</v>
      </c>
      <c r="L494" s="5">
        <f t="shared" si="24"/>
        <v>0</v>
      </c>
      <c r="M494">
        <f t="shared" si="23"/>
        <v>0</v>
      </c>
    </row>
    <row r="495" spans="11:13" hidden="1" x14ac:dyDescent="0.3">
      <c r="K495" s="7">
        <f t="shared" si="22"/>
        <v>0</v>
      </c>
      <c r="L495" s="5">
        <f t="shared" si="24"/>
        <v>0</v>
      </c>
      <c r="M495">
        <f t="shared" si="23"/>
        <v>0</v>
      </c>
    </row>
    <row r="496" spans="11:13" hidden="1" x14ac:dyDescent="0.3">
      <c r="K496" s="7">
        <f t="shared" si="22"/>
        <v>0</v>
      </c>
      <c r="L496" s="5">
        <f t="shared" si="24"/>
        <v>0</v>
      </c>
      <c r="M496">
        <f t="shared" si="23"/>
        <v>0</v>
      </c>
    </row>
    <row r="497" spans="3:13" ht="15" thickTop="1" x14ac:dyDescent="0.3">
      <c r="L497" s="5">
        <f t="shared" si="24"/>
        <v>0</v>
      </c>
      <c r="M497">
        <f t="shared" si="23"/>
        <v>0</v>
      </c>
    </row>
    <row r="498" spans="3:13" hidden="1" x14ac:dyDescent="0.3">
      <c r="L498" s="5">
        <f t="shared" si="24"/>
        <v>0</v>
      </c>
      <c r="M498">
        <f t="shared" si="23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6">SUMPRODUCT(--($E$4:$E$498=C500),--($D$4:$D$498=""),$F$4:$F$498)</f>
        <v>38.090000000000003</v>
      </c>
      <c r="G500" s="149">
        <f t="shared" ref="G500:G514" si="27">SUMPRODUCT(--($E$4:$E$498=C500),--($D$4:$D$498=""),$G$4:$G$498)</f>
        <v>139.5</v>
      </c>
      <c r="H500" s="149">
        <f t="shared" ref="H500:H514" si="28">SUMPRODUCT(--($E$4:$E$498=C500),--($D$4:$D$498=""),$H$4:$H$498)</f>
        <v>171.7</v>
      </c>
      <c r="I500" s="149">
        <f t="shared" ref="I500:I514" si="29">SUMPRODUCT(--($E$4:$E$498=C500),--($D$4:$D$498=""),$I$4:$I$498)</f>
        <v>0</v>
      </c>
      <c r="J500" s="149">
        <f t="shared" ref="J500:J514" si="30">SUMPRODUCT(--($E$4:$E$498=C500),--($D$4:$D$498=""),$J$4:$J$498)</f>
        <v>8</v>
      </c>
      <c r="K500" s="149">
        <f t="shared" ref="K500:K514" si="31">SUM(F500:J500)</f>
        <v>357.28999999999996</v>
      </c>
      <c r="L500" s="149"/>
      <c r="M500" s="149">
        <f t="shared" ref="M500:M513" si="32">SUMPRODUCT(--($E$4:$E$498=C500),--($D$4:$D$498=""),$M$4:$M$498)</f>
        <v>71458</v>
      </c>
    </row>
    <row r="501" spans="3:13" hidden="1" x14ac:dyDescent="0.3">
      <c r="C501" s="149" t="str">
        <f t="shared" ref="C501:C514" si="33">IF(F540="","Vrije categorie",F540)</f>
        <v>A1</v>
      </c>
      <c r="D501" s="149"/>
      <c r="E501" s="149"/>
      <c r="F501" s="149">
        <f t="shared" si="26"/>
        <v>16</v>
      </c>
      <c r="G501" s="149">
        <f t="shared" si="27"/>
        <v>57</v>
      </c>
      <c r="H501" s="149">
        <f t="shared" si="28"/>
        <v>0</v>
      </c>
      <c r="I501" s="149">
        <f t="shared" si="29"/>
        <v>0</v>
      </c>
      <c r="J501" s="149">
        <f t="shared" si="30"/>
        <v>0</v>
      </c>
      <c r="K501" s="149">
        <f t="shared" si="31"/>
        <v>73</v>
      </c>
      <c r="L501" s="149"/>
      <c r="M501" s="149">
        <f t="shared" si="32"/>
        <v>8760</v>
      </c>
    </row>
    <row r="502" spans="3:13" hidden="1" x14ac:dyDescent="0.3">
      <c r="C502" s="149" t="str">
        <f t="shared" si="33"/>
        <v>B</v>
      </c>
      <c r="D502" s="149"/>
      <c r="E502" s="149"/>
      <c r="F502" s="149">
        <f t="shared" si="26"/>
        <v>24.5</v>
      </c>
      <c r="G502" s="149">
        <f t="shared" si="27"/>
        <v>144</v>
      </c>
      <c r="H502" s="149">
        <f t="shared" si="28"/>
        <v>0</v>
      </c>
      <c r="I502" s="149">
        <f t="shared" si="29"/>
        <v>0</v>
      </c>
      <c r="J502" s="149">
        <f t="shared" si="30"/>
        <v>0</v>
      </c>
      <c r="K502" s="149">
        <f t="shared" si="31"/>
        <v>168.5</v>
      </c>
      <c r="L502" s="149"/>
      <c r="M502" s="149">
        <f t="shared" si="32"/>
        <v>33700</v>
      </c>
    </row>
    <row r="503" spans="3:13" hidden="1" x14ac:dyDescent="0.3">
      <c r="C503" s="149" t="str">
        <f t="shared" si="33"/>
        <v>C</v>
      </c>
      <c r="D503" s="149"/>
      <c r="E503" s="149"/>
      <c r="F503" s="149">
        <f t="shared" si="26"/>
        <v>0</v>
      </c>
      <c r="G503" s="149">
        <f t="shared" si="27"/>
        <v>0</v>
      </c>
      <c r="H503" s="149">
        <f t="shared" si="28"/>
        <v>0</v>
      </c>
      <c r="I503" s="149">
        <f t="shared" si="29"/>
        <v>0</v>
      </c>
      <c r="J503" s="149">
        <f t="shared" si="30"/>
        <v>28</v>
      </c>
      <c r="K503" s="149">
        <f t="shared" si="31"/>
        <v>28</v>
      </c>
      <c r="L503" s="149"/>
      <c r="M503" s="149">
        <f t="shared" si="32"/>
        <v>5600</v>
      </c>
    </row>
    <row r="504" spans="3:13" hidden="1" x14ac:dyDescent="0.3">
      <c r="C504" s="149" t="str">
        <f t="shared" si="33"/>
        <v>D</v>
      </c>
      <c r="D504" s="149"/>
      <c r="E504" s="149"/>
      <c r="F504" s="149">
        <f t="shared" si="26"/>
        <v>0</v>
      </c>
      <c r="G504" s="149">
        <f t="shared" si="27"/>
        <v>0</v>
      </c>
      <c r="H504" s="149">
        <f t="shared" si="28"/>
        <v>95</v>
      </c>
      <c r="I504" s="149">
        <f t="shared" si="29"/>
        <v>0</v>
      </c>
      <c r="J504" s="149">
        <f t="shared" si="30"/>
        <v>57</v>
      </c>
      <c r="K504" s="149">
        <f t="shared" si="31"/>
        <v>152</v>
      </c>
      <c r="L504" s="149"/>
      <c r="M504" s="149">
        <f t="shared" si="32"/>
        <v>30400</v>
      </c>
    </row>
    <row r="505" spans="3:13" hidden="1" x14ac:dyDescent="0.3">
      <c r="C505" s="149" t="str">
        <f t="shared" si="33"/>
        <v>Vrije categorie</v>
      </c>
      <c r="D505" s="149"/>
      <c r="E505" s="149"/>
      <c r="F505" s="149">
        <f t="shared" si="26"/>
        <v>0</v>
      </c>
      <c r="G505" s="149">
        <f t="shared" si="27"/>
        <v>0</v>
      </c>
      <c r="H505" s="149">
        <f t="shared" si="28"/>
        <v>0</v>
      </c>
      <c r="I505" s="149">
        <f t="shared" si="29"/>
        <v>0</v>
      </c>
      <c r="J505" s="149">
        <f t="shared" si="30"/>
        <v>0</v>
      </c>
      <c r="K505" s="149">
        <f t="shared" si="31"/>
        <v>0</v>
      </c>
      <c r="L505" s="149"/>
      <c r="M505" s="149">
        <f t="shared" si="32"/>
        <v>0</v>
      </c>
    </row>
    <row r="506" spans="3:13" hidden="1" x14ac:dyDescent="0.3">
      <c r="C506" s="149" t="str">
        <f t="shared" si="33"/>
        <v>Vrije categorie</v>
      </c>
      <c r="D506" s="149"/>
      <c r="E506" s="149"/>
      <c r="F506" s="149">
        <f t="shared" si="26"/>
        <v>0</v>
      </c>
      <c r="G506" s="149">
        <f t="shared" si="27"/>
        <v>0</v>
      </c>
      <c r="H506" s="149">
        <f t="shared" si="28"/>
        <v>0</v>
      </c>
      <c r="I506" s="149">
        <f t="shared" si="29"/>
        <v>0</v>
      </c>
      <c r="J506" s="149">
        <f t="shared" si="30"/>
        <v>0</v>
      </c>
      <c r="K506" s="149">
        <f t="shared" si="31"/>
        <v>0</v>
      </c>
      <c r="L506" s="149"/>
      <c r="M506" s="149">
        <f t="shared" si="32"/>
        <v>0</v>
      </c>
    </row>
    <row r="507" spans="3:13" hidden="1" x14ac:dyDescent="0.3">
      <c r="C507" s="149" t="str">
        <f t="shared" si="33"/>
        <v>Vrije categorie</v>
      </c>
      <c r="D507" s="149"/>
      <c r="E507" s="149"/>
      <c r="F507" s="149">
        <f t="shared" si="26"/>
        <v>0</v>
      </c>
      <c r="G507" s="149">
        <f t="shared" si="27"/>
        <v>0</v>
      </c>
      <c r="H507" s="149">
        <f t="shared" si="28"/>
        <v>0</v>
      </c>
      <c r="I507" s="149">
        <f t="shared" si="29"/>
        <v>0</v>
      </c>
      <c r="J507" s="149">
        <f t="shared" si="30"/>
        <v>0</v>
      </c>
      <c r="K507" s="149">
        <f t="shared" si="31"/>
        <v>0</v>
      </c>
      <c r="L507" s="149"/>
      <c r="M507" s="149">
        <f t="shared" si="32"/>
        <v>0</v>
      </c>
    </row>
    <row r="508" spans="3:13" hidden="1" x14ac:dyDescent="0.3">
      <c r="C508" s="149" t="str">
        <f t="shared" si="33"/>
        <v>Vrije categorie</v>
      </c>
      <c r="D508" s="149"/>
      <c r="E508" s="149"/>
      <c r="F508" s="149">
        <f t="shared" si="26"/>
        <v>0</v>
      </c>
      <c r="G508" s="149">
        <f t="shared" si="27"/>
        <v>0</v>
      </c>
      <c r="H508" s="149">
        <f t="shared" si="28"/>
        <v>0</v>
      </c>
      <c r="I508" s="149">
        <f t="shared" si="29"/>
        <v>0</v>
      </c>
      <c r="J508" s="149">
        <f t="shared" si="30"/>
        <v>0</v>
      </c>
      <c r="K508" s="149">
        <f t="shared" si="31"/>
        <v>0</v>
      </c>
      <c r="L508" s="149"/>
      <c r="M508" s="149">
        <f t="shared" si="32"/>
        <v>0</v>
      </c>
    </row>
    <row r="509" spans="3:13" hidden="1" x14ac:dyDescent="0.3">
      <c r="C509" s="149" t="str">
        <f t="shared" si="33"/>
        <v>Vrije categorie</v>
      </c>
      <c r="D509" s="149"/>
      <c r="E509" s="149"/>
      <c r="F509" s="149">
        <f t="shared" si="26"/>
        <v>0</v>
      </c>
      <c r="G509" s="149">
        <f t="shared" si="27"/>
        <v>0</v>
      </c>
      <c r="H509" s="149">
        <f t="shared" si="28"/>
        <v>0</v>
      </c>
      <c r="I509" s="149">
        <f t="shared" si="29"/>
        <v>0</v>
      </c>
      <c r="J509" s="149">
        <f t="shared" si="30"/>
        <v>0</v>
      </c>
      <c r="K509" s="149">
        <f t="shared" si="31"/>
        <v>0</v>
      </c>
      <c r="L509" s="149"/>
      <c r="M509" s="149">
        <f t="shared" si="32"/>
        <v>0</v>
      </c>
    </row>
    <row r="510" spans="3:13" hidden="1" x14ac:dyDescent="0.3">
      <c r="C510" s="149" t="str">
        <f t="shared" si="33"/>
        <v>Vrije categorie</v>
      </c>
      <c r="D510" s="149"/>
      <c r="E510" s="149"/>
      <c r="F510" s="149">
        <f t="shared" si="26"/>
        <v>0</v>
      </c>
      <c r="G510" s="149">
        <f t="shared" si="27"/>
        <v>0</v>
      </c>
      <c r="H510" s="149">
        <f t="shared" si="28"/>
        <v>0</v>
      </c>
      <c r="I510" s="149">
        <f t="shared" si="29"/>
        <v>0</v>
      </c>
      <c r="J510" s="149">
        <f t="shared" si="30"/>
        <v>0</v>
      </c>
      <c r="K510" s="149">
        <f t="shared" si="31"/>
        <v>0</v>
      </c>
      <c r="L510" s="149"/>
      <c r="M510" s="149">
        <f t="shared" si="32"/>
        <v>0</v>
      </c>
    </row>
    <row r="511" spans="3:13" hidden="1" x14ac:dyDescent="0.3">
      <c r="C511" s="149" t="str">
        <f t="shared" si="33"/>
        <v>Vrije categorie</v>
      </c>
      <c r="D511" s="149"/>
      <c r="E511" s="149"/>
      <c r="F511" s="149">
        <f t="shared" si="26"/>
        <v>0</v>
      </c>
      <c r="G511" s="149">
        <f t="shared" si="27"/>
        <v>0</v>
      </c>
      <c r="H511" s="149">
        <f t="shared" si="28"/>
        <v>0</v>
      </c>
      <c r="I511" s="149">
        <f t="shared" si="29"/>
        <v>0</v>
      </c>
      <c r="J511" s="149">
        <f t="shared" si="30"/>
        <v>0</v>
      </c>
      <c r="K511" s="149">
        <f t="shared" si="31"/>
        <v>0</v>
      </c>
      <c r="L511" s="149"/>
      <c r="M511" s="149">
        <f t="shared" si="32"/>
        <v>0</v>
      </c>
    </row>
    <row r="512" spans="3:13" hidden="1" x14ac:dyDescent="0.3">
      <c r="C512" s="149" t="str">
        <f t="shared" si="33"/>
        <v>Vrije categorie</v>
      </c>
      <c r="D512" s="149"/>
      <c r="E512" s="149"/>
      <c r="F512" s="149">
        <f t="shared" si="26"/>
        <v>0</v>
      </c>
      <c r="G512" s="149">
        <f t="shared" si="27"/>
        <v>0</v>
      </c>
      <c r="H512" s="149">
        <f t="shared" si="28"/>
        <v>0</v>
      </c>
      <c r="I512" s="149">
        <f t="shared" si="29"/>
        <v>0</v>
      </c>
      <c r="J512" s="149">
        <f t="shared" si="30"/>
        <v>0</v>
      </c>
      <c r="K512" s="149">
        <f t="shared" si="31"/>
        <v>0</v>
      </c>
      <c r="L512" s="149"/>
      <c r="M512" s="149">
        <f t="shared" si="32"/>
        <v>0</v>
      </c>
    </row>
    <row r="513" spans="3:13" hidden="1" x14ac:dyDescent="0.3">
      <c r="C513" s="149" t="str">
        <f t="shared" si="33"/>
        <v>Vrije categorie</v>
      </c>
      <c r="D513" s="149"/>
      <c r="E513" s="149"/>
      <c r="F513" s="149">
        <f t="shared" si="26"/>
        <v>0</v>
      </c>
      <c r="G513" s="149">
        <f t="shared" si="27"/>
        <v>0</v>
      </c>
      <c r="H513" s="149">
        <f t="shared" si="28"/>
        <v>0</v>
      </c>
      <c r="I513" s="149">
        <f t="shared" si="29"/>
        <v>0</v>
      </c>
      <c r="J513" s="149">
        <f t="shared" si="30"/>
        <v>0</v>
      </c>
      <c r="K513" s="149">
        <f t="shared" si="31"/>
        <v>0</v>
      </c>
      <c r="L513" s="149"/>
      <c r="M513" s="149">
        <f t="shared" si="32"/>
        <v>0</v>
      </c>
    </row>
    <row r="514" spans="3:13" hidden="1" x14ac:dyDescent="0.3">
      <c r="C514" s="149" t="str">
        <f t="shared" si="33"/>
        <v>Vrije categorie</v>
      </c>
      <c r="D514" s="149"/>
      <c r="E514" s="149"/>
      <c r="F514" s="149">
        <f t="shared" si="26"/>
        <v>0</v>
      </c>
      <c r="G514" s="149">
        <f t="shared" si="27"/>
        <v>0</v>
      </c>
      <c r="H514" s="149">
        <f t="shared" si="28"/>
        <v>0</v>
      </c>
      <c r="I514" s="149">
        <f t="shared" si="29"/>
        <v>0</v>
      </c>
      <c r="J514" s="149">
        <f t="shared" si="30"/>
        <v>0</v>
      </c>
      <c r="K514" s="149">
        <f t="shared" si="31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78.59</v>
      </c>
      <c r="G515" s="150">
        <f t="shared" ref="G515:K515" si="34">SUM(G500:G514)</f>
        <v>340.5</v>
      </c>
      <c r="H515" s="150">
        <f t="shared" si="34"/>
        <v>266.7</v>
      </c>
      <c r="I515" s="150">
        <f t="shared" si="34"/>
        <v>0</v>
      </c>
      <c r="J515" s="150">
        <f t="shared" si="34"/>
        <v>93</v>
      </c>
      <c r="K515" s="150">
        <f t="shared" si="34"/>
        <v>778.79</v>
      </c>
      <c r="L515" s="150"/>
      <c r="M515" s="150">
        <f>SUM(M499:M514)</f>
        <v>149918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57</v>
      </c>
      <c r="H517" s="150">
        <f>SUMPRODUCT(--($E$4:$E$498="H"),H4:H498)</f>
        <v>8</v>
      </c>
      <c r="I517" s="150">
        <f>SUMPRODUCT(--($E$4:$E$498="H"),I4:I498)</f>
        <v>0</v>
      </c>
      <c r="J517" s="150">
        <f>SUMPRODUCT(--($E$4:$E$498="H"),J4:J498)</f>
        <v>52</v>
      </c>
      <c r="K517" s="150">
        <f>SUM(F517:J517)</f>
        <v>117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5">C500</f>
        <v>A</v>
      </c>
      <c r="D520" s="9"/>
      <c r="E520" s="9"/>
      <c r="F520" s="9">
        <f t="shared" ref="F520:F534" si="36">SUMPRODUCT(--($E$4:$E$498=C520),--($D$4:$D$498="X"),$F$4:$F$498)</f>
        <v>0</v>
      </c>
      <c r="G520" s="9">
        <f t="shared" ref="G520:G534" si="37">SUMPRODUCT(--($E$4:$E$498=C520),--($D$4:$D$498="X"),$G$4:$G$498)</f>
        <v>0</v>
      </c>
      <c r="H520" s="9">
        <f t="shared" ref="H520:H534" si="38">SUMPRODUCT(--($E$4:$E$498=C520),--($D$4:$D$498="X"),$H$4:$H$498)</f>
        <v>0</v>
      </c>
      <c r="I520" s="9">
        <f t="shared" ref="I520:I534" si="39">SUMPRODUCT(--($E$4:$E$498=C520),--($D$4:$D$498="X"),$I$4:$I$498)</f>
        <v>0</v>
      </c>
      <c r="J520" s="9">
        <f t="shared" ref="J520:J534" si="40">SUMPRODUCT(--($E$4:$E$498=C520),--($D$4:$D$498="X"),$J$4:$J$498)</f>
        <v>0</v>
      </c>
      <c r="K520" s="9">
        <f t="shared" ref="K520:K534" si="41">SUM(F520:J520)</f>
        <v>0</v>
      </c>
    </row>
    <row r="521" spans="3:13" hidden="1" x14ac:dyDescent="0.3">
      <c r="C521" s="9" t="str">
        <f t="shared" si="35"/>
        <v>A1</v>
      </c>
      <c r="D521" s="9"/>
      <c r="E521" s="9"/>
      <c r="F521" s="9">
        <f t="shared" si="36"/>
        <v>0</v>
      </c>
      <c r="G521" s="9">
        <f t="shared" si="37"/>
        <v>0</v>
      </c>
      <c r="H521" s="9">
        <f t="shared" si="38"/>
        <v>0</v>
      </c>
      <c r="I521" s="9">
        <f t="shared" si="39"/>
        <v>0</v>
      </c>
      <c r="J521" s="9">
        <f t="shared" si="40"/>
        <v>0</v>
      </c>
      <c r="K521" s="9">
        <f t="shared" si="41"/>
        <v>0</v>
      </c>
    </row>
    <row r="522" spans="3:13" hidden="1" x14ac:dyDescent="0.3">
      <c r="C522" s="9" t="str">
        <f t="shared" si="35"/>
        <v>B</v>
      </c>
      <c r="D522" s="9"/>
      <c r="E522" s="9"/>
      <c r="F522" s="9">
        <f t="shared" si="36"/>
        <v>0</v>
      </c>
      <c r="G522" s="9">
        <f t="shared" si="37"/>
        <v>0</v>
      </c>
      <c r="H522" s="9">
        <f t="shared" si="38"/>
        <v>0</v>
      </c>
      <c r="I522" s="9">
        <f t="shared" si="39"/>
        <v>0</v>
      </c>
      <c r="J522" s="9">
        <f t="shared" si="40"/>
        <v>0</v>
      </c>
      <c r="K522" s="9">
        <f t="shared" si="41"/>
        <v>0</v>
      </c>
    </row>
    <row r="523" spans="3:13" hidden="1" x14ac:dyDescent="0.3">
      <c r="C523" s="9" t="str">
        <f t="shared" si="35"/>
        <v>C</v>
      </c>
      <c r="D523" s="9"/>
      <c r="E523" s="9"/>
      <c r="F523" s="9">
        <f t="shared" si="36"/>
        <v>0</v>
      </c>
      <c r="G523" s="9">
        <f t="shared" si="37"/>
        <v>0</v>
      </c>
      <c r="H523" s="9">
        <f t="shared" si="38"/>
        <v>0</v>
      </c>
      <c r="I523" s="9">
        <f t="shared" si="39"/>
        <v>0</v>
      </c>
      <c r="J523" s="9">
        <f t="shared" si="40"/>
        <v>0</v>
      </c>
      <c r="K523" s="9">
        <f t="shared" si="41"/>
        <v>0</v>
      </c>
    </row>
    <row r="524" spans="3:13" hidden="1" x14ac:dyDescent="0.3">
      <c r="C524" s="9" t="str">
        <f t="shared" si="35"/>
        <v>D</v>
      </c>
      <c r="D524" s="9"/>
      <c r="E524" s="9"/>
      <c r="F524" s="9">
        <f t="shared" si="36"/>
        <v>0</v>
      </c>
      <c r="G524" s="9">
        <f t="shared" si="37"/>
        <v>0</v>
      </c>
      <c r="H524" s="9">
        <f t="shared" si="38"/>
        <v>0</v>
      </c>
      <c r="I524" s="9">
        <f t="shared" si="39"/>
        <v>0</v>
      </c>
      <c r="J524" s="9">
        <f t="shared" si="40"/>
        <v>0</v>
      </c>
      <c r="K524" s="9">
        <f t="shared" si="41"/>
        <v>0</v>
      </c>
    </row>
    <row r="525" spans="3:13" hidden="1" x14ac:dyDescent="0.3">
      <c r="C525" s="9" t="str">
        <f t="shared" si="35"/>
        <v>Vrije categorie</v>
      </c>
      <c r="D525" s="9"/>
      <c r="E525" s="9"/>
      <c r="F525" s="9">
        <f t="shared" si="36"/>
        <v>0</v>
      </c>
      <c r="G525" s="9">
        <f t="shared" si="37"/>
        <v>0</v>
      </c>
      <c r="H525" s="9">
        <f t="shared" si="38"/>
        <v>0</v>
      </c>
      <c r="I525" s="9">
        <f t="shared" si="39"/>
        <v>0</v>
      </c>
      <c r="J525" s="9">
        <f t="shared" si="40"/>
        <v>0</v>
      </c>
      <c r="K525" s="9">
        <f t="shared" si="41"/>
        <v>0</v>
      </c>
    </row>
    <row r="526" spans="3:13" hidden="1" x14ac:dyDescent="0.3">
      <c r="C526" s="9" t="str">
        <f t="shared" si="35"/>
        <v>Vrije categorie</v>
      </c>
      <c r="D526" s="9"/>
      <c r="E526" s="9"/>
      <c r="F526" s="9">
        <f t="shared" si="36"/>
        <v>0</v>
      </c>
      <c r="G526" s="9">
        <f t="shared" si="37"/>
        <v>0</v>
      </c>
      <c r="H526" s="9">
        <f t="shared" si="38"/>
        <v>0</v>
      </c>
      <c r="I526" s="9">
        <f t="shared" si="39"/>
        <v>0</v>
      </c>
      <c r="J526" s="9">
        <f t="shared" si="40"/>
        <v>0</v>
      </c>
      <c r="K526" s="9">
        <f t="shared" si="41"/>
        <v>0</v>
      </c>
    </row>
    <row r="527" spans="3:13" hidden="1" x14ac:dyDescent="0.3">
      <c r="C527" s="9" t="str">
        <f t="shared" si="35"/>
        <v>Vrije categorie</v>
      </c>
      <c r="D527" s="9"/>
      <c r="E527" s="9"/>
      <c r="F527" s="9">
        <f t="shared" si="36"/>
        <v>0</v>
      </c>
      <c r="G527" s="9">
        <f t="shared" si="37"/>
        <v>0</v>
      </c>
      <c r="H527" s="9">
        <f t="shared" si="38"/>
        <v>0</v>
      </c>
      <c r="I527" s="9">
        <f t="shared" si="39"/>
        <v>0</v>
      </c>
      <c r="J527" s="9">
        <f t="shared" si="40"/>
        <v>0</v>
      </c>
      <c r="K527" s="9">
        <f t="shared" si="41"/>
        <v>0</v>
      </c>
    </row>
    <row r="528" spans="3:13" hidden="1" x14ac:dyDescent="0.3">
      <c r="C528" s="9" t="str">
        <f t="shared" si="35"/>
        <v>Vrije categorie</v>
      </c>
      <c r="D528" s="9"/>
      <c r="E528" s="9"/>
      <c r="F528" s="9">
        <f t="shared" si="36"/>
        <v>0</v>
      </c>
      <c r="G528" s="9">
        <f t="shared" si="37"/>
        <v>0</v>
      </c>
      <c r="H528" s="9">
        <f t="shared" si="38"/>
        <v>0</v>
      </c>
      <c r="I528" s="9">
        <f t="shared" si="39"/>
        <v>0</v>
      </c>
      <c r="J528" s="9">
        <f t="shared" si="40"/>
        <v>0</v>
      </c>
      <c r="K528" s="9">
        <f t="shared" si="41"/>
        <v>0</v>
      </c>
    </row>
    <row r="529" spans="3:12" hidden="1" x14ac:dyDescent="0.3">
      <c r="C529" s="9" t="str">
        <f t="shared" si="35"/>
        <v>Vrije categorie</v>
      </c>
      <c r="D529" s="9"/>
      <c r="E529" s="9"/>
      <c r="F529" s="9">
        <f t="shared" si="36"/>
        <v>0</v>
      </c>
      <c r="G529" s="9">
        <f t="shared" si="37"/>
        <v>0</v>
      </c>
      <c r="H529" s="9">
        <f t="shared" si="38"/>
        <v>0</v>
      </c>
      <c r="I529" s="9">
        <f t="shared" si="39"/>
        <v>0</v>
      </c>
      <c r="J529" s="9">
        <f t="shared" si="40"/>
        <v>0</v>
      </c>
      <c r="K529" s="9">
        <f t="shared" si="41"/>
        <v>0</v>
      </c>
    </row>
    <row r="530" spans="3:12" hidden="1" x14ac:dyDescent="0.3">
      <c r="C530" s="9" t="str">
        <f t="shared" si="35"/>
        <v>Vrije categorie</v>
      </c>
      <c r="D530" s="9"/>
      <c r="E530" s="9"/>
      <c r="F530" s="9">
        <f t="shared" si="36"/>
        <v>0</v>
      </c>
      <c r="G530" s="9">
        <f t="shared" si="37"/>
        <v>0</v>
      </c>
      <c r="H530" s="9">
        <f t="shared" si="38"/>
        <v>0</v>
      </c>
      <c r="I530" s="9">
        <f t="shared" si="39"/>
        <v>0</v>
      </c>
      <c r="J530" s="9">
        <f t="shared" si="40"/>
        <v>0</v>
      </c>
      <c r="K530" s="9">
        <f t="shared" si="41"/>
        <v>0</v>
      </c>
    </row>
    <row r="531" spans="3:12" hidden="1" x14ac:dyDescent="0.3">
      <c r="C531" s="9" t="str">
        <f t="shared" si="35"/>
        <v>Vrije categorie</v>
      </c>
      <c r="D531" s="9"/>
      <c r="E531" s="9"/>
      <c r="F531" s="9">
        <f t="shared" si="36"/>
        <v>0</v>
      </c>
      <c r="G531" s="9">
        <f t="shared" si="37"/>
        <v>0</v>
      </c>
      <c r="H531" s="9">
        <f t="shared" si="38"/>
        <v>0</v>
      </c>
      <c r="I531" s="9">
        <f t="shared" si="39"/>
        <v>0</v>
      </c>
      <c r="J531" s="9">
        <f t="shared" si="40"/>
        <v>0</v>
      </c>
      <c r="K531" s="9">
        <f t="shared" si="41"/>
        <v>0</v>
      </c>
    </row>
    <row r="532" spans="3:12" hidden="1" x14ac:dyDescent="0.3">
      <c r="C532" s="9" t="str">
        <f t="shared" si="35"/>
        <v>Vrije categorie</v>
      </c>
      <c r="D532" s="9"/>
      <c r="E532" s="9"/>
      <c r="F532" s="9">
        <f t="shared" si="36"/>
        <v>0</v>
      </c>
      <c r="G532" s="9">
        <f t="shared" si="37"/>
        <v>0</v>
      </c>
      <c r="H532" s="9">
        <f t="shared" si="38"/>
        <v>0</v>
      </c>
      <c r="I532" s="9">
        <f t="shared" si="39"/>
        <v>0</v>
      </c>
      <c r="J532" s="9">
        <f t="shared" si="40"/>
        <v>0</v>
      </c>
      <c r="K532" s="9">
        <f t="shared" si="41"/>
        <v>0</v>
      </c>
    </row>
    <row r="533" spans="3:12" hidden="1" x14ac:dyDescent="0.3">
      <c r="C533" s="9" t="str">
        <f t="shared" si="35"/>
        <v>Vrije categorie</v>
      </c>
      <c r="D533" s="9"/>
      <c r="E533" s="9"/>
      <c r="F533" s="9">
        <f t="shared" si="36"/>
        <v>0</v>
      </c>
      <c r="G533" s="9">
        <f t="shared" si="37"/>
        <v>0</v>
      </c>
      <c r="H533" s="9">
        <f t="shared" si="38"/>
        <v>0</v>
      </c>
      <c r="I533" s="9">
        <f t="shared" si="39"/>
        <v>0</v>
      </c>
      <c r="J533" s="9">
        <f t="shared" si="40"/>
        <v>0</v>
      </c>
      <c r="K533" s="9">
        <f t="shared" si="41"/>
        <v>0</v>
      </c>
    </row>
    <row r="534" spans="3:12" hidden="1" x14ac:dyDescent="0.3">
      <c r="C534" s="9" t="str">
        <f t="shared" si="35"/>
        <v>Vrije categorie</v>
      </c>
      <c r="D534" s="9"/>
      <c r="E534" s="9"/>
      <c r="F534" s="9">
        <f t="shared" si="36"/>
        <v>0</v>
      </c>
      <c r="G534" s="9">
        <f t="shared" si="37"/>
        <v>0</v>
      </c>
      <c r="H534" s="9">
        <f t="shared" si="38"/>
        <v>0</v>
      </c>
      <c r="I534" s="9">
        <f t="shared" si="39"/>
        <v>0</v>
      </c>
      <c r="J534" s="9">
        <f t="shared" si="40"/>
        <v>0</v>
      </c>
      <c r="K534" s="9">
        <f t="shared" si="41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2">SUM(F520:F534)</f>
        <v>0</v>
      </c>
      <c r="G535" s="10">
        <f t="shared" si="42"/>
        <v>0</v>
      </c>
      <c r="H535" s="10">
        <f t="shared" si="42"/>
        <v>0</v>
      </c>
      <c r="I535" s="10">
        <f t="shared" si="42"/>
        <v>0</v>
      </c>
      <c r="J535" s="10">
        <f t="shared" si="42"/>
        <v>0</v>
      </c>
      <c r="K535" s="10">
        <f t="shared" si="42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tabColor rgb="FFC2E76B"/>
  </sheetPr>
  <dimension ref="A1:O122"/>
  <sheetViews>
    <sheetView showGridLines="0" showZeros="0" topLeftCell="A35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34,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CBS De Parel</v>
      </c>
      <c r="C4" s="530"/>
      <c r="D4" s="530"/>
      <c r="E4" s="530"/>
      <c r="F4" s="548" t="s">
        <v>10</v>
      </c>
      <c r="G4" s="548"/>
      <c r="H4" s="306">
        <v>34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34a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209484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 t="str">
        <f>VLOOKUP($H$4,Verzamelblad!$A$5:$EK$54,32,0)</f>
        <v>Dieptereiniging sanitair</v>
      </c>
      <c r="B22" s="66"/>
      <c r="C22" s="67"/>
      <c r="D22" s="71" t="str">
        <f>VLOOKUP($H$4,Verzamelblad!$A$5:$EK$54,33,0)</f>
        <v>m²</v>
      </c>
      <c r="E22" s="224">
        <f>VLOOKUP($H$4,Verzamelblad!$A$5:$DE$54,34)</f>
        <v>36.699999999999996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687.5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687.5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687.5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252.3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687.5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687.5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687.5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687.5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 t="str">
        <f>VLOOKUP($H$4,Verzamelblad!$A$5:$EK$54,82,0)</f>
        <v>Koepelglas enkelvoudig gemeten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 t="str">
        <f>VLOOKUP($H$4,Verzamelblad!$A$5:$EK$54,84,0)</f>
        <v>Boeidelen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 t="str">
        <f>VLOOKUP($H$4,Verzamelblad!$A$5:$EK$54,86,0)</f>
        <v>Gevelbeplating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hidden="1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20" t="str">
        <f ca="1">VLOOKUP($H$4,Verzamelblad!$A$5:$EK$54,9,0)</f>
        <v/>
      </c>
      <c r="F82" s="100">
        <v>1</v>
      </c>
      <c r="G82" s="99"/>
      <c r="H82" s="99"/>
      <c r="I82" s="206" t="str">
        <f ca="1"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95900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5784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82420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7340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18040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209484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B4:E4"/>
    <mergeCell ref="F4:G4"/>
    <mergeCell ref="B5:E5"/>
    <mergeCell ref="F5:G5"/>
    <mergeCell ref="B6:E6"/>
    <mergeCell ref="F6:G6"/>
    <mergeCell ref="A82:D82"/>
    <mergeCell ref="A72:I72"/>
    <mergeCell ref="A73:I73"/>
    <mergeCell ref="A74:I74"/>
    <mergeCell ref="K17:K18"/>
    <mergeCell ref="J37:L39"/>
    <mergeCell ref="L17:L18"/>
    <mergeCell ref="A19:C19"/>
    <mergeCell ref="E19:F19"/>
    <mergeCell ref="A70:I70"/>
    <mergeCell ref="A71:I71"/>
  </mergeCells>
  <conditionalFormatting sqref="K14">
    <cfRule type="cellIs" dxfId="30" priority="4" operator="equal">
      <formula>"Geen 100%"</formula>
    </cfRule>
  </conditionalFormatting>
  <conditionalFormatting sqref="G12">
    <cfRule type="containsText" dxfId="29" priority="2" operator="containsText" text="te laag">
      <formula>NOT(ISERROR(SEARCH("te laag",G12)))</formula>
    </cfRule>
  </conditionalFormatting>
  <conditionalFormatting sqref="G13">
    <cfRule type="containsText" dxfId="28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E8021115-A6AD-4A53-9978-993C30D8EA5F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tabColor rgb="FF173583"/>
  </sheetPr>
  <dimension ref="A1:M563"/>
  <sheetViews>
    <sheetView zoomScaleNormal="100" workbookViewId="0">
      <selection activeCell="J49" sqref="J49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'34'!H4</f>
        <v>34</v>
      </c>
      <c r="B1" s="38" t="s">
        <v>6</v>
      </c>
      <c r="C1" s="39"/>
      <c r="D1" s="51" t="str">
        <f>IF(VLOOKUP(A1,Verzamelblad!A5:E54,3)=0,"",VLOOKUP(A1,Verzamelblad!A5:E54,3))</f>
        <v>CBS De Parel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/>
      <c r="B4" s="328"/>
      <c r="C4" s="329" t="s">
        <v>371</v>
      </c>
      <c r="K4" s="364"/>
      <c r="L4" s="5">
        <f>IF(D4="X",0,IF(E4="",0,IF(E4="H",0,VLOOKUP(E4,$F$539:$G$553,2))))</f>
        <v>0</v>
      </c>
      <c r="M4">
        <f>SUM(K4*L4)</f>
        <v>0</v>
      </c>
    </row>
    <row r="5" spans="1:13" x14ac:dyDescent="0.3">
      <c r="A5" s="374"/>
      <c r="B5" s="375">
        <v>1</v>
      </c>
      <c r="C5" s="376" t="s">
        <v>339</v>
      </c>
      <c r="D5" s="376"/>
      <c r="E5" s="376" t="s">
        <v>287</v>
      </c>
      <c r="F5" s="377">
        <v>2.9</v>
      </c>
      <c r="G5" s="377"/>
      <c r="H5" s="377"/>
      <c r="I5" s="377"/>
      <c r="J5" s="377"/>
      <c r="K5" s="331">
        <f t="shared" ref="K5:K39" si="0">SUM(F5:J5)</f>
        <v>2.9</v>
      </c>
      <c r="L5" s="5">
        <f>IF(D5="X",0,IF(E5="",0,IF(E5="H",0,VLOOKUP(E5,$F$539:$G$553,2))))</f>
        <v>200</v>
      </c>
      <c r="M5">
        <f t="shared" ref="M5:M68" si="1">SUM(K5*L5)</f>
        <v>580</v>
      </c>
    </row>
    <row r="6" spans="1:13" x14ac:dyDescent="0.3">
      <c r="A6" s="374"/>
      <c r="B6" s="375">
        <v>2</v>
      </c>
      <c r="C6" s="376" t="s">
        <v>381</v>
      </c>
      <c r="D6" s="376"/>
      <c r="E6" s="376" t="s">
        <v>287</v>
      </c>
      <c r="F6" s="377"/>
      <c r="G6" s="377">
        <v>87.9</v>
      </c>
      <c r="H6" s="377"/>
      <c r="I6" s="377"/>
      <c r="J6" s="377"/>
      <c r="K6" s="331">
        <f t="shared" si="0"/>
        <v>87.9</v>
      </c>
      <c r="L6" s="5">
        <f t="shared" ref="L6:L69" si="2">IF(D6="X",0,IF(E6="",0,IF(E6="H",0,VLOOKUP(E6,$F$539:$G$553,2))))</f>
        <v>200</v>
      </c>
      <c r="M6">
        <f t="shared" si="1"/>
        <v>17580</v>
      </c>
    </row>
    <row r="7" spans="1:13" x14ac:dyDescent="0.3">
      <c r="A7" s="374"/>
      <c r="B7" s="375">
        <v>3</v>
      </c>
      <c r="C7" s="376" t="s">
        <v>385</v>
      </c>
      <c r="D7" s="376"/>
      <c r="E7" s="376" t="s">
        <v>288</v>
      </c>
      <c r="F7" s="377"/>
      <c r="G7" s="377">
        <v>52.8</v>
      </c>
      <c r="H7" s="377"/>
      <c r="I7" s="377"/>
      <c r="J7" s="377"/>
      <c r="K7" s="331">
        <f t="shared" si="0"/>
        <v>52.8</v>
      </c>
      <c r="L7" s="5">
        <f t="shared" si="2"/>
        <v>200</v>
      </c>
      <c r="M7">
        <f t="shared" si="1"/>
        <v>10560</v>
      </c>
    </row>
    <row r="8" spans="1:13" x14ac:dyDescent="0.3">
      <c r="A8" s="374"/>
      <c r="B8" s="375"/>
      <c r="C8" s="376" t="s">
        <v>1039</v>
      </c>
      <c r="D8" s="376"/>
      <c r="E8" s="376" t="s">
        <v>288</v>
      </c>
      <c r="F8" s="377"/>
      <c r="G8" s="377">
        <v>5</v>
      </c>
      <c r="H8" s="377"/>
      <c r="I8" s="377"/>
      <c r="J8" s="377"/>
      <c r="K8" s="331">
        <f t="shared" si="0"/>
        <v>5</v>
      </c>
      <c r="L8" s="5">
        <f t="shared" si="2"/>
        <v>200</v>
      </c>
      <c r="M8">
        <f t="shared" si="1"/>
        <v>1000</v>
      </c>
    </row>
    <row r="9" spans="1:13" x14ac:dyDescent="0.3">
      <c r="A9" s="374"/>
      <c r="B9" s="375">
        <v>13</v>
      </c>
      <c r="C9" s="376" t="s">
        <v>345</v>
      </c>
      <c r="D9" s="376"/>
      <c r="E9" s="376" t="s">
        <v>276</v>
      </c>
      <c r="F9" s="377"/>
      <c r="G9" s="377"/>
      <c r="H9" s="377"/>
      <c r="I9" s="377"/>
      <c r="J9" s="378">
        <v>2.7</v>
      </c>
      <c r="K9" s="331">
        <f t="shared" si="0"/>
        <v>2.7</v>
      </c>
      <c r="L9" s="5">
        <f t="shared" si="2"/>
        <v>200</v>
      </c>
      <c r="M9">
        <f t="shared" si="1"/>
        <v>540</v>
      </c>
    </row>
    <row r="10" spans="1:13" x14ac:dyDescent="0.3">
      <c r="A10" s="374"/>
      <c r="B10" s="375">
        <v>13</v>
      </c>
      <c r="C10" s="376" t="s">
        <v>346</v>
      </c>
      <c r="D10" s="376"/>
      <c r="E10" s="376" t="s">
        <v>276</v>
      </c>
      <c r="F10" s="377"/>
      <c r="G10" s="377"/>
      <c r="H10" s="377"/>
      <c r="I10" s="377"/>
      <c r="J10" s="379">
        <v>0.9</v>
      </c>
      <c r="K10" s="331">
        <f t="shared" si="0"/>
        <v>0.9</v>
      </c>
      <c r="L10" s="5">
        <f t="shared" si="2"/>
        <v>200</v>
      </c>
      <c r="M10">
        <f t="shared" si="1"/>
        <v>180</v>
      </c>
    </row>
    <row r="11" spans="1:13" x14ac:dyDescent="0.3">
      <c r="A11" s="374"/>
      <c r="B11" s="375">
        <v>13</v>
      </c>
      <c r="C11" s="376" t="s">
        <v>346</v>
      </c>
      <c r="D11" s="376"/>
      <c r="E11" s="376" t="s">
        <v>276</v>
      </c>
      <c r="F11" s="377"/>
      <c r="G11" s="377"/>
      <c r="H11" s="377"/>
      <c r="I11" s="377"/>
      <c r="J11" s="380">
        <v>0.9</v>
      </c>
      <c r="K11" s="331">
        <f t="shared" si="0"/>
        <v>0.9</v>
      </c>
      <c r="L11" s="5">
        <f t="shared" si="2"/>
        <v>200</v>
      </c>
      <c r="M11">
        <f t="shared" si="1"/>
        <v>180</v>
      </c>
    </row>
    <row r="12" spans="1:13" x14ac:dyDescent="0.3">
      <c r="A12" s="374"/>
      <c r="B12" s="375">
        <v>4</v>
      </c>
      <c r="C12" s="376" t="s">
        <v>385</v>
      </c>
      <c r="D12" s="376"/>
      <c r="E12" s="376" t="s">
        <v>288</v>
      </c>
      <c r="F12" s="377"/>
      <c r="G12" s="377">
        <v>56.8</v>
      </c>
      <c r="H12" s="377"/>
      <c r="I12" s="377"/>
      <c r="J12" s="377"/>
      <c r="K12" s="331">
        <f t="shared" si="0"/>
        <v>56.8</v>
      </c>
      <c r="L12" s="5">
        <f t="shared" si="2"/>
        <v>200</v>
      </c>
      <c r="M12">
        <f t="shared" si="1"/>
        <v>11360</v>
      </c>
    </row>
    <row r="13" spans="1:13" x14ac:dyDescent="0.3">
      <c r="A13" s="374"/>
      <c r="B13" s="375">
        <v>4</v>
      </c>
      <c r="C13" s="376" t="s">
        <v>527</v>
      </c>
      <c r="D13" s="376"/>
      <c r="E13" s="376" t="s">
        <v>343</v>
      </c>
      <c r="F13" s="377"/>
      <c r="G13" s="377">
        <v>1.9</v>
      </c>
      <c r="H13" s="377"/>
      <c r="I13" s="377"/>
      <c r="J13" s="377"/>
      <c r="K13" s="331">
        <f t="shared" si="0"/>
        <v>1.9</v>
      </c>
      <c r="L13" s="5">
        <f t="shared" si="2"/>
        <v>0</v>
      </c>
      <c r="M13">
        <f t="shared" si="1"/>
        <v>0</v>
      </c>
    </row>
    <row r="14" spans="1:13" x14ac:dyDescent="0.3">
      <c r="A14" s="374"/>
      <c r="B14" s="375">
        <v>15</v>
      </c>
      <c r="C14" s="376" t="s">
        <v>416</v>
      </c>
      <c r="D14" s="376"/>
      <c r="E14" s="376" t="s">
        <v>290</v>
      </c>
      <c r="F14" s="377"/>
      <c r="G14" s="377"/>
      <c r="H14" s="377">
        <v>84.2</v>
      </c>
      <c r="I14" s="377"/>
      <c r="J14" s="377"/>
      <c r="K14" s="331">
        <f t="shared" si="0"/>
        <v>84.2</v>
      </c>
      <c r="L14" s="5">
        <f t="shared" si="2"/>
        <v>200</v>
      </c>
      <c r="M14">
        <f t="shared" si="1"/>
        <v>16840</v>
      </c>
    </row>
    <row r="15" spans="1:13" x14ac:dyDescent="0.3">
      <c r="A15" s="374"/>
      <c r="B15" s="375">
        <v>15</v>
      </c>
      <c r="C15" s="376" t="s">
        <v>1040</v>
      </c>
      <c r="D15" s="376"/>
      <c r="E15" s="376" t="s">
        <v>290</v>
      </c>
      <c r="F15" s="377"/>
      <c r="G15" s="377"/>
      <c r="H15" s="377">
        <v>6</v>
      </c>
      <c r="I15" s="377"/>
      <c r="J15" s="377"/>
      <c r="K15" s="331">
        <f t="shared" si="0"/>
        <v>6</v>
      </c>
      <c r="L15" s="5">
        <f t="shared" si="2"/>
        <v>200</v>
      </c>
      <c r="M15">
        <f t="shared" si="1"/>
        <v>1200</v>
      </c>
    </row>
    <row r="16" spans="1:13" x14ac:dyDescent="0.3">
      <c r="A16" s="374"/>
      <c r="B16" s="375">
        <v>17</v>
      </c>
      <c r="C16" s="376" t="s">
        <v>508</v>
      </c>
      <c r="D16" s="376"/>
      <c r="E16" s="376" t="s">
        <v>276</v>
      </c>
      <c r="F16" s="377"/>
      <c r="G16" s="377"/>
      <c r="H16" s="377"/>
      <c r="I16" s="377"/>
      <c r="J16" s="377">
        <v>6.3</v>
      </c>
      <c r="K16" s="331">
        <f t="shared" si="0"/>
        <v>6.3</v>
      </c>
      <c r="L16" s="5">
        <f t="shared" si="2"/>
        <v>200</v>
      </c>
      <c r="M16">
        <f t="shared" si="1"/>
        <v>1260</v>
      </c>
    </row>
    <row r="17" spans="1:13" x14ac:dyDescent="0.3">
      <c r="A17" s="374"/>
      <c r="B17" s="375">
        <v>5</v>
      </c>
      <c r="C17" s="376" t="s">
        <v>340</v>
      </c>
      <c r="D17" s="376"/>
      <c r="E17" s="376" t="s">
        <v>287</v>
      </c>
      <c r="F17" s="377"/>
      <c r="G17" s="377">
        <v>149.6</v>
      </c>
      <c r="H17" s="377"/>
      <c r="I17" s="377"/>
      <c r="J17" s="377"/>
      <c r="K17" s="331">
        <f t="shared" si="0"/>
        <v>149.6</v>
      </c>
      <c r="L17" s="5">
        <f t="shared" si="2"/>
        <v>200</v>
      </c>
      <c r="M17">
        <f t="shared" si="1"/>
        <v>29920</v>
      </c>
    </row>
    <row r="18" spans="1:13" x14ac:dyDescent="0.3">
      <c r="A18" s="374"/>
      <c r="B18" s="375">
        <v>13</v>
      </c>
      <c r="C18" s="376" t="s">
        <v>345</v>
      </c>
      <c r="D18" s="376"/>
      <c r="E18" s="376" t="s">
        <v>276</v>
      </c>
      <c r="F18" s="377"/>
      <c r="G18" s="377"/>
      <c r="H18" s="377"/>
      <c r="I18" s="377"/>
      <c r="J18" s="378">
        <v>3.9</v>
      </c>
      <c r="K18" s="331">
        <f t="shared" si="0"/>
        <v>3.9</v>
      </c>
      <c r="L18" s="5">
        <f t="shared" si="2"/>
        <v>200</v>
      </c>
      <c r="M18">
        <f t="shared" si="1"/>
        <v>780</v>
      </c>
    </row>
    <row r="19" spans="1:13" x14ac:dyDescent="0.3">
      <c r="A19" s="374"/>
      <c r="B19" s="375">
        <v>18</v>
      </c>
      <c r="C19" s="376" t="s">
        <v>346</v>
      </c>
      <c r="D19" s="376"/>
      <c r="E19" s="376" t="s">
        <v>276</v>
      </c>
      <c r="F19" s="377"/>
      <c r="G19" s="377"/>
      <c r="H19" s="377"/>
      <c r="I19" s="377"/>
      <c r="J19" s="379">
        <v>0.9</v>
      </c>
      <c r="K19" s="331">
        <f t="shared" si="0"/>
        <v>0.9</v>
      </c>
      <c r="L19" s="5">
        <f t="shared" si="2"/>
        <v>200</v>
      </c>
      <c r="M19">
        <f t="shared" si="1"/>
        <v>180</v>
      </c>
    </row>
    <row r="20" spans="1:13" x14ac:dyDescent="0.3">
      <c r="A20" s="374"/>
      <c r="B20" s="375">
        <v>18</v>
      </c>
      <c r="C20" s="376" t="s">
        <v>346</v>
      </c>
      <c r="D20" s="376"/>
      <c r="E20" s="376" t="s">
        <v>276</v>
      </c>
      <c r="F20" s="377"/>
      <c r="G20" s="377"/>
      <c r="H20" s="377"/>
      <c r="I20" s="377"/>
      <c r="J20" s="379">
        <v>0.9</v>
      </c>
      <c r="K20" s="331">
        <f t="shared" si="0"/>
        <v>0.9</v>
      </c>
      <c r="L20" s="5">
        <f t="shared" si="2"/>
        <v>200</v>
      </c>
      <c r="M20">
        <f t="shared" si="1"/>
        <v>180</v>
      </c>
    </row>
    <row r="21" spans="1:13" x14ac:dyDescent="0.3">
      <c r="A21" s="374"/>
      <c r="B21" s="375">
        <v>18</v>
      </c>
      <c r="C21" s="376" t="s">
        <v>346</v>
      </c>
      <c r="D21" s="376"/>
      <c r="E21" s="376" t="s">
        <v>276</v>
      </c>
      <c r="F21" s="377"/>
      <c r="G21" s="377"/>
      <c r="H21" s="377"/>
      <c r="I21" s="377"/>
      <c r="J21" s="380">
        <v>0.9</v>
      </c>
      <c r="K21" s="331">
        <f t="shared" si="0"/>
        <v>0.9</v>
      </c>
      <c r="L21" s="5">
        <f t="shared" si="2"/>
        <v>200</v>
      </c>
      <c r="M21">
        <f t="shared" si="1"/>
        <v>180</v>
      </c>
    </row>
    <row r="22" spans="1:13" x14ac:dyDescent="0.3">
      <c r="A22" s="374"/>
      <c r="B22" s="375"/>
      <c r="C22" s="376" t="s">
        <v>1041</v>
      </c>
      <c r="D22" s="376"/>
      <c r="E22" s="376" t="s">
        <v>343</v>
      </c>
      <c r="F22" s="377"/>
      <c r="G22" s="377"/>
      <c r="H22" s="377"/>
      <c r="I22" s="377"/>
      <c r="J22" s="377">
        <v>2.4</v>
      </c>
      <c r="K22" s="331">
        <f t="shared" si="0"/>
        <v>2.4</v>
      </c>
      <c r="L22" s="5">
        <f t="shared" si="2"/>
        <v>0</v>
      </c>
      <c r="M22">
        <f t="shared" si="1"/>
        <v>0</v>
      </c>
    </row>
    <row r="23" spans="1:13" x14ac:dyDescent="0.3">
      <c r="A23" s="374"/>
      <c r="B23" s="375">
        <v>8</v>
      </c>
      <c r="C23" s="376" t="s">
        <v>1042</v>
      </c>
      <c r="D23" s="376"/>
      <c r="E23" s="376" t="s">
        <v>343</v>
      </c>
      <c r="F23" s="377"/>
      <c r="G23" s="377"/>
      <c r="H23" s="377"/>
      <c r="I23" s="377"/>
      <c r="J23" s="377">
        <v>4.2</v>
      </c>
      <c r="K23" s="331">
        <f t="shared" si="0"/>
        <v>4.2</v>
      </c>
      <c r="L23" s="5">
        <f t="shared" si="2"/>
        <v>0</v>
      </c>
      <c r="M23">
        <f t="shared" si="1"/>
        <v>0</v>
      </c>
    </row>
    <row r="24" spans="1:13" x14ac:dyDescent="0.3">
      <c r="A24" s="374"/>
      <c r="B24" s="375">
        <v>19</v>
      </c>
      <c r="C24" s="376" t="s">
        <v>502</v>
      </c>
      <c r="D24" s="376"/>
      <c r="E24" s="376" t="s">
        <v>287</v>
      </c>
      <c r="F24" s="377"/>
      <c r="G24" s="377">
        <v>3</v>
      </c>
      <c r="H24" s="377"/>
      <c r="I24" s="377"/>
      <c r="J24" s="377"/>
      <c r="K24" s="331">
        <f t="shared" si="0"/>
        <v>3</v>
      </c>
      <c r="L24" s="5">
        <f t="shared" si="2"/>
        <v>200</v>
      </c>
      <c r="M24">
        <f t="shared" si="1"/>
        <v>600</v>
      </c>
    </row>
    <row r="25" spans="1:13" x14ac:dyDescent="0.3">
      <c r="A25" s="374"/>
      <c r="B25" s="375">
        <v>20</v>
      </c>
      <c r="C25" s="376" t="s">
        <v>434</v>
      </c>
      <c r="D25" s="376"/>
      <c r="E25" s="376" t="s">
        <v>288</v>
      </c>
      <c r="F25" s="377">
        <v>28.1</v>
      </c>
      <c r="G25" s="377"/>
      <c r="H25" s="377"/>
      <c r="I25" s="377"/>
      <c r="J25" s="377"/>
      <c r="K25" s="331">
        <f t="shared" si="0"/>
        <v>28.1</v>
      </c>
      <c r="L25" s="5">
        <f t="shared" si="2"/>
        <v>200</v>
      </c>
      <c r="M25">
        <f t="shared" si="1"/>
        <v>5620</v>
      </c>
    </row>
    <row r="26" spans="1:13" x14ac:dyDescent="0.3">
      <c r="A26" s="374"/>
      <c r="B26" s="375"/>
      <c r="C26" s="376" t="s">
        <v>1041</v>
      </c>
      <c r="D26" s="376"/>
      <c r="E26" s="376" t="s">
        <v>343</v>
      </c>
      <c r="F26" s="377"/>
      <c r="G26" s="377"/>
      <c r="H26" s="377"/>
      <c r="I26" s="377"/>
      <c r="J26" s="377">
        <v>7.8</v>
      </c>
      <c r="K26" s="331">
        <f t="shared" si="0"/>
        <v>7.8</v>
      </c>
      <c r="L26" s="5">
        <f t="shared" si="2"/>
        <v>0</v>
      </c>
      <c r="M26">
        <f t="shared" si="1"/>
        <v>0</v>
      </c>
    </row>
    <row r="27" spans="1:13" x14ac:dyDescent="0.3">
      <c r="A27" s="374"/>
      <c r="B27" s="375">
        <v>6</v>
      </c>
      <c r="C27" s="376" t="s">
        <v>769</v>
      </c>
      <c r="D27" s="376"/>
      <c r="E27" s="376" t="s">
        <v>288</v>
      </c>
      <c r="F27" s="377"/>
      <c r="G27" s="377">
        <v>53.4</v>
      </c>
      <c r="H27" s="377"/>
      <c r="I27" s="377"/>
      <c r="J27" s="377"/>
      <c r="K27" s="331">
        <f t="shared" si="0"/>
        <v>53.4</v>
      </c>
      <c r="L27" s="5">
        <f t="shared" si="2"/>
        <v>200</v>
      </c>
      <c r="M27">
        <f t="shared" si="1"/>
        <v>10680</v>
      </c>
    </row>
    <row r="28" spans="1:13" x14ac:dyDescent="0.3">
      <c r="A28" s="374"/>
      <c r="B28" s="375">
        <v>12</v>
      </c>
      <c r="C28" s="376" t="s">
        <v>770</v>
      </c>
      <c r="D28" s="376"/>
      <c r="E28" s="376" t="s">
        <v>288</v>
      </c>
      <c r="F28" s="377"/>
      <c r="G28" s="377">
        <v>52.8</v>
      </c>
      <c r="H28" s="377"/>
      <c r="I28" s="377"/>
      <c r="J28" s="377"/>
      <c r="K28" s="331">
        <f t="shared" si="0"/>
        <v>52.8</v>
      </c>
      <c r="L28" s="5">
        <f t="shared" si="2"/>
        <v>200</v>
      </c>
      <c r="M28">
        <f t="shared" si="1"/>
        <v>10560</v>
      </c>
    </row>
    <row r="29" spans="1:13" x14ac:dyDescent="0.3">
      <c r="A29" s="374"/>
      <c r="B29" s="375"/>
      <c r="C29" s="376" t="s">
        <v>379</v>
      </c>
      <c r="D29" s="376"/>
      <c r="E29" s="376" t="s">
        <v>343</v>
      </c>
      <c r="F29" s="377"/>
      <c r="G29" s="377">
        <v>13.8</v>
      </c>
      <c r="H29" s="377"/>
      <c r="I29" s="377"/>
      <c r="J29" s="377"/>
      <c r="K29" s="331">
        <f t="shared" si="0"/>
        <v>13.8</v>
      </c>
      <c r="L29" s="5">
        <f t="shared" si="2"/>
        <v>0</v>
      </c>
      <c r="M29">
        <f t="shared" si="1"/>
        <v>0</v>
      </c>
    </row>
    <row r="30" spans="1:13" x14ac:dyDescent="0.3">
      <c r="A30" s="374"/>
      <c r="B30" s="375">
        <v>14</v>
      </c>
      <c r="C30" s="376" t="s">
        <v>385</v>
      </c>
      <c r="D30" s="376"/>
      <c r="E30" s="376" t="s">
        <v>288</v>
      </c>
      <c r="F30" s="377"/>
      <c r="G30" s="377">
        <v>53.3</v>
      </c>
      <c r="H30" s="377"/>
      <c r="I30" s="377"/>
      <c r="J30" s="377"/>
      <c r="K30" s="331">
        <f t="shared" si="0"/>
        <v>53.3</v>
      </c>
      <c r="L30" s="5">
        <f t="shared" si="2"/>
        <v>200</v>
      </c>
      <c r="M30">
        <f t="shared" si="1"/>
        <v>10660</v>
      </c>
    </row>
    <row r="31" spans="1:13" x14ac:dyDescent="0.3">
      <c r="A31" s="374"/>
      <c r="B31" s="375">
        <v>24</v>
      </c>
      <c r="C31" s="376" t="s">
        <v>339</v>
      </c>
      <c r="D31" s="376"/>
      <c r="E31" s="376" t="s">
        <v>287</v>
      </c>
      <c r="F31" s="377">
        <v>5.8</v>
      </c>
      <c r="G31" s="377"/>
      <c r="H31" s="377"/>
      <c r="I31" s="377"/>
      <c r="J31" s="377"/>
      <c r="K31" s="331">
        <f t="shared" si="0"/>
        <v>5.8</v>
      </c>
      <c r="L31" s="5">
        <f t="shared" si="2"/>
        <v>200</v>
      </c>
      <c r="M31">
        <f t="shared" si="1"/>
        <v>1160</v>
      </c>
    </row>
    <row r="32" spans="1:13" x14ac:dyDescent="0.3">
      <c r="A32" s="374"/>
      <c r="B32" s="375"/>
      <c r="C32" s="376" t="s">
        <v>379</v>
      </c>
      <c r="D32" s="376"/>
      <c r="E32" s="376" t="s">
        <v>343</v>
      </c>
      <c r="F32" s="377"/>
      <c r="G32" s="377"/>
      <c r="H32" s="377"/>
      <c r="I32" s="377"/>
      <c r="J32" s="377">
        <v>7</v>
      </c>
      <c r="K32" s="331">
        <f t="shared" si="0"/>
        <v>7</v>
      </c>
      <c r="L32" s="5">
        <f t="shared" si="2"/>
        <v>0</v>
      </c>
      <c r="M32">
        <f t="shared" si="1"/>
        <v>0</v>
      </c>
    </row>
    <row r="33" spans="1:13" x14ac:dyDescent="0.3">
      <c r="A33" s="374"/>
      <c r="B33" s="375"/>
      <c r="C33" s="376" t="s">
        <v>342</v>
      </c>
      <c r="D33" s="376"/>
      <c r="E33" s="376" t="s">
        <v>343</v>
      </c>
      <c r="F33" s="377"/>
      <c r="G33" s="377"/>
      <c r="H33" s="377"/>
      <c r="I33" s="377"/>
      <c r="J33" s="377">
        <v>0.5</v>
      </c>
      <c r="K33" s="331">
        <f t="shared" si="0"/>
        <v>0.5</v>
      </c>
      <c r="L33" s="5">
        <f t="shared" si="2"/>
        <v>0</v>
      </c>
      <c r="M33">
        <f t="shared" si="1"/>
        <v>0</v>
      </c>
    </row>
    <row r="34" spans="1:13" x14ac:dyDescent="0.3">
      <c r="A34" s="374"/>
      <c r="B34" s="375">
        <v>30</v>
      </c>
      <c r="C34" s="376" t="s">
        <v>979</v>
      </c>
      <c r="D34" s="376"/>
      <c r="E34" s="376" t="s">
        <v>289</v>
      </c>
      <c r="F34" s="377"/>
      <c r="G34" s="377">
        <v>5.6</v>
      </c>
      <c r="H34" s="377"/>
      <c r="I34" s="377"/>
      <c r="J34" s="377"/>
      <c r="K34" s="331">
        <f t="shared" si="0"/>
        <v>5.6</v>
      </c>
      <c r="L34" s="5">
        <f t="shared" si="2"/>
        <v>120</v>
      </c>
      <c r="M34">
        <f t="shared" si="1"/>
        <v>672</v>
      </c>
    </row>
    <row r="35" spans="1:13" x14ac:dyDescent="0.3">
      <c r="A35" s="374"/>
      <c r="B35" s="375">
        <v>26</v>
      </c>
      <c r="C35" s="376" t="s">
        <v>345</v>
      </c>
      <c r="D35" s="376"/>
      <c r="E35" s="376" t="s">
        <v>276</v>
      </c>
      <c r="F35" s="377"/>
      <c r="G35" s="377"/>
      <c r="H35" s="377"/>
      <c r="I35" s="377"/>
      <c r="J35" s="378">
        <v>3.9</v>
      </c>
      <c r="K35" s="331">
        <f t="shared" si="0"/>
        <v>3.9</v>
      </c>
      <c r="L35" s="5">
        <f t="shared" si="2"/>
        <v>200</v>
      </c>
      <c r="M35">
        <f t="shared" si="1"/>
        <v>780</v>
      </c>
    </row>
    <row r="36" spans="1:13" x14ac:dyDescent="0.3">
      <c r="A36" s="374"/>
      <c r="B36" s="375">
        <v>26</v>
      </c>
      <c r="C36" s="376" t="s">
        <v>346</v>
      </c>
      <c r="D36" s="376"/>
      <c r="E36" s="376" t="s">
        <v>276</v>
      </c>
      <c r="F36" s="377"/>
      <c r="G36" s="377"/>
      <c r="H36" s="377"/>
      <c r="I36" s="377"/>
      <c r="J36" s="379">
        <v>0.8</v>
      </c>
      <c r="K36" s="331">
        <f t="shared" si="0"/>
        <v>0.8</v>
      </c>
      <c r="L36" s="5">
        <f t="shared" si="2"/>
        <v>200</v>
      </c>
      <c r="M36">
        <f t="shared" si="1"/>
        <v>160</v>
      </c>
    </row>
    <row r="37" spans="1:13" x14ac:dyDescent="0.3">
      <c r="A37" s="374"/>
      <c r="B37" s="375">
        <v>26</v>
      </c>
      <c r="C37" s="376" t="s">
        <v>346</v>
      </c>
      <c r="D37" s="376"/>
      <c r="E37" s="376" t="s">
        <v>276</v>
      </c>
      <c r="F37" s="377"/>
      <c r="G37" s="377"/>
      <c r="H37" s="377"/>
      <c r="I37" s="377"/>
      <c r="J37" s="379">
        <v>0.8</v>
      </c>
      <c r="K37" s="331">
        <f t="shared" si="0"/>
        <v>0.8</v>
      </c>
      <c r="L37" s="5">
        <f t="shared" si="2"/>
        <v>200</v>
      </c>
      <c r="M37">
        <f t="shared" si="1"/>
        <v>160</v>
      </c>
    </row>
    <row r="38" spans="1:13" x14ac:dyDescent="0.3">
      <c r="A38" s="374"/>
      <c r="B38" s="375">
        <v>26</v>
      </c>
      <c r="C38" s="376" t="s">
        <v>346</v>
      </c>
      <c r="D38" s="376"/>
      <c r="E38" s="376" t="s">
        <v>276</v>
      </c>
      <c r="F38" s="377"/>
      <c r="G38" s="377"/>
      <c r="H38" s="377"/>
      <c r="I38" s="377"/>
      <c r="J38" s="379">
        <v>0.8</v>
      </c>
      <c r="K38" s="331">
        <f t="shared" si="0"/>
        <v>0.8</v>
      </c>
      <c r="L38" s="5">
        <f t="shared" si="2"/>
        <v>200</v>
      </c>
      <c r="M38">
        <f t="shared" si="1"/>
        <v>160</v>
      </c>
    </row>
    <row r="39" spans="1:13" x14ac:dyDescent="0.3">
      <c r="A39" s="374"/>
      <c r="B39" s="375">
        <v>27</v>
      </c>
      <c r="C39" s="376" t="s">
        <v>345</v>
      </c>
      <c r="D39" s="376"/>
      <c r="E39" s="376" t="s">
        <v>276</v>
      </c>
      <c r="F39" s="377"/>
      <c r="G39" s="377"/>
      <c r="H39" s="377"/>
      <c r="I39" s="377"/>
      <c r="J39" s="379">
        <v>3.9</v>
      </c>
      <c r="K39" s="331">
        <f t="shared" si="0"/>
        <v>3.9</v>
      </c>
      <c r="L39" s="5">
        <f t="shared" si="2"/>
        <v>200</v>
      </c>
      <c r="M39">
        <f t="shared" si="1"/>
        <v>780</v>
      </c>
    </row>
    <row r="40" spans="1:13" x14ac:dyDescent="0.3">
      <c r="A40" s="374"/>
      <c r="B40" s="375">
        <v>27</v>
      </c>
      <c r="C40" s="376" t="s">
        <v>346</v>
      </c>
      <c r="D40" s="376"/>
      <c r="E40" s="376" t="s">
        <v>276</v>
      </c>
      <c r="F40" s="377"/>
      <c r="G40" s="377"/>
      <c r="H40" s="377"/>
      <c r="I40" s="377"/>
      <c r="J40" s="379">
        <v>0.8</v>
      </c>
      <c r="K40" s="331">
        <f t="shared" ref="K40:K61" si="3">SUM(F40:J40)</f>
        <v>0.8</v>
      </c>
      <c r="L40" s="5">
        <f t="shared" si="2"/>
        <v>200</v>
      </c>
      <c r="M40">
        <f t="shared" si="1"/>
        <v>160</v>
      </c>
    </row>
    <row r="41" spans="1:13" x14ac:dyDescent="0.3">
      <c r="A41" s="374"/>
      <c r="B41" s="375">
        <v>27</v>
      </c>
      <c r="C41" s="376" t="s">
        <v>346</v>
      </c>
      <c r="D41" s="376"/>
      <c r="E41" s="376" t="s">
        <v>276</v>
      </c>
      <c r="F41" s="377"/>
      <c r="G41" s="377"/>
      <c r="H41" s="377"/>
      <c r="I41" s="377"/>
      <c r="J41" s="379">
        <v>0.8</v>
      </c>
      <c r="K41" s="331">
        <f t="shared" si="3"/>
        <v>0.8</v>
      </c>
      <c r="L41" s="5">
        <f t="shared" si="2"/>
        <v>200</v>
      </c>
      <c r="M41">
        <f t="shared" si="1"/>
        <v>160</v>
      </c>
    </row>
    <row r="42" spans="1:13" x14ac:dyDescent="0.3">
      <c r="A42" s="374"/>
      <c r="B42" s="375">
        <v>27</v>
      </c>
      <c r="C42" s="376" t="s">
        <v>346</v>
      </c>
      <c r="D42" s="376"/>
      <c r="E42" s="376" t="s">
        <v>276</v>
      </c>
      <c r="F42" s="377"/>
      <c r="G42" s="377"/>
      <c r="H42" s="377"/>
      <c r="I42" s="377"/>
      <c r="J42" s="379">
        <v>0.8</v>
      </c>
      <c r="K42" s="331">
        <f t="shared" si="3"/>
        <v>0.8</v>
      </c>
      <c r="L42" s="5">
        <f t="shared" si="2"/>
        <v>200</v>
      </c>
      <c r="M42">
        <f t="shared" si="1"/>
        <v>160</v>
      </c>
    </row>
    <row r="43" spans="1:13" x14ac:dyDescent="0.3">
      <c r="A43" s="374"/>
      <c r="B43" s="375"/>
      <c r="C43" s="376" t="s">
        <v>1043</v>
      </c>
      <c r="D43" s="376"/>
      <c r="E43" s="376" t="s">
        <v>276</v>
      </c>
      <c r="F43" s="377"/>
      <c r="G43" s="377"/>
      <c r="H43" s="377"/>
      <c r="I43" s="377"/>
      <c r="J43" s="380">
        <v>1.1000000000000001</v>
      </c>
      <c r="K43" s="331">
        <f t="shared" si="3"/>
        <v>1.1000000000000001</v>
      </c>
      <c r="L43" s="5">
        <f t="shared" si="2"/>
        <v>200</v>
      </c>
      <c r="M43">
        <f t="shared" si="1"/>
        <v>220.00000000000003</v>
      </c>
    </row>
    <row r="44" spans="1:13" x14ac:dyDescent="0.3">
      <c r="A44" s="374"/>
      <c r="B44" s="375">
        <v>28</v>
      </c>
      <c r="C44" s="376" t="s">
        <v>340</v>
      </c>
      <c r="D44" s="376"/>
      <c r="E44" s="376" t="s">
        <v>287</v>
      </c>
      <c r="F44" s="377">
        <v>131.1</v>
      </c>
      <c r="G44" s="377"/>
      <c r="H44" s="377"/>
      <c r="I44" s="377"/>
      <c r="J44" s="377"/>
      <c r="K44" s="331">
        <f t="shared" si="3"/>
        <v>131.1</v>
      </c>
      <c r="L44" s="5">
        <f t="shared" si="2"/>
        <v>200</v>
      </c>
      <c r="M44">
        <f t="shared" si="1"/>
        <v>26220</v>
      </c>
    </row>
    <row r="45" spans="1:13" x14ac:dyDescent="0.3">
      <c r="A45" s="374"/>
      <c r="B45" s="375">
        <v>29</v>
      </c>
      <c r="C45" s="376" t="s">
        <v>350</v>
      </c>
      <c r="D45" s="376"/>
      <c r="E45" s="376" t="s">
        <v>287</v>
      </c>
      <c r="F45" s="377">
        <v>2.9</v>
      </c>
      <c r="G45" s="377"/>
      <c r="H45" s="377"/>
      <c r="I45" s="377"/>
      <c r="J45" s="377"/>
      <c r="K45" s="331">
        <f t="shared" si="3"/>
        <v>2.9</v>
      </c>
      <c r="L45" s="5">
        <f t="shared" si="2"/>
        <v>200</v>
      </c>
      <c r="M45">
        <f t="shared" si="1"/>
        <v>580</v>
      </c>
    </row>
    <row r="46" spans="1:13" x14ac:dyDescent="0.3">
      <c r="A46" s="374"/>
      <c r="B46" s="375">
        <v>29</v>
      </c>
      <c r="C46" s="376" t="s">
        <v>509</v>
      </c>
      <c r="D46" s="376"/>
      <c r="E46" s="376" t="s">
        <v>287</v>
      </c>
      <c r="F46" s="377">
        <v>2.2999999999999998</v>
      </c>
      <c r="G46" s="377"/>
      <c r="H46" s="377"/>
      <c r="I46" s="377"/>
      <c r="J46" s="377"/>
      <c r="K46" s="331">
        <f t="shared" si="3"/>
        <v>2.2999999999999998</v>
      </c>
      <c r="L46" s="5">
        <f t="shared" si="2"/>
        <v>200</v>
      </c>
      <c r="M46">
        <f t="shared" si="1"/>
        <v>459.99999999999994</v>
      </c>
    </row>
    <row r="47" spans="1:13" x14ac:dyDescent="0.3">
      <c r="A47" s="374"/>
      <c r="B47" s="375">
        <v>31</v>
      </c>
      <c r="C47" s="376" t="s">
        <v>1044</v>
      </c>
      <c r="D47" s="376"/>
      <c r="E47" s="376" t="s">
        <v>288</v>
      </c>
      <c r="F47" s="377">
        <v>10</v>
      </c>
      <c r="G47" s="377"/>
      <c r="H47" s="377"/>
      <c r="I47" s="377"/>
      <c r="J47" s="377"/>
      <c r="K47" s="7">
        <f t="shared" si="3"/>
        <v>10</v>
      </c>
      <c r="L47" s="5">
        <f t="shared" si="2"/>
        <v>200</v>
      </c>
      <c r="M47">
        <f t="shared" si="1"/>
        <v>2000</v>
      </c>
    </row>
    <row r="48" spans="1:13" x14ac:dyDescent="0.3">
      <c r="A48" s="374"/>
      <c r="B48" s="375">
        <v>25</v>
      </c>
      <c r="C48" s="376" t="s">
        <v>349</v>
      </c>
      <c r="D48" s="376"/>
      <c r="E48" s="376" t="s">
        <v>289</v>
      </c>
      <c r="F48" s="377">
        <v>11.1</v>
      </c>
      <c r="G48" s="377"/>
      <c r="H48" s="377"/>
      <c r="I48" s="377"/>
      <c r="J48" s="377"/>
      <c r="K48" s="7">
        <f t="shared" si="3"/>
        <v>11.1</v>
      </c>
      <c r="L48" s="5">
        <f t="shared" si="2"/>
        <v>120</v>
      </c>
      <c r="M48">
        <f t="shared" si="1"/>
        <v>1332</v>
      </c>
    </row>
    <row r="49" spans="1:13" x14ac:dyDescent="0.3">
      <c r="A49" s="374"/>
      <c r="B49" s="375">
        <v>24</v>
      </c>
      <c r="C49" s="376" t="s">
        <v>501</v>
      </c>
      <c r="D49" s="376"/>
      <c r="E49" s="376" t="s">
        <v>287</v>
      </c>
      <c r="F49" s="377">
        <v>26.6</v>
      </c>
      <c r="G49" s="377"/>
      <c r="H49" s="377"/>
      <c r="I49" s="377"/>
      <c r="J49" s="377"/>
      <c r="K49" s="7">
        <f t="shared" si="3"/>
        <v>26.6</v>
      </c>
      <c r="L49" s="5">
        <f t="shared" si="2"/>
        <v>200</v>
      </c>
      <c r="M49">
        <f t="shared" si="1"/>
        <v>5320</v>
      </c>
    </row>
    <row r="50" spans="1:13" x14ac:dyDescent="0.3">
      <c r="A50" s="374"/>
      <c r="B50" s="375">
        <v>21</v>
      </c>
      <c r="C50" s="376" t="s">
        <v>385</v>
      </c>
      <c r="D50" s="376"/>
      <c r="E50" s="376" t="s">
        <v>288</v>
      </c>
      <c r="F50" s="377"/>
      <c r="G50" s="377">
        <v>55.6</v>
      </c>
      <c r="H50" s="377"/>
      <c r="I50" s="377"/>
      <c r="J50" s="377"/>
      <c r="K50" s="7">
        <f t="shared" si="3"/>
        <v>55.6</v>
      </c>
      <c r="L50" s="5">
        <f t="shared" si="2"/>
        <v>200</v>
      </c>
      <c r="M50">
        <f t="shared" si="1"/>
        <v>11120</v>
      </c>
    </row>
    <row r="51" spans="1:13" x14ac:dyDescent="0.3">
      <c r="A51" s="374"/>
      <c r="B51" s="375">
        <v>22</v>
      </c>
      <c r="C51" s="376" t="s">
        <v>385</v>
      </c>
      <c r="D51" s="376"/>
      <c r="E51" s="376" t="s">
        <v>288</v>
      </c>
      <c r="F51" s="377"/>
      <c r="G51" s="377">
        <v>54.9</v>
      </c>
      <c r="H51" s="377"/>
      <c r="I51" s="377"/>
      <c r="J51" s="377"/>
      <c r="K51" s="7">
        <f t="shared" si="3"/>
        <v>54.9</v>
      </c>
      <c r="L51" s="5">
        <f t="shared" si="2"/>
        <v>200</v>
      </c>
      <c r="M51">
        <f t="shared" si="1"/>
        <v>10980</v>
      </c>
    </row>
    <row r="52" spans="1:13" x14ac:dyDescent="0.3">
      <c r="A52" s="374"/>
      <c r="B52" s="375">
        <v>23</v>
      </c>
      <c r="C52" s="376" t="s">
        <v>385</v>
      </c>
      <c r="D52" s="376"/>
      <c r="E52" s="376" t="s">
        <v>288</v>
      </c>
      <c r="F52" s="377"/>
      <c r="G52" s="377">
        <v>56.8</v>
      </c>
      <c r="H52" s="377"/>
      <c r="I52" s="377"/>
      <c r="J52" s="377"/>
      <c r="K52" s="7">
        <f t="shared" si="3"/>
        <v>56.8</v>
      </c>
      <c r="L52" s="5">
        <f t="shared" si="2"/>
        <v>200</v>
      </c>
      <c r="M52">
        <f t="shared" si="1"/>
        <v>11360</v>
      </c>
    </row>
    <row r="53" spans="1:13" x14ac:dyDescent="0.3">
      <c r="A53" s="374"/>
      <c r="B53" s="375">
        <v>8</v>
      </c>
      <c r="C53" s="376" t="s">
        <v>979</v>
      </c>
      <c r="D53" s="376"/>
      <c r="E53" s="376" t="s">
        <v>289</v>
      </c>
      <c r="F53" s="377">
        <v>7.5</v>
      </c>
      <c r="G53" s="377"/>
      <c r="H53" s="377"/>
      <c r="I53" s="377"/>
      <c r="J53" s="377"/>
      <c r="K53" s="7">
        <f t="shared" si="3"/>
        <v>7.5</v>
      </c>
      <c r="L53" s="5">
        <f t="shared" si="2"/>
        <v>120</v>
      </c>
      <c r="M53">
        <f t="shared" si="1"/>
        <v>900</v>
      </c>
    </row>
    <row r="54" spans="1:13" x14ac:dyDescent="0.3">
      <c r="A54" s="374"/>
      <c r="B54" s="375"/>
      <c r="C54" s="376" t="s">
        <v>530</v>
      </c>
      <c r="D54" s="376"/>
      <c r="E54" s="376" t="s">
        <v>343</v>
      </c>
      <c r="F54" s="377"/>
      <c r="G54" s="377"/>
      <c r="H54" s="377"/>
      <c r="I54" s="377"/>
      <c r="J54" s="377">
        <v>1.8</v>
      </c>
      <c r="K54" s="7">
        <f t="shared" si="3"/>
        <v>1.8</v>
      </c>
      <c r="L54" s="5">
        <f t="shared" si="2"/>
        <v>0</v>
      </c>
      <c r="M54">
        <f t="shared" si="1"/>
        <v>0</v>
      </c>
    </row>
    <row r="55" spans="1:13" x14ac:dyDescent="0.3">
      <c r="A55" s="374"/>
      <c r="B55" s="375"/>
      <c r="C55" s="376" t="s">
        <v>379</v>
      </c>
      <c r="D55" s="376"/>
      <c r="E55" s="376" t="s">
        <v>343</v>
      </c>
      <c r="F55" s="377">
        <v>4.5</v>
      </c>
      <c r="G55" s="377"/>
      <c r="H55" s="377"/>
      <c r="I55" s="377"/>
      <c r="J55" s="377"/>
      <c r="K55" s="7">
        <f t="shared" si="3"/>
        <v>4.5</v>
      </c>
      <c r="L55" s="5">
        <f t="shared" si="2"/>
        <v>0</v>
      </c>
      <c r="M55">
        <f t="shared" si="1"/>
        <v>0</v>
      </c>
    </row>
    <row r="56" spans="1:13" x14ac:dyDescent="0.3">
      <c r="A56" s="374"/>
      <c r="B56" s="375">
        <v>9</v>
      </c>
      <c r="C56" s="376" t="s">
        <v>345</v>
      </c>
      <c r="D56" s="376"/>
      <c r="E56" s="376" t="s">
        <v>276</v>
      </c>
      <c r="F56" s="377"/>
      <c r="G56" s="377"/>
      <c r="H56" s="377"/>
      <c r="I56" s="377"/>
      <c r="J56" s="378">
        <v>2.7</v>
      </c>
      <c r="K56" s="7">
        <f t="shared" si="3"/>
        <v>2.7</v>
      </c>
      <c r="L56" s="5">
        <f t="shared" si="2"/>
        <v>200</v>
      </c>
      <c r="M56">
        <f t="shared" si="1"/>
        <v>540</v>
      </c>
    </row>
    <row r="57" spans="1:13" x14ac:dyDescent="0.3">
      <c r="A57" s="374"/>
      <c r="B57" s="375">
        <v>9</v>
      </c>
      <c r="C57" s="376" t="s">
        <v>346</v>
      </c>
      <c r="D57" s="376"/>
      <c r="E57" s="376" t="s">
        <v>276</v>
      </c>
      <c r="F57" s="377"/>
      <c r="G57" s="377"/>
      <c r="H57" s="377"/>
      <c r="I57" s="377"/>
      <c r="J57" s="379">
        <v>0.8</v>
      </c>
      <c r="K57" s="7">
        <f t="shared" si="3"/>
        <v>0.8</v>
      </c>
      <c r="L57" s="5">
        <f t="shared" si="2"/>
        <v>200</v>
      </c>
      <c r="M57">
        <f t="shared" si="1"/>
        <v>160</v>
      </c>
    </row>
    <row r="58" spans="1:13" x14ac:dyDescent="0.3">
      <c r="A58" s="374"/>
      <c r="B58" s="375">
        <v>9</v>
      </c>
      <c r="C58" s="376" t="s">
        <v>346</v>
      </c>
      <c r="D58" s="376"/>
      <c r="E58" s="376" t="s">
        <v>276</v>
      </c>
      <c r="F58" s="377"/>
      <c r="G58" s="377"/>
      <c r="H58" s="377"/>
      <c r="I58" s="377"/>
      <c r="J58" s="380">
        <v>0.8</v>
      </c>
      <c r="K58" s="7">
        <f t="shared" si="3"/>
        <v>0.8</v>
      </c>
      <c r="L58" s="5">
        <f t="shared" si="2"/>
        <v>200</v>
      </c>
      <c r="M58">
        <f t="shared" si="1"/>
        <v>160</v>
      </c>
    </row>
    <row r="59" spans="1:13" x14ac:dyDescent="0.3">
      <c r="A59" s="374"/>
      <c r="B59" s="375">
        <v>10</v>
      </c>
      <c r="C59" s="376" t="s">
        <v>576</v>
      </c>
      <c r="D59" s="376"/>
      <c r="E59" s="376" t="s">
        <v>289</v>
      </c>
      <c r="F59" s="377">
        <v>24</v>
      </c>
      <c r="G59" s="377"/>
      <c r="H59" s="377"/>
      <c r="I59" s="377"/>
      <c r="J59" s="377"/>
      <c r="K59" s="7">
        <f t="shared" si="3"/>
        <v>24</v>
      </c>
      <c r="L59" s="5">
        <f t="shared" si="2"/>
        <v>120</v>
      </c>
      <c r="M59">
        <f t="shared" si="1"/>
        <v>2880</v>
      </c>
    </row>
    <row r="60" spans="1:13" x14ac:dyDescent="0.3">
      <c r="A60" s="374"/>
      <c r="B60" s="375">
        <v>11</v>
      </c>
      <c r="C60" s="376" t="s">
        <v>348</v>
      </c>
      <c r="D60" s="376"/>
      <c r="E60" s="376" t="s">
        <v>276</v>
      </c>
      <c r="F60" s="377"/>
      <c r="G60" s="377"/>
      <c r="H60" s="377"/>
      <c r="I60" s="377"/>
      <c r="J60" s="377">
        <v>1.3</v>
      </c>
      <c r="K60" s="7">
        <f t="shared" si="3"/>
        <v>1.3</v>
      </c>
      <c r="L60" s="5">
        <f t="shared" si="2"/>
        <v>200</v>
      </c>
      <c r="M60">
        <f t="shared" si="1"/>
        <v>260</v>
      </c>
    </row>
    <row r="61" spans="1:13" ht="15" thickBot="1" x14ac:dyDescent="0.35">
      <c r="A61" s="374"/>
      <c r="B61" s="381"/>
      <c r="C61" s="382" t="s">
        <v>285</v>
      </c>
      <c r="D61" s="382"/>
      <c r="E61" s="382"/>
      <c r="F61" s="383">
        <f t="shared" ref="F61:J61" si="4">SUM(F5:F60)</f>
        <v>256.79999999999995</v>
      </c>
      <c r="G61" s="383">
        <f t="shared" si="4"/>
        <v>703.19999999999993</v>
      </c>
      <c r="H61" s="383">
        <f t="shared" si="4"/>
        <v>90.2</v>
      </c>
      <c r="I61" s="383">
        <f t="shared" si="4"/>
        <v>0</v>
      </c>
      <c r="J61" s="383">
        <f t="shared" si="4"/>
        <v>60.39999999999997</v>
      </c>
      <c r="K61" s="7">
        <f t="shared" si="3"/>
        <v>1110.5999999999997</v>
      </c>
      <c r="L61" s="5">
        <f t="shared" si="2"/>
        <v>0</v>
      </c>
      <c r="M61">
        <f t="shared" si="1"/>
        <v>0</v>
      </c>
    </row>
    <row r="62" spans="1:13" ht="15" hidden="1" thickTop="1" x14ac:dyDescent="0.3">
      <c r="K62" s="7">
        <f t="shared" ref="K62:K68" si="5">SUM(F62:J62)</f>
        <v>0</v>
      </c>
      <c r="L62" s="5">
        <f t="shared" si="2"/>
        <v>0</v>
      </c>
      <c r="M62">
        <f t="shared" si="1"/>
        <v>0</v>
      </c>
    </row>
    <row r="63" spans="1:13" hidden="1" x14ac:dyDescent="0.3">
      <c r="K63" s="7">
        <f t="shared" si="5"/>
        <v>0</v>
      </c>
      <c r="L63" s="5">
        <f t="shared" si="2"/>
        <v>0</v>
      </c>
      <c r="M63">
        <f t="shared" si="1"/>
        <v>0</v>
      </c>
    </row>
    <row r="64" spans="1:13" hidden="1" x14ac:dyDescent="0.3">
      <c r="K64" s="7">
        <f t="shared" si="5"/>
        <v>0</v>
      </c>
      <c r="L64" s="5">
        <f t="shared" si="2"/>
        <v>0</v>
      </c>
      <c r="M64">
        <f t="shared" si="1"/>
        <v>0</v>
      </c>
    </row>
    <row r="65" spans="11:13" hidden="1" x14ac:dyDescent="0.3">
      <c r="K65" s="7">
        <f t="shared" si="5"/>
        <v>0</v>
      </c>
      <c r="L65" s="5">
        <f t="shared" si="2"/>
        <v>0</v>
      </c>
      <c r="M65">
        <f t="shared" si="1"/>
        <v>0</v>
      </c>
    </row>
    <row r="66" spans="11:13" hidden="1" x14ac:dyDescent="0.3">
      <c r="K66" s="7">
        <f t="shared" si="5"/>
        <v>0</v>
      </c>
      <c r="L66" s="5">
        <f t="shared" si="2"/>
        <v>0</v>
      </c>
      <c r="M66">
        <f t="shared" si="1"/>
        <v>0</v>
      </c>
    </row>
    <row r="67" spans="11:13" hidden="1" x14ac:dyDescent="0.3">
      <c r="K67" s="7">
        <f t="shared" si="5"/>
        <v>0</v>
      </c>
      <c r="L67" s="5">
        <f t="shared" si="2"/>
        <v>0</v>
      </c>
      <c r="M67">
        <f t="shared" si="1"/>
        <v>0</v>
      </c>
    </row>
    <row r="68" spans="11:13" hidden="1" x14ac:dyDescent="0.3">
      <c r="K68" s="7">
        <f t="shared" si="5"/>
        <v>0</v>
      </c>
      <c r="L68" s="5">
        <f t="shared" si="2"/>
        <v>0</v>
      </c>
      <c r="M68">
        <f t="shared" si="1"/>
        <v>0</v>
      </c>
    </row>
    <row r="69" spans="11:13" hidden="1" x14ac:dyDescent="0.3">
      <c r="K69" s="7">
        <f t="shared" ref="K69:K132" si="6">SUM(F69:J69)</f>
        <v>0</v>
      </c>
      <c r="L69" s="5">
        <f t="shared" si="2"/>
        <v>0</v>
      </c>
      <c r="M69">
        <f t="shared" ref="M69:M132" si="7">SUM(K69*L69)</f>
        <v>0</v>
      </c>
    </row>
    <row r="70" spans="11:13" hidden="1" x14ac:dyDescent="0.3">
      <c r="K70" s="7">
        <f t="shared" si="6"/>
        <v>0</v>
      </c>
      <c r="L70" s="5">
        <f t="shared" ref="L70:L133" si="8">IF(D70="X",0,IF(E70="",0,IF(E70="H",0,VLOOKUP(E70,$F$539:$G$553,2))))</f>
        <v>0</v>
      </c>
      <c r="M70">
        <f t="shared" si="7"/>
        <v>0</v>
      </c>
    </row>
    <row r="71" spans="11:13" hidden="1" x14ac:dyDescent="0.3">
      <c r="K71" s="7">
        <f t="shared" si="6"/>
        <v>0</v>
      </c>
      <c r="L71" s="5">
        <f t="shared" si="8"/>
        <v>0</v>
      </c>
      <c r="M71">
        <f t="shared" si="7"/>
        <v>0</v>
      </c>
    </row>
    <row r="72" spans="11:13" hidden="1" x14ac:dyDescent="0.3">
      <c r="K72" s="7">
        <f t="shared" si="6"/>
        <v>0</v>
      </c>
      <c r="L72" s="5">
        <f t="shared" si="8"/>
        <v>0</v>
      </c>
      <c r="M72">
        <f t="shared" si="7"/>
        <v>0</v>
      </c>
    </row>
    <row r="73" spans="11:13" hidden="1" x14ac:dyDescent="0.3">
      <c r="K73" s="7">
        <f t="shared" si="6"/>
        <v>0</v>
      </c>
      <c r="L73" s="5">
        <f t="shared" si="8"/>
        <v>0</v>
      </c>
      <c r="M73">
        <f t="shared" si="7"/>
        <v>0</v>
      </c>
    </row>
    <row r="74" spans="11:13" hidden="1" x14ac:dyDescent="0.3">
      <c r="K74" s="7">
        <f t="shared" si="6"/>
        <v>0</v>
      </c>
      <c r="L74" s="5">
        <f t="shared" si="8"/>
        <v>0</v>
      </c>
      <c r="M74">
        <f t="shared" si="7"/>
        <v>0</v>
      </c>
    </row>
    <row r="75" spans="11:13" hidden="1" x14ac:dyDescent="0.3">
      <c r="K75" s="7">
        <f t="shared" si="6"/>
        <v>0</v>
      </c>
      <c r="L75" s="5">
        <f t="shared" si="8"/>
        <v>0</v>
      </c>
      <c r="M75">
        <f t="shared" si="7"/>
        <v>0</v>
      </c>
    </row>
    <row r="76" spans="11:13" hidden="1" x14ac:dyDescent="0.3">
      <c r="K76" s="7">
        <f t="shared" si="6"/>
        <v>0</v>
      </c>
      <c r="L76" s="5">
        <f t="shared" si="8"/>
        <v>0</v>
      </c>
      <c r="M76">
        <f t="shared" si="7"/>
        <v>0</v>
      </c>
    </row>
    <row r="77" spans="11:13" hidden="1" x14ac:dyDescent="0.3">
      <c r="K77" s="7">
        <f t="shared" si="6"/>
        <v>0</v>
      </c>
      <c r="L77" s="5">
        <f t="shared" si="8"/>
        <v>0</v>
      </c>
      <c r="M77">
        <f t="shared" si="7"/>
        <v>0</v>
      </c>
    </row>
    <row r="78" spans="11:13" hidden="1" x14ac:dyDescent="0.3">
      <c r="K78" s="7">
        <f t="shared" si="6"/>
        <v>0</v>
      </c>
      <c r="L78" s="5">
        <f t="shared" si="8"/>
        <v>0</v>
      </c>
      <c r="M78">
        <f t="shared" si="7"/>
        <v>0</v>
      </c>
    </row>
    <row r="79" spans="11:13" hidden="1" x14ac:dyDescent="0.3">
      <c r="K79" s="7">
        <f t="shared" si="6"/>
        <v>0</v>
      </c>
      <c r="L79" s="5">
        <f t="shared" si="8"/>
        <v>0</v>
      </c>
      <c r="M79">
        <f t="shared" si="7"/>
        <v>0</v>
      </c>
    </row>
    <row r="80" spans="11:13" hidden="1" x14ac:dyDescent="0.3">
      <c r="K80" s="7">
        <f t="shared" si="6"/>
        <v>0</v>
      </c>
      <c r="L80" s="5">
        <f t="shared" si="8"/>
        <v>0</v>
      </c>
      <c r="M80">
        <f t="shared" si="7"/>
        <v>0</v>
      </c>
    </row>
    <row r="81" spans="11:13" hidden="1" x14ac:dyDescent="0.3">
      <c r="K81" s="7">
        <f t="shared" si="6"/>
        <v>0</v>
      </c>
      <c r="L81" s="5">
        <f t="shared" si="8"/>
        <v>0</v>
      </c>
      <c r="M81">
        <f t="shared" si="7"/>
        <v>0</v>
      </c>
    </row>
    <row r="82" spans="11:13" hidden="1" x14ac:dyDescent="0.3">
      <c r="K82" s="7">
        <f t="shared" si="6"/>
        <v>0</v>
      </c>
      <c r="L82" s="5">
        <f t="shared" si="8"/>
        <v>0</v>
      </c>
      <c r="M82">
        <f t="shared" si="7"/>
        <v>0</v>
      </c>
    </row>
    <row r="83" spans="11:13" hidden="1" x14ac:dyDescent="0.3">
      <c r="K83" s="7">
        <f t="shared" si="6"/>
        <v>0</v>
      </c>
      <c r="L83" s="5">
        <f t="shared" si="8"/>
        <v>0</v>
      </c>
      <c r="M83">
        <f t="shared" si="7"/>
        <v>0</v>
      </c>
    </row>
    <row r="84" spans="11:13" hidden="1" x14ac:dyDescent="0.3">
      <c r="K84" s="7">
        <f t="shared" si="6"/>
        <v>0</v>
      </c>
      <c r="L84" s="5">
        <f t="shared" si="8"/>
        <v>0</v>
      </c>
      <c r="M84">
        <f t="shared" si="7"/>
        <v>0</v>
      </c>
    </row>
    <row r="85" spans="11:13" hidden="1" x14ac:dyDescent="0.3">
      <c r="K85" s="7">
        <f t="shared" si="6"/>
        <v>0</v>
      </c>
      <c r="L85" s="5">
        <f t="shared" si="8"/>
        <v>0</v>
      </c>
      <c r="M85">
        <f t="shared" si="7"/>
        <v>0</v>
      </c>
    </row>
    <row r="86" spans="11:13" hidden="1" x14ac:dyDescent="0.3">
      <c r="K86" s="7">
        <f t="shared" si="6"/>
        <v>0</v>
      </c>
      <c r="L86" s="5">
        <f t="shared" si="8"/>
        <v>0</v>
      </c>
      <c r="M86">
        <f t="shared" si="7"/>
        <v>0</v>
      </c>
    </row>
    <row r="87" spans="11:13" hidden="1" x14ac:dyDescent="0.3">
      <c r="K87" s="7">
        <f t="shared" si="6"/>
        <v>0</v>
      </c>
      <c r="L87" s="5">
        <f t="shared" si="8"/>
        <v>0</v>
      </c>
      <c r="M87">
        <f t="shared" si="7"/>
        <v>0</v>
      </c>
    </row>
    <row r="88" spans="11:13" hidden="1" x14ac:dyDescent="0.3">
      <c r="K88" s="7">
        <f t="shared" si="6"/>
        <v>0</v>
      </c>
      <c r="L88" s="5">
        <f t="shared" si="8"/>
        <v>0</v>
      </c>
      <c r="M88">
        <f t="shared" si="7"/>
        <v>0</v>
      </c>
    </row>
    <row r="89" spans="11:13" hidden="1" x14ac:dyDescent="0.3">
      <c r="K89" s="7">
        <f t="shared" si="6"/>
        <v>0</v>
      </c>
      <c r="L89" s="5">
        <f t="shared" si="8"/>
        <v>0</v>
      </c>
      <c r="M89">
        <f t="shared" si="7"/>
        <v>0</v>
      </c>
    </row>
    <row r="90" spans="11:13" hidden="1" x14ac:dyDescent="0.3">
      <c r="K90" s="7">
        <f t="shared" si="6"/>
        <v>0</v>
      </c>
      <c r="L90" s="5">
        <f t="shared" si="8"/>
        <v>0</v>
      </c>
      <c r="M90">
        <f t="shared" si="7"/>
        <v>0</v>
      </c>
    </row>
    <row r="91" spans="11:13" hidden="1" x14ac:dyDescent="0.3">
      <c r="K91" s="7">
        <f t="shared" si="6"/>
        <v>0</v>
      </c>
      <c r="L91" s="5">
        <f t="shared" si="8"/>
        <v>0</v>
      </c>
      <c r="M91">
        <f t="shared" si="7"/>
        <v>0</v>
      </c>
    </row>
    <row r="92" spans="11:13" hidden="1" x14ac:dyDescent="0.3">
      <c r="K92" s="7">
        <f t="shared" si="6"/>
        <v>0</v>
      </c>
      <c r="L92" s="5">
        <f t="shared" si="8"/>
        <v>0</v>
      </c>
      <c r="M92">
        <f t="shared" si="7"/>
        <v>0</v>
      </c>
    </row>
    <row r="93" spans="11:13" hidden="1" x14ac:dyDescent="0.3">
      <c r="K93" s="7">
        <f t="shared" si="6"/>
        <v>0</v>
      </c>
      <c r="L93" s="5">
        <f t="shared" si="8"/>
        <v>0</v>
      </c>
      <c r="M93">
        <f t="shared" si="7"/>
        <v>0</v>
      </c>
    </row>
    <row r="94" spans="11:13" hidden="1" x14ac:dyDescent="0.3">
      <c r="K94" s="7">
        <f t="shared" si="6"/>
        <v>0</v>
      </c>
      <c r="L94" s="5">
        <f t="shared" si="8"/>
        <v>0</v>
      </c>
      <c r="M94">
        <f t="shared" si="7"/>
        <v>0</v>
      </c>
    </row>
    <row r="95" spans="11:13" hidden="1" x14ac:dyDescent="0.3">
      <c r="K95" s="7">
        <f t="shared" si="6"/>
        <v>0</v>
      </c>
      <c r="L95" s="5">
        <f t="shared" si="8"/>
        <v>0</v>
      </c>
      <c r="M95">
        <f t="shared" si="7"/>
        <v>0</v>
      </c>
    </row>
    <row r="96" spans="11:13" hidden="1" x14ac:dyDescent="0.3">
      <c r="K96" s="7">
        <f t="shared" si="6"/>
        <v>0</v>
      </c>
      <c r="L96" s="5">
        <f t="shared" si="8"/>
        <v>0</v>
      </c>
      <c r="M96">
        <f t="shared" si="7"/>
        <v>0</v>
      </c>
    </row>
    <row r="97" spans="11:13" hidden="1" x14ac:dyDescent="0.3">
      <c r="K97" s="7">
        <f t="shared" si="6"/>
        <v>0</v>
      </c>
      <c r="L97" s="5">
        <f t="shared" si="8"/>
        <v>0</v>
      </c>
      <c r="M97">
        <f t="shared" si="7"/>
        <v>0</v>
      </c>
    </row>
    <row r="98" spans="11:13" hidden="1" x14ac:dyDescent="0.3">
      <c r="K98" s="7">
        <f t="shared" si="6"/>
        <v>0</v>
      </c>
      <c r="L98" s="5">
        <f t="shared" si="8"/>
        <v>0</v>
      </c>
      <c r="M98">
        <f t="shared" si="7"/>
        <v>0</v>
      </c>
    </row>
    <row r="99" spans="11:13" hidden="1" x14ac:dyDescent="0.3">
      <c r="K99" s="7">
        <f t="shared" si="6"/>
        <v>0</v>
      </c>
      <c r="L99" s="5">
        <f t="shared" si="8"/>
        <v>0</v>
      </c>
      <c r="M99">
        <f t="shared" si="7"/>
        <v>0</v>
      </c>
    </row>
    <row r="100" spans="11:13" hidden="1" x14ac:dyDescent="0.3">
      <c r="K100" s="7">
        <f t="shared" si="6"/>
        <v>0</v>
      </c>
      <c r="L100" s="5">
        <f t="shared" si="8"/>
        <v>0</v>
      </c>
      <c r="M100">
        <f t="shared" si="7"/>
        <v>0</v>
      </c>
    </row>
    <row r="101" spans="11:13" hidden="1" x14ac:dyDescent="0.3">
      <c r="K101" s="7">
        <f t="shared" si="6"/>
        <v>0</v>
      </c>
      <c r="L101" s="5">
        <f t="shared" si="8"/>
        <v>0</v>
      </c>
      <c r="M101">
        <f t="shared" si="7"/>
        <v>0</v>
      </c>
    </row>
    <row r="102" spans="11:13" hidden="1" x14ac:dyDescent="0.3">
      <c r="K102" s="7">
        <f t="shared" si="6"/>
        <v>0</v>
      </c>
      <c r="L102" s="5">
        <f t="shared" si="8"/>
        <v>0</v>
      </c>
      <c r="M102">
        <f t="shared" si="7"/>
        <v>0</v>
      </c>
    </row>
    <row r="103" spans="11:13" hidden="1" x14ac:dyDescent="0.3">
      <c r="K103" s="7">
        <f t="shared" si="6"/>
        <v>0</v>
      </c>
      <c r="L103" s="5">
        <f t="shared" si="8"/>
        <v>0</v>
      </c>
      <c r="M103">
        <f t="shared" si="7"/>
        <v>0</v>
      </c>
    </row>
    <row r="104" spans="11:13" hidden="1" x14ac:dyDescent="0.3">
      <c r="K104" s="7">
        <f t="shared" si="6"/>
        <v>0</v>
      </c>
      <c r="L104" s="5">
        <f t="shared" si="8"/>
        <v>0</v>
      </c>
      <c r="M104">
        <f t="shared" si="7"/>
        <v>0</v>
      </c>
    </row>
    <row r="105" spans="11:13" hidden="1" x14ac:dyDescent="0.3">
      <c r="K105" s="7">
        <f t="shared" si="6"/>
        <v>0</v>
      </c>
      <c r="L105" s="5">
        <f t="shared" si="8"/>
        <v>0</v>
      </c>
      <c r="M105">
        <f t="shared" si="7"/>
        <v>0</v>
      </c>
    </row>
    <row r="106" spans="11:13" hidden="1" x14ac:dyDescent="0.3">
      <c r="K106" s="7">
        <f t="shared" si="6"/>
        <v>0</v>
      </c>
      <c r="L106" s="5">
        <f t="shared" si="8"/>
        <v>0</v>
      </c>
      <c r="M106">
        <f t="shared" si="7"/>
        <v>0</v>
      </c>
    </row>
    <row r="107" spans="11:13" hidden="1" x14ac:dyDescent="0.3">
      <c r="K107" s="7">
        <f t="shared" si="6"/>
        <v>0</v>
      </c>
      <c r="L107" s="5">
        <f t="shared" si="8"/>
        <v>0</v>
      </c>
      <c r="M107">
        <f t="shared" si="7"/>
        <v>0</v>
      </c>
    </row>
    <row r="108" spans="11:13" hidden="1" x14ac:dyDescent="0.3">
      <c r="K108" s="7">
        <f t="shared" si="6"/>
        <v>0</v>
      </c>
      <c r="L108" s="5">
        <f t="shared" si="8"/>
        <v>0</v>
      </c>
      <c r="M108">
        <f t="shared" si="7"/>
        <v>0</v>
      </c>
    </row>
    <row r="109" spans="11:13" hidden="1" x14ac:dyDescent="0.3">
      <c r="K109" s="7">
        <f t="shared" si="6"/>
        <v>0</v>
      </c>
      <c r="L109" s="5">
        <f t="shared" si="8"/>
        <v>0</v>
      </c>
      <c r="M109">
        <f t="shared" si="7"/>
        <v>0</v>
      </c>
    </row>
    <row r="110" spans="11:13" hidden="1" x14ac:dyDescent="0.3">
      <c r="K110" s="7">
        <f t="shared" si="6"/>
        <v>0</v>
      </c>
      <c r="L110" s="5">
        <f t="shared" si="8"/>
        <v>0</v>
      </c>
      <c r="M110">
        <f t="shared" si="7"/>
        <v>0</v>
      </c>
    </row>
    <row r="111" spans="11:13" hidden="1" x14ac:dyDescent="0.3">
      <c r="K111" s="7">
        <f t="shared" si="6"/>
        <v>0</v>
      </c>
      <c r="L111" s="5">
        <f t="shared" si="8"/>
        <v>0</v>
      </c>
      <c r="M111">
        <f t="shared" si="7"/>
        <v>0</v>
      </c>
    </row>
    <row r="112" spans="11:13" hidden="1" x14ac:dyDescent="0.3">
      <c r="K112" s="7">
        <f t="shared" si="6"/>
        <v>0</v>
      </c>
      <c r="L112" s="5">
        <f t="shared" si="8"/>
        <v>0</v>
      </c>
      <c r="M112">
        <f t="shared" si="7"/>
        <v>0</v>
      </c>
    </row>
    <row r="113" spans="11:13" hidden="1" x14ac:dyDescent="0.3">
      <c r="K113" s="7">
        <f t="shared" si="6"/>
        <v>0</v>
      </c>
      <c r="L113" s="5">
        <f t="shared" si="8"/>
        <v>0</v>
      </c>
      <c r="M113">
        <f t="shared" si="7"/>
        <v>0</v>
      </c>
    </row>
    <row r="114" spans="11:13" hidden="1" x14ac:dyDescent="0.3">
      <c r="K114" s="7">
        <f t="shared" si="6"/>
        <v>0</v>
      </c>
      <c r="L114" s="5">
        <f t="shared" si="8"/>
        <v>0</v>
      </c>
      <c r="M114">
        <f t="shared" si="7"/>
        <v>0</v>
      </c>
    </row>
    <row r="115" spans="11:13" hidden="1" x14ac:dyDescent="0.3">
      <c r="K115" s="7">
        <f t="shared" si="6"/>
        <v>0</v>
      </c>
      <c r="L115" s="5">
        <f t="shared" si="8"/>
        <v>0</v>
      </c>
      <c r="M115">
        <f t="shared" si="7"/>
        <v>0</v>
      </c>
    </row>
    <row r="116" spans="11:13" hidden="1" x14ac:dyDescent="0.3">
      <c r="K116" s="7">
        <f t="shared" si="6"/>
        <v>0</v>
      </c>
      <c r="L116" s="5">
        <f t="shared" si="8"/>
        <v>0</v>
      </c>
      <c r="M116">
        <f t="shared" si="7"/>
        <v>0</v>
      </c>
    </row>
    <row r="117" spans="11:13" hidden="1" x14ac:dyDescent="0.3">
      <c r="K117" s="7">
        <f t="shared" si="6"/>
        <v>0</v>
      </c>
      <c r="L117" s="5">
        <f t="shared" si="8"/>
        <v>0</v>
      </c>
      <c r="M117">
        <f t="shared" si="7"/>
        <v>0</v>
      </c>
    </row>
    <row r="118" spans="11:13" hidden="1" x14ac:dyDescent="0.3">
      <c r="K118" s="7">
        <f t="shared" si="6"/>
        <v>0</v>
      </c>
      <c r="L118" s="5">
        <f t="shared" si="8"/>
        <v>0</v>
      </c>
      <c r="M118">
        <f t="shared" si="7"/>
        <v>0</v>
      </c>
    </row>
    <row r="119" spans="11:13" hidden="1" x14ac:dyDescent="0.3">
      <c r="K119" s="7">
        <f t="shared" si="6"/>
        <v>0</v>
      </c>
      <c r="L119" s="5">
        <f t="shared" si="8"/>
        <v>0</v>
      </c>
      <c r="M119">
        <f t="shared" si="7"/>
        <v>0</v>
      </c>
    </row>
    <row r="120" spans="11:13" hidden="1" x14ac:dyDescent="0.3">
      <c r="K120" s="7">
        <f t="shared" si="6"/>
        <v>0</v>
      </c>
      <c r="L120" s="5">
        <f t="shared" si="8"/>
        <v>0</v>
      </c>
      <c r="M120">
        <f t="shared" si="7"/>
        <v>0</v>
      </c>
    </row>
    <row r="121" spans="11:13" hidden="1" x14ac:dyDescent="0.3">
      <c r="K121" s="7">
        <f t="shared" si="6"/>
        <v>0</v>
      </c>
      <c r="L121" s="5">
        <f t="shared" si="8"/>
        <v>0</v>
      </c>
      <c r="M121">
        <f t="shared" si="7"/>
        <v>0</v>
      </c>
    </row>
    <row r="122" spans="11:13" hidden="1" x14ac:dyDescent="0.3">
      <c r="K122" s="7">
        <f t="shared" si="6"/>
        <v>0</v>
      </c>
      <c r="L122" s="5">
        <f t="shared" si="8"/>
        <v>0</v>
      </c>
      <c r="M122">
        <f t="shared" si="7"/>
        <v>0</v>
      </c>
    </row>
    <row r="123" spans="11:13" hidden="1" x14ac:dyDescent="0.3">
      <c r="K123" s="7">
        <f t="shared" si="6"/>
        <v>0</v>
      </c>
      <c r="L123" s="5">
        <f t="shared" si="8"/>
        <v>0</v>
      </c>
      <c r="M123">
        <f t="shared" si="7"/>
        <v>0</v>
      </c>
    </row>
    <row r="124" spans="11:13" hidden="1" x14ac:dyDescent="0.3">
      <c r="K124" s="7">
        <f t="shared" si="6"/>
        <v>0</v>
      </c>
      <c r="L124" s="5">
        <f t="shared" si="8"/>
        <v>0</v>
      </c>
      <c r="M124">
        <f t="shared" si="7"/>
        <v>0</v>
      </c>
    </row>
    <row r="125" spans="11:13" hidden="1" x14ac:dyDescent="0.3">
      <c r="K125" s="7">
        <f t="shared" si="6"/>
        <v>0</v>
      </c>
      <c r="L125" s="5">
        <f t="shared" si="8"/>
        <v>0</v>
      </c>
      <c r="M125">
        <f t="shared" si="7"/>
        <v>0</v>
      </c>
    </row>
    <row r="126" spans="11:13" hidden="1" x14ac:dyDescent="0.3">
      <c r="K126" s="7">
        <f t="shared" si="6"/>
        <v>0</v>
      </c>
      <c r="L126" s="5">
        <f t="shared" si="8"/>
        <v>0</v>
      </c>
      <c r="M126">
        <f t="shared" si="7"/>
        <v>0</v>
      </c>
    </row>
    <row r="127" spans="11:13" hidden="1" x14ac:dyDescent="0.3">
      <c r="K127" s="7">
        <f t="shared" si="6"/>
        <v>0</v>
      </c>
      <c r="L127" s="5">
        <f t="shared" si="8"/>
        <v>0</v>
      </c>
      <c r="M127">
        <f t="shared" si="7"/>
        <v>0</v>
      </c>
    </row>
    <row r="128" spans="11:13" hidden="1" x14ac:dyDescent="0.3">
      <c r="K128" s="7">
        <f t="shared" si="6"/>
        <v>0</v>
      </c>
      <c r="L128" s="5">
        <f t="shared" si="8"/>
        <v>0</v>
      </c>
      <c r="M128">
        <f t="shared" si="7"/>
        <v>0</v>
      </c>
    </row>
    <row r="129" spans="11:13" hidden="1" x14ac:dyDescent="0.3">
      <c r="K129" s="7">
        <f t="shared" si="6"/>
        <v>0</v>
      </c>
      <c r="L129" s="5">
        <f t="shared" si="8"/>
        <v>0</v>
      </c>
      <c r="M129">
        <f t="shared" si="7"/>
        <v>0</v>
      </c>
    </row>
    <row r="130" spans="11:13" hidden="1" x14ac:dyDescent="0.3">
      <c r="K130" s="7">
        <f t="shared" si="6"/>
        <v>0</v>
      </c>
      <c r="L130" s="5">
        <f t="shared" si="8"/>
        <v>0</v>
      </c>
      <c r="M130">
        <f t="shared" si="7"/>
        <v>0</v>
      </c>
    </row>
    <row r="131" spans="11:13" hidden="1" x14ac:dyDescent="0.3">
      <c r="K131" s="7">
        <f t="shared" si="6"/>
        <v>0</v>
      </c>
      <c r="L131" s="5">
        <f t="shared" si="8"/>
        <v>0</v>
      </c>
      <c r="M131">
        <f t="shared" si="7"/>
        <v>0</v>
      </c>
    </row>
    <row r="132" spans="11:13" hidden="1" x14ac:dyDescent="0.3">
      <c r="K132" s="7">
        <f t="shared" si="6"/>
        <v>0</v>
      </c>
      <c r="L132" s="5">
        <f t="shared" si="8"/>
        <v>0</v>
      </c>
      <c r="M132">
        <f t="shared" si="7"/>
        <v>0</v>
      </c>
    </row>
    <row r="133" spans="11:13" hidden="1" x14ac:dyDescent="0.3">
      <c r="K133" s="7">
        <f t="shared" ref="K133:K196" si="9">SUM(F133:J133)</f>
        <v>0</v>
      </c>
      <c r="L133" s="5">
        <f t="shared" si="8"/>
        <v>0</v>
      </c>
      <c r="M133">
        <f t="shared" ref="M133:M196" si="10">SUM(K133*L133)</f>
        <v>0</v>
      </c>
    </row>
    <row r="134" spans="11:13" hidden="1" x14ac:dyDescent="0.3">
      <c r="K134" s="7">
        <f t="shared" si="9"/>
        <v>0</v>
      </c>
      <c r="L134" s="5">
        <f t="shared" ref="L134:L197" si="11">IF(D134="X",0,IF(E134="",0,IF(E134="H",0,VLOOKUP(E134,$F$539:$G$553,2))))</f>
        <v>0</v>
      </c>
      <c r="M134">
        <f t="shared" si="10"/>
        <v>0</v>
      </c>
    </row>
    <row r="135" spans="11:13" hidden="1" x14ac:dyDescent="0.3">
      <c r="K135" s="7">
        <f t="shared" si="9"/>
        <v>0</v>
      </c>
      <c r="L135" s="5">
        <f t="shared" si="11"/>
        <v>0</v>
      </c>
      <c r="M135">
        <f t="shared" si="10"/>
        <v>0</v>
      </c>
    </row>
    <row r="136" spans="11:13" hidden="1" x14ac:dyDescent="0.3">
      <c r="K136" s="7">
        <f t="shared" si="9"/>
        <v>0</v>
      </c>
      <c r="L136" s="5">
        <f t="shared" si="11"/>
        <v>0</v>
      </c>
      <c r="M136">
        <f t="shared" si="10"/>
        <v>0</v>
      </c>
    </row>
    <row r="137" spans="11:13" hidden="1" x14ac:dyDescent="0.3">
      <c r="K137" s="7">
        <f t="shared" si="9"/>
        <v>0</v>
      </c>
      <c r="L137" s="5">
        <f t="shared" si="11"/>
        <v>0</v>
      </c>
      <c r="M137">
        <f t="shared" si="10"/>
        <v>0</v>
      </c>
    </row>
    <row r="138" spans="11:13" hidden="1" x14ac:dyDescent="0.3">
      <c r="K138" s="7">
        <f t="shared" si="9"/>
        <v>0</v>
      </c>
      <c r="L138" s="5">
        <f t="shared" si="11"/>
        <v>0</v>
      </c>
      <c r="M138">
        <f t="shared" si="10"/>
        <v>0</v>
      </c>
    </row>
    <row r="139" spans="11:13" hidden="1" x14ac:dyDescent="0.3">
      <c r="K139" s="7">
        <f t="shared" si="9"/>
        <v>0</v>
      </c>
      <c r="L139" s="5">
        <f t="shared" si="11"/>
        <v>0</v>
      </c>
      <c r="M139">
        <f t="shared" si="10"/>
        <v>0</v>
      </c>
    </row>
    <row r="140" spans="11:13" hidden="1" x14ac:dyDescent="0.3">
      <c r="K140" s="7">
        <f t="shared" si="9"/>
        <v>0</v>
      </c>
      <c r="L140" s="5">
        <f t="shared" si="11"/>
        <v>0</v>
      </c>
      <c r="M140">
        <f t="shared" si="10"/>
        <v>0</v>
      </c>
    </row>
    <row r="141" spans="11:13" hidden="1" x14ac:dyDescent="0.3">
      <c r="K141" s="7">
        <f t="shared" si="9"/>
        <v>0</v>
      </c>
      <c r="L141" s="5">
        <f t="shared" si="11"/>
        <v>0</v>
      </c>
      <c r="M141">
        <f t="shared" si="10"/>
        <v>0</v>
      </c>
    </row>
    <row r="142" spans="11:13" hidden="1" x14ac:dyDescent="0.3">
      <c r="K142" s="7">
        <f t="shared" si="9"/>
        <v>0</v>
      </c>
      <c r="L142" s="5">
        <f t="shared" si="11"/>
        <v>0</v>
      </c>
      <c r="M142">
        <f t="shared" si="10"/>
        <v>0</v>
      </c>
    </row>
    <row r="143" spans="11:13" hidden="1" x14ac:dyDescent="0.3">
      <c r="K143" s="7">
        <f t="shared" si="9"/>
        <v>0</v>
      </c>
      <c r="L143" s="5">
        <f t="shared" si="11"/>
        <v>0</v>
      </c>
      <c r="M143">
        <f t="shared" si="10"/>
        <v>0</v>
      </c>
    </row>
    <row r="144" spans="11:13" hidden="1" x14ac:dyDescent="0.3">
      <c r="K144" s="7">
        <f t="shared" si="9"/>
        <v>0</v>
      </c>
      <c r="L144" s="5">
        <f t="shared" si="11"/>
        <v>0</v>
      </c>
      <c r="M144">
        <f t="shared" si="10"/>
        <v>0</v>
      </c>
    </row>
    <row r="145" spans="11:13" hidden="1" x14ac:dyDescent="0.3">
      <c r="K145" s="7">
        <f t="shared" si="9"/>
        <v>0</v>
      </c>
      <c r="L145" s="5">
        <f t="shared" si="11"/>
        <v>0</v>
      </c>
      <c r="M145">
        <f t="shared" si="10"/>
        <v>0</v>
      </c>
    </row>
    <row r="146" spans="11:13" hidden="1" x14ac:dyDescent="0.3">
      <c r="K146" s="7">
        <f t="shared" si="9"/>
        <v>0</v>
      </c>
      <c r="L146" s="5">
        <f t="shared" si="11"/>
        <v>0</v>
      </c>
      <c r="M146">
        <f t="shared" si="10"/>
        <v>0</v>
      </c>
    </row>
    <row r="147" spans="11:13" hidden="1" x14ac:dyDescent="0.3">
      <c r="K147" s="7">
        <f t="shared" si="9"/>
        <v>0</v>
      </c>
      <c r="L147" s="5">
        <f t="shared" si="11"/>
        <v>0</v>
      </c>
      <c r="M147">
        <f t="shared" si="10"/>
        <v>0</v>
      </c>
    </row>
    <row r="148" spans="11:13" hidden="1" x14ac:dyDescent="0.3">
      <c r="K148" s="7">
        <f t="shared" si="9"/>
        <v>0</v>
      </c>
      <c r="L148" s="5">
        <f t="shared" si="11"/>
        <v>0</v>
      </c>
      <c r="M148">
        <f t="shared" si="10"/>
        <v>0</v>
      </c>
    </row>
    <row r="149" spans="11:13" hidden="1" x14ac:dyDescent="0.3">
      <c r="K149" s="7">
        <f t="shared" si="9"/>
        <v>0</v>
      </c>
      <c r="L149" s="5">
        <f t="shared" si="11"/>
        <v>0</v>
      </c>
      <c r="M149">
        <f t="shared" si="10"/>
        <v>0</v>
      </c>
    </row>
    <row r="150" spans="11:13" hidden="1" x14ac:dyDescent="0.3">
      <c r="K150" s="7">
        <f t="shared" si="9"/>
        <v>0</v>
      </c>
      <c r="L150" s="5">
        <f t="shared" si="11"/>
        <v>0</v>
      </c>
      <c r="M150">
        <f t="shared" si="10"/>
        <v>0</v>
      </c>
    </row>
    <row r="151" spans="11:13" hidden="1" x14ac:dyDescent="0.3">
      <c r="K151" s="7">
        <f t="shared" si="9"/>
        <v>0</v>
      </c>
      <c r="L151" s="5">
        <f t="shared" si="11"/>
        <v>0</v>
      </c>
      <c r="M151">
        <f t="shared" si="10"/>
        <v>0</v>
      </c>
    </row>
    <row r="152" spans="11:13" hidden="1" x14ac:dyDescent="0.3">
      <c r="K152" s="7">
        <f t="shared" si="9"/>
        <v>0</v>
      </c>
      <c r="L152" s="5">
        <f t="shared" si="11"/>
        <v>0</v>
      </c>
      <c r="M152">
        <f t="shared" si="10"/>
        <v>0</v>
      </c>
    </row>
    <row r="153" spans="11:13" hidden="1" x14ac:dyDescent="0.3">
      <c r="K153" s="7">
        <f t="shared" si="9"/>
        <v>0</v>
      </c>
      <c r="L153" s="5">
        <f t="shared" si="11"/>
        <v>0</v>
      </c>
      <c r="M153">
        <f t="shared" si="10"/>
        <v>0</v>
      </c>
    </row>
    <row r="154" spans="11:13" hidden="1" x14ac:dyDescent="0.3">
      <c r="K154" s="7">
        <f t="shared" si="9"/>
        <v>0</v>
      </c>
      <c r="L154" s="5">
        <f t="shared" si="11"/>
        <v>0</v>
      </c>
      <c r="M154">
        <f t="shared" si="10"/>
        <v>0</v>
      </c>
    </row>
    <row r="155" spans="11:13" hidden="1" x14ac:dyDescent="0.3">
      <c r="K155" s="7">
        <f t="shared" si="9"/>
        <v>0</v>
      </c>
      <c r="L155" s="5">
        <f t="shared" si="11"/>
        <v>0</v>
      </c>
      <c r="M155">
        <f t="shared" si="10"/>
        <v>0</v>
      </c>
    </row>
    <row r="156" spans="11:13" hidden="1" x14ac:dyDescent="0.3">
      <c r="K156" s="7">
        <f t="shared" si="9"/>
        <v>0</v>
      </c>
      <c r="L156" s="5">
        <f t="shared" si="11"/>
        <v>0</v>
      </c>
      <c r="M156">
        <f t="shared" si="10"/>
        <v>0</v>
      </c>
    </row>
    <row r="157" spans="11:13" hidden="1" x14ac:dyDescent="0.3">
      <c r="K157" s="7">
        <f t="shared" si="9"/>
        <v>0</v>
      </c>
      <c r="L157" s="5">
        <f t="shared" si="11"/>
        <v>0</v>
      </c>
      <c r="M157">
        <f t="shared" si="10"/>
        <v>0</v>
      </c>
    </row>
    <row r="158" spans="11:13" hidden="1" x14ac:dyDescent="0.3">
      <c r="K158" s="7">
        <f t="shared" si="9"/>
        <v>0</v>
      </c>
      <c r="L158" s="5">
        <f t="shared" si="11"/>
        <v>0</v>
      </c>
      <c r="M158">
        <f t="shared" si="10"/>
        <v>0</v>
      </c>
    </row>
    <row r="159" spans="11:13" hidden="1" x14ac:dyDescent="0.3">
      <c r="K159" s="7">
        <f t="shared" si="9"/>
        <v>0</v>
      </c>
      <c r="L159" s="5">
        <f t="shared" si="11"/>
        <v>0</v>
      </c>
      <c r="M159">
        <f t="shared" si="10"/>
        <v>0</v>
      </c>
    </row>
    <row r="160" spans="11:13" hidden="1" x14ac:dyDescent="0.3">
      <c r="K160" s="7">
        <f t="shared" si="9"/>
        <v>0</v>
      </c>
      <c r="L160" s="5">
        <f t="shared" si="11"/>
        <v>0</v>
      </c>
      <c r="M160">
        <f t="shared" si="10"/>
        <v>0</v>
      </c>
    </row>
    <row r="161" spans="11:13" hidden="1" x14ac:dyDescent="0.3">
      <c r="K161" s="7">
        <f t="shared" si="9"/>
        <v>0</v>
      </c>
      <c r="L161" s="5">
        <f t="shared" si="11"/>
        <v>0</v>
      </c>
      <c r="M161">
        <f t="shared" si="10"/>
        <v>0</v>
      </c>
    </row>
    <row r="162" spans="11:13" hidden="1" x14ac:dyDescent="0.3">
      <c r="K162" s="7">
        <f t="shared" si="9"/>
        <v>0</v>
      </c>
      <c r="L162" s="5">
        <f t="shared" si="11"/>
        <v>0</v>
      </c>
      <c r="M162">
        <f t="shared" si="10"/>
        <v>0</v>
      </c>
    </row>
    <row r="163" spans="11:13" hidden="1" x14ac:dyDescent="0.3">
      <c r="K163" s="7">
        <f t="shared" si="9"/>
        <v>0</v>
      </c>
      <c r="L163" s="5">
        <f t="shared" si="11"/>
        <v>0</v>
      </c>
      <c r="M163">
        <f t="shared" si="10"/>
        <v>0</v>
      </c>
    </row>
    <row r="164" spans="11:13" hidden="1" x14ac:dyDescent="0.3">
      <c r="K164" s="7">
        <f t="shared" si="9"/>
        <v>0</v>
      </c>
      <c r="L164" s="5">
        <f t="shared" si="11"/>
        <v>0</v>
      </c>
      <c r="M164">
        <f t="shared" si="10"/>
        <v>0</v>
      </c>
    </row>
    <row r="165" spans="11:13" hidden="1" x14ac:dyDescent="0.3">
      <c r="K165" s="7">
        <f t="shared" si="9"/>
        <v>0</v>
      </c>
      <c r="L165" s="5">
        <f t="shared" si="11"/>
        <v>0</v>
      </c>
      <c r="M165">
        <f t="shared" si="10"/>
        <v>0</v>
      </c>
    </row>
    <row r="166" spans="11:13" hidden="1" x14ac:dyDescent="0.3">
      <c r="K166" s="7">
        <f t="shared" si="9"/>
        <v>0</v>
      </c>
      <c r="L166" s="5">
        <f t="shared" si="11"/>
        <v>0</v>
      </c>
      <c r="M166">
        <f t="shared" si="10"/>
        <v>0</v>
      </c>
    </row>
    <row r="167" spans="11:13" hidden="1" x14ac:dyDescent="0.3">
      <c r="K167" s="7">
        <f t="shared" si="9"/>
        <v>0</v>
      </c>
      <c r="L167" s="5">
        <f t="shared" si="11"/>
        <v>0</v>
      </c>
      <c r="M167">
        <f t="shared" si="10"/>
        <v>0</v>
      </c>
    </row>
    <row r="168" spans="11:13" hidden="1" x14ac:dyDescent="0.3">
      <c r="K168" s="7">
        <f t="shared" si="9"/>
        <v>0</v>
      </c>
      <c r="L168" s="5">
        <f t="shared" si="11"/>
        <v>0</v>
      </c>
      <c r="M168">
        <f t="shared" si="10"/>
        <v>0</v>
      </c>
    </row>
    <row r="169" spans="11:13" hidden="1" x14ac:dyDescent="0.3">
      <c r="K169" s="7">
        <f t="shared" si="9"/>
        <v>0</v>
      </c>
      <c r="L169" s="5">
        <f t="shared" si="11"/>
        <v>0</v>
      </c>
      <c r="M169">
        <f t="shared" si="10"/>
        <v>0</v>
      </c>
    </row>
    <row r="170" spans="11:13" hidden="1" x14ac:dyDescent="0.3">
      <c r="K170" s="7">
        <f t="shared" si="9"/>
        <v>0</v>
      </c>
      <c r="L170" s="5">
        <f t="shared" si="11"/>
        <v>0</v>
      </c>
      <c r="M170">
        <f t="shared" si="10"/>
        <v>0</v>
      </c>
    </row>
    <row r="171" spans="11:13" hidden="1" x14ac:dyDescent="0.3">
      <c r="K171" s="7">
        <f t="shared" si="9"/>
        <v>0</v>
      </c>
      <c r="L171" s="5">
        <f t="shared" si="11"/>
        <v>0</v>
      </c>
      <c r="M171">
        <f t="shared" si="10"/>
        <v>0</v>
      </c>
    </row>
    <row r="172" spans="11:13" hidden="1" x14ac:dyDescent="0.3">
      <c r="K172" s="7">
        <f t="shared" si="9"/>
        <v>0</v>
      </c>
      <c r="L172" s="5">
        <f t="shared" si="11"/>
        <v>0</v>
      </c>
      <c r="M172">
        <f t="shared" si="10"/>
        <v>0</v>
      </c>
    </row>
    <row r="173" spans="11:13" hidden="1" x14ac:dyDescent="0.3">
      <c r="K173" s="7">
        <f t="shared" si="9"/>
        <v>0</v>
      </c>
      <c r="L173" s="5">
        <f t="shared" si="11"/>
        <v>0</v>
      </c>
      <c r="M173">
        <f t="shared" si="10"/>
        <v>0</v>
      </c>
    </row>
    <row r="174" spans="11:13" hidden="1" x14ac:dyDescent="0.3">
      <c r="K174" s="7">
        <f t="shared" si="9"/>
        <v>0</v>
      </c>
      <c r="L174" s="5">
        <f t="shared" si="11"/>
        <v>0</v>
      </c>
      <c r="M174">
        <f t="shared" si="10"/>
        <v>0</v>
      </c>
    </row>
    <row r="175" spans="11:13" hidden="1" x14ac:dyDescent="0.3">
      <c r="K175" s="7">
        <f t="shared" si="9"/>
        <v>0</v>
      </c>
      <c r="L175" s="5">
        <f t="shared" si="11"/>
        <v>0</v>
      </c>
      <c r="M175">
        <f t="shared" si="10"/>
        <v>0</v>
      </c>
    </row>
    <row r="176" spans="11:13" hidden="1" x14ac:dyDescent="0.3">
      <c r="K176" s="7">
        <f t="shared" si="9"/>
        <v>0</v>
      </c>
      <c r="L176" s="5">
        <f t="shared" si="11"/>
        <v>0</v>
      </c>
      <c r="M176">
        <f t="shared" si="10"/>
        <v>0</v>
      </c>
    </row>
    <row r="177" spans="11:13" hidden="1" x14ac:dyDescent="0.3">
      <c r="K177" s="7">
        <f t="shared" si="9"/>
        <v>0</v>
      </c>
      <c r="L177" s="5">
        <f t="shared" si="11"/>
        <v>0</v>
      </c>
      <c r="M177">
        <f t="shared" si="10"/>
        <v>0</v>
      </c>
    </row>
    <row r="178" spans="11:13" hidden="1" x14ac:dyDescent="0.3">
      <c r="K178" s="7">
        <f t="shared" si="9"/>
        <v>0</v>
      </c>
      <c r="L178" s="5">
        <f t="shared" si="11"/>
        <v>0</v>
      </c>
      <c r="M178">
        <f t="shared" si="10"/>
        <v>0</v>
      </c>
    </row>
    <row r="179" spans="11:13" hidden="1" x14ac:dyDescent="0.3">
      <c r="K179" s="7">
        <f t="shared" si="9"/>
        <v>0</v>
      </c>
      <c r="L179" s="5">
        <f t="shared" si="11"/>
        <v>0</v>
      </c>
      <c r="M179">
        <f t="shared" si="10"/>
        <v>0</v>
      </c>
    </row>
    <row r="180" spans="11:13" hidden="1" x14ac:dyDescent="0.3">
      <c r="K180" s="7">
        <f t="shared" si="9"/>
        <v>0</v>
      </c>
      <c r="L180" s="5">
        <f t="shared" si="11"/>
        <v>0</v>
      </c>
      <c r="M180">
        <f t="shared" si="10"/>
        <v>0</v>
      </c>
    </row>
    <row r="181" spans="11:13" hidden="1" x14ac:dyDescent="0.3">
      <c r="K181" s="7">
        <f t="shared" si="9"/>
        <v>0</v>
      </c>
      <c r="L181" s="5">
        <f t="shared" si="11"/>
        <v>0</v>
      </c>
      <c r="M181">
        <f t="shared" si="10"/>
        <v>0</v>
      </c>
    </row>
    <row r="182" spans="11:13" hidden="1" x14ac:dyDescent="0.3">
      <c r="K182" s="7">
        <f t="shared" si="9"/>
        <v>0</v>
      </c>
      <c r="L182" s="5">
        <f t="shared" si="11"/>
        <v>0</v>
      </c>
      <c r="M182">
        <f t="shared" si="10"/>
        <v>0</v>
      </c>
    </row>
    <row r="183" spans="11:13" hidden="1" x14ac:dyDescent="0.3">
      <c r="K183" s="7">
        <f t="shared" si="9"/>
        <v>0</v>
      </c>
      <c r="L183" s="5">
        <f t="shared" si="11"/>
        <v>0</v>
      </c>
      <c r="M183">
        <f t="shared" si="10"/>
        <v>0</v>
      </c>
    </row>
    <row r="184" spans="11:13" hidden="1" x14ac:dyDescent="0.3">
      <c r="K184" s="7">
        <f t="shared" si="9"/>
        <v>0</v>
      </c>
      <c r="L184" s="5">
        <f t="shared" si="11"/>
        <v>0</v>
      </c>
      <c r="M184">
        <f t="shared" si="10"/>
        <v>0</v>
      </c>
    </row>
    <row r="185" spans="11:13" hidden="1" x14ac:dyDescent="0.3">
      <c r="K185" s="7">
        <f t="shared" si="9"/>
        <v>0</v>
      </c>
      <c r="L185" s="5">
        <f t="shared" si="11"/>
        <v>0</v>
      </c>
      <c r="M185">
        <f t="shared" si="10"/>
        <v>0</v>
      </c>
    </row>
    <row r="186" spans="11:13" hidden="1" x14ac:dyDescent="0.3">
      <c r="K186" s="7">
        <f t="shared" si="9"/>
        <v>0</v>
      </c>
      <c r="L186" s="5">
        <f t="shared" si="11"/>
        <v>0</v>
      </c>
      <c r="M186">
        <f t="shared" si="10"/>
        <v>0</v>
      </c>
    </row>
    <row r="187" spans="11:13" hidden="1" x14ac:dyDescent="0.3">
      <c r="K187" s="7">
        <f t="shared" si="9"/>
        <v>0</v>
      </c>
      <c r="L187" s="5">
        <f t="shared" si="11"/>
        <v>0</v>
      </c>
      <c r="M187">
        <f t="shared" si="10"/>
        <v>0</v>
      </c>
    </row>
    <row r="188" spans="11:13" hidden="1" x14ac:dyDescent="0.3">
      <c r="K188" s="7">
        <f t="shared" si="9"/>
        <v>0</v>
      </c>
      <c r="L188" s="5">
        <f t="shared" si="11"/>
        <v>0</v>
      </c>
      <c r="M188">
        <f t="shared" si="10"/>
        <v>0</v>
      </c>
    </row>
    <row r="189" spans="11:13" hidden="1" x14ac:dyDescent="0.3">
      <c r="K189" s="7">
        <f t="shared" si="9"/>
        <v>0</v>
      </c>
      <c r="L189" s="5">
        <f t="shared" si="11"/>
        <v>0</v>
      </c>
      <c r="M189">
        <f t="shared" si="10"/>
        <v>0</v>
      </c>
    </row>
    <row r="190" spans="11:13" hidden="1" x14ac:dyDescent="0.3">
      <c r="K190" s="7">
        <f t="shared" si="9"/>
        <v>0</v>
      </c>
      <c r="L190" s="5">
        <f t="shared" si="11"/>
        <v>0</v>
      </c>
      <c r="M190">
        <f t="shared" si="10"/>
        <v>0</v>
      </c>
    </row>
    <row r="191" spans="11:13" hidden="1" x14ac:dyDescent="0.3">
      <c r="K191" s="7">
        <f t="shared" si="9"/>
        <v>0</v>
      </c>
      <c r="L191" s="5">
        <f t="shared" si="11"/>
        <v>0</v>
      </c>
      <c r="M191">
        <f t="shared" si="10"/>
        <v>0</v>
      </c>
    </row>
    <row r="192" spans="11:13" hidden="1" x14ac:dyDescent="0.3">
      <c r="K192" s="7">
        <f t="shared" si="9"/>
        <v>0</v>
      </c>
      <c r="L192" s="5">
        <f t="shared" si="11"/>
        <v>0</v>
      </c>
      <c r="M192">
        <f t="shared" si="10"/>
        <v>0</v>
      </c>
    </row>
    <row r="193" spans="11:13" hidden="1" x14ac:dyDescent="0.3">
      <c r="K193" s="7">
        <f t="shared" si="9"/>
        <v>0</v>
      </c>
      <c r="L193" s="5">
        <f t="shared" si="11"/>
        <v>0</v>
      </c>
      <c r="M193">
        <f t="shared" si="10"/>
        <v>0</v>
      </c>
    </row>
    <row r="194" spans="11:13" hidden="1" x14ac:dyDescent="0.3">
      <c r="K194" s="7">
        <f t="shared" si="9"/>
        <v>0</v>
      </c>
      <c r="L194" s="5">
        <f t="shared" si="11"/>
        <v>0</v>
      </c>
      <c r="M194">
        <f t="shared" si="10"/>
        <v>0</v>
      </c>
    </row>
    <row r="195" spans="11:13" hidden="1" x14ac:dyDescent="0.3">
      <c r="K195" s="7">
        <f t="shared" si="9"/>
        <v>0</v>
      </c>
      <c r="L195" s="5">
        <f t="shared" si="11"/>
        <v>0</v>
      </c>
      <c r="M195">
        <f t="shared" si="10"/>
        <v>0</v>
      </c>
    </row>
    <row r="196" spans="11:13" hidden="1" x14ac:dyDescent="0.3">
      <c r="K196" s="7">
        <f t="shared" si="9"/>
        <v>0</v>
      </c>
      <c r="L196" s="5">
        <f t="shared" si="11"/>
        <v>0</v>
      </c>
      <c r="M196">
        <f t="shared" si="10"/>
        <v>0</v>
      </c>
    </row>
    <row r="197" spans="11:13" hidden="1" x14ac:dyDescent="0.3">
      <c r="K197" s="7">
        <f t="shared" ref="K197:K260" si="12">SUM(F197:J197)</f>
        <v>0</v>
      </c>
      <c r="L197" s="5">
        <f t="shared" si="11"/>
        <v>0</v>
      </c>
      <c r="M197">
        <f t="shared" ref="M197:M260" si="13">SUM(K197*L197)</f>
        <v>0</v>
      </c>
    </row>
    <row r="198" spans="11:13" hidden="1" x14ac:dyDescent="0.3">
      <c r="K198" s="7">
        <f t="shared" si="12"/>
        <v>0</v>
      </c>
      <c r="L198" s="5">
        <f t="shared" ref="L198:L261" si="14">IF(D198="X",0,IF(E198="",0,IF(E198="H",0,VLOOKUP(E198,$F$539:$G$553,2))))</f>
        <v>0</v>
      </c>
      <c r="M198">
        <f t="shared" si="13"/>
        <v>0</v>
      </c>
    </row>
    <row r="199" spans="11:13" hidden="1" x14ac:dyDescent="0.3">
      <c r="K199" s="7">
        <f t="shared" si="12"/>
        <v>0</v>
      </c>
      <c r="L199" s="5">
        <f t="shared" si="14"/>
        <v>0</v>
      </c>
      <c r="M199">
        <f t="shared" si="13"/>
        <v>0</v>
      </c>
    </row>
    <row r="200" spans="11:13" hidden="1" x14ac:dyDescent="0.3">
      <c r="K200" s="7">
        <f t="shared" si="12"/>
        <v>0</v>
      </c>
      <c r="L200" s="5">
        <f t="shared" si="14"/>
        <v>0</v>
      </c>
      <c r="M200">
        <f t="shared" si="13"/>
        <v>0</v>
      </c>
    </row>
    <row r="201" spans="11:13" hidden="1" x14ac:dyDescent="0.3">
      <c r="K201" s="7">
        <f t="shared" si="12"/>
        <v>0</v>
      </c>
      <c r="L201" s="5">
        <f t="shared" si="14"/>
        <v>0</v>
      </c>
      <c r="M201">
        <f t="shared" si="13"/>
        <v>0</v>
      </c>
    </row>
    <row r="202" spans="11:13" hidden="1" x14ac:dyDescent="0.3">
      <c r="K202" s="7">
        <f t="shared" si="12"/>
        <v>0</v>
      </c>
      <c r="L202" s="5">
        <f t="shared" si="14"/>
        <v>0</v>
      </c>
      <c r="M202">
        <f t="shared" si="13"/>
        <v>0</v>
      </c>
    </row>
    <row r="203" spans="11:13" hidden="1" x14ac:dyDescent="0.3">
      <c r="K203" s="7">
        <f t="shared" si="12"/>
        <v>0</v>
      </c>
      <c r="L203" s="5">
        <f t="shared" si="14"/>
        <v>0</v>
      </c>
      <c r="M203">
        <f t="shared" si="13"/>
        <v>0</v>
      </c>
    </row>
    <row r="204" spans="11:13" hidden="1" x14ac:dyDescent="0.3">
      <c r="K204" s="7">
        <f t="shared" si="12"/>
        <v>0</v>
      </c>
      <c r="L204" s="5">
        <f t="shared" si="14"/>
        <v>0</v>
      </c>
      <c r="M204">
        <f t="shared" si="13"/>
        <v>0</v>
      </c>
    </row>
    <row r="205" spans="11:13" hidden="1" x14ac:dyDescent="0.3">
      <c r="K205" s="7">
        <f t="shared" si="12"/>
        <v>0</v>
      </c>
      <c r="L205" s="5">
        <f t="shared" si="14"/>
        <v>0</v>
      </c>
      <c r="M205">
        <f t="shared" si="13"/>
        <v>0</v>
      </c>
    </row>
    <row r="206" spans="11:13" hidden="1" x14ac:dyDescent="0.3">
      <c r="K206" s="7">
        <f t="shared" si="12"/>
        <v>0</v>
      </c>
      <c r="L206" s="5">
        <f t="shared" si="14"/>
        <v>0</v>
      </c>
      <c r="M206">
        <f t="shared" si="13"/>
        <v>0</v>
      </c>
    </row>
    <row r="207" spans="11:13" hidden="1" x14ac:dyDescent="0.3">
      <c r="K207" s="7">
        <f t="shared" si="12"/>
        <v>0</v>
      </c>
      <c r="L207" s="5">
        <f t="shared" si="14"/>
        <v>0</v>
      </c>
      <c r="M207">
        <f t="shared" si="13"/>
        <v>0</v>
      </c>
    </row>
    <row r="208" spans="11:13" hidden="1" x14ac:dyDescent="0.3">
      <c r="K208" s="7">
        <f t="shared" si="12"/>
        <v>0</v>
      </c>
      <c r="L208" s="5">
        <f t="shared" si="14"/>
        <v>0</v>
      </c>
      <c r="M208">
        <f t="shared" si="13"/>
        <v>0</v>
      </c>
    </row>
    <row r="209" spans="11:13" hidden="1" x14ac:dyDescent="0.3">
      <c r="K209" s="7">
        <f t="shared" si="12"/>
        <v>0</v>
      </c>
      <c r="L209" s="5">
        <f t="shared" si="14"/>
        <v>0</v>
      </c>
      <c r="M209">
        <f t="shared" si="13"/>
        <v>0</v>
      </c>
    </row>
    <row r="210" spans="11:13" hidden="1" x14ac:dyDescent="0.3">
      <c r="K210" s="7">
        <f t="shared" si="12"/>
        <v>0</v>
      </c>
      <c r="L210" s="5">
        <f t="shared" si="14"/>
        <v>0</v>
      </c>
      <c r="M210">
        <f t="shared" si="13"/>
        <v>0</v>
      </c>
    </row>
    <row r="211" spans="11:13" hidden="1" x14ac:dyDescent="0.3">
      <c r="K211" s="7">
        <f t="shared" si="12"/>
        <v>0</v>
      </c>
      <c r="L211" s="5">
        <f t="shared" si="14"/>
        <v>0</v>
      </c>
      <c r="M211">
        <f t="shared" si="13"/>
        <v>0</v>
      </c>
    </row>
    <row r="212" spans="11:13" hidden="1" x14ac:dyDescent="0.3">
      <c r="K212" s="7">
        <f t="shared" si="12"/>
        <v>0</v>
      </c>
      <c r="L212" s="5">
        <f t="shared" si="14"/>
        <v>0</v>
      </c>
      <c r="M212">
        <f t="shared" si="13"/>
        <v>0</v>
      </c>
    </row>
    <row r="213" spans="11:13" hidden="1" x14ac:dyDescent="0.3">
      <c r="K213" s="7">
        <f t="shared" si="12"/>
        <v>0</v>
      </c>
      <c r="L213" s="5">
        <f t="shared" si="14"/>
        <v>0</v>
      </c>
      <c r="M213">
        <f t="shared" si="13"/>
        <v>0</v>
      </c>
    </row>
    <row r="214" spans="11:13" hidden="1" x14ac:dyDescent="0.3">
      <c r="K214" s="7">
        <f t="shared" si="12"/>
        <v>0</v>
      </c>
      <c r="L214" s="5">
        <f t="shared" si="14"/>
        <v>0</v>
      </c>
      <c r="M214">
        <f t="shared" si="13"/>
        <v>0</v>
      </c>
    </row>
    <row r="215" spans="11:13" hidden="1" x14ac:dyDescent="0.3">
      <c r="K215" s="7">
        <f t="shared" si="12"/>
        <v>0</v>
      </c>
      <c r="L215" s="5">
        <f t="shared" si="14"/>
        <v>0</v>
      </c>
      <c r="M215">
        <f t="shared" si="13"/>
        <v>0</v>
      </c>
    </row>
    <row r="216" spans="11:13" hidden="1" x14ac:dyDescent="0.3">
      <c r="K216" s="7">
        <f t="shared" si="12"/>
        <v>0</v>
      </c>
      <c r="L216" s="5">
        <f t="shared" si="14"/>
        <v>0</v>
      </c>
      <c r="M216">
        <f t="shared" si="13"/>
        <v>0</v>
      </c>
    </row>
    <row r="217" spans="11:13" hidden="1" x14ac:dyDescent="0.3">
      <c r="K217" s="7">
        <f t="shared" si="12"/>
        <v>0</v>
      </c>
      <c r="L217" s="5">
        <f t="shared" si="14"/>
        <v>0</v>
      </c>
      <c r="M217">
        <f t="shared" si="13"/>
        <v>0</v>
      </c>
    </row>
    <row r="218" spans="11:13" hidden="1" x14ac:dyDescent="0.3">
      <c r="K218" s="7">
        <f t="shared" si="12"/>
        <v>0</v>
      </c>
      <c r="L218" s="5">
        <f t="shared" si="14"/>
        <v>0</v>
      </c>
      <c r="M218">
        <f t="shared" si="13"/>
        <v>0</v>
      </c>
    </row>
    <row r="219" spans="11:13" hidden="1" x14ac:dyDescent="0.3">
      <c r="K219" s="7">
        <f t="shared" si="12"/>
        <v>0</v>
      </c>
      <c r="L219" s="5">
        <f t="shared" si="14"/>
        <v>0</v>
      </c>
      <c r="M219">
        <f t="shared" si="13"/>
        <v>0</v>
      </c>
    </row>
    <row r="220" spans="11:13" hidden="1" x14ac:dyDescent="0.3">
      <c r="K220" s="7">
        <f t="shared" si="12"/>
        <v>0</v>
      </c>
      <c r="L220" s="5">
        <f t="shared" si="14"/>
        <v>0</v>
      </c>
      <c r="M220">
        <f t="shared" si="13"/>
        <v>0</v>
      </c>
    </row>
    <row r="221" spans="11:13" hidden="1" x14ac:dyDescent="0.3">
      <c r="K221" s="7">
        <f t="shared" si="12"/>
        <v>0</v>
      </c>
      <c r="L221" s="5">
        <f t="shared" si="14"/>
        <v>0</v>
      </c>
      <c r="M221">
        <f t="shared" si="13"/>
        <v>0</v>
      </c>
    </row>
    <row r="222" spans="11:13" hidden="1" x14ac:dyDescent="0.3">
      <c r="K222" s="7">
        <f t="shared" si="12"/>
        <v>0</v>
      </c>
      <c r="L222" s="5">
        <f t="shared" si="14"/>
        <v>0</v>
      </c>
      <c r="M222">
        <f t="shared" si="13"/>
        <v>0</v>
      </c>
    </row>
    <row r="223" spans="11:13" hidden="1" x14ac:dyDescent="0.3">
      <c r="K223" s="7">
        <f t="shared" si="12"/>
        <v>0</v>
      </c>
      <c r="L223" s="5">
        <f t="shared" si="14"/>
        <v>0</v>
      </c>
      <c r="M223">
        <f t="shared" si="13"/>
        <v>0</v>
      </c>
    </row>
    <row r="224" spans="11:13" hidden="1" x14ac:dyDescent="0.3">
      <c r="K224" s="7">
        <f t="shared" si="12"/>
        <v>0</v>
      </c>
      <c r="L224" s="5">
        <f t="shared" si="14"/>
        <v>0</v>
      </c>
      <c r="M224">
        <f t="shared" si="13"/>
        <v>0</v>
      </c>
    </row>
    <row r="225" spans="11:13" hidden="1" x14ac:dyDescent="0.3">
      <c r="K225" s="7">
        <f t="shared" si="12"/>
        <v>0</v>
      </c>
      <c r="L225" s="5">
        <f t="shared" si="14"/>
        <v>0</v>
      </c>
      <c r="M225">
        <f t="shared" si="13"/>
        <v>0</v>
      </c>
    </row>
    <row r="226" spans="11:13" hidden="1" x14ac:dyDescent="0.3">
      <c r="K226" s="7">
        <f t="shared" si="12"/>
        <v>0</v>
      </c>
      <c r="L226" s="5">
        <f t="shared" si="14"/>
        <v>0</v>
      </c>
      <c r="M226">
        <f t="shared" si="13"/>
        <v>0</v>
      </c>
    </row>
    <row r="227" spans="11:13" hidden="1" x14ac:dyDescent="0.3">
      <c r="K227" s="7">
        <f t="shared" si="12"/>
        <v>0</v>
      </c>
      <c r="L227" s="5">
        <f t="shared" si="14"/>
        <v>0</v>
      </c>
      <c r="M227">
        <f t="shared" si="13"/>
        <v>0</v>
      </c>
    </row>
    <row r="228" spans="11:13" hidden="1" x14ac:dyDescent="0.3">
      <c r="K228" s="7">
        <f t="shared" si="12"/>
        <v>0</v>
      </c>
      <c r="L228" s="5">
        <f t="shared" si="14"/>
        <v>0</v>
      </c>
      <c r="M228">
        <f t="shared" si="13"/>
        <v>0</v>
      </c>
    </row>
    <row r="229" spans="11:13" hidden="1" x14ac:dyDescent="0.3">
      <c r="K229" s="7">
        <f t="shared" si="12"/>
        <v>0</v>
      </c>
      <c r="L229" s="5">
        <f t="shared" si="14"/>
        <v>0</v>
      </c>
      <c r="M229">
        <f t="shared" si="13"/>
        <v>0</v>
      </c>
    </row>
    <row r="230" spans="11:13" hidden="1" x14ac:dyDescent="0.3">
      <c r="K230" s="7">
        <f t="shared" si="12"/>
        <v>0</v>
      </c>
      <c r="L230" s="5">
        <f t="shared" si="14"/>
        <v>0</v>
      </c>
      <c r="M230">
        <f t="shared" si="13"/>
        <v>0</v>
      </c>
    </row>
    <row r="231" spans="11:13" hidden="1" x14ac:dyDescent="0.3">
      <c r="K231" s="7">
        <f t="shared" si="12"/>
        <v>0</v>
      </c>
      <c r="L231" s="5">
        <f t="shared" si="14"/>
        <v>0</v>
      </c>
      <c r="M231">
        <f t="shared" si="13"/>
        <v>0</v>
      </c>
    </row>
    <row r="232" spans="11:13" hidden="1" x14ac:dyDescent="0.3">
      <c r="K232" s="7">
        <f t="shared" si="12"/>
        <v>0</v>
      </c>
      <c r="L232" s="5">
        <f t="shared" si="14"/>
        <v>0</v>
      </c>
      <c r="M232">
        <f t="shared" si="13"/>
        <v>0</v>
      </c>
    </row>
    <row r="233" spans="11:13" hidden="1" x14ac:dyDescent="0.3">
      <c r="K233" s="7">
        <f t="shared" si="12"/>
        <v>0</v>
      </c>
      <c r="L233" s="5">
        <f t="shared" si="14"/>
        <v>0</v>
      </c>
      <c r="M233">
        <f t="shared" si="13"/>
        <v>0</v>
      </c>
    </row>
    <row r="234" spans="11:13" hidden="1" x14ac:dyDescent="0.3">
      <c r="K234" s="7">
        <f t="shared" si="12"/>
        <v>0</v>
      </c>
      <c r="L234" s="5">
        <f t="shared" si="14"/>
        <v>0</v>
      </c>
      <c r="M234">
        <f t="shared" si="13"/>
        <v>0</v>
      </c>
    </row>
    <row r="235" spans="11:13" hidden="1" x14ac:dyDescent="0.3">
      <c r="K235" s="7">
        <f t="shared" si="12"/>
        <v>0</v>
      </c>
      <c r="L235" s="5">
        <f t="shared" si="14"/>
        <v>0</v>
      </c>
      <c r="M235">
        <f t="shared" si="13"/>
        <v>0</v>
      </c>
    </row>
    <row r="236" spans="11:13" hidden="1" x14ac:dyDescent="0.3">
      <c r="K236" s="7">
        <f t="shared" si="12"/>
        <v>0</v>
      </c>
      <c r="L236" s="5">
        <f t="shared" si="14"/>
        <v>0</v>
      </c>
      <c r="M236">
        <f t="shared" si="13"/>
        <v>0</v>
      </c>
    </row>
    <row r="237" spans="11:13" hidden="1" x14ac:dyDescent="0.3">
      <c r="K237" s="7">
        <f t="shared" si="12"/>
        <v>0</v>
      </c>
      <c r="L237" s="5">
        <f t="shared" si="14"/>
        <v>0</v>
      </c>
      <c r="M237">
        <f t="shared" si="13"/>
        <v>0</v>
      </c>
    </row>
    <row r="238" spans="11:13" hidden="1" x14ac:dyDescent="0.3">
      <c r="K238" s="7">
        <f t="shared" si="12"/>
        <v>0</v>
      </c>
      <c r="L238" s="5">
        <f t="shared" si="14"/>
        <v>0</v>
      </c>
      <c r="M238">
        <f t="shared" si="13"/>
        <v>0</v>
      </c>
    </row>
    <row r="239" spans="11:13" hidden="1" x14ac:dyDescent="0.3">
      <c r="K239" s="7">
        <f t="shared" si="12"/>
        <v>0</v>
      </c>
      <c r="L239" s="5">
        <f t="shared" si="14"/>
        <v>0</v>
      </c>
      <c r="M239">
        <f t="shared" si="13"/>
        <v>0</v>
      </c>
    </row>
    <row r="240" spans="11:13" hidden="1" x14ac:dyDescent="0.3">
      <c r="K240" s="7">
        <f t="shared" si="12"/>
        <v>0</v>
      </c>
      <c r="L240" s="5">
        <f t="shared" si="14"/>
        <v>0</v>
      </c>
      <c r="M240">
        <f t="shared" si="13"/>
        <v>0</v>
      </c>
    </row>
    <row r="241" spans="11:13" hidden="1" x14ac:dyDescent="0.3">
      <c r="K241" s="7">
        <f t="shared" si="12"/>
        <v>0</v>
      </c>
      <c r="L241" s="5">
        <f t="shared" si="14"/>
        <v>0</v>
      </c>
      <c r="M241">
        <f t="shared" si="13"/>
        <v>0</v>
      </c>
    </row>
    <row r="242" spans="11:13" hidden="1" x14ac:dyDescent="0.3">
      <c r="K242" s="7">
        <f t="shared" si="12"/>
        <v>0</v>
      </c>
      <c r="L242" s="5">
        <f t="shared" si="14"/>
        <v>0</v>
      </c>
      <c r="M242">
        <f t="shared" si="13"/>
        <v>0</v>
      </c>
    </row>
    <row r="243" spans="11:13" hidden="1" x14ac:dyDescent="0.3">
      <c r="K243" s="7">
        <f t="shared" si="12"/>
        <v>0</v>
      </c>
      <c r="L243" s="5">
        <f t="shared" si="14"/>
        <v>0</v>
      </c>
      <c r="M243">
        <f t="shared" si="13"/>
        <v>0</v>
      </c>
    </row>
    <row r="244" spans="11:13" hidden="1" x14ac:dyDescent="0.3">
      <c r="K244" s="7">
        <f t="shared" si="12"/>
        <v>0</v>
      </c>
      <c r="L244" s="5">
        <f t="shared" si="14"/>
        <v>0</v>
      </c>
      <c r="M244">
        <f t="shared" si="13"/>
        <v>0</v>
      </c>
    </row>
    <row r="245" spans="11:13" hidden="1" x14ac:dyDescent="0.3">
      <c r="K245" s="7">
        <f t="shared" si="12"/>
        <v>0</v>
      </c>
      <c r="L245" s="5">
        <f t="shared" si="14"/>
        <v>0</v>
      </c>
      <c r="M245">
        <f t="shared" si="13"/>
        <v>0</v>
      </c>
    </row>
    <row r="246" spans="11:13" hidden="1" x14ac:dyDescent="0.3">
      <c r="K246" s="7">
        <f t="shared" si="12"/>
        <v>0</v>
      </c>
      <c r="L246" s="5">
        <f t="shared" si="14"/>
        <v>0</v>
      </c>
      <c r="M246">
        <f t="shared" si="13"/>
        <v>0</v>
      </c>
    </row>
    <row r="247" spans="11:13" hidden="1" x14ac:dyDescent="0.3">
      <c r="K247" s="7">
        <f t="shared" si="12"/>
        <v>0</v>
      </c>
      <c r="L247" s="5">
        <f t="shared" si="14"/>
        <v>0</v>
      </c>
      <c r="M247">
        <f t="shared" si="13"/>
        <v>0</v>
      </c>
    </row>
    <row r="248" spans="11:13" hidden="1" x14ac:dyDescent="0.3">
      <c r="K248" s="7">
        <f t="shared" si="12"/>
        <v>0</v>
      </c>
      <c r="L248" s="5">
        <f t="shared" si="14"/>
        <v>0</v>
      </c>
      <c r="M248">
        <f t="shared" si="13"/>
        <v>0</v>
      </c>
    </row>
    <row r="249" spans="11:13" hidden="1" x14ac:dyDescent="0.3">
      <c r="K249" s="7">
        <f t="shared" si="12"/>
        <v>0</v>
      </c>
      <c r="L249" s="5">
        <f t="shared" si="14"/>
        <v>0</v>
      </c>
      <c r="M249">
        <f t="shared" si="13"/>
        <v>0</v>
      </c>
    </row>
    <row r="250" spans="11:13" hidden="1" x14ac:dyDescent="0.3">
      <c r="K250" s="7">
        <f t="shared" si="12"/>
        <v>0</v>
      </c>
      <c r="L250" s="5">
        <f t="shared" si="14"/>
        <v>0</v>
      </c>
      <c r="M250">
        <f t="shared" si="13"/>
        <v>0</v>
      </c>
    </row>
    <row r="251" spans="11:13" hidden="1" x14ac:dyDescent="0.3">
      <c r="K251" s="7">
        <f t="shared" si="12"/>
        <v>0</v>
      </c>
      <c r="L251" s="5">
        <f t="shared" si="14"/>
        <v>0</v>
      </c>
      <c r="M251">
        <f t="shared" si="13"/>
        <v>0</v>
      </c>
    </row>
    <row r="252" spans="11:13" hidden="1" x14ac:dyDescent="0.3">
      <c r="K252" s="7">
        <f t="shared" si="12"/>
        <v>0</v>
      </c>
      <c r="L252" s="5">
        <f t="shared" si="14"/>
        <v>0</v>
      </c>
      <c r="M252">
        <f t="shared" si="13"/>
        <v>0</v>
      </c>
    </row>
    <row r="253" spans="11:13" hidden="1" x14ac:dyDescent="0.3">
      <c r="K253" s="7">
        <f t="shared" si="12"/>
        <v>0</v>
      </c>
      <c r="L253" s="5">
        <f t="shared" si="14"/>
        <v>0</v>
      </c>
      <c r="M253">
        <f t="shared" si="13"/>
        <v>0</v>
      </c>
    </row>
    <row r="254" spans="11:13" hidden="1" x14ac:dyDescent="0.3">
      <c r="K254" s="7">
        <f t="shared" si="12"/>
        <v>0</v>
      </c>
      <c r="L254" s="5">
        <f t="shared" si="14"/>
        <v>0</v>
      </c>
      <c r="M254">
        <f t="shared" si="13"/>
        <v>0</v>
      </c>
    </row>
    <row r="255" spans="11:13" hidden="1" x14ac:dyDescent="0.3">
      <c r="K255" s="7">
        <f t="shared" si="12"/>
        <v>0</v>
      </c>
      <c r="L255" s="5">
        <f t="shared" si="14"/>
        <v>0</v>
      </c>
      <c r="M255">
        <f t="shared" si="13"/>
        <v>0</v>
      </c>
    </row>
    <row r="256" spans="11:13" hidden="1" x14ac:dyDescent="0.3">
      <c r="K256" s="7">
        <f t="shared" si="12"/>
        <v>0</v>
      </c>
      <c r="L256" s="5">
        <f t="shared" si="14"/>
        <v>0</v>
      </c>
      <c r="M256">
        <f t="shared" si="13"/>
        <v>0</v>
      </c>
    </row>
    <row r="257" spans="11:13" hidden="1" x14ac:dyDescent="0.3">
      <c r="K257" s="7">
        <f t="shared" si="12"/>
        <v>0</v>
      </c>
      <c r="L257" s="5">
        <f t="shared" si="14"/>
        <v>0</v>
      </c>
      <c r="M257">
        <f t="shared" si="13"/>
        <v>0</v>
      </c>
    </row>
    <row r="258" spans="11:13" hidden="1" x14ac:dyDescent="0.3">
      <c r="K258" s="7">
        <f t="shared" si="12"/>
        <v>0</v>
      </c>
      <c r="L258" s="5">
        <f t="shared" si="14"/>
        <v>0</v>
      </c>
      <c r="M258">
        <f t="shared" si="13"/>
        <v>0</v>
      </c>
    </row>
    <row r="259" spans="11:13" hidden="1" x14ac:dyDescent="0.3">
      <c r="K259" s="7">
        <f t="shared" si="12"/>
        <v>0</v>
      </c>
      <c r="L259" s="5">
        <f t="shared" si="14"/>
        <v>0</v>
      </c>
      <c r="M259">
        <f t="shared" si="13"/>
        <v>0</v>
      </c>
    </row>
    <row r="260" spans="11:13" hidden="1" x14ac:dyDescent="0.3">
      <c r="K260" s="7">
        <f t="shared" si="12"/>
        <v>0</v>
      </c>
      <c r="L260" s="5">
        <f t="shared" si="14"/>
        <v>0</v>
      </c>
      <c r="M260">
        <f t="shared" si="13"/>
        <v>0</v>
      </c>
    </row>
    <row r="261" spans="11:13" hidden="1" x14ac:dyDescent="0.3">
      <c r="K261" s="7">
        <f t="shared" ref="K261:K324" si="15">SUM(F261:J261)</f>
        <v>0</v>
      </c>
      <c r="L261" s="5">
        <f t="shared" si="14"/>
        <v>0</v>
      </c>
      <c r="M261">
        <f t="shared" ref="M261:M324" si="16">SUM(K261*L261)</f>
        <v>0</v>
      </c>
    </row>
    <row r="262" spans="11:13" hidden="1" x14ac:dyDescent="0.3">
      <c r="K262" s="7">
        <f t="shared" si="15"/>
        <v>0</v>
      </c>
      <c r="L262" s="5">
        <f t="shared" ref="L262:L325" si="17">IF(D262="X",0,IF(E262="",0,IF(E262="H",0,VLOOKUP(E262,$F$539:$G$553,2))))</f>
        <v>0</v>
      </c>
      <c r="M262">
        <f t="shared" si="16"/>
        <v>0</v>
      </c>
    </row>
    <row r="263" spans="11:13" hidden="1" x14ac:dyDescent="0.3">
      <c r="K263" s="7">
        <f t="shared" si="15"/>
        <v>0</v>
      </c>
      <c r="L263" s="5">
        <f t="shared" si="17"/>
        <v>0</v>
      </c>
      <c r="M263">
        <f t="shared" si="16"/>
        <v>0</v>
      </c>
    </row>
    <row r="264" spans="11:13" hidden="1" x14ac:dyDescent="0.3">
      <c r="K264" s="7">
        <f t="shared" si="15"/>
        <v>0</v>
      </c>
      <c r="L264" s="5">
        <f t="shared" si="17"/>
        <v>0</v>
      </c>
      <c r="M264">
        <f t="shared" si="16"/>
        <v>0</v>
      </c>
    </row>
    <row r="265" spans="11:13" hidden="1" x14ac:dyDescent="0.3">
      <c r="K265" s="7">
        <f t="shared" si="15"/>
        <v>0</v>
      </c>
      <c r="L265" s="5">
        <f t="shared" si="17"/>
        <v>0</v>
      </c>
      <c r="M265">
        <f t="shared" si="16"/>
        <v>0</v>
      </c>
    </row>
    <row r="266" spans="11:13" hidden="1" x14ac:dyDescent="0.3">
      <c r="K266" s="7">
        <f t="shared" si="15"/>
        <v>0</v>
      </c>
      <c r="L266" s="5">
        <f t="shared" si="17"/>
        <v>0</v>
      </c>
      <c r="M266">
        <f t="shared" si="16"/>
        <v>0</v>
      </c>
    </row>
    <row r="267" spans="11:13" hidden="1" x14ac:dyDescent="0.3">
      <c r="K267" s="7">
        <f t="shared" si="15"/>
        <v>0</v>
      </c>
      <c r="L267" s="5">
        <f t="shared" si="17"/>
        <v>0</v>
      </c>
      <c r="M267">
        <f t="shared" si="16"/>
        <v>0</v>
      </c>
    </row>
    <row r="268" spans="11:13" hidden="1" x14ac:dyDescent="0.3">
      <c r="K268" s="7">
        <f t="shared" si="15"/>
        <v>0</v>
      </c>
      <c r="L268" s="5">
        <f t="shared" si="17"/>
        <v>0</v>
      </c>
      <c r="M268">
        <f t="shared" si="16"/>
        <v>0</v>
      </c>
    </row>
    <row r="269" spans="11:13" hidden="1" x14ac:dyDescent="0.3">
      <c r="K269" s="7">
        <f t="shared" si="15"/>
        <v>0</v>
      </c>
      <c r="L269" s="5">
        <f t="shared" si="17"/>
        <v>0</v>
      </c>
      <c r="M269">
        <f t="shared" si="16"/>
        <v>0</v>
      </c>
    </row>
    <row r="270" spans="11:13" hidden="1" x14ac:dyDescent="0.3">
      <c r="K270" s="7">
        <f t="shared" si="15"/>
        <v>0</v>
      </c>
      <c r="L270" s="5">
        <f t="shared" si="17"/>
        <v>0</v>
      </c>
      <c r="M270">
        <f t="shared" si="16"/>
        <v>0</v>
      </c>
    </row>
    <row r="271" spans="11:13" hidden="1" x14ac:dyDescent="0.3">
      <c r="K271" s="7">
        <f t="shared" si="15"/>
        <v>0</v>
      </c>
      <c r="L271" s="5">
        <f t="shared" si="17"/>
        <v>0</v>
      </c>
      <c r="M271">
        <f t="shared" si="16"/>
        <v>0</v>
      </c>
    </row>
    <row r="272" spans="11:13" hidden="1" x14ac:dyDescent="0.3">
      <c r="K272" s="7">
        <f t="shared" si="15"/>
        <v>0</v>
      </c>
      <c r="L272" s="5">
        <f t="shared" si="17"/>
        <v>0</v>
      </c>
      <c r="M272">
        <f t="shared" si="16"/>
        <v>0</v>
      </c>
    </row>
    <row r="273" spans="11:13" hidden="1" x14ac:dyDescent="0.3">
      <c r="K273" s="7">
        <f t="shared" si="15"/>
        <v>0</v>
      </c>
      <c r="L273" s="5">
        <f t="shared" si="17"/>
        <v>0</v>
      </c>
      <c r="M273">
        <f t="shared" si="16"/>
        <v>0</v>
      </c>
    </row>
    <row r="274" spans="11:13" hidden="1" x14ac:dyDescent="0.3">
      <c r="K274" s="7">
        <f t="shared" si="15"/>
        <v>0</v>
      </c>
      <c r="L274" s="5">
        <f t="shared" si="17"/>
        <v>0</v>
      </c>
      <c r="M274">
        <f t="shared" si="16"/>
        <v>0</v>
      </c>
    </row>
    <row r="275" spans="11:13" hidden="1" x14ac:dyDescent="0.3">
      <c r="K275" s="7">
        <f t="shared" si="15"/>
        <v>0</v>
      </c>
      <c r="L275" s="5">
        <f t="shared" si="17"/>
        <v>0</v>
      </c>
      <c r="M275">
        <f t="shared" si="16"/>
        <v>0</v>
      </c>
    </row>
    <row r="276" spans="11:13" hidden="1" x14ac:dyDescent="0.3">
      <c r="K276" s="7">
        <f t="shared" si="15"/>
        <v>0</v>
      </c>
      <c r="L276" s="5">
        <f t="shared" si="17"/>
        <v>0</v>
      </c>
      <c r="M276">
        <f t="shared" si="16"/>
        <v>0</v>
      </c>
    </row>
    <row r="277" spans="11:13" hidden="1" x14ac:dyDescent="0.3">
      <c r="K277" s="7">
        <f t="shared" si="15"/>
        <v>0</v>
      </c>
      <c r="L277" s="5">
        <f t="shared" si="17"/>
        <v>0</v>
      </c>
      <c r="M277">
        <f t="shared" si="16"/>
        <v>0</v>
      </c>
    </row>
    <row r="278" spans="11:13" hidden="1" x14ac:dyDescent="0.3">
      <c r="K278" s="7">
        <f t="shared" si="15"/>
        <v>0</v>
      </c>
      <c r="L278" s="5">
        <f t="shared" si="17"/>
        <v>0</v>
      </c>
      <c r="M278">
        <f t="shared" si="16"/>
        <v>0</v>
      </c>
    </row>
    <row r="279" spans="11:13" hidden="1" x14ac:dyDescent="0.3">
      <c r="K279" s="7">
        <f t="shared" si="15"/>
        <v>0</v>
      </c>
      <c r="L279" s="5">
        <f t="shared" si="17"/>
        <v>0</v>
      </c>
      <c r="M279">
        <f t="shared" si="16"/>
        <v>0</v>
      </c>
    </row>
    <row r="280" spans="11:13" hidden="1" x14ac:dyDescent="0.3">
      <c r="K280" s="7">
        <f t="shared" si="15"/>
        <v>0</v>
      </c>
      <c r="L280" s="5">
        <f t="shared" si="17"/>
        <v>0</v>
      </c>
      <c r="M280">
        <f t="shared" si="16"/>
        <v>0</v>
      </c>
    </row>
    <row r="281" spans="11:13" hidden="1" x14ac:dyDescent="0.3">
      <c r="K281" s="7">
        <f t="shared" si="15"/>
        <v>0</v>
      </c>
      <c r="L281" s="5">
        <f t="shared" si="17"/>
        <v>0</v>
      </c>
      <c r="M281">
        <f t="shared" si="16"/>
        <v>0</v>
      </c>
    </row>
    <row r="282" spans="11:13" hidden="1" x14ac:dyDescent="0.3">
      <c r="K282" s="7">
        <f t="shared" si="15"/>
        <v>0</v>
      </c>
      <c r="L282" s="5">
        <f t="shared" si="17"/>
        <v>0</v>
      </c>
      <c r="M282">
        <f t="shared" si="16"/>
        <v>0</v>
      </c>
    </row>
    <row r="283" spans="11:13" hidden="1" x14ac:dyDescent="0.3">
      <c r="K283" s="7">
        <f t="shared" si="15"/>
        <v>0</v>
      </c>
      <c r="L283" s="5">
        <f t="shared" si="17"/>
        <v>0</v>
      </c>
      <c r="M283">
        <f t="shared" si="16"/>
        <v>0</v>
      </c>
    </row>
    <row r="284" spans="11:13" hidden="1" x14ac:dyDescent="0.3">
      <c r="K284" s="7">
        <f t="shared" si="15"/>
        <v>0</v>
      </c>
      <c r="L284" s="5">
        <f t="shared" si="17"/>
        <v>0</v>
      </c>
      <c r="M284">
        <f t="shared" si="16"/>
        <v>0</v>
      </c>
    </row>
    <row r="285" spans="11:13" hidden="1" x14ac:dyDescent="0.3">
      <c r="K285" s="7">
        <f t="shared" si="15"/>
        <v>0</v>
      </c>
      <c r="L285" s="5">
        <f t="shared" si="17"/>
        <v>0</v>
      </c>
      <c r="M285">
        <f t="shared" si="16"/>
        <v>0</v>
      </c>
    </row>
    <row r="286" spans="11:13" hidden="1" x14ac:dyDescent="0.3">
      <c r="K286" s="7">
        <f t="shared" si="15"/>
        <v>0</v>
      </c>
      <c r="L286" s="5">
        <f t="shared" si="17"/>
        <v>0</v>
      </c>
      <c r="M286">
        <f t="shared" si="16"/>
        <v>0</v>
      </c>
    </row>
    <row r="287" spans="11:13" hidden="1" x14ac:dyDescent="0.3">
      <c r="K287" s="7">
        <f t="shared" si="15"/>
        <v>0</v>
      </c>
      <c r="L287" s="5">
        <f t="shared" si="17"/>
        <v>0</v>
      </c>
      <c r="M287">
        <f t="shared" si="16"/>
        <v>0</v>
      </c>
    </row>
    <row r="288" spans="11:13" hidden="1" x14ac:dyDescent="0.3">
      <c r="K288" s="7">
        <f t="shared" si="15"/>
        <v>0</v>
      </c>
      <c r="L288" s="5">
        <f t="shared" si="17"/>
        <v>0</v>
      </c>
      <c r="M288">
        <f t="shared" si="16"/>
        <v>0</v>
      </c>
    </row>
    <row r="289" spans="11:13" hidden="1" x14ac:dyDescent="0.3">
      <c r="K289" s="7">
        <f t="shared" si="15"/>
        <v>0</v>
      </c>
      <c r="L289" s="5">
        <f t="shared" si="17"/>
        <v>0</v>
      </c>
      <c r="M289">
        <f t="shared" si="16"/>
        <v>0</v>
      </c>
    </row>
    <row r="290" spans="11:13" hidden="1" x14ac:dyDescent="0.3">
      <c r="K290" s="7">
        <f t="shared" si="15"/>
        <v>0</v>
      </c>
      <c r="L290" s="5">
        <f t="shared" si="17"/>
        <v>0</v>
      </c>
      <c r="M290">
        <f t="shared" si="16"/>
        <v>0</v>
      </c>
    </row>
    <row r="291" spans="11:13" hidden="1" x14ac:dyDescent="0.3">
      <c r="K291" s="7">
        <f t="shared" si="15"/>
        <v>0</v>
      </c>
      <c r="L291" s="5">
        <f t="shared" si="17"/>
        <v>0</v>
      </c>
      <c r="M291">
        <f t="shared" si="16"/>
        <v>0</v>
      </c>
    </row>
    <row r="292" spans="11:13" hidden="1" x14ac:dyDescent="0.3">
      <c r="K292" s="7">
        <f t="shared" si="15"/>
        <v>0</v>
      </c>
      <c r="L292" s="5">
        <f t="shared" si="17"/>
        <v>0</v>
      </c>
      <c r="M292">
        <f t="shared" si="16"/>
        <v>0</v>
      </c>
    </row>
    <row r="293" spans="11:13" hidden="1" x14ac:dyDescent="0.3">
      <c r="K293" s="7">
        <f t="shared" si="15"/>
        <v>0</v>
      </c>
      <c r="L293" s="5">
        <f t="shared" si="17"/>
        <v>0</v>
      </c>
      <c r="M293">
        <f t="shared" si="16"/>
        <v>0</v>
      </c>
    </row>
    <row r="294" spans="11:13" hidden="1" x14ac:dyDescent="0.3">
      <c r="K294" s="7">
        <f t="shared" si="15"/>
        <v>0</v>
      </c>
      <c r="L294" s="5">
        <f t="shared" si="17"/>
        <v>0</v>
      </c>
      <c r="M294">
        <f t="shared" si="16"/>
        <v>0</v>
      </c>
    </row>
    <row r="295" spans="11:13" hidden="1" x14ac:dyDescent="0.3">
      <c r="K295" s="7">
        <f t="shared" si="15"/>
        <v>0</v>
      </c>
      <c r="L295" s="5">
        <f t="shared" si="17"/>
        <v>0</v>
      </c>
      <c r="M295">
        <f t="shared" si="16"/>
        <v>0</v>
      </c>
    </row>
    <row r="296" spans="11:13" hidden="1" x14ac:dyDescent="0.3">
      <c r="K296" s="7">
        <f t="shared" si="15"/>
        <v>0</v>
      </c>
      <c r="L296" s="5">
        <f t="shared" si="17"/>
        <v>0</v>
      </c>
      <c r="M296">
        <f t="shared" si="16"/>
        <v>0</v>
      </c>
    </row>
    <row r="297" spans="11:13" hidden="1" x14ac:dyDescent="0.3">
      <c r="K297" s="7">
        <f t="shared" si="15"/>
        <v>0</v>
      </c>
      <c r="L297" s="5">
        <f t="shared" si="17"/>
        <v>0</v>
      </c>
      <c r="M297">
        <f t="shared" si="16"/>
        <v>0</v>
      </c>
    </row>
    <row r="298" spans="11:13" hidden="1" x14ac:dyDescent="0.3">
      <c r="K298" s="7">
        <f t="shared" si="15"/>
        <v>0</v>
      </c>
      <c r="L298" s="5">
        <f t="shared" si="17"/>
        <v>0</v>
      </c>
      <c r="M298">
        <f t="shared" si="16"/>
        <v>0</v>
      </c>
    </row>
    <row r="299" spans="11:13" hidden="1" x14ac:dyDescent="0.3">
      <c r="K299" s="7">
        <f t="shared" si="15"/>
        <v>0</v>
      </c>
      <c r="L299" s="5">
        <f t="shared" si="17"/>
        <v>0</v>
      </c>
      <c r="M299">
        <f t="shared" si="16"/>
        <v>0</v>
      </c>
    </row>
    <row r="300" spans="11:13" hidden="1" x14ac:dyDescent="0.3">
      <c r="K300" s="7">
        <f t="shared" si="15"/>
        <v>0</v>
      </c>
      <c r="L300" s="5">
        <f t="shared" si="17"/>
        <v>0</v>
      </c>
      <c r="M300">
        <f t="shared" si="16"/>
        <v>0</v>
      </c>
    </row>
    <row r="301" spans="11:13" hidden="1" x14ac:dyDescent="0.3">
      <c r="K301" s="7">
        <f t="shared" si="15"/>
        <v>0</v>
      </c>
      <c r="L301" s="5">
        <f t="shared" si="17"/>
        <v>0</v>
      </c>
      <c r="M301">
        <f t="shared" si="16"/>
        <v>0</v>
      </c>
    </row>
    <row r="302" spans="11:13" hidden="1" x14ac:dyDescent="0.3">
      <c r="K302" s="7">
        <f t="shared" si="15"/>
        <v>0</v>
      </c>
      <c r="L302" s="5">
        <f t="shared" si="17"/>
        <v>0</v>
      </c>
      <c r="M302">
        <f t="shared" si="16"/>
        <v>0</v>
      </c>
    </row>
    <row r="303" spans="11:13" hidden="1" x14ac:dyDescent="0.3">
      <c r="K303" s="7">
        <f t="shared" si="15"/>
        <v>0</v>
      </c>
      <c r="L303" s="5">
        <f t="shared" si="17"/>
        <v>0</v>
      </c>
      <c r="M303">
        <f t="shared" si="16"/>
        <v>0</v>
      </c>
    </row>
    <row r="304" spans="11:13" hidden="1" x14ac:dyDescent="0.3">
      <c r="K304" s="7">
        <f t="shared" si="15"/>
        <v>0</v>
      </c>
      <c r="L304" s="5">
        <f t="shared" si="17"/>
        <v>0</v>
      </c>
      <c r="M304">
        <f t="shared" si="16"/>
        <v>0</v>
      </c>
    </row>
    <row r="305" spans="11:13" hidden="1" x14ac:dyDescent="0.3">
      <c r="K305" s="7">
        <f t="shared" si="15"/>
        <v>0</v>
      </c>
      <c r="L305" s="5">
        <f t="shared" si="17"/>
        <v>0</v>
      </c>
      <c r="M305">
        <f t="shared" si="16"/>
        <v>0</v>
      </c>
    </row>
    <row r="306" spans="11:13" hidden="1" x14ac:dyDescent="0.3">
      <c r="K306" s="7">
        <f t="shared" si="15"/>
        <v>0</v>
      </c>
      <c r="L306" s="5">
        <f t="shared" si="17"/>
        <v>0</v>
      </c>
      <c r="M306">
        <f t="shared" si="16"/>
        <v>0</v>
      </c>
    </row>
    <row r="307" spans="11:13" hidden="1" x14ac:dyDescent="0.3">
      <c r="K307" s="7">
        <f t="shared" si="15"/>
        <v>0</v>
      </c>
      <c r="L307" s="5">
        <f t="shared" si="17"/>
        <v>0</v>
      </c>
      <c r="M307">
        <f t="shared" si="16"/>
        <v>0</v>
      </c>
    </row>
    <row r="308" spans="11:13" hidden="1" x14ac:dyDescent="0.3">
      <c r="K308" s="7">
        <f t="shared" si="15"/>
        <v>0</v>
      </c>
      <c r="L308" s="5">
        <f t="shared" si="17"/>
        <v>0</v>
      </c>
      <c r="M308">
        <f t="shared" si="16"/>
        <v>0</v>
      </c>
    </row>
    <row r="309" spans="11:13" hidden="1" x14ac:dyDescent="0.3">
      <c r="K309" s="7">
        <f t="shared" si="15"/>
        <v>0</v>
      </c>
      <c r="L309" s="5">
        <f t="shared" si="17"/>
        <v>0</v>
      </c>
      <c r="M309">
        <f t="shared" si="16"/>
        <v>0</v>
      </c>
    </row>
    <row r="310" spans="11:13" hidden="1" x14ac:dyDescent="0.3">
      <c r="K310" s="7">
        <f t="shared" si="15"/>
        <v>0</v>
      </c>
      <c r="L310" s="5">
        <f t="shared" si="17"/>
        <v>0</v>
      </c>
      <c r="M310">
        <f t="shared" si="16"/>
        <v>0</v>
      </c>
    </row>
    <row r="311" spans="11:13" hidden="1" x14ac:dyDescent="0.3">
      <c r="K311" s="7">
        <f t="shared" si="15"/>
        <v>0</v>
      </c>
      <c r="L311" s="5">
        <f t="shared" si="17"/>
        <v>0</v>
      </c>
      <c r="M311">
        <f t="shared" si="16"/>
        <v>0</v>
      </c>
    </row>
    <row r="312" spans="11:13" hidden="1" x14ac:dyDescent="0.3">
      <c r="K312" s="7">
        <f t="shared" si="15"/>
        <v>0</v>
      </c>
      <c r="L312" s="5">
        <f t="shared" si="17"/>
        <v>0</v>
      </c>
      <c r="M312">
        <f t="shared" si="16"/>
        <v>0</v>
      </c>
    </row>
    <row r="313" spans="11:13" hidden="1" x14ac:dyDescent="0.3">
      <c r="K313" s="7">
        <f t="shared" si="15"/>
        <v>0</v>
      </c>
      <c r="L313" s="5">
        <f t="shared" si="17"/>
        <v>0</v>
      </c>
      <c r="M313">
        <f t="shared" si="16"/>
        <v>0</v>
      </c>
    </row>
    <row r="314" spans="11:13" hidden="1" x14ac:dyDescent="0.3">
      <c r="K314" s="7">
        <f t="shared" si="15"/>
        <v>0</v>
      </c>
      <c r="L314" s="5">
        <f t="shared" si="17"/>
        <v>0</v>
      </c>
      <c r="M314">
        <f t="shared" si="16"/>
        <v>0</v>
      </c>
    </row>
    <row r="315" spans="11:13" hidden="1" x14ac:dyDescent="0.3">
      <c r="K315" s="7">
        <f t="shared" si="15"/>
        <v>0</v>
      </c>
      <c r="L315" s="5">
        <f t="shared" si="17"/>
        <v>0</v>
      </c>
      <c r="M315">
        <f t="shared" si="16"/>
        <v>0</v>
      </c>
    </row>
    <row r="316" spans="11:13" hidden="1" x14ac:dyDescent="0.3">
      <c r="K316" s="7">
        <f t="shared" si="15"/>
        <v>0</v>
      </c>
      <c r="L316" s="5">
        <f t="shared" si="17"/>
        <v>0</v>
      </c>
      <c r="M316">
        <f t="shared" si="16"/>
        <v>0</v>
      </c>
    </row>
    <row r="317" spans="11:13" hidden="1" x14ac:dyDescent="0.3">
      <c r="K317" s="7">
        <f t="shared" si="15"/>
        <v>0</v>
      </c>
      <c r="L317" s="5">
        <f t="shared" si="17"/>
        <v>0</v>
      </c>
      <c r="M317">
        <f t="shared" si="16"/>
        <v>0</v>
      </c>
    </row>
    <row r="318" spans="11:13" hidden="1" x14ac:dyDescent="0.3">
      <c r="K318" s="7">
        <f t="shared" si="15"/>
        <v>0</v>
      </c>
      <c r="L318" s="5">
        <f t="shared" si="17"/>
        <v>0</v>
      </c>
      <c r="M318">
        <f t="shared" si="16"/>
        <v>0</v>
      </c>
    </row>
    <row r="319" spans="11:13" hidden="1" x14ac:dyDescent="0.3">
      <c r="K319" s="7">
        <f t="shared" si="15"/>
        <v>0</v>
      </c>
      <c r="L319" s="5">
        <f t="shared" si="17"/>
        <v>0</v>
      </c>
      <c r="M319">
        <f t="shared" si="16"/>
        <v>0</v>
      </c>
    </row>
    <row r="320" spans="11:13" hidden="1" x14ac:dyDescent="0.3">
      <c r="K320" s="7">
        <f t="shared" si="15"/>
        <v>0</v>
      </c>
      <c r="L320" s="5">
        <f t="shared" si="17"/>
        <v>0</v>
      </c>
      <c r="M320">
        <f t="shared" si="16"/>
        <v>0</v>
      </c>
    </row>
    <row r="321" spans="11:13" hidden="1" x14ac:dyDescent="0.3">
      <c r="K321" s="7">
        <f t="shared" si="15"/>
        <v>0</v>
      </c>
      <c r="L321" s="5">
        <f t="shared" si="17"/>
        <v>0</v>
      </c>
      <c r="M321">
        <f t="shared" si="16"/>
        <v>0</v>
      </c>
    </row>
    <row r="322" spans="11:13" hidden="1" x14ac:dyDescent="0.3">
      <c r="K322" s="7">
        <f t="shared" si="15"/>
        <v>0</v>
      </c>
      <c r="L322" s="5">
        <f t="shared" si="17"/>
        <v>0</v>
      </c>
      <c r="M322">
        <f t="shared" si="16"/>
        <v>0</v>
      </c>
    </row>
    <row r="323" spans="11:13" hidden="1" x14ac:dyDescent="0.3">
      <c r="K323" s="7">
        <f t="shared" si="15"/>
        <v>0</v>
      </c>
      <c r="L323" s="5">
        <f t="shared" si="17"/>
        <v>0</v>
      </c>
      <c r="M323">
        <f t="shared" si="16"/>
        <v>0</v>
      </c>
    </row>
    <row r="324" spans="11:13" hidden="1" x14ac:dyDescent="0.3">
      <c r="K324" s="7">
        <f t="shared" si="15"/>
        <v>0</v>
      </c>
      <c r="L324" s="5">
        <f t="shared" si="17"/>
        <v>0</v>
      </c>
      <c r="M324">
        <f t="shared" si="16"/>
        <v>0</v>
      </c>
    </row>
    <row r="325" spans="11:13" hidden="1" x14ac:dyDescent="0.3">
      <c r="K325" s="7">
        <f t="shared" ref="K325:K388" si="18">SUM(F325:J325)</f>
        <v>0</v>
      </c>
      <c r="L325" s="5">
        <f t="shared" si="17"/>
        <v>0</v>
      </c>
      <c r="M325">
        <f t="shared" ref="M325:M388" si="19">SUM(K325*L325)</f>
        <v>0</v>
      </c>
    </row>
    <row r="326" spans="11:13" hidden="1" x14ac:dyDescent="0.3">
      <c r="K326" s="7">
        <f t="shared" si="18"/>
        <v>0</v>
      </c>
      <c r="L326" s="5">
        <f t="shared" ref="L326:L389" si="20">IF(D326="X",0,IF(E326="",0,IF(E326="H",0,VLOOKUP(E326,$F$539:$G$553,2))))</f>
        <v>0</v>
      </c>
      <c r="M326">
        <f t="shared" si="19"/>
        <v>0</v>
      </c>
    </row>
    <row r="327" spans="11:13" hidden="1" x14ac:dyDescent="0.3">
      <c r="K327" s="7">
        <f t="shared" si="18"/>
        <v>0</v>
      </c>
      <c r="L327" s="5">
        <f t="shared" si="20"/>
        <v>0</v>
      </c>
      <c r="M327">
        <f t="shared" si="19"/>
        <v>0</v>
      </c>
    </row>
    <row r="328" spans="11:13" hidden="1" x14ac:dyDescent="0.3">
      <c r="K328" s="7">
        <f t="shared" si="18"/>
        <v>0</v>
      </c>
      <c r="L328" s="5">
        <f t="shared" si="20"/>
        <v>0</v>
      </c>
      <c r="M328">
        <f t="shared" si="19"/>
        <v>0</v>
      </c>
    </row>
    <row r="329" spans="11:13" hidden="1" x14ac:dyDescent="0.3">
      <c r="K329" s="7">
        <f t="shared" si="18"/>
        <v>0</v>
      </c>
      <c r="L329" s="5">
        <f t="shared" si="20"/>
        <v>0</v>
      </c>
      <c r="M329">
        <f t="shared" si="19"/>
        <v>0</v>
      </c>
    </row>
    <row r="330" spans="11:13" hidden="1" x14ac:dyDescent="0.3">
      <c r="K330" s="7">
        <f t="shared" si="18"/>
        <v>0</v>
      </c>
      <c r="L330" s="5">
        <f t="shared" si="20"/>
        <v>0</v>
      </c>
      <c r="M330">
        <f t="shared" si="19"/>
        <v>0</v>
      </c>
    </row>
    <row r="331" spans="11:13" hidden="1" x14ac:dyDescent="0.3">
      <c r="K331" s="7">
        <f t="shared" si="18"/>
        <v>0</v>
      </c>
      <c r="L331" s="5">
        <f t="shared" si="20"/>
        <v>0</v>
      </c>
      <c r="M331">
        <f t="shared" si="19"/>
        <v>0</v>
      </c>
    </row>
    <row r="332" spans="11:13" hidden="1" x14ac:dyDescent="0.3">
      <c r="K332" s="7">
        <f t="shared" si="18"/>
        <v>0</v>
      </c>
      <c r="L332" s="5">
        <f t="shared" si="20"/>
        <v>0</v>
      </c>
      <c r="M332">
        <f t="shared" si="19"/>
        <v>0</v>
      </c>
    </row>
    <row r="333" spans="11:13" hidden="1" x14ac:dyDescent="0.3">
      <c r="K333" s="7">
        <f t="shared" si="18"/>
        <v>0</v>
      </c>
      <c r="L333" s="5">
        <f t="shared" si="20"/>
        <v>0</v>
      </c>
      <c r="M333">
        <f t="shared" si="19"/>
        <v>0</v>
      </c>
    </row>
    <row r="334" spans="11:13" hidden="1" x14ac:dyDescent="0.3">
      <c r="K334" s="7">
        <f t="shared" si="18"/>
        <v>0</v>
      </c>
      <c r="L334" s="5">
        <f t="shared" si="20"/>
        <v>0</v>
      </c>
      <c r="M334">
        <f t="shared" si="19"/>
        <v>0</v>
      </c>
    </row>
    <row r="335" spans="11:13" hidden="1" x14ac:dyDescent="0.3">
      <c r="K335" s="7">
        <f t="shared" si="18"/>
        <v>0</v>
      </c>
      <c r="L335" s="5">
        <f t="shared" si="20"/>
        <v>0</v>
      </c>
      <c r="M335">
        <f t="shared" si="19"/>
        <v>0</v>
      </c>
    </row>
    <row r="336" spans="11:13" hidden="1" x14ac:dyDescent="0.3">
      <c r="K336" s="7">
        <f t="shared" si="18"/>
        <v>0</v>
      </c>
      <c r="L336" s="5">
        <f t="shared" si="20"/>
        <v>0</v>
      </c>
      <c r="M336">
        <f t="shared" si="19"/>
        <v>0</v>
      </c>
    </row>
    <row r="337" spans="11:13" hidden="1" x14ac:dyDescent="0.3">
      <c r="K337" s="7">
        <f t="shared" si="18"/>
        <v>0</v>
      </c>
      <c r="L337" s="5">
        <f t="shared" si="20"/>
        <v>0</v>
      </c>
      <c r="M337">
        <f t="shared" si="19"/>
        <v>0</v>
      </c>
    </row>
    <row r="338" spans="11:13" hidden="1" x14ac:dyDescent="0.3">
      <c r="K338" s="7">
        <f t="shared" si="18"/>
        <v>0</v>
      </c>
      <c r="L338" s="5">
        <f t="shared" si="20"/>
        <v>0</v>
      </c>
      <c r="M338">
        <f t="shared" si="19"/>
        <v>0</v>
      </c>
    </row>
    <row r="339" spans="11:13" hidden="1" x14ac:dyDescent="0.3">
      <c r="K339" s="7">
        <f t="shared" si="18"/>
        <v>0</v>
      </c>
      <c r="L339" s="5">
        <f t="shared" si="20"/>
        <v>0</v>
      </c>
      <c r="M339">
        <f t="shared" si="19"/>
        <v>0</v>
      </c>
    </row>
    <row r="340" spans="11:13" hidden="1" x14ac:dyDescent="0.3">
      <c r="K340" s="7">
        <f t="shared" si="18"/>
        <v>0</v>
      </c>
      <c r="L340" s="5">
        <f t="shared" si="20"/>
        <v>0</v>
      </c>
      <c r="M340">
        <f t="shared" si="19"/>
        <v>0</v>
      </c>
    </row>
    <row r="341" spans="11:13" hidden="1" x14ac:dyDescent="0.3">
      <c r="K341" s="7">
        <f t="shared" si="18"/>
        <v>0</v>
      </c>
      <c r="L341" s="5">
        <f t="shared" si="20"/>
        <v>0</v>
      </c>
      <c r="M341">
        <f t="shared" si="19"/>
        <v>0</v>
      </c>
    </row>
    <row r="342" spans="11:13" hidden="1" x14ac:dyDescent="0.3">
      <c r="K342" s="7">
        <f t="shared" si="18"/>
        <v>0</v>
      </c>
      <c r="L342" s="5">
        <f t="shared" si="20"/>
        <v>0</v>
      </c>
      <c r="M342">
        <f t="shared" si="19"/>
        <v>0</v>
      </c>
    </row>
    <row r="343" spans="11:13" hidden="1" x14ac:dyDescent="0.3">
      <c r="K343" s="7">
        <f t="shared" si="18"/>
        <v>0</v>
      </c>
      <c r="L343" s="5">
        <f t="shared" si="20"/>
        <v>0</v>
      </c>
      <c r="M343">
        <f t="shared" si="19"/>
        <v>0</v>
      </c>
    </row>
    <row r="344" spans="11:13" hidden="1" x14ac:dyDescent="0.3">
      <c r="K344" s="7">
        <f t="shared" si="18"/>
        <v>0</v>
      </c>
      <c r="L344" s="5">
        <f t="shared" si="20"/>
        <v>0</v>
      </c>
      <c r="M344">
        <f t="shared" si="19"/>
        <v>0</v>
      </c>
    </row>
    <row r="345" spans="11:13" hidden="1" x14ac:dyDescent="0.3">
      <c r="K345" s="7">
        <f t="shared" si="18"/>
        <v>0</v>
      </c>
      <c r="L345" s="5">
        <f t="shared" si="20"/>
        <v>0</v>
      </c>
      <c r="M345">
        <f t="shared" si="19"/>
        <v>0</v>
      </c>
    </row>
    <row r="346" spans="11:13" hidden="1" x14ac:dyDescent="0.3">
      <c r="K346" s="7">
        <f t="shared" si="18"/>
        <v>0</v>
      </c>
      <c r="L346" s="5">
        <f t="shared" si="20"/>
        <v>0</v>
      </c>
      <c r="M346">
        <f t="shared" si="19"/>
        <v>0</v>
      </c>
    </row>
    <row r="347" spans="11:13" hidden="1" x14ac:dyDescent="0.3">
      <c r="K347" s="7">
        <f t="shared" si="18"/>
        <v>0</v>
      </c>
      <c r="L347" s="5">
        <f t="shared" si="20"/>
        <v>0</v>
      </c>
      <c r="M347">
        <f t="shared" si="19"/>
        <v>0</v>
      </c>
    </row>
    <row r="348" spans="11:13" hidden="1" x14ac:dyDescent="0.3">
      <c r="K348" s="7">
        <f t="shared" si="18"/>
        <v>0</v>
      </c>
      <c r="L348" s="5">
        <f t="shared" si="20"/>
        <v>0</v>
      </c>
      <c r="M348">
        <f t="shared" si="19"/>
        <v>0</v>
      </c>
    </row>
    <row r="349" spans="11:13" hidden="1" x14ac:dyDescent="0.3">
      <c r="K349" s="7">
        <f t="shared" si="18"/>
        <v>0</v>
      </c>
      <c r="L349" s="5">
        <f t="shared" si="20"/>
        <v>0</v>
      </c>
      <c r="M349">
        <f t="shared" si="19"/>
        <v>0</v>
      </c>
    </row>
    <row r="350" spans="11:13" hidden="1" x14ac:dyDescent="0.3">
      <c r="K350" s="7">
        <f t="shared" si="18"/>
        <v>0</v>
      </c>
      <c r="L350" s="5">
        <f t="shared" si="20"/>
        <v>0</v>
      </c>
      <c r="M350">
        <f t="shared" si="19"/>
        <v>0</v>
      </c>
    </row>
    <row r="351" spans="11:13" hidden="1" x14ac:dyDescent="0.3">
      <c r="K351" s="7">
        <f t="shared" si="18"/>
        <v>0</v>
      </c>
      <c r="L351" s="5">
        <f t="shared" si="20"/>
        <v>0</v>
      </c>
      <c r="M351">
        <f t="shared" si="19"/>
        <v>0</v>
      </c>
    </row>
    <row r="352" spans="11:13" hidden="1" x14ac:dyDescent="0.3">
      <c r="K352" s="7">
        <f t="shared" si="18"/>
        <v>0</v>
      </c>
      <c r="L352" s="5">
        <f t="shared" si="20"/>
        <v>0</v>
      </c>
      <c r="M352">
        <f t="shared" si="19"/>
        <v>0</v>
      </c>
    </row>
    <row r="353" spans="11:13" hidden="1" x14ac:dyDescent="0.3">
      <c r="K353" s="7">
        <f t="shared" si="18"/>
        <v>0</v>
      </c>
      <c r="L353" s="5">
        <f t="shared" si="20"/>
        <v>0</v>
      </c>
      <c r="M353">
        <f t="shared" si="19"/>
        <v>0</v>
      </c>
    </row>
    <row r="354" spans="11:13" hidden="1" x14ac:dyDescent="0.3">
      <c r="K354" s="7">
        <f t="shared" si="18"/>
        <v>0</v>
      </c>
      <c r="L354" s="5">
        <f t="shared" si="20"/>
        <v>0</v>
      </c>
      <c r="M354">
        <f t="shared" si="19"/>
        <v>0</v>
      </c>
    </row>
    <row r="355" spans="11:13" hidden="1" x14ac:dyDescent="0.3">
      <c r="K355" s="7">
        <f t="shared" si="18"/>
        <v>0</v>
      </c>
      <c r="L355" s="5">
        <f t="shared" si="20"/>
        <v>0</v>
      </c>
      <c r="M355">
        <f t="shared" si="19"/>
        <v>0</v>
      </c>
    </row>
    <row r="356" spans="11:13" hidden="1" x14ac:dyDescent="0.3">
      <c r="K356" s="7">
        <f t="shared" si="18"/>
        <v>0</v>
      </c>
      <c r="L356" s="5">
        <f t="shared" si="20"/>
        <v>0</v>
      </c>
      <c r="M356">
        <f t="shared" si="19"/>
        <v>0</v>
      </c>
    </row>
    <row r="357" spans="11:13" hidden="1" x14ac:dyDescent="0.3">
      <c r="K357" s="7">
        <f t="shared" si="18"/>
        <v>0</v>
      </c>
      <c r="L357" s="5">
        <f t="shared" si="20"/>
        <v>0</v>
      </c>
      <c r="M357">
        <f t="shared" si="19"/>
        <v>0</v>
      </c>
    </row>
    <row r="358" spans="11:13" hidden="1" x14ac:dyDescent="0.3">
      <c r="K358" s="7">
        <f t="shared" si="18"/>
        <v>0</v>
      </c>
      <c r="L358" s="5">
        <f t="shared" si="20"/>
        <v>0</v>
      </c>
      <c r="M358">
        <f t="shared" si="19"/>
        <v>0</v>
      </c>
    </row>
    <row r="359" spans="11:13" hidden="1" x14ac:dyDescent="0.3">
      <c r="K359" s="7">
        <f t="shared" si="18"/>
        <v>0</v>
      </c>
      <c r="L359" s="5">
        <f t="shared" si="20"/>
        <v>0</v>
      </c>
      <c r="M359">
        <f t="shared" si="19"/>
        <v>0</v>
      </c>
    </row>
    <row r="360" spans="11:13" hidden="1" x14ac:dyDescent="0.3">
      <c r="K360" s="7">
        <f t="shared" si="18"/>
        <v>0</v>
      </c>
      <c r="L360" s="5">
        <f t="shared" si="20"/>
        <v>0</v>
      </c>
      <c r="M360">
        <f t="shared" si="19"/>
        <v>0</v>
      </c>
    </row>
    <row r="361" spans="11:13" hidden="1" x14ac:dyDescent="0.3">
      <c r="K361" s="7">
        <f t="shared" si="18"/>
        <v>0</v>
      </c>
      <c r="L361" s="5">
        <f t="shared" si="20"/>
        <v>0</v>
      </c>
      <c r="M361">
        <f t="shared" si="19"/>
        <v>0</v>
      </c>
    </row>
    <row r="362" spans="11:13" hidden="1" x14ac:dyDescent="0.3">
      <c r="K362" s="7">
        <f t="shared" si="18"/>
        <v>0</v>
      </c>
      <c r="L362" s="5">
        <f t="shared" si="20"/>
        <v>0</v>
      </c>
      <c r="M362">
        <f t="shared" si="19"/>
        <v>0</v>
      </c>
    </row>
    <row r="363" spans="11:13" hidden="1" x14ac:dyDescent="0.3">
      <c r="K363" s="7">
        <f t="shared" si="18"/>
        <v>0</v>
      </c>
      <c r="L363" s="5">
        <f t="shared" si="20"/>
        <v>0</v>
      </c>
      <c r="M363">
        <f t="shared" si="19"/>
        <v>0</v>
      </c>
    </row>
    <row r="364" spans="11:13" hidden="1" x14ac:dyDescent="0.3">
      <c r="K364" s="7">
        <f t="shared" si="18"/>
        <v>0</v>
      </c>
      <c r="L364" s="5">
        <f t="shared" si="20"/>
        <v>0</v>
      </c>
      <c r="M364">
        <f t="shared" si="19"/>
        <v>0</v>
      </c>
    </row>
    <row r="365" spans="11:13" hidden="1" x14ac:dyDescent="0.3">
      <c r="K365" s="7">
        <f t="shared" si="18"/>
        <v>0</v>
      </c>
      <c r="L365" s="5">
        <f t="shared" si="20"/>
        <v>0</v>
      </c>
      <c r="M365">
        <f t="shared" si="19"/>
        <v>0</v>
      </c>
    </row>
    <row r="366" spans="11:13" hidden="1" x14ac:dyDescent="0.3">
      <c r="K366" s="7">
        <f t="shared" si="18"/>
        <v>0</v>
      </c>
      <c r="L366" s="5">
        <f t="shared" si="20"/>
        <v>0</v>
      </c>
      <c r="M366">
        <f t="shared" si="19"/>
        <v>0</v>
      </c>
    </row>
    <row r="367" spans="11:13" hidden="1" x14ac:dyDescent="0.3">
      <c r="K367" s="7">
        <f t="shared" si="18"/>
        <v>0</v>
      </c>
      <c r="L367" s="5">
        <f t="shared" si="20"/>
        <v>0</v>
      </c>
      <c r="M367">
        <f t="shared" si="19"/>
        <v>0</v>
      </c>
    </row>
    <row r="368" spans="11:13" hidden="1" x14ac:dyDescent="0.3">
      <c r="K368" s="7">
        <f t="shared" si="18"/>
        <v>0</v>
      </c>
      <c r="L368" s="5">
        <f t="shared" si="20"/>
        <v>0</v>
      </c>
      <c r="M368">
        <f t="shared" si="19"/>
        <v>0</v>
      </c>
    </row>
    <row r="369" spans="11:13" hidden="1" x14ac:dyDescent="0.3">
      <c r="K369" s="7">
        <f t="shared" si="18"/>
        <v>0</v>
      </c>
      <c r="L369" s="5">
        <f t="shared" si="20"/>
        <v>0</v>
      </c>
      <c r="M369">
        <f t="shared" si="19"/>
        <v>0</v>
      </c>
    </row>
    <row r="370" spans="11:13" hidden="1" x14ac:dyDescent="0.3">
      <c r="K370" s="7">
        <f t="shared" si="18"/>
        <v>0</v>
      </c>
      <c r="L370" s="5">
        <f t="shared" si="20"/>
        <v>0</v>
      </c>
      <c r="M370">
        <f t="shared" si="19"/>
        <v>0</v>
      </c>
    </row>
    <row r="371" spans="11:13" hidden="1" x14ac:dyDescent="0.3">
      <c r="K371" s="7">
        <f t="shared" si="18"/>
        <v>0</v>
      </c>
      <c r="L371" s="5">
        <f t="shared" si="20"/>
        <v>0</v>
      </c>
      <c r="M371">
        <f t="shared" si="19"/>
        <v>0</v>
      </c>
    </row>
    <row r="372" spans="11:13" hidden="1" x14ac:dyDescent="0.3">
      <c r="K372" s="7">
        <f t="shared" si="18"/>
        <v>0</v>
      </c>
      <c r="L372" s="5">
        <f t="shared" si="20"/>
        <v>0</v>
      </c>
      <c r="M372">
        <f t="shared" si="19"/>
        <v>0</v>
      </c>
    </row>
    <row r="373" spans="11:13" hidden="1" x14ac:dyDescent="0.3">
      <c r="K373" s="7">
        <f t="shared" si="18"/>
        <v>0</v>
      </c>
      <c r="L373" s="5">
        <f t="shared" si="20"/>
        <v>0</v>
      </c>
      <c r="M373">
        <f t="shared" si="19"/>
        <v>0</v>
      </c>
    </row>
    <row r="374" spans="11:13" hidden="1" x14ac:dyDescent="0.3">
      <c r="K374" s="7">
        <f t="shared" si="18"/>
        <v>0</v>
      </c>
      <c r="L374" s="5">
        <f t="shared" si="20"/>
        <v>0</v>
      </c>
      <c r="M374">
        <f t="shared" si="19"/>
        <v>0</v>
      </c>
    </row>
    <row r="375" spans="11:13" hidden="1" x14ac:dyDescent="0.3">
      <c r="K375" s="7">
        <f t="shared" si="18"/>
        <v>0</v>
      </c>
      <c r="L375" s="5">
        <f t="shared" si="20"/>
        <v>0</v>
      </c>
      <c r="M375">
        <f t="shared" si="19"/>
        <v>0</v>
      </c>
    </row>
    <row r="376" spans="11:13" hidden="1" x14ac:dyDescent="0.3">
      <c r="K376" s="7">
        <f t="shared" si="18"/>
        <v>0</v>
      </c>
      <c r="L376" s="5">
        <f t="shared" si="20"/>
        <v>0</v>
      </c>
      <c r="M376">
        <f t="shared" si="19"/>
        <v>0</v>
      </c>
    </row>
    <row r="377" spans="11:13" hidden="1" x14ac:dyDescent="0.3">
      <c r="K377" s="7">
        <f t="shared" si="18"/>
        <v>0</v>
      </c>
      <c r="L377" s="5">
        <f t="shared" si="20"/>
        <v>0</v>
      </c>
      <c r="M377">
        <f t="shared" si="19"/>
        <v>0</v>
      </c>
    </row>
    <row r="378" spans="11:13" hidden="1" x14ac:dyDescent="0.3">
      <c r="K378" s="7">
        <f t="shared" si="18"/>
        <v>0</v>
      </c>
      <c r="L378" s="5">
        <f t="shared" si="20"/>
        <v>0</v>
      </c>
      <c r="M378">
        <f t="shared" si="19"/>
        <v>0</v>
      </c>
    </row>
    <row r="379" spans="11:13" hidden="1" x14ac:dyDescent="0.3">
      <c r="K379" s="7">
        <f t="shared" si="18"/>
        <v>0</v>
      </c>
      <c r="L379" s="5">
        <f t="shared" si="20"/>
        <v>0</v>
      </c>
      <c r="M379">
        <f t="shared" si="19"/>
        <v>0</v>
      </c>
    </row>
    <row r="380" spans="11:13" hidden="1" x14ac:dyDescent="0.3">
      <c r="K380" s="7">
        <f t="shared" si="18"/>
        <v>0</v>
      </c>
      <c r="L380" s="5">
        <f t="shared" si="20"/>
        <v>0</v>
      </c>
      <c r="M380">
        <f t="shared" si="19"/>
        <v>0</v>
      </c>
    </row>
    <row r="381" spans="11:13" hidden="1" x14ac:dyDescent="0.3">
      <c r="K381" s="7">
        <f t="shared" si="18"/>
        <v>0</v>
      </c>
      <c r="L381" s="5">
        <f t="shared" si="20"/>
        <v>0</v>
      </c>
      <c r="M381">
        <f t="shared" si="19"/>
        <v>0</v>
      </c>
    </row>
    <row r="382" spans="11:13" hidden="1" x14ac:dyDescent="0.3">
      <c r="K382" s="7">
        <f t="shared" si="18"/>
        <v>0</v>
      </c>
      <c r="L382" s="5">
        <f t="shared" si="20"/>
        <v>0</v>
      </c>
      <c r="M382">
        <f t="shared" si="19"/>
        <v>0</v>
      </c>
    </row>
    <row r="383" spans="11:13" hidden="1" x14ac:dyDescent="0.3">
      <c r="K383" s="7">
        <f t="shared" si="18"/>
        <v>0</v>
      </c>
      <c r="L383" s="5">
        <f t="shared" si="20"/>
        <v>0</v>
      </c>
      <c r="M383">
        <f t="shared" si="19"/>
        <v>0</v>
      </c>
    </row>
    <row r="384" spans="11:13" hidden="1" x14ac:dyDescent="0.3">
      <c r="K384" s="7">
        <f t="shared" si="18"/>
        <v>0</v>
      </c>
      <c r="L384" s="5">
        <f t="shared" si="20"/>
        <v>0</v>
      </c>
      <c r="M384">
        <f t="shared" si="19"/>
        <v>0</v>
      </c>
    </row>
    <row r="385" spans="11:13" hidden="1" x14ac:dyDescent="0.3">
      <c r="K385" s="7">
        <f t="shared" si="18"/>
        <v>0</v>
      </c>
      <c r="L385" s="5">
        <f t="shared" si="20"/>
        <v>0</v>
      </c>
      <c r="M385">
        <f t="shared" si="19"/>
        <v>0</v>
      </c>
    </row>
    <row r="386" spans="11:13" hidden="1" x14ac:dyDescent="0.3">
      <c r="K386" s="7">
        <f t="shared" si="18"/>
        <v>0</v>
      </c>
      <c r="L386" s="5">
        <f t="shared" si="20"/>
        <v>0</v>
      </c>
      <c r="M386">
        <f t="shared" si="19"/>
        <v>0</v>
      </c>
    </row>
    <row r="387" spans="11:13" hidden="1" x14ac:dyDescent="0.3">
      <c r="K387" s="7">
        <f t="shared" si="18"/>
        <v>0</v>
      </c>
      <c r="L387" s="5">
        <f t="shared" si="20"/>
        <v>0</v>
      </c>
      <c r="M387">
        <f t="shared" si="19"/>
        <v>0</v>
      </c>
    </row>
    <row r="388" spans="11:13" hidden="1" x14ac:dyDescent="0.3">
      <c r="K388" s="7">
        <f t="shared" si="18"/>
        <v>0</v>
      </c>
      <c r="L388" s="5">
        <f t="shared" si="20"/>
        <v>0</v>
      </c>
      <c r="M388">
        <f t="shared" si="19"/>
        <v>0</v>
      </c>
    </row>
    <row r="389" spans="11:13" hidden="1" x14ac:dyDescent="0.3">
      <c r="K389" s="7">
        <f t="shared" ref="K389:K452" si="21">SUM(F389:J389)</f>
        <v>0</v>
      </c>
      <c r="L389" s="5">
        <f t="shared" si="20"/>
        <v>0</v>
      </c>
      <c r="M389">
        <f t="shared" ref="M389:M452" si="22">SUM(K389*L389)</f>
        <v>0</v>
      </c>
    </row>
    <row r="390" spans="11:13" hidden="1" x14ac:dyDescent="0.3">
      <c r="K390" s="7">
        <f t="shared" si="21"/>
        <v>0</v>
      </c>
      <c r="L390" s="5">
        <f t="shared" ref="L390:L453" si="23">IF(D390="X",0,IF(E390="",0,IF(E390="H",0,VLOOKUP(E390,$F$539:$G$553,2))))</f>
        <v>0</v>
      </c>
      <c r="M390">
        <f t="shared" si="22"/>
        <v>0</v>
      </c>
    </row>
    <row r="391" spans="11:13" hidden="1" x14ac:dyDescent="0.3">
      <c r="K391" s="7">
        <f t="shared" si="21"/>
        <v>0</v>
      </c>
      <c r="L391" s="5">
        <f t="shared" si="23"/>
        <v>0</v>
      </c>
      <c r="M391">
        <f t="shared" si="22"/>
        <v>0</v>
      </c>
    </row>
    <row r="392" spans="11:13" hidden="1" x14ac:dyDescent="0.3">
      <c r="K392" s="7">
        <f t="shared" si="21"/>
        <v>0</v>
      </c>
      <c r="L392" s="5">
        <f t="shared" si="23"/>
        <v>0</v>
      </c>
      <c r="M392">
        <f t="shared" si="22"/>
        <v>0</v>
      </c>
    </row>
    <row r="393" spans="11:13" hidden="1" x14ac:dyDescent="0.3">
      <c r="K393" s="7">
        <f t="shared" si="21"/>
        <v>0</v>
      </c>
      <c r="L393" s="5">
        <f t="shared" si="23"/>
        <v>0</v>
      </c>
      <c r="M393">
        <f t="shared" si="22"/>
        <v>0</v>
      </c>
    </row>
    <row r="394" spans="11:13" hidden="1" x14ac:dyDescent="0.3">
      <c r="K394" s="7">
        <f t="shared" si="21"/>
        <v>0</v>
      </c>
      <c r="L394" s="5">
        <f t="shared" si="23"/>
        <v>0</v>
      </c>
      <c r="M394">
        <f t="shared" si="22"/>
        <v>0</v>
      </c>
    </row>
    <row r="395" spans="11:13" hidden="1" x14ac:dyDescent="0.3">
      <c r="K395" s="7">
        <f t="shared" si="21"/>
        <v>0</v>
      </c>
      <c r="L395" s="5">
        <f t="shared" si="23"/>
        <v>0</v>
      </c>
      <c r="M395">
        <f t="shared" si="22"/>
        <v>0</v>
      </c>
    </row>
    <row r="396" spans="11:13" hidden="1" x14ac:dyDescent="0.3">
      <c r="K396" s="7">
        <f t="shared" si="21"/>
        <v>0</v>
      </c>
      <c r="L396" s="5">
        <f t="shared" si="23"/>
        <v>0</v>
      </c>
      <c r="M396">
        <f t="shared" si="22"/>
        <v>0</v>
      </c>
    </row>
    <row r="397" spans="11:13" hidden="1" x14ac:dyDescent="0.3">
      <c r="K397" s="7">
        <f t="shared" si="21"/>
        <v>0</v>
      </c>
      <c r="L397" s="5">
        <f t="shared" si="23"/>
        <v>0</v>
      </c>
      <c r="M397">
        <f t="shared" si="22"/>
        <v>0</v>
      </c>
    </row>
    <row r="398" spans="11:13" hidden="1" x14ac:dyDescent="0.3">
      <c r="K398" s="7">
        <f t="shared" si="21"/>
        <v>0</v>
      </c>
      <c r="L398" s="5">
        <f t="shared" si="23"/>
        <v>0</v>
      </c>
      <c r="M398">
        <f t="shared" si="22"/>
        <v>0</v>
      </c>
    </row>
    <row r="399" spans="11:13" hidden="1" x14ac:dyDescent="0.3">
      <c r="K399" s="7">
        <f t="shared" si="21"/>
        <v>0</v>
      </c>
      <c r="L399" s="5">
        <f t="shared" si="23"/>
        <v>0</v>
      </c>
      <c r="M399">
        <f t="shared" si="22"/>
        <v>0</v>
      </c>
    </row>
    <row r="400" spans="11:13" hidden="1" x14ac:dyDescent="0.3">
      <c r="K400" s="7">
        <f t="shared" si="21"/>
        <v>0</v>
      </c>
      <c r="L400" s="5">
        <f t="shared" si="23"/>
        <v>0</v>
      </c>
      <c r="M400">
        <f t="shared" si="22"/>
        <v>0</v>
      </c>
    </row>
    <row r="401" spans="11:13" hidden="1" x14ac:dyDescent="0.3">
      <c r="K401" s="7">
        <f t="shared" si="21"/>
        <v>0</v>
      </c>
      <c r="L401" s="5">
        <f t="shared" si="23"/>
        <v>0</v>
      </c>
      <c r="M401">
        <f t="shared" si="22"/>
        <v>0</v>
      </c>
    </row>
    <row r="402" spans="11:13" hidden="1" x14ac:dyDescent="0.3">
      <c r="K402" s="7">
        <f t="shared" si="21"/>
        <v>0</v>
      </c>
      <c r="L402" s="5">
        <f t="shared" si="23"/>
        <v>0</v>
      </c>
      <c r="M402">
        <f t="shared" si="22"/>
        <v>0</v>
      </c>
    </row>
    <row r="403" spans="11:13" hidden="1" x14ac:dyDescent="0.3">
      <c r="K403" s="7">
        <f t="shared" si="21"/>
        <v>0</v>
      </c>
      <c r="L403" s="5">
        <f t="shared" si="23"/>
        <v>0</v>
      </c>
      <c r="M403">
        <f t="shared" si="22"/>
        <v>0</v>
      </c>
    </row>
    <row r="404" spans="11:13" hidden="1" x14ac:dyDescent="0.3">
      <c r="K404" s="7">
        <f t="shared" si="21"/>
        <v>0</v>
      </c>
      <c r="L404" s="5">
        <f t="shared" si="23"/>
        <v>0</v>
      </c>
      <c r="M404">
        <f t="shared" si="22"/>
        <v>0</v>
      </c>
    </row>
    <row r="405" spans="11:13" hidden="1" x14ac:dyDescent="0.3">
      <c r="K405" s="7">
        <f t="shared" si="21"/>
        <v>0</v>
      </c>
      <c r="L405" s="5">
        <f t="shared" si="23"/>
        <v>0</v>
      </c>
      <c r="M405">
        <f t="shared" si="22"/>
        <v>0</v>
      </c>
    </row>
    <row r="406" spans="11:13" hidden="1" x14ac:dyDescent="0.3">
      <c r="K406" s="7">
        <f t="shared" si="21"/>
        <v>0</v>
      </c>
      <c r="L406" s="5">
        <f t="shared" si="23"/>
        <v>0</v>
      </c>
      <c r="M406">
        <f t="shared" si="22"/>
        <v>0</v>
      </c>
    </row>
    <row r="407" spans="11:13" hidden="1" x14ac:dyDescent="0.3">
      <c r="K407" s="7">
        <f t="shared" si="21"/>
        <v>0</v>
      </c>
      <c r="L407" s="5">
        <f t="shared" si="23"/>
        <v>0</v>
      </c>
      <c r="M407">
        <f t="shared" si="22"/>
        <v>0</v>
      </c>
    </row>
    <row r="408" spans="11:13" hidden="1" x14ac:dyDescent="0.3">
      <c r="K408" s="7">
        <f t="shared" si="21"/>
        <v>0</v>
      </c>
      <c r="L408" s="5">
        <f t="shared" si="23"/>
        <v>0</v>
      </c>
      <c r="M408">
        <f t="shared" si="22"/>
        <v>0</v>
      </c>
    </row>
    <row r="409" spans="11:13" hidden="1" x14ac:dyDescent="0.3">
      <c r="K409" s="7">
        <f t="shared" si="21"/>
        <v>0</v>
      </c>
      <c r="L409" s="5">
        <f t="shared" si="23"/>
        <v>0</v>
      </c>
      <c r="M409">
        <f t="shared" si="22"/>
        <v>0</v>
      </c>
    </row>
    <row r="410" spans="11:13" hidden="1" x14ac:dyDescent="0.3">
      <c r="K410" s="7">
        <f t="shared" si="21"/>
        <v>0</v>
      </c>
      <c r="L410" s="5">
        <f t="shared" si="23"/>
        <v>0</v>
      </c>
      <c r="M410">
        <f t="shared" si="22"/>
        <v>0</v>
      </c>
    </row>
    <row r="411" spans="11:13" hidden="1" x14ac:dyDescent="0.3">
      <c r="K411" s="7">
        <f t="shared" si="21"/>
        <v>0</v>
      </c>
      <c r="L411" s="5">
        <f t="shared" si="23"/>
        <v>0</v>
      </c>
      <c r="M411">
        <f t="shared" si="22"/>
        <v>0</v>
      </c>
    </row>
    <row r="412" spans="11:13" hidden="1" x14ac:dyDescent="0.3">
      <c r="K412" s="7">
        <f t="shared" si="21"/>
        <v>0</v>
      </c>
      <c r="L412" s="5">
        <f t="shared" si="23"/>
        <v>0</v>
      </c>
      <c r="M412">
        <f t="shared" si="22"/>
        <v>0</v>
      </c>
    </row>
    <row r="413" spans="11:13" hidden="1" x14ac:dyDescent="0.3">
      <c r="K413" s="7">
        <f t="shared" si="21"/>
        <v>0</v>
      </c>
      <c r="L413" s="5">
        <f t="shared" si="23"/>
        <v>0</v>
      </c>
      <c r="M413">
        <f t="shared" si="22"/>
        <v>0</v>
      </c>
    </row>
    <row r="414" spans="11:13" hidden="1" x14ac:dyDescent="0.3">
      <c r="K414" s="7">
        <f t="shared" si="21"/>
        <v>0</v>
      </c>
      <c r="L414" s="5">
        <f t="shared" si="23"/>
        <v>0</v>
      </c>
      <c r="M414">
        <f t="shared" si="22"/>
        <v>0</v>
      </c>
    </row>
    <row r="415" spans="11:13" hidden="1" x14ac:dyDescent="0.3">
      <c r="K415" s="7">
        <f t="shared" si="21"/>
        <v>0</v>
      </c>
      <c r="L415" s="5">
        <f t="shared" si="23"/>
        <v>0</v>
      </c>
      <c r="M415">
        <f t="shared" si="22"/>
        <v>0</v>
      </c>
    </row>
    <row r="416" spans="11:13" hidden="1" x14ac:dyDescent="0.3">
      <c r="K416" s="7">
        <f t="shared" si="21"/>
        <v>0</v>
      </c>
      <c r="L416" s="5">
        <f t="shared" si="23"/>
        <v>0</v>
      </c>
      <c r="M416">
        <f t="shared" si="22"/>
        <v>0</v>
      </c>
    </row>
    <row r="417" spans="11:13" hidden="1" x14ac:dyDescent="0.3">
      <c r="K417" s="7">
        <f t="shared" si="21"/>
        <v>0</v>
      </c>
      <c r="L417" s="5">
        <f t="shared" si="23"/>
        <v>0</v>
      </c>
      <c r="M417">
        <f t="shared" si="22"/>
        <v>0</v>
      </c>
    </row>
    <row r="418" spans="11:13" hidden="1" x14ac:dyDescent="0.3">
      <c r="K418" s="7">
        <f t="shared" si="21"/>
        <v>0</v>
      </c>
      <c r="L418" s="5">
        <f t="shared" si="23"/>
        <v>0</v>
      </c>
      <c r="M418">
        <f t="shared" si="22"/>
        <v>0</v>
      </c>
    </row>
    <row r="419" spans="11:13" hidden="1" x14ac:dyDescent="0.3">
      <c r="K419" s="7">
        <f t="shared" si="21"/>
        <v>0</v>
      </c>
      <c r="L419" s="5">
        <f t="shared" si="23"/>
        <v>0</v>
      </c>
      <c r="M419">
        <f t="shared" si="22"/>
        <v>0</v>
      </c>
    </row>
    <row r="420" spans="11:13" hidden="1" x14ac:dyDescent="0.3">
      <c r="K420" s="7">
        <f t="shared" si="21"/>
        <v>0</v>
      </c>
      <c r="L420" s="5">
        <f t="shared" si="23"/>
        <v>0</v>
      </c>
      <c r="M420">
        <f t="shared" si="22"/>
        <v>0</v>
      </c>
    </row>
    <row r="421" spans="11:13" hidden="1" x14ac:dyDescent="0.3">
      <c r="K421" s="7">
        <f t="shared" si="21"/>
        <v>0</v>
      </c>
      <c r="L421" s="5">
        <f t="shared" si="23"/>
        <v>0</v>
      </c>
      <c r="M421">
        <f t="shared" si="22"/>
        <v>0</v>
      </c>
    </row>
    <row r="422" spans="11:13" hidden="1" x14ac:dyDescent="0.3">
      <c r="K422" s="7">
        <f t="shared" si="21"/>
        <v>0</v>
      </c>
      <c r="L422" s="5">
        <f t="shared" si="23"/>
        <v>0</v>
      </c>
      <c r="M422">
        <f t="shared" si="22"/>
        <v>0</v>
      </c>
    </row>
    <row r="423" spans="11:13" hidden="1" x14ac:dyDescent="0.3">
      <c r="K423" s="7">
        <f t="shared" si="21"/>
        <v>0</v>
      </c>
      <c r="L423" s="5">
        <f t="shared" si="23"/>
        <v>0</v>
      </c>
      <c r="M423">
        <f t="shared" si="22"/>
        <v>0</v>
      </c>
    </row>
    <row r="424" spans="11:13" hidden="1" x14ac:dyDescent="0.3">
      <c r="K424" s="7">
        <f t="shared" si="21"/>
        <v>0</v>
      </c>
      <c r="L424" s="5">
        <f t="shared" si="23"/>
        <v>0</v>
      </c>
      <c r="M424">
        <f t="shared" si="22"/>
        <v>0</v>
      </c>
    </row>
    <row r="425" spans="11:13" hidden="1" x14ac:dyDescent="0.3">
      <c r="K425" s="7">
        <f t="shared" si="21"/>
        <v>0</v>
      </c>
      <c r="L425" s="5">
        <f t="shared" si="23"/>
        <v>0</v>
      </c>
      <c r="M425">
        <f t="shared" si="22"/>
        <v>0</v>
      </c>
    </row>
    <row r="426" spans="11:13" hidden="1" x14ac:dyDescent="0.3">
      <c r="K426" s="7">
        <f t="shared" si="21"/>
        <v>0</v>
      </c>
      <c r="L426" s="5">
        <f t="shared" si="23"/>
        <v>0</v>
      </c>
      <c r="M426">
        <f t="shared" si="22"/>
        <v>0</v>
      </c>
    </row>
    <row r="427" spans="11:13" hidden="1" x14ac:dyDescent="0.3">
      <c r="K427" s="7">
        <f t="shared" si="21"/>
        <v>0</v>
      </c>
      <c r="L427" s="5">
        <f t="shared" si="23"/>
        <v>0</v>
      </c>
      <c r="M427">
        <f t="shared" si="22"/>
        <v>0</v>
      </c>
    </row>
    <row r="428" spans="11:13" hidden="1" x14ac:dyDescent="0.3">
      <c r="K428" s="7">
        <f t="shared" si="21"/>
        <v>0</v>
      </c>
      <c r="L428" s="5">
        <f t="shared" si="23"/>
        <v>0</v>
      </c>
      <c r="M428">
        <f t="shared" si="22"/>
        <v>0</v>
      </c>
    </row>
    <row r="429" spans="11:13" hidden="1" x14ac:dyDescent="0.3">
      <c r="K429" s="7">
        <f t="shared" si="21"/>
        <v>0</v>
      </c>
      <c r="L429" s="5">
        <f t="shared" si="23"/>
        <v>0</v>
      </c>
      <c r="M429">
        <f t="shared" si="22"/>
        <v>0</v>
      </c>
    </row>
    <row r="430" spans="11:13" hidden="1" x14ac:dyDescent="0.3">
      <c r="K430" s="7">
        <f t="shared" si="21"/>
        <v>0</v>
      </c>
      <c r="L430" s="5">
        <f t="shared" si="23"/>
        <v>0</v>
      </c>
      <c r="M430">
        <f t="shared" si="22"/>
        <v>0</v>
      </c>
    </row>
    <row r="431" spans="11:13" hidden="1" x14ac:dyDescent="0.3">
      <c r="K431" s="7">
        <f t="shared" si="21"/>
        <v>0</v>
      </c>
      <c r="L431" s="5">
        <f t="shared" si="23"/>
        <v>0</v>
      </c>
      <c r="M431">
        <f t="shared" si="22"/>
        <v>0</v>
      </c>
    </row>
    <row r="432" spans="11:13" hidden="1" x14ac:dyDescent="0.3">
      <c r="K432" s="7">
        <f t="shared" si="21"/>
        <v>0</v>
      </c>
      <c r="L432" s="5">
        <f t="shared" si="23"/>
        <v>0</v>
      </c>
      <c r="M432">
        <f t="shared" si="22"/>
        <v>0</v>
      </c>
    </row>
    <row r="433" spans="11:13" hidden="1" x14ac:dyDescent="0.3">
      <c r="K433" s="7">
        <f t="shared" si="21"/>
        <v>0</v>
      </c>
      <c r="L433" s="5">
        <f t="shared" si="23"/>
        <v>0</v>
      </c>
      <c r="M433">
        <f t="shared" si="22"/>
        <v>0</v>
      </c>
    </row>
    <row r="434" spans="11:13" hidden="1" x14ac:dyDescent="0.3">
      <c r="K434" s="7">
        <f t="shared" si="21"/>
        <v>0</v>
      </c>
      <c r="L434" s="5">
        <f t="shared" si="23"/>
        <v>0</v>
      </c>
      <c r="M434">
        <f t="shared" si="22"/>
        <v>0</v>
      </c>
    </row>
    <row r="435" spans="11:13" hidden="1" x14ac:dyDescent="0.3">
      <c r="K435" s="7">
        <f t="shared" si="21"/>
        <v>0</v>
      </c>
      <c r="L435" s="5">
        <f t="shared" si="23"/>
        <v>0</v>
      </c>
      <c r="M435">
        <f t="shared" si="22"/>
        <v>0</v>
      </c>
    </row>
    <row r="436" spans="11:13" hidden="1" x14ac:dyDescent="0.3">
      <c r="K436" s="7">
        <f t="shared" si="21"/>
        <v>0</v>
      </c>
      <c r="L436" s="5">
        <f t="shared" si="23"/>
        <v>0</v>
      </c>
      <c r="M436">
        <f t="shared" si="22"/>
        <v>0</v>
      </c>
    </row>
    <row r="437" spans="11:13" hidden="1" x14ac:dyDescent="0.3">
      <c r="K437" s="7">
        <f t="shared" si="21"/>
        <v>0</v>
      </c>
      <c r="L437" s="5">
        <f t="shared" si="23"/>
        <v>0</v>
      </c>
      <c r="M437">
        <f t="shared" si="22"/>
        <v>0</v>
      </c>
    </row>
    <row r="438" spans="11:13" hidden="1" x14ac:dyDescent="0.3">
      <c r="K438" s="7">
        <f t="shared" si="21"/>
        <v>0</v>
      </c>
      <c r="L438" s="5">
        <f t="shared" si="23"/>
        <v>0</v>
      </c>
      <c r="M438">
        <f t="shared" si="22"/>
        <v>0</v>
      </c>
    </row>
    <row r="439" spans="11:13" hidden="1" x14ac:dyDescent="0.3">
      <c r="K439" s="7">
        <f t="shared" si="21"/>
        <v>0</v>
      </c>
      <c r="L439" s="5">
        <f t="shared" si="23"/>
        <v>0</v>
      </c>
      <c r="M439">
        <f t="shared" si="22"/>
        <v>0</v>
      </c>
    </row>
    <row r="440" spans="11:13" hidden="1" x14ac:dyDescent="0.3">
      <c r="K440" s="7">
        <f t="shared" si="21"/>
        <v>0</v>
      </c>
      <c r="L440" s="5">
        <f t="shared" si="23"/>
        <v>0</v>
      </c>
      <c r="M440">
        <f t="shared" si="22"/>
        <v>0</v>
      </c>
    </row>
    <row r="441" spans="11:13" hidden="1" x14ac:dyDescent="0.3">
      <c r="K441" s="7">
        <f t="shared" si="21"/>
        <v>0</v>
      </c>
      <c r="L441" s="5">
        <f t="shared" si="23"/>
        <v>0</v>
      </c>
      <c r="M441">
        <f t="shared" si="22"/>
        <v>0</v>
      </c>
    </row>
    <row r="442" spans="11:13" hidden="1" x14ac:dyDescent="0.3">
      <c r="K442" s="7">
        <f t="shared" si="21"/>
        <v>0</v>
      </c>
      <c r="L442" s="5">
        <f t="shared" si="23"/>
        <v>0</v>
      </c>
      <c r="M442">
        <f t="shared" si="22"/>
        <v>0</v>
      </c>
    </row>
    <row r="443" spans="11:13" hidden="1" x14ac:dyDescent="0.3">
      <c r="K443" s="7">
        <f t="shared" si="21"/>
        <v>0</v>
      </c>
      <c r="L443" s="5">
        <f t="shared" si="23"/>
        <v>0</v>
      </c>
      <c r="M443">
        <f t="shared" si="22"/>
        <v>0</v>
      </c>
    </row>
    <row r="444" spans="11:13" hidden="1" x14ac:dyDescent="0.3">
      <c r="K444" s="7">
        <f t="shared" si="21"/>
        <v>0</v>
      </c>
      <c r="L444" s="5">
        <f t="shared" si="23"/>
        <v>0</v>
      </c>
      <c r="M444">
        <f t="shared" si="22"/>
        <v>0</v>
      </c>
    </row>
    <row r="445" spans="11:13" hidden="1" x14ac:dyDescent="0.3">
      <c r="K445" s="7">
        <f t="shared" si="21"/>
        <v>0</v>
      </c>
      <c r="L445" s="5">
        <f t="shared" si="23"/>
        <v>0</v>
      </c>
      <c r="M445">
        <f t="shared" si="22"/>
        <v>0</v>
      </c>
    </row>
    <row r="446" spans="11:13" hidden="1" x14ac:dyDescent="0.3">
      <c r="K446" s="7">
        <f t="shared" si="21"/>
        <v>0</v>
      </c>
      <c r="L446" s="5">
        <f t="shared" si="23"/>
        <v>0</v>
      </c>
      <c r="M446">
        <f t="shared" si="22"/>
        <v>0</v>
      </c>
    </row>
    <row r="447" spans="11:13" hidden="1" x14ac:dyDescent="0.3">
      <c r="K447" s="7">
        <f t="shared" si="21"/>
        <v>0</v>
      </c>
      <c r="L447" s="5">
        <f t="shared" si="23"/>
        <v>0</v>
      </c>
      <c r="M447">
        <f t="shared" si="22"/>
        <v>0</v>
      </c>
    </row>
    <row r="448" spans="11:13" hidden="1" x14ac:dyDescent="0.3">
      <c r="K448" s="7">
        <f t="shared" si="21"/>
        <v>0</v>
      </c>
      <c r="L448" s="5">
        <f t="shared" si="23"/>
        <v>0</v>
      </c>
      <c r="M448">
        <f t="shared" si="22"/>
        <v>0</v>
      </c>
    </row>
    <row r="449" spans="11:13" hidden="1" x14ac:dyDescent="0.3">
      <c r="K449" s="7">
        <f t="shared" si="21"/>
        <v>0</v>
      </c>
      <c r="L449" s="5">
        <f t="shared" si="23"/>
        <v>0</v>
      </c>
      <c r="M449">
        <f t="shared" si="22"/>
        <v>0</v>
      </c>
    </row>
    <row r="450" spans="11:13" hidden="1" x14ac:dyDescent="0.3">
      <c r="K450" s="7">
        <f t="shared" si="21"/>
        <v>0</v>
      </c>
      <c r="L450" s="5">
        <f t="shared" si="23"/>
        <v>0</v>
      </c>
      <c r="M450">
        <f t="shared" si="22"/>
        <v>0</v>
      </c>
    </row>
    <row r="451" spans="11:13" hidden="1" x14ac:dyDescent="0.3">
      <c r="K451" s="7">
        <f t="shared" si="21"/>
        <v>0</v>
      </c>
      <c r="L451" s="5">
        <f t="shared" si="23"/>
        <v>0</v>
      </c>
      <c r="M451">
        <f t="shared" si="22"/>
        <v>0</v>
      </c>
    </row>
    <row r="452" spans="11:13" hidden="1" x14ac:dyDescent="0.3">
      <c r="K452" s="7">
        <f t="shared" si="21"/>
        <v>0</v>
      </c>
      <c r="L452" s="5">
        <f t="shared" si="23"/>
        <v>0</v>
      </c>
      <c r="M452">
        <f t="shared" si="22"/>
        <v>0</v>
      </c>
    </row>
    <row r="453" spans="11:13" hidden="1" x14ac:dyDescent="0.3">
      <c r="K453" s="7">
        <f t="shared" ref="K453:K496" si="24">SUM(F453:J453)</f>
        <v>0</v>
      </c>
      <c r="L453" s="5">
        <f t="shared" si="23"/>
        <v>0</v>
      </c>
      <c r="M453">
        <f t="shared" ref="M453:M498" si="25">SUM(K453*L453)</f>
        <v>0</v>
      </c>
    </row>
    <row r="454" spans="11:13" hidden="1" x14ac:dyDescent="0.3">
      <c r="K454" s="7">
        <f t="shared" si="24"/>
        <v>0</v>
      </c>
      <c r="L454" s="5">
        <f t="shared" ref="L454:L498" si="26">IF(D454="X",0,IF(E454="",0,IF(E454="H",0,VLOOKUP(E454,$F$539:$G$553,2))))</f>
        <v>0</v>
      </c>
      <c r="M454">
        <f t="shared" si="25"/>
        <v>0</v>
      </c>
    </row>
    <row r="455" spans="11:13" hidden="1" x14ac:dyDescent="0.3">
      <c r="K455" s="7">
        <f t="shared" si="24"/>
        <v>0</v>
      </c>
      <c r="L455" s="5">
        <f t="shared" si="26"/>
        <v>0</v>
      </c>
      <c r="M455">
        <f t="shared" si="25"/>
        <v>0</v>
      </c>
    </row>
    <row r="456" spans="11:13" hidden="1" x14ac:dyDescent="0.3">
      <c r="K456" s="7">
        <f t="shared" si="24"/>
        <v>0</v>
      </c>
      <c r="L456" s="5">
        <f t="shared" si="26"/>
        <v>0</v>
      </c>
      <c r="M456">
        <f t="shared" si="25"/>
        <v>0</v>
      </c>
    </row>
    <row r="457" spans="11:13" hidden="1" x14ac:dyDescent="0.3">
      <c r="K457" s="7">
        <f t="shared" si="24"/>
        <v>0</v>
      </c>
      <c r="L457" s="5">
        <f t="shared" si="26"/>
        <v>0</v>
      </c>
      <c r="M457">
        <f t="shared" si="25"/>
        <v>0</v>
      </c>
    </row>
    <row r="458" spans="11:13" hidden="1" x14ac:dyDescent="0.3">
      <c r="K458" s="7">
        <f t="shared" si="24"/>
        <v>0</v>
      </c>
      <c r="L458" s="5">
        <f t="shared" si="26"/>
        <v>0</v>
      </c>
      <c r="M458">
        <f t="shared" si="25"/>
        <v>0</v>
      </c>
    </row>
    <row r="459" spans="11:13" hidden="1" x14ac:dyDescent="0.3">
      <c r="K459" s="7">
        <f t="shared" si="24"/>
        <v>0</v>
      </c>
      <c r="L459" s="5">
        <f t="shared" si="26"/>
        <v>0</v>
      </c>
      <c r="M459">
        <f t="shared" si="25"/>
        <v>0</v>
      </c>
    </row>
    <row r="460" spans="11:13" hidden="1" x14ac:dyDescent="0.3">
      <c r="K460" s="7">
        <f t="shared" si="24"/>
        <v>0</v>
      </c>
      <c r="L460" s="5">
        <f t="shared" si="26"/>
        <v>0</v>
      </c>
      <c r="M460">
        <f t="shared" si="25"/>
        <v>0</v>
      </c>
    </row>
    <row r="461" spans="11:13" hidden="1" x14ac:dyDescent="0.3">
      <c r="K461" s="7">
        <f t="shared" si="24"/>
        <v>0</v>
      </c>
      <c r="L461" s="5">
        <f t="shared" si="26"/>
        <v>0</v>
      </c>
      <c r="M461">
        <f t="shared" si="25"/>
        <v>0</v>
      </c>
    </row>
    <row r="462" spans="11:13" hidden="1" x14ac:dyDescent="0.3">
      <c r="K462" s="7">
        <f t="shared" si="24"/>
        <v>0</v>
      </c>
      <c r="L462" s="5">
        <f t="shared" si="26"/>
        <v>0</v>
      </c>
      <c r="M462">
        <f t="shared" si="25"/>
        <v>0</v>
      </c>
    </row>
    <row r="463" spans="11:13" hidden="1" x14ac:dyDescent="0.3">
      <c r="K463" s="7">
        <f t="shared" si="24"/>
        <v>0</v>
      </c>
      <c r="L463" s="5">
        <f t="shared" si="26"/>
        <v>0</v>
      </c>
      <c r="M463">
        <f t="shared" si="25"/>
        <v>0</v>
      </c>
    </row>
    <row r="464" spans="11:13" hidden="1" x14ac:dyDescent="0.3">
      <c r="K464" s="7">
        <f t="shared" si="24"/>
        <v>0</v>
      </c>
      <c r="L464" s="5">
        <f t="shared" si="26"/>
        <v>0</v>
      </c>
      <c r="M464">
        <f t="shared" si="25"/>
        <v>0</v>
      </c>
    </row>
    <row r="465" spans="11:13" hidden="1" x14ac:dyDescent="0.3">
      <c r="K465" s="7">
        <f t="shared" si="24"/>
        <v>0</v>
      </c>
      <c r="L465" s="5">
        <f t="shared" si="26"/>
        <v>0</v>
      </c>
      <c r="M465">
        <f t="shared" si="25"/>
        <v>0</v>
      </c>
    </row>
    <row r="466" spans="11:13" hidden="1" x14ac:dyDescent="0.3">
      <c r="K466" s="7">
        <f t="shared" si="24"/>
        <v>0</v>
      </c>
      <c r="L466" s="5">
        <f t="shared" si="26"/>
        <v>0</v>
      </c>
      <c r="M466">
        <f t="shared" si="25"/>
        <v>0</v>
      </c>
    </row>
    <row r="467" spans="11:13" hidden="1" x14ac:dyDescent="0.3">
      <c r="K467" s="7">
        <f t="shared" si="24"/>
        <v>0</v>
      </c>
      <c r="L467" s="5">
        <f t="shared" si="26"/>
        <v>0</v>
      </c>
      <c r="M467">
        <f t="shared" si="25"/>
        <v>0</v>
      </c>
    </row>
    <row r="468" spans="11:13" hidden="1" x14ac:dyDescent="0.3">
      <c r="K468" s="7">
        <f t="shared" si="24"/>
        <v>0</v>
      </c>
      <c r="L468" s="5">
        <f t="shared" si="26"/>
        <v>0</v>
      </c>
      <c r="M468">
        <f t="shared" si="25"/>
        <v>0</v>
      </c>
    </row>
    <row r="469" spans="11:13" hidden="1" x14ac:dyDescent="0.3">
      <c r="K469" s="7">
        <f t="shared" si="24"/>
        <v>0</v>
      </c>
      <c r="L469" s="5">
        <f t="shared" si="26"/>
        <v>0</v>
      </c>
      <c r="M469">
        <f t="shared" si="25"/>
        <v>0</v>
      </c>
    </row>
    <row r="470" spans="11:13" hidden="1" x14ac:dyDescent="0.3">
      <c r="K470" s="7">
        <f t="shared" si="24"/>
        <v>0</v>
      </c>
      <c r="L470" s="5">
        <f t="shared" si="26"/>
        <v>0</v>
      </c>
      <c r="M470">
        <f t="shared" si="25"/>
        <v>0</v>
      </c>
    </row>
    <row r="471" spans="11:13" hidden="1" x14ac:dyDescent="0.3">
      <c r="K471" s="7">
        <f t="shared" si="24"/>
        <v>0</v>
      </c>
      <c r="L471" s="5">
        <f t="shared" si="26"/>
        <v>0</v>
      </c>
      <c r="M471">
        <f t="shared" si="25"/>
        <v>0</v>
      </c>
    </row>
    <row r="472" spans="11:13" hidden="1" x14ac:dyDescent="0.3">
      <c r="K472" s="7">
        <f t="shared" si="24"/>
        <v>0</v>
      </c>
      <c r="L472" s="5">
        <f t="shared" si="26"/>
        <v>0</v>
      </c>
      <c r="M472">
        <f t="shared" si="25"/>
        <v>0</v>
      </c>
    </row>
    <row r="473" spans="11:13" hidden="1" x14ac:dyDescent="0.3">
      <c r="K473" s="7">
        <f t="shared" si="24"/>
        <v>0</v>
      </c>
      <c r="L473" s="5">
        <f t="shared" si="26"/>
        <v>0</v>
      </c>
      <c r="M473">
        <f t="shared" si="25"/>
        <v>0</v>
      </c>
    </row>
    <row r="474" spans="11:13" hidden="1" x14ac:dyDescent="0.3">
      <c r="K474" s="7">
        <f t="shared" si="24"/>
        <v>0</v>
      </c>
      <c r="L474" s="5">
        <f t="shared" si="26"/>
        <v>0</v>
      </c>
      <c r="M474">
        <f t="shared" si="25"/>
        <v>0</v>
      </c>
    </row>
    <row r="475" spans="11:13" hidden="1" x14ac:dyDescent="0.3">
      <c r="K475" s="7">
        <f t="shared" si="24"/>
        <v>0</v>
      </c>
      <c r="L475" s="5">
        <f t="shared" si="26"/>
        <v>0</v>
      </c>
      <c r="M475">
        <f t="shared" si="25"/>
        <v>0</v>
      </c>
    </row>
    <row r="476" spans="11:13" hidden="1" x14ac:dyDescent="0.3">
      <c r="K476" s="7">
        <f t="shared" si="24"/>
        <v>0</v>
      </c>
      <c r="L476" s="5">
        <f t="shared" si="26"/>
        <v>0</v>
      </c>
      <c r="M476">
        <f t="shared" si="25"/>
        <v>0</v>
      </c>
    </row>
    <row r="477" spans="11:13" hidden="1" x14ac:dyDescent="0.3">
      <c r="K477" s="7">
        <f t="shared" si="24"/>
        <v>0</v>
      </c>
      <c r="L477" s="5">
        <f t="shared" si="26"/>
        <v>0</v>
      </c>
      <c r="M477">
        <f t="shared" si="25"/>
        <v>0</v>
      </c>
    </row>
    <row r="478" spans="11:13" hidden="1" x14ac:dyDescent="0.3">
      <c r="K478" s="7">
        <f t="shared" si="24"/>
        <v>0</v>
      </c>
      <c r="L478" s="5">
        <f t="shared" si="26"/>
        <v>0</v>
      </c>
      <c r="M478">
        <f t="shared" si="25"/>
        <v>0</v>
      </c>
    </row>
    <row r="479" spans="11:13" hidden="1" x14ac:dyDescent="0.3">
      <c r="K479" s="7">
        <f t="shared" si="24"/>
        <v>0</v>
      </c>
      <c r="L479" s="5">
        <f t="shared" si="26"/>
        <v>0</v>
      </c>
      <c r="M479">
        <f t="shared" si="25"/>
        <v>0</v>
      </c>
    </row>
    <row r="480" spans="11:13" hidden="1" x14ac:dyDescent="0.3">
      <c r="K480" s="7">
        <f t="shared" si="24"/>
        <v>0</v>
      </c>
      <c r="L480" s="5">
        <f t="shared" si="26"/>
        <v>0</v>
      </c>
      <c r="M480">
        <f t="shared" si="25"/>
        <v>0</v>
      </c>
    </row>
    <row r="481" spans="11:13" hidden="1" x14ac:dyDescent="0.3">
      <c r="K481" s="7">
        <f t="shared" si="24"/>
        <v>0</v>
      </c>
      <c r="L481" s="5">
        <f t="shared" si="26"/>
        <v>0</v>
      </c>
      <c r="M481">
        <f t="shared" si="25"/>
        <v>0</v>
      </c>
    </row>
    <row r="482" spans="11:13" hidden="1" x14ac:dyDescent="0.3">
      <c r="K482" s="7">
        <f t="shared" si="24"/>
        <v>0</v>
      </c>
      <c r="L482" s="5">
        <f t="shared" si="26"/>
        <v>0</v>
      </c>
      <c r="M482">
        <f t="shared" si="25"/>
        <v>0</v>
      </c>
    </row>
    <row r="483" spans="11:13" hidden="1" x14ac:dyDescent="0.3">
      <c r="K483" s="7">
        <f t="shared" si="24"/>
        <v>0</v>
      </c>
      <c r="L483" s="5">
        <f t="shared" si="26"/>
        <v>0</v>
      </c>
      <c r="M483">
        <f t="shared" si="25"/>
        <v>0</v>
      </c>
    </row>
    <row r="484" spans="11:13" hidden="1" x14ac:dyDescent="0.3">
      <c r="K484" s="7">
        <f t="shared" si="24"/>
        <v>0</v>
      </c>
      <c r="L484" s="5">
        <f t="shared" si="26"/>
        <v>0</v>
      </c>
      <c r="M484">
        <f t="shared" si="25"/>
        <v>0</v>
      </c>
    </row>
    <row r="485" spans="11:13" hidden="1" x14ac:dyDescent="0.3">
      <c r="K485" s="7">
        <f t="shared" si="24"/>
        <v>0</v>
      </c>
      <c r="L485" s="5">
        <f t="shared" si="26"/>
        <v>0</v>
      </c>
      <c r="M485">
        <f t="shared" si="25"/>
        <v>0</v>
      </c>
    </row>
    <row r="486" spans="11:13" hidden="1" x14ac:dyDescent="0.3">
      <c r="K486" s="7">
        <f t="shared" si="24"/>
        <v>0</v>
      </c>
      <c r="L486" s="5">
        <f t="shared" si="26"/>
        <v>0</v>
      </c>
      <c r="M486">
        <f t="shared" si="25"/>
        <v>0</v>
      </c>
    </row>
    <row r="487" spans="11:13" hidden="1" x14ac:dyDescent="0.3">
      <c r="K487" s="7">
        <f t="shared" si="24"/>
        <v>0</v>
      </c>
      <c r="L487" s="5">
        <f t="shared" si="26"/>
        <v>0</v>
      </c>
      <c r="M487">
        <f t="shared" si="25"/>
        <v>0</v>
      </c>
    </row>
    <row r="488" spans="11:13" hidden="1" x14ac:dyDescent="0.3">
      <c r="K488" s="7">
        <f t="shared" si="24"/>
        <v>0</v>
      </c>
      <c r="L488" s="5">
        <f t="shared" si="26"/>
        <v>0</v>
      </c>
      <c r="M488">
        <f t="shared" si="25"/>
        <v>0</v>
      </c>
    </row>
    <row r="489" spans="11:13" hidden="1" x14ac:dyDescent="0.3">
      <c r="K489" s="7">
        <f t="shared" si="24"/>
        <v>0</v>
      </c>
      <c r="L489" s="5">
        <f t="shared" si="26"/>
        <v>0</v>
      </c>
      <c r="M489">
        <f t="shared" si="25"/>
        <v>0</v>
      </c>
    </row>
    <row r="490" spans="11:13" hidden="1" x14ac:dyDescent="0.3">
      <c r="K490" s="7">
        <f t="shared" si="24"/>
        <v>0</v>
      </c>
      <c r="L490" s="5">
        <f t="shared" si="26"/>
        <v>0</v>
      </c>
      <c r="M490">
        <f t="shared" si="25"/>
        <v>0</v>
      </c>
    </row>
    <row r="491" spans="11:13" hidden="1" x14ac:dyDescent="0.3">
      <c r="K491" s="7">
        <f t="shared" ref="K491:K494" si="27">SUM(F491:J491)</f>
        <v>0</v>
      </c>
      <c r="L491" s="5">
        <f t="shared" si="26"/>
        <v>0</v>
      </c>
      <c r="M491">
        <f t="shared" si="25"/>
        <v>0</v>
      </c>
    </row>
    <row r="492" spans="11:13" hidden="1" x14ac:dyDescent="0.3">
      <c r="K492" s="7">
        <f t="shared" si="27"/>
        <v>0</v>
      </c>
      <c r="L492" s="5">
        <f t="shared" si="26"/>
        <v>0</v>
      </c>
      <c r="M492">
        <f t="shared" si="25"/>
        <v>0</v>
      </c>
    </row>
    <row r="493" spans="11:13" hidden="1" x14ac:dyDescent="0.3">
      <c r="K493" s="7">
        <f t="shared" si="27"/>
        <v>0</v>
      </c>
      <c r="L493" s="5">
        <f t="shared" si="26"/>
        <v>0</v>
      </c>
      <c r="M493">
        <f t="shared" si="25"/>
        <v>0</v>
      </c>
    </row>
    <row r="494" spans="11:13" hidden="1" x14ac:dyDescent="0.3">
      <c r="K494" s="7">
        <f t="shared" si="27"/>
        <v>0</v>
      </c>
      <c r="L494" s="5">
        <f t="shared" si="26"/>
        <v>0</v>
      </c>
      <c r="M494">
        <f t="shared" si="25"/>
        <v>0</v>
      </c>
    </row>
    <row r="495" spans="11:13" hidden="1" x14ac:dyDescent="0.3">
      <c r="K495" s="7">
        <f t="shared" si="24"/>
        <v>0</v>
      </c>
      <c r="L495" s="5">
        <f t="shared" si="26"/>
        <v>0</v>
      </c>
      <c r="M495">
        <f t="shared" si="25"/>
        <v>0</v>
      </c>
    </row>
    <row r="496" spans="11:13" hidden="1" x14ac:dyDescent="0.3">
      <c r="K496" s="7">
        <f t="shared" si="24"/>
        <v>0</v>
      </c>
      <c r="L496" s="5">
        <f t="shared" si="26"/>
        <v>0</v>
      </c>
      <c r="M496">
        <f t="shared" si="25"/>
        <v>0</v>
      </c>
    </row>
    <row r="497" spans="3:13" ht="15" thickTop="1" x14ac:dyDescent="0.3">
      <c r="L497" s="5">
        <f t="shared" si="26"/>
        <v>0</v>
      </c>
      <c r="M497">
        <f t="shared" si="25"/>
        <v>0</v>
      </c>
    </row>
    <row r="498" spans="3:13" x14ac:dyDescent="0.3">
      <c r="L498" s="5">
        <f t="shared" si="26"/>
        <v>0</v>
      </c>
      <c r="M498">
        <f t="shared" si="25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8">SUMPRODUCT(--($E$4:$E$498=C500),--($D$4:$D$498=""),$F$4:$F$498)</f>
        <v>38.1</v>
      </c>
      <c r="G500" s="149">
        <f t="shared" ref="G500:G514" si="29">SUMPRODUCT(--($E$4:$E$498=C500),--($D$4:$D$498=""),$G$4:$G$498)</f>
        <v>441.40000000000003</v>
      </c>
      <c r="H500" s="149">
        <f t="shared" ref="H500:H514" si="30">SUMPRODUCT(--($E$4:$E$498=C500),--($D$4:$D$498=""),$H$4:$H$498)</f>
        <v>0</v>
      </c>
      <c r="I500" s="149">
        <f t="shared" ref="I500:I514" si="31">SUMPRODUCT(--($E$4:$E$498=C500),--($D$4:$D$498=""),$I$4:$I$498)</f>
        <v>0</v>
      </c>
      <c r="J500" s="149">
        <f t="shared" ref="J500:J514" si="32">SUMPRODUCT(--($E$4:$E$498=C500),--($D$4:$D$498=""),$J$4:$J$498)</f>
        <v>0</v>
      </c>
      <c r="K500" s="149">
        <f t="shared" ref="K500:K514" si="33">SUM(F500:J500)</f>
        <v>479.50000000000006</v>
      </c>
      <c r="L500" s="149"/>
      <c r="M500" s="149">
        <f t="shared" ref="M500:M513" si="34">SUMPRODUCT(--($E$4:$E$498=C500),--($D$4:$D$498=""),$M$4:$M$498)</f>
        <v>95900</v>
      </c>
    </row>
    <row r="501" spans="3:13" hidden="1" x14ac:dyDescent="0.3">
      <c r="C501" s="149" t="str">
        <f t="shared" ref="C501:C514" si="35">IF(F540="","Vrije categorie",F540)</f>
        <v>A1</v>
      </c>
      <c r="D501" s="149"/>
      <c r="E501" s="149"/>
      <c r="F501" s="149">
        <f t="shared" si="28"/>
        <v>42.6</v>
      </c>
      <c r="G501" s="149">
        <f t="shared" si="29"/>
        <v>5.6</v>
      </c>
      <c r="H501" s="149">
        <f t="shared" si="30"/>
        <v>0</v>
      </c>
      <c r="I501" s="149">
        <f t="shared" si="31"/>
        <v>0</v>
      </c>
      <c r="J501" s="149">
        <f t="shared" si="32"/>
        <v>0</v>
      </c>
      <c r="K501" s="149">
        <f t="shared" si="33"/>
        <v>48.2</v>
      </c>
      <c r="L501" s="149"/>
      <c r="M501" s="149">
        <f t="shared" si="34"/>
        <v>5784</v>
      </c>
    </row>
    <row r="502" spans="3:13" hidden="1" x14ac:dyDescent="0.3">
      <c r="C502" s="149" t="str">
        <f t="shared" si="35"/>
        <v>B</v>
      </c>
      <c r="D502" s="149"/>
      <c r="E502" s="149"/>
      <c r="F502" s="149">
        <f t="shared" si="28"/>
        <v>171.6</v>
      </c>
      <c r="G502" s="149">
        <f t="shared" si="29"/>
        <v>240.5</v>
      </c>
      <c r="H502" s="149">
        <f t="shared" si="30"/>
        <v>0</v>
      </c>
      <c r="I502" s="149">
        <f t="shared" si="31"/>
        <v>0</v>
      </c>
      <c r="J502" s="149">
        <f t="shared" si="32"/>
        <v>0</v>
      </c>
      <c r="K502" s="149">
        <f t="shared" si="33"/>
        <v>412.1</v>
      </c>
      <c r="L502" s="149"/>
      <c r="M502" s="149">
        <f t="shared" si="34"/>
        <v>82420</v>
      </c>
    </row>
    <row r="503" spans="3:13" hidden="1" x14ac:dyDescent="0.3">
      <c r="C503" s="149" t="str">
        <f t="shared" si="35"/>
        <v>C</v>
      </c>
      <c r="D503" s="149"/>
      <c r="E503" s="149"/>
      <c r="F503" s="149">
        <f t="shared" si="28"/>
        <v>0</v>
      </c>
      <c r="G503" s="149">
        <f t="shared" si="29"/>
        <v>0</v>
      </c>
      <c r="H503" s="149">
        <f t="shared" si="30"/>
        <v>0</v>
      </c>
      <c r="I503" s="149">
        <f t="shared" si="31"/>
        <v>0</v>
      </c>
      <c r="J503" s="149">
        <f t="shared" si="32"/>
        <v>36.699999999999996</v>
      </c>
      <c r="K503" s="149">
        <f t="shared" si="33"/>
        <v>36.699999999999996</v>
      </c>
      <c r="L503" s="149"/>
      <c r="M503" s="149">
        <f t="shared" si="34"/>
        <v>7340</v>
      </c>
    </row>
    <row r="504" spans="3:13" hidden="1" x14ac:dyDescent="0.3">
      <c r="C504" s="149" t="str">
        <f t="shared" si="35"/>
        <v>D</v>
      </c>
      <c r="D504" s="149"/>
      <c r="E504" s="149"/>
      <c r="F504" s="149">
        <f t="shared" si="28"/>
        <v>0</v>
      </c>
      <c r="G504" s="149">
        <f t="shared" si="29"/>
        <v>0</v>
      </c>
      <c r="H504" s="149">
        <f t="shared" si="30"/>
        <v>90.2</v>
      </c>
      <c r="I504" s="149">
        <f t="shared" si="31"/>
        <v>0</v>
      </c>
      <c r="J504" s="149">
        <f t="shared" si="32"/>
        <v>0</v>
      </c>
      <c r="K504" s="149">
        <f t="shared" si="33"/>
        <v>90.2</v>
      </c>
      <c r="L504" s="149"/>
      <c r="M504" s="149">
        <f t="shared" si="34"/>
        <v>18040</v>
      </c>
    </row>
    <row r="505" spans="3:13" hidden="1" x14ac:dyDescent="0.3">
      <c r="C505" s="149" t="str">
        <f t="shared" si="35"/>
        <v>Vrije categorie</v>
      </c>
      <c r="D505" s="149"/>
      <c r="E505" s="149"/>
      <c r="F505" s="149">
        <f t="shared" si="28"/>
        <v>0</v>
      </c>
      <c r="G505" s="149">
        <f t="shared" si="29"/>
        <v>0</v>
      </c>
      <c r="H505" s="149">
        <f t="shared" si="30"/>
        <v>0</v>
      </c>
      <c r="I505" s="149">
        <f t="shared" si="31"/>
        <v>0</v>
      </c>
      <c r="J505" s="149">
        <f t="shared" si="32"/>
        <v>0</v>
      </c>
      <c r="K505" s="149">
        <f t="shared" si="33"/>
        <v>0</v>
      </c>
      <c r="L505" s="149"/>
      <c r="M505" s="149">
        <f t="shared" si="34"/>
        <v>0</v>
      </c>
    </row>
    <row r="506" spans="3:13" hidden="1" x14ac:dyDescent="0.3">
      <c r="C506" s="149" t="str">
        <f t="shared" si="35"/>
        <v>Vrije categorie</v>
      </c>
      <c r="D506" s="149"/>
      <c r="E506" s="149"/>
      <c r="F506" s="149">
        <f t="shared" si="28"/>
        <v>0</v>
      </c>
      <c r="G506" s="149">
        <f t="shared" si="29"/>
        <v>0</v>
      </c>
      <c r="H506" s="149">
        <f t="shared" si="30"/>
        <v>0</v>
      </c>
      <c r="I506" s="149">
        <f t="shared" si="31"/>
        <v>0</v>
      </c>
      <c r="J506" s="149">
        <f t="shared" si="32"/>
        <v>0</v>
      </c>
      <c r="K506" s="149">
        <f t="shared" si="33"/>
        <v>0</v>
      </c>
      <c r="L506" s="149"/>
      <c r="M506" s="149">
        <f t="shared" si="34"/>
        <v>0</v>
      </c>
    </row>
    <row r="507" spans="3:13" hidden="1" x14ac:dyDescent="0.3">
      <c r="C507" s="149" t="str">
        <f t="shared" si="35"/>
        <v>Vrije categorie</v>
      </c>
      <c r="D507" s="149"/>
      <c r="E507" s="149"/>
      <c r="F507" s="149">
        <f t="shared" si="28"/>
        <v>0</v>
      </c>
      <c r="G507" s="149">
        <f t="shared" si="29"/>
        <v>0</v>
      </c>
      <c r="H507" s="149">
        <f t="shared" si="30"/>
        <v>0</v>
      </c>
      <c r="I507" s="149">
        <f t="shared" si="31"/>
        <v>0</v>
      </c>
      <c r="J507" s="149">
        <f t="shared" si="32"/>
        <v>0</v>
      </c>
      <c r="K507" s="149">
        <f t="shared" si="33"/>
        <v>0</v>
      </c>
      <c r="L507" s="149"/>
      <c r="M507" s="149">
        <f t="shared" si="34"/>
        <v>0</v>
      </c>
    </row>
    <row r="508" spans="3:13" hidden="1" x14ac:dyDescent="0.3">
      <c r="C508" s="149" t="str">
        <f t="shared" si="35"/>
        <v>Vrije categorie</v>
      </c>
      <c r="D508" s="149"/>
      <c r="E508" s="149"/>
      <c r="F508" s="149">
        <f t="shared" si="28"/>
        <v>0</v>
      </c>
      <c r="G508" s="149">
        <f t="shared" si="29"/>
        <v>0</v>
      </c>
      <c r="H508" s="149">
        <f t="shared" si="30"/>
        <v>0</v>
      </c>
      <c r="I508" s="149">
        <f t="shared" si="31"/>
        <v>0</v>
      </c>
      <c r="J508" s="149">
        <f t="shared" si="32"/>
        <v>0</v>
      </c>
      <c r="K508" s="149">
        <f t="shared" si="33"/>
        <v>0</v>
      </c>
      <c r="L508" s="149"/>
      <c r="M508" s="149">
        <f t="shared" si="34"/>
        <v>0</v>
      </c>
    </row>
    <row r="509" spans="3:13" hidden="1" x14ac:dyDescent="0.3">
      <c r="C509" s="149" t="str">
        <f t="shared" si="35"/>
        <v>Vrije categorie</v>
      </c>
      <c r="D509" s="149"/>
      <c r="E509" s="149"/>
      <c r="F509" s="149">
        <f t="shared" si="28"/>
        <v>0</v>
      </c>
      <c r="G509" s="149">
        <f t="shared" si="29"/>
        <v>0</v>
      </c>
      <c r="H509" s="149">
        <f t="shared" si="30"/>
        <v>0</v>
      </c>
      <c r="I509" s="149">
        <f t="shared" si="31"/>
        <v>0</v>
      </c>
      <c r="J509" s="149">
        <f t="shared" si="32"/>
        <v>0</v>
      </c>
      <c r="K509" s="149">
        <f t="shared" si="33"/>
        <v>0</v>
      </c>
      <c r="L509" s="149"/>
      <c r="M509" s="149">
        <f t="shared" si="34"/>
        <v>0</v>
      </c>
    </row>
    <row r="510" spans="3:13" hidden="1" x14ac:dyDescent="0.3">
      <c r="C510" s="149" t="str">
        <f t="shared" si="35"/>
        <v>Vrije categorie</v>
      </c>
      <c r="D510" s="149"/>
      <c r="E510" s="149"/>
      <c r="F510" s="149">
        <f t="shared" si="28"/>
        <v>0</v>
      </c>
      <c r="G510" s="149">
        <f t="shared" si="29"/>
        <v>0</v>
      </c>
      <c r="H510" s="149">
        <f t="shared" si="30"/>
        <v>0</v>
      </c>
      <c r="I510" s="149">
        <f t="shared" si="31"/>
        <v>0</v>
      </c>
      <c r="J510" s="149">
        <f t="shared" si="32"/>
        <v>0</v>
      </c>
      <c r="K510" s="149">
        <f t="shared" si="33"/>
        <v>0</v>
      </c>
      <c r="L510" s="149"/>
      <c r="M510" s="149">
        <f t="shared" si="34"/>
        <v>0</v>
      </c>
    </row>
    <row r="511" spans="3:13" hidden="1" x14ac:dyDescent="0.3">
      <c r="C511" s="149" t="str">
        <f t="shared" si="35"/>
        <v>Vrije categorie</v>
      </c>
      <c r="D511" s="149"/>
      <c r="E511" s="149"/>
      <c r="F511" s="149">
        <f t="shared" si="28"/>
        <v>0</v>
      </c>
      <c r="G511" s="149">
        <f t="shared" si="29"/>
        <v>0</v>
      </c>
      <c r="H511" s="149">
        <f t="shared" si="30"/>
        <v>0</v>
      </c>
      <c r="I511" s="149">
        <f t="shared" si="31"/>
        <v>0</v>
      </c>
      <c r="J511" s="149">
        <f t="shared" si="32"/>
        <v>0</v>
      </c>
      <c r="K511" s="149">
        <f t="shared" si="33"/>
        <v>0</v>
      </c>
      <c r="L511" s="149"/>
      <c r="M511" s="149">
        <f t="shared" si="34"/>
        <v>0</v>
      </c>
    </row>
    <row r="512" spans="3:13" hidden="1" x14ac:dyDescent="0.3">
      <c r="C512" s="149" t="str">
        <f t="shared" si="35"/>
        <v>Vrije categorie</v>
      </c>
      <c r="D512" s="149"/>
      <c r="E512" s="149"/>
      <c r="F512" s="149">
        <f t="shared" si="28"/>
        <v>0</v>
      </c>
      <c r="G512" s="149">
        <f t="shared" si="29"/>
        <v>0</v>
      </c>
      <c r="H512" s="149">
        <f t="shared" si="30"/>
        <v>0</v>
      </c>
      <c r="I512" s="149">
        <f t="shared" si="31"/>
        <v>0</v>
      </c>
      <c r="J512" s="149">
        <f t="shared" si="32"/>
        <v>0</v>
      </c>
      <c r="K512" s="149">
        <f t="shared" si="33"/>
        <v>0</v>
      </c>
      <c r="L512" s="149"/>
      <c r="M512" s="149">
        <f t="shared" si="34"/>
        <v>0</v>
      </c>
    </row>
    <row r="513" spans="3:13" hidden="1" x14ac:dyDescent="0.3">
      <c r="C513" s="149" t="str">
        <f t="shared" si="35"/>
        <v>Vrije categorie</v>
      </c>
      <c r="D513" s="149"/>
      <c r="E513" s="149"/>
      <c r="F513" s="149">
        <f t="shared" si="28"/>
        <v>0</v>
      </c>
      <c r="G513" s="149">
        <f t="shared" si="29"/>
        <v>0</v>
      </c>
      <c r="H513" s="149">
        <f t="shared" si="30"/>
        <v>0</v>
      </c>
      <c r="I513" s="149">
        <f t="shared" si="31"/>
        <v>0</v>
      </c>
      <c r="J513" s="149">
        <f t="shared" si="32"/>
        <v>0</v>
      </c>
      <c r="K513" s="149">
        <f t="shared" si="33"/>
        <v>0</v>
      </c>
      <c r="L513" s="149"/>
      <c r="M513" s="149">
        <f t="shared" si="34"/>
        <v>0</v>
      </c>
    </row>
    <row r="514" spans="3:13" hidden="1" x14ac:dyDescent="0.3">
      <c r="C514" s="149" t="str">
        <f t="shared" si="35"/>
        <v>Vrije categorie</v>
      </c>
      <c r="D514" s="149"/>
      <c r="E514" s="149"/>
      <c r="F514" s="149">
        <f t="shared" si="28"/>
        <v>0</v>
      </c>
      <c r="G514" s="149">
        <f t="shared" si="29"/>
        <v>0</v>
      </c>
      <c r="H514" s="149">
        <f t="shared" si="30"/>
        <v>0</v>
      </c>
      <c r="I514" s="149">
        <f t="shared" si="31"/>
        <v>0</v>
      </c>
      <c r="J514" s="149">
        <f t="shared" si="32"/>
        <v>0</v>
      </c>
      <c r="K514" s="149">
        <f t="shared" si="33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252.3</v>
      </c>
      <c r="G515" s="150">
        <f t="shared" ref="G515:K515" si="36">SUM(G500:G514)</f>
        <v>687.5</v>
      </c>
      <c r="H515" s="150">
        <f t="shared" si="36"/>
        <v>90.2</v>
      </c>
      <c r="I515" s="150">
        <f t="shared" si="36"/>
        <v>0</v>
      </c>
      <c r="J515" s="150">
        <f t="shared" si="36"/>
        <v>36.699999999999996</v>
      </c>
      <c r="K515" s="150">
        <f t="shared" si="36"/>
        <v>1066.7</v>
      </c>
      <c r="L515" s="150"/>
      <c r="M515" s="150">
        <f>SUM(M499:M514)</f>
        <v>209484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4.5</v>
      </c>
      <c r="G517" s="150">
        <f>SUMPRODUCT(--($E$4:$E$498="H"),G4:G498)</f>
        <v>15.700000000000001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23.7</v>
      </c>
      <c r="K517" s="150">
        <f>SUM(F517:J517)</f>
        <v>43.900000000000006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7">C500</f>
        <v>A</v>
      </c>
      <c r="D520" s="9"/>
      <c r="E520" s="9"/>
      <c r="F520" s="9">
        <f t="shared" ref="F520:F534" si="38">SUMPRODUCT(--($E$4:$E$498=C520),--($D$4:$D$498="X"),$F$4:$F$498)</f>
        <v>0</v>
      </c>
      <c r="G520" s="9">
        <f t="shared" ref="G520:G534" si="39">SUMPRODUCT(--($E$4:$E$498=C520),--($D$4:$D$498="X"),$G$4:$G$498)</f>
        <v>0</v>
      </c>
      <c r="H520" s="9">
        <f t="shared" ref="H520:H534" si="40">SUMPRODUCT(--($E$4:$E$498=C520),--($D$4:$D$498="X"),$H$4:$H$498)</f>
        <v>0</v>
      </c>
      <c r="I520" s="9">
        <f t="shared" ref="I520:I534" si="41">SUMPRODUCT(--($E$4:$E$498=C520),--($D$4:$D$498="X"),$I$4:$I$498)</f>
        <v>0</v>
      </c>
      <c r="J520" s="9">
        <f t="shared" ref="J520:J534" si="42">SUMPRODUCT(--($E$4:$E$498=C520),--($D$4:$D$498="X"),$J$4:$J$498)</f>
        <v>0</v>
      </c>
      <c r="K520" s="9">
        <f t="shared" ref="K520:K534" si="43">SUM(F520:J520)</f>
        <v>0</v>
      </c>
    </row>
    <row r="521" spans="3:13" hidden="1" x14ac:dyDescent="0.3">
      <c r="C521" s="9" t="str">
        <f t="shared" si="37"/>
        <v>A1</v>
      </c>
      <c r="D521" s="9"/>
      <c r="E521" s="9"/>
      <c r="F521" s="9">
        <f t="shared" si="38"/>
        <v>0</v>
      </c>
      <c r="G521" s="9">
        <f t="shared" si="39"/>
        <v>0</v>
      </c>
      <c r="H521" s="9">
        <f t="shared" si="40"/>
        <v>0</v>
      </c>
      <c r="I521" s="9">
        <f t="shared" si="41"/>
        <v>0</v>
      </c>
      <c r="J521" s="9">
        <f t="shared" si="42"/>
        <v>0</v>
      </c>
      <c r="K521" s="9">
        <f t="shared" si="43"/>
        <v>0</v>
      </c>
    </row>
    <row r="522" spans="3:13" hidden="1" x14ac:dyDescent="0.3">
      <c r="C522" s="9" t="str">
        <f t="shared" si="37"/>
        <v>B</v>
      </c>
      <c r="D522" s="9"/>
      <c r="E522" s="9"/>
      <c r="F522" s="9">
        <f t="shared" si="38"/>
        <v>0</v>
      </c>
      <c r="G522" s="9">
        <f t="shared" si="39"/>
        <v>0</v>
      </c>
      <c r="H522" s="9">
        <f t="shared" si="40"/>
        <v>0</v>
      </c>
      <c r="I522" s="9">
        <f t="shared" si="41"/>
        <v>0</v>
      </c>
      <c r="J522" s="9">
        <f t="shared" si="42"/>
        <v>0</v>
      </c>
      <c r="K522" s="9">
        <f t="shared" si="43"/>
        <v>0</v>
      </c>
    </row>
    <row r="523" spans="3:13" hidden="1" x14ac:dyDescent="0.3">
      <c r="C523" s="9" t="str">
        <f t="shared" si="37"/>
        <v>C</v>
      </c>
      <c r="D523" s="9"/>
      <c r="E523" s="9"/>
      <c r="F523" s="9">
        <f t="shared" si="38"/>
        <v>0</v>
      </c>
      <c r="G523" s="9">
        <f t="shared" si="39"/>
        <v>0</v>
      </c>
      <c r="H523" s="9">
        <f t="shared" si="40"/>
        <v>0</v>
      </c>
      <c r="I523" s="9">
        <f t="shared" si="41"/>
        <v>0</v>
      </c>
      <c r="J523" s="9">
        <f t="shared" si="42"/>
        <v>0</v>
      </c>
      <c r="K523" s="9">
        <f t="shared" si="43"/>
        <v>0</v>
      </c>
    </row>
    <row r="524" spans="3:13" hidden="1" x14ac:dyDescent="0.3">
      <c r="C524" s="9" t="str">
        <f t="shared" si="37"/>
        <v>D</v>
      </c>
      <c r="D524" s="9"/>
      <c r="E524" s="9"/>
      <c r="F524" s="9">
        <f t="shared" si="38"/>
        <v>0</v>
      </c>
      <c r="G524" s="9">
        <f t="shared" si="39"/>
        <v>0</v>
      </c>
      <c r="H524" s="9">
        <f t="shared" si="40"/>
        <v>0</v>
      </c>
      <c r="I524" s="9">
        <f t="shared" si="41"/>
        <v>0</v>
      </c>
      <c r="J524" s="9">
        <f t="shared" si="42"/>
        <v>0</v>
      </c>
      <c r="K524" s="9">
        <f t="shared" si="43"/>
        <v>0</v>
      </c>
    </row>
    <row r="525" spans="3:13" hidden="1" x14ac:dyDescent="0.3">
      <c r="C525" s="9" t="str">
        <f t="shared" si="37"/>
        <v>Vrije categorie</v>
      </c>
      <c r="D525" s="9"/>
      <c r="E525" s="9"/>
      <c r="F525" s="9">
        <f t="shared" si="38"/>
        <v>0</v>
      </c>
      <c r="G525" s="9">
        <f t="shared" si="39"/>
        <v>0</v>
      </c>
      <c r="H525" s="9">
        <f t="shared" si="40"/>
        <v>0</v>
      </c>
      <c r="I525" s="9">
        <f t="shared" si="41"/>
        <v>0</v>
      </c>
      <c r="J525" s="9">
        <f t="shared" si="42"/>
        <v>0</v>
      </c>
      <c r="K525" s="9">
        <f t="shared" si="43"/>
        <v>0</v>
      </c>
    </row>
    <row r="526" spans="3:13" hidden="1" x14ac:dyDescent="0.3">
      <c r="C526" s="9" t="str">
        <f t="shared" si="37"/>
        <v>Vrije categorie</v>
      </c>
      <c r="D526" s="9"/>
      <c r="E526" s="9"/>
      <c r="F526" s="9">
        <f t="shared" si="38"/>
        <v>0</v>
      </c>
      <c r="G526" s="9">
        <f t="shared" si="39"/>
        <v>0</v>
      </c>
      <c r="H526" s="9">
        <f t="shared" si="40"/>
        <v>0</v>
      </c>
      <c r="I526" s="9">
        <f t="shared" si="41"/>
        <v>0</v>
      </c>
      <c r="J526" s="9">
        <f t="shared" si="42"/>
        <v>0</v>
      </c>
      <c r="K526" s="9">
        <f t="shared" si="43"/>
        <v>0</v>
      </c>
    </row>
    <row r="527" spans="3:13" hidden="1" x14ac:dyDescent="0.3">
      <c r="C527" s="9" t="str">
        <f t="shared" si="37"/>
        <v>Vrije categorie</v>
      </c>
      <c r="D527" s="9"/>
      <c r="E527" s="9"/>
      <c r="F527" s="9">
        <f t="shared" si="38"/>
        <v>0</v>
      </c>
      <c r="G527" s="9">
        <f t="shared" si="39"/>
        <v>0</v>
      </c>
      <c r="H527" s="9">
        <f t="shared" si="40"/>
        <v>0</v>
      </c>
      <c r="I527" s="9">
        <f t="shared" si="41"/>
        <v>0</v>
      </c>
      <c r="J527" s="9">
        <f t="shared" si="42"/>
        <v>0</v>
      </c>
      <c r="K527" s="9">
        <f t="shared" si="43"/>
        <v>0</v>
      </c>
    </row>
    <row r="528" spans="3:13" hidden="1" x14ac:dyDescent="0.3">
      <c r="C528" s="9" t="str">
        <f t="shared" si="37"/>
        <v>Vrije categorie</v>
      </c>
      <c r="D528" s="9"/>
      <c r="E528" s="9"/>
      <c r="F528" s="9">
        <f t="shared" si="38"/>
        <v>0</v>
      </c>
      <c r="G528" s="9">
        <f t="shared" si="39"/>
        <v>0</v>
      </c>
      <c r="H528" s="9">
        <f t="shared" si="40"/>
        <v>0</v>
      </c>
      <c r="I528" s="9">
        <f t="shared" si="41"/>
        <v>0</v>
      </c>
      <c r="J528" s="9">
        <f t="shared" si="42"/>
        <v>0</v>
      </c>
      <c r="K528" s="9">
        <f t="shared" si="43"/>
        <v>0</v>
      </c>
    </row>
    <row r="529" spans="3:12" hidden="1" x14ac:dyDescent="0.3">
      <c r="C529" s="9" t="str">
        <f t="shared" si="37"/>
        <v>Vrije categorie</v>
      </c>
      <c r="D529" s="9"/>
      <c r="E529" s="9"/>
      <c r="F529" s="9">
        <f t="shared" si="38"/>
        <v>0</v>
      </c>
      <c r="G529" s="9">
        <f t="shared" si="39"/>
        <v>0</v>
      </c>
      <c r="H529" s="9">
        <f t="shared" si="40"/>
        <v>0</v>
      </c>
      <c r="I529" s="9">
        <f t="shared" si="41"/>
        <v>0</v>
      </c>
      <c r="J529" s="9">
        <f t="shared" si="42"/>
        <v>0</v>
      </c>
      <c r="K529" s="9">
        <f t="shared" si="43"/>
        <v>0</v>
      </c>
    </row>
    <row r="530" spans="3:12" hidden="1" x14ac:dyDescent="0.3">
      <c r="C530" s="9" t="str">
        <f t="shared" si="37"/>
        <v>Vrije categorie</v>
      </c>
      <c r="D530" s="9"/>
      <c r="E530" s="9"/>
      <c r="F530" s="9">
        <f t="shared" si="38"/>
        <v>0</v>
      </c>
      <c r="G530" s="9">
        <f t="shared" si="39"/>
        <v>0</v>
      </c>
      <c r="H530" s="9">
        <f t="shared" si="40"/>
        <v>0</v>
      </c>
      <c r="I530" s="9">
        <f t="shared" si="41"/>
        <v>0</v>
      </c>
      <c r="J530" s="9">
        <f t="shared" si="42"/>
        <v>0</v>
      </c>
      <c r="K530" s="9">
        <f t="shared" si="43"/>
        <v>0</v>
      </c>
    </row>
    <row r="531" spans="3:12" hidden="1" x14ac:dyDescent="0.3">
      <c r="C531" s="9" t="str">
        <f t="shared" si="37"/>
        <v>Vrije categorie</v>
      </c>
      <c r="D531" s="9"/>
      <c r="E531" s="9"/>
      <c r="F531" s="9">
        <f t="shared" si="38"/>
        <v>0</v>
      </c>
      <c r="G531" s="9">
        <f t="shared" si="39"/>
        <v>0</v>
      </c>
      <c r="H531" s="9">
        <f t="shared" si="40"/>
        <v>0</v>
      </c>
      <c r="I531" s="9">
        <f t="shared" si="41"/>
        <v>0</v>
      </c>
      <c r="J531" s="9">
        <f t="shared" si="42"/>
        <v>0</v>
      </c>
      <c r="K531" s="9">
        <f t="shared" si="43"/>
        <v>0</v>
      </c>
    </row>
    <row r="532" spans="3:12" hidden="1" x14ac:dyDescent="0.3">
      <c r="C532" s="9" t="str">
        <f t="shared" si="37"/>
        <v>Vrije categorie</v>
      </c>
      <c r="D532" s="9"/>
      <c r="E532" s="9"/>
      <c r="F532" s="9">
        <f t="shared" si="38"/>
        <v>0</v>
      </c>
      <c r="G532" s="9">
        <f t="shared" si="39"/>
        <v>0</v>
      </c>
      <c r="H532" s="9">
        <f t="shared" si="40"/>
        <v>0</v>
      </c>
      <c r="I532" s="9">
        <f t="shared" si="41"/>
        <v>0</v>
      </c>
      <c r="J532" s="9">
        <f t="shared" si="42"/>
        <v>0</v>
      </c>
      <c r="K532" s="9">
        <f t="shared" si="43"/>
        <v>0</v>
      </c>
    </row>
    <row r="533" spans="3:12" hidden="1" x14ac:dyDescent="0.3">
      <c r="C533" s="9" t="str">
        <f t="shared" si="37"/>
        <v>Vrije categorie</v>
      </c>
      <c r="D533" s="9"/>
      <c r="E533" s="9"/>
      <c r="F533" s="9">
        <f t="shared" si="38"/>
        <v>0</v>
      </c>
      <c r="G533" s="9">
        <f t="shared" si="39"/>
        <v>0</v>
      </c>
      <c r="H533" s="9">
        <f t="shared" si="40"/>
        <v>0</v>
      </c>
      <c r="I533" s="9">
        <f t="shared" si="41"/>
        <v>0</v>
      </c>
      <c r="J533" s="9">
        <f t="shared" si="42"/>
        <v>0</v>
      </c>
      <c r="K533" s="9">
        <f t="shared" si="43"/>
        <v>0</v>
      </c>
    </row>
    <row r="534" spans="3:12" hidden="1" x14ac:dyDescent="0.3">
      <c r="C534" s="9" t="str">
        <f t="shared" si="37"/>
        <v>Vrije categorie</v>
      </c>
      <c r="D534" s="9"/>
      <c r="E534" s="9"/>
      <c r="F534" s="9">
        <f t="shared" si="38"/>
        <v>0</v>
      </c>
      <c r="G534" s="9">
        <f t="shared" si="39"/>
        <v>0</v>
      </c>
      <c r="H534" s="9">
        <f t="shared" si="40"/>
        <v>0</v>
      </c>
      <c r="I534" s="9">
        <f t="shared" si="41"/>
        <v>0</v>
      </c>
      <c r="J534" s="9">
        <f t="shared" si="42"/>
        <v>0</v>
      </c>
      <c r="K534" s="9">
        <f t="shared" si="43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4">SUM(F520:F534)</f>
        <v>0</v>
      </c>
      <c r="G535" s="10">
        <f t="shared" si="44"/>
        <v>0</v>
      </c>
      <c r="H535" s="10">
        <f t="shared" si="44"/>
        <v>0</v>
      </c>
      <c r="I535" s="10">
        <f t="shared" si="44"/>
        <v>0</v>
      </c>
      <c r="J535" s="10">
        <f t="shared" si="44"/>
        <v>0</v>
      </c>
      <c r="K535" s="10">
        <f t="shared" si="44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 r:id="rId2"/>
  <legacyDrawingHF r:id="rId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35,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SLS de Verbinding</v>
      </c>
      <c r="C4" s="530"/>
      <c r="D4" s="530"/>
      <c r="E4" s="530"/>
      <c r="F4" s="548" t="s">
        <v>10</v>
      </c>
      <c r="G4" s="548"/>
      <c r="H4" s="306">
        <v>35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35a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283428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 t="str">
        <f>VLOOKUP($H$4,Verzamelblad!$A$5:$EK$54,32,0)</f>
        <v>Dieptereiniging sanitair</v>
      </c>
      <c r="B22" s="66"/>
      <c r="C22" s="67"/>
      <c r="D22" s="71" t="str">
        <f>VLOOKUP($H$4,Verzamelblad!$A$5:$EK$54,33,0)</f>
        <v>m²</v>
      </c>
      <c r="E22" s="224">
        <f>VLOOKUP($H$4,Verzamelblad!$A$5:$DE$54,34)</f>
        <v>53.209999999999994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1085.7800000000002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1085.7800000000002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1085.7800000000002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152.63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1085.7800000000002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1085.7800000000002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1085.7800000000002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1085.7800000000002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 t="str">
        <f>VLOOKUP($H$4,Verzamelblad!$A$5:$EK$54,82,0)</f>
        <v>Koepelglas enkelvoudig gemeten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 t="str">
        <f>VLOOKUP($H$4,Verzamelblad!$A$5:$EK$54,84,0)</f>
        <v>Boeidelen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 t="str">
        <f>VLOOKUP($H$4,Verzamelblad!$A$5:$EK$54,86,0)</f>
        <v>Gevelbeplating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hidden="1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20" t="str">
        <f ca="1">VLOOKUP($H$4,Verzamelblad!$A$5:$EK$54,9,0)</f>
        <v/>
      </c>
      <c r="F82" s="100">
        <v>1</v>
      </c>
      <c r="G82" s="99"/>
      <c r="H82" s="99"/>
      <c r="I82" s="206" t="str">
        <f ca="1"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171382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5538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73270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10642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22596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283428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B4:E4"/>
    <mergeCell ref="F4:G4"/>
    <mergeCell ref="B5:E5"/>
    <mergeCell ref="F5:G5"/>
    <mergeCell ref="B6:E6"/>
    <mergeCell ref="F6:G6"/>
    <mergeCell ref="A82:D82"/>
    <mergeCell ref="A72:I72"/>
    <mergeCell ref="A73:I73"/>
    <mergeCell ref="A74:I74"/>
    <mergeCell ref="K17:K18"/>
    <mergeCell ref="J37:L39"/>
    <mergeCell ref="L17:L18"/>
    <mergeCell ref="A19:C19"/>
    <mergeCell ref="E19:F19"/>
    <mergeCell ref="A70:I70"/>
    <mergeCell ref="A71:I71"/>
  </mergeCells>
  <conditionalFormatting sqref="K14">
    <cfRule type="cellIs" dxfId="26" priority="4" operator="equal">
      <formula>"Geen 100%"</formula>
    </cfRule>
  </conditionalFormatting>
  <conditionalFormatting sqref="G12">
    <cfRule type="containsText" dxfId="25" priority="2" operator="containsText" text="te laag">
      <formula>NOT(ISERROR(SEARCH("te laag",G12)))</formula>
    </cfRule>
  </conditionalFormatting>
  <conditionalFormatting sqref="G13">
    <cfRule type="containsText" dxfId="24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44980E7A-DE1F-4A42-85C7-00754C302272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tabColor rgb="FF173583"/>
  </sheetPr>
  <dimension ref="A1:M563"/>
  <sheetViews>
    <sheetView zoomScaleNormal="100" workbookViewId="0">
      <selection activeCell="J49" sqref="J49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'35'!H4</f>
        <v>35</v>
      </c>
      <c r="B1" s="38" t="s">
        <v>6</v>
      </c>
      <c r="C1" s="39"/>
      <c r="D1" s="51" t="str">
        <f>IF(VLOOKUP(A1,Verzamelblad!A5:E54,3)=0,"",VLOOKUP(A1,Verzamelblad!A5:E54,3))</f>
        <v>SLS de Verbinding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28"/>
      <c r="B4" s="328"/>
      <c r="C4" s="329" t="s">
        <v>371</v>
      </c>
      <c r="L4" s="5">
        <f>IF(D4="X",0,IF(E4="",0,IF(E4="H",0,VLOOKUP(E4,$F$539:$G$553,2))))</f>
        <v>0</v>
      </c>
      <c r="M4">
        <f>SUM(K4*L4)</f>
        <v>0</v>
      </c>
    </row>
    <row r="5" spans="1:13" x14ac:dyDescent="0.3">
      <c r="A5" s="367"/>
      <c r="B5" s="368" t="s">
        <v>402</v>
      </c>
      <c r="C5" s="159" t="s">
        <v>1045</v>
      </c>
      <c r="D5" s="159"/>
      <c r="E5" s="159" t="s">
        <v>287</v>
      </c>
      <c r="F5" s="331">
        <v>6.91</v>
      </c>
      <c r="G5" s="331"/>
      <c r="H5" s="331"/>
      <c r="I5" s="331"/>
      <c r="J5" s="331"/>
      <c r="K5" s="7">
        <f>SUM(F5:J5)</f>
        <v>6.91</v>
      </c>
      <c r="L5" s="5">
        <f>IF(D5="X",0,IF(E5="",0,IF(E5="H",0,VLOOKUP(E5,$F$539:$G$553,2))))</f>
        <v>200</v>
      </c>
      <c r="M5">
        <f t="shared" ref="M5:M68" si="0">SUM(K5*L5)</f>
        <v>1382</v>
      </c>
    </row>
    <row r="6" spans="1:13" x14ac:dyDescent="0.3">
      <c r="A6" s="367"/>
      <c r="B6" s="368" t="s">
        <v>439</v>
      </c>
      <c r="C6" s="159" t="s">
        <v>342</v>
      </c>
      <c r="D6" s="159"/>
      <c r="E6" s="159" t="s">
        <v>343</v>
      </c>
      <c r="F6" s="331"/>
      <c r="G6" s="331"/>
      <c r="H6" s="331"/>
      <c r="I6" s="331"/>
      <c r="J6" s="331">
        <v>1.8</v>
      </c>
      <c r="K6" s="7">
        <f>SUM(F6:J6)</f>
        <v>1.8</v>
      </c>
      <c r="L6" s="5">
        <f t="shared" ref="L6:L69" si="1">IF(D6="X",0,IF(E6="",0,IF(E6="H",0,VLOOKUP(E6,$F$539:$G$553,2))))</f>
        <v>0</v>
      </c>
      <c r="M6">
        <f t="shared" si="0"/>
        <v>0</v>
      </c>
    </row>
    <row r="7" spans="1:13" x14ac:dyDescent="0.3">
      <c r="A7" s="367"/>
      <c r="B7" s="368" t="s">
        <v>539</v>
      </c>
      <c r="C7" s="159" t="s">
        <v>633</v>
      </c>
      <c r="D7" s="159"/>
      <c r="E7" s="159" t="s">
        <v>287</v>
      </c>
      <c r="F7" s="331"/>
      <c r="G7" s="331">
        <v>37.89</v>
      </c>
      <c r="H7" s="331"/>
      <c r="I7" s="331"/>
      <c r="J7" s="331"/>
      <c r="K7" s="7">
        <f>SUM(F7:J7)</f>
        <v>37.89</v>
      </c>
      <c r="L7" s="5">
        <f t="shared" si="1"/>
        <v>200</v>
      </c>
      <c r="M7">
        <f t="shared" si="0"/>
        <v>7578</v>
      </c>
    </row>
    <row r="8" spans="1:13" x14ac:dyDescent="0.3">
      <c r="A8" s="367"/>
      <c r="B8" s="368" t="s">
        <v>437</v>
      </c>
      <c r="C8" s="159" t="s">
        <v>633</v>
      </c>
      <c r="D8" s="159"/>
      <c r="E8" s="159" t="s">
        <v>287</v>
      </c>
      <c r="F8" s="331"/>
      <c r="G8" s="331">
        <v>48.13</v>
      </c>
      <c r="H8" s="331"/>
      <c r="I8" s="331"/>
      <c r="J8" s="331"/>
      <c r="K8" s="7">
        <f>SUM(F8:J8)</f>
        <v>48.13</v>
      </c>
      <c r="L8" s="5">
        <f t="shared" si="1"/>
        <v>200</v>
      </c>
      <c r="M8">
        <f t="shared" si="0"/>
        <v>9626</v>
      </c>
    </row>
    <row r="9" spans="1:13" x14ac:dyDescent="0.3">
      <c r="A9" s="367"/>
      <c r="B9" s="368" t="s">
        <v>436</v>
      </c>
      <c r="C9" s="159" t="s">
        <v>1046</v>
      </c>
      <c r="D9" s="159"/>
      <c r="E9" s="159" t="s">
        <v>288</v>
      </c>
      <c r="F9" s="331"/>
      <c r="G9" s="331">
        <v>3.51</v>
      </c>
      <c r="H9" s="331"/>
      <c r="I9" s="331"/>
      <c r="J9" s="331"/>
      <c r="K9" s="7">
        <f t="shared" ref="K9:K44" si="2">SUM(F9:J9)</f>
        <v>3.51</v>
      </c>
      <c r="L9" s="5">
        <f t="shared" si="1"/>
        <v>200</v>
      </c>
      <c r="M9">
        <f t="shared" si="0"/>
        <v>702</v>
      </c>
    </row>
    <row r="10" spans="1:13" x14ac:dyDescent="0.3">
      <c r="A10" s="367"/>
      <c r="B10" s="368" t="s">
        <v>438</v>
      </c>
      <c r="C10" s="159" t="s">
        <v>1047</v>
      </c>
      <c r="D10" s="159"/>
      <c r="E10" s="159" t="s">
        <v>289</v>
      </c>
      <c r="F10" s="331">
        <v>18.63</v>
      </c>
      <c r="G10" s="331"/>
      <c r="H10" s="331"/>
      <c r="I10" s="331"/>
      <c r="J10" s="331"/>
      <c r="K10" s="7">
        <f t="shared" si="2"/>
        <v>18.63</v>
      </c>
      <c r="L10" s="5">
        <f t="shared" si="1"/>
        <v>120</v>
      </c>
      <c r="M10">
        <f t="shared" si="0"/>
        <v>2235.6</v>
      </c>
    </row>
    <row r="11" spans="1:13" x14ac:dyDescent="0.3">
      <c r="A11" s="367"/>
      <c r="B11" s="368" t="s">
        <v>538</v>
      </c>
      <c r="C11" s="159" t="s">
        <v>1048</v>
      </c>
      <c r="D11" s="159"/>
      <c r="E11" s="159" t="s">
        <v>288</v>
      </c>
      <c r="F11" s="331">
        <v>39.25</v>
      </c>
      <c r="G11" s="331"/>
      <c r="H11" s="331"/>
      <c r="I11" s="331"/>
      <c r="J11" s="331"/>
      <c r="K11" s="7">
        <f t="shared" si="2"/>
        <v>39.25</v>
      </c>
      <c r="L11" s="5">
        <f t="shared" si="1"/>
        <v>200</v>
      </c>
      <c r="M11">
        <f t="shared" si="0"/>
        <v>7850</v>
      </c>
    </row>
    <row r="12" spans="1:13" x14ac:dyDescent="0.3">
      <c r="A12" s="367"/>
      <c r="B12" s="368" t="s">
        <v>435</v>
      </c>
      <c r="C12" s="159" t="s">
        <v>1049</v>
      </c>
      <c r="D12" s="159"/>
      <c r="E12" s="159" t="s">
        <v>288</v>
      </c>
      <c r="F12" s="331"/>
      <c r="G12" s="331">
        <v>60</v>
      </c>
      <c r="H12" s="331"/>
      <c r="I12" s="331"/>
      <c r="J12" s="331"/>
      <c r="K12" s="7">
        <f t="shared" si="2"/>
        <v>60</v>
      </c>
      <c r="L12" s="5">
        <f t="shared" si="1"/>
        <v>200</v>
      </c>
      <c r="M12">
        <f t="shared" si="0"/>
        <v>12000</v>
      </c>
    </row>
    <row r="13" spans="1:13" x14ac:dyDescent="0.3">
      <c r="A13" s="367"/>
      <c r="B13" s="368" t="s">
        <v>432</v>
      </c>
      <c r="C13" s="159" t="s">
        <v>1050</v>
      </c>
      <c r="D13" s="159"/>
      <c r="E13" s="159" t="s">
        <v>287</v>
      </c>
      <c r="F13" s="331">
        <v>21.39</v>
      </c>
      <c r="G13" s="331"/>
      <c r="H13" s="331"/>
      <c r="I13" s="331"/>
      <c r="J13" s="331"/>
      <c r="K13" s="7">
        <f t="shared" si="2"/>
        <v>21.39</v>
      </c>
      <c r="L13" s="5">
        <f t="shared" si="1"/>
        <v>200</v>
      </c>
      <c r="M13">
        <f t="shared" si="0"/>
        <v>4278</v>
      </c>
    </row>
    <row r="14" spans="1:13" x14ac:dyDescent="0.3">
      <c r="A14" s="367"/>
      <c r="B14" s="369" t="s">
        <v>432</v>
      </c>
      <c r="C14" s="3" t="s">
        <v>509</v>
      </c>
      <c r="E14" s="3" t="s">
        <v>287</v>
      </c>
      <c r="J14">
        <v>7</v>
      </c>
      <c r="K14" s="7">
        <f t="shared" si="2"/>
        <v>7</v>
      </c>
      <c r="L14" s="5">
        <f t="shared" si="1"/>
        <v>200</v>
      </c>
      <c r="M14">
        <f t="shared" si="0"/>
        <v>1400</v>
      </c>
    </row>
    <row r="15" spans="1:13" x14ac:dyDescent="0.3">
      <c r="A15" s="367"/>
      <c r="B15" s="369" t="s">
        <v>431</v>
      </c>
      <c r="C15" s="3" t="s">
        <v>1051</v>
      </c>
      <c r="E15" s="3" t="s">
        <v>288</v>
      </c>
      <c r="G15">
        <v>60.44</v>
      </c>
      <c r="K15" s="7">
        <f t="shared" si="2"/>
        <v>60.44</v>
      </c>
      <c r="L15" s="5">
        <f t="shared" si="1"/>
        <v>200</v>
      </c>
      <c r="M15">
        <f t="shared" si="0"/>
        <v>12088</v>
      </c>
    </row>
    <row r="16" spans="1:13" x14ac:dyDescent="0.3">
      <c r="A16" s="367"/>
      <c r="B16" s="368" t="s">
        <v>986</v>
      </c>
      <c r="C16" s="159" t="s">
        <v>1052</v>
      </c>
      <c r="D16" s="159"/>
      <c r="E16" s="159" t="s">
        <v>287</v>
      </c>
      <c r="F16" s="331"/>
      <c r="G16" s="331">
        <v>3.49</v>
      </c>
      <c r="H16" s="331"/>
      <c r="I16" s="331"/>
      <c r="J16" s="331"/>
      <c r="K16" s="7">
        <f t="shared" si="2"/>
        <v>3.49</v>
      </c>
      <c r="L16" s="5">
        <f t="shared" si="1"/>
        <v>200</v>
      </c>
      <c r="M16">
        <f t="shared" si="0"/>
        <v>698</v>
      </c>
    </row>
    <row r="17" spans="1:13" x14ac:dyDescent="0.3">
      <c r="A17" s="367"/>
      <c r="B17" s="368" t="s">
        <v>430</v>
      </c>
      <c r="C17" s="159" t="s">
        <v>1053</v>
      </c>
      <c r="D17" s="159"/>
      <c r="E17" s="159" t="s">
        <v>276</v>
      </c>
      <c r="F17" s="331"/>
      <c r="G17" s="331"/>
      <c r="H17" s="331"/>
      <c r="I17" s="331"/>
      <c r="J17" s="331">
        <v>5.05</v>
      </c>
      <c r="K17" s="7">
        <f t="shared" si="2"/>
        <v>5.05</v>
      </c>
      <c r="L17" s="5">
        <f t="shared" si="1"/>
        <v>200</v>
      </c>
      <c r="M17">
        <f t="shared" si="0"/>
        <v>1010</v>
      </c>
    </row>
    <row r="18" spans="1:13" x14ac:dyDescent="0.3">
      <c r="A18" s="367"/>
      <c r="B18" s="368" t="s">
        <v>425</v>
      </c>
      <c r="C18" s="159" t="s">
        <v>1054</v>
      </c>
      <c r="D18" s="159"/>
      <c r="E18" s="159" t="s">
        <v>276</v>
      </c>
      <c r="F18" s="331"/>
      <c r="G18" s="331"/>
      <c r="H18" s="331"/>
      <c r="I18" s="331"/>
      <c r="J18" s="331">
        <v>3.75</v>
      </c>
      <c r="K18" s="7">
        <f t="shared" si="2"/>
        <v>3.75</v>
      </c>
      <c r="L18" s="5">
        <f t="shared" si="1"/>
        <v>200</v>
      </c>
      <c r="M18">
        <f t="shared" si="0"/>
        <v>750</v>
      </c>
    </row>
    <row r="19" spans="1:13" x14ac:dyDescent="0.3">
      <c r="A19" s="367"/>
      <c r="B19" s="368" t="s">
        <v>427</v>
      </c>
      <c r="C19" s="159" t="s">
        <v>1051</v>
      </c>
      <c r="D19" s="159"/>
      <c r="E19" s="159" t="s">
        <v>288</v>
      </c>
      <c r="F19" s="331"/>
      <c r="G19" s="331">
        <v>59.88</v>
      </c>
      <c r="H19" s="331"/>
      <c r="I19" s="331"/>
      <c r="J19" s="331"/>
      <c r="K19" s="7">
        <f t="shared" si="2"/>
        <v>59.88</v>
      </c>
      <c r="L19" s="5">
        <f t="shared" si="1"/>
        <v>200</v>
      </c>
      <c r="M19">
        <f t="shared" si="0"/>
        <v>11976</v>
      </c>
    </row>
    <row r="20" spans="1:13" x14ac:dyDescent="0.3">
      <c r="A20" s="367"/>
      <c r="B20" s="368" t="s">
        <v>428</v>
      </c>
      <c r="C20" s="159" t="s">
        <v>1055</v>
      </c>
      <c r="D20" s="159"/>
      <c r="E20" s="159" t="s">
        <v>276</v>
      </c>
      <c r="F20" s="331"/>
      <c r="G20" s="331"/>
      <c r="H20" s="331"/>
      <c r="I20" s="331"/>
      <c r="J20" s="331">
        <v>7.86</v>
      </c>
      <c r="K20" s="7">
        <f t="shared" si="2"/>
        <v>7.86</v>
      </c>
      <c r="L20" s="5">
        <f t="shared" si="1"/>
        <v>200</v>
      </c>
      <c r="M20">
        <f t="shared" si="0"/>
        <v>1572</v>
      </c>
    </row>
    <row r="21" spans="1:13" x14ac:dyDescent="0.3">
      <c r="A21" s="367"/>
      <c r="B21" s="368" t="s">
        <v>429</v>
      </c>
      <c r="C21" s="159" t="s">
        <v>1056</v>
      </c>
      <c r="D21" s="159"/>
      <c r="E21" s="159" t="s">
        <v>288</v>
      </c>
      <c r="F21" s="331"/>
      <c r="G21" s="331">
        <v>13.68</v>
      </c>
      <c r="H21" s="331"/>
      <c r="I21" s="331"/>
      <c r="J21" s="331"/>
      <c r="K21" s="7">
        <f t="shared" si="2"/>
        <v>13.68</v>
      </c>
      <c r="L21" s="5">
        <f t="shared" si="1"/>
        <v>200</v>
      </c>
      <c r="M21">
        <f t="shared" si="0"/>
        <v>2736</v>
      </c>
    </row>
    <row r="22" spans="1:13" x14ac:dyDescent="0.3">
      <c r="A22" s="367"/>
      <c r="B22" s="368" t="s">
        <v>442</v>
      </c>
      <c r="C22" s="159" t="s">
        <v>351</v>
      </c>
      <c r="D22" s="159"/>
      <c r="E22" s="159" t="s">
        <v>288</v>
      </c>
      <c r="F22" s="331"/>
      <c r="G22" s="331">
        <v>5.72</v>
      </c>
      <c r="H22" s="331"/>
      <c r="I22" s="331"/>
      <c r="J22" s="331"/>
      <c r="K22" s="7">
        <f t="shared" si="2"/>
        <v>5.72</v>
      </c>
      <c r="L22" s="5">
        <f t="shared" si="1"/>
        <v>200</v>
      </c>
      <c r="M22">
        <f t="shared" si="0"/>
        <v>1144</v>
      </c>
    </row>
    <row r="23" spans="1:13" x14ac:dyDescent="0.3">
      <c r="A23" s="367"/>
      <c r="B23" s="368" t="s">
        <v>422</v>
      </c>
      <c r="C23" s="159" t="s">
        <v>347</v>
      </c>
      <c r="D23" s="159"/>
      <c r="E23" s="159" t="s">
        <v>343</v>
      </c>
      <c r="F23" s="331"/>
      <c r="G23" s="331"/>
      <c r="H23" s="331"/>
      <c r="I23" s="331"/>
      <c r="J23" s="331">
        <v>2.64</v>
      </c>
      <c r="K23" s="7">
        <f t="shared" si="2"/>
        <v>2.64</v>
      </c>
      <c r="L23" s="5">
        <f t="shared" si="1"/>
        <v>0</v>
      </c>
      <c r="M23">
        <f t="shared" si="0"/>
        <v>0</v>
      </c>
    </row>
    <row r="24" spans="1:13" x14ac:dyDescent="0.3">
      <c r="A24" s="367"/>
      <c r="B24" s="368" t="s">
        <v>440</v>
      </c>
      <c r="C24" s="159" t="s">
        <v>1057</v>
      </c>
      <c r="D24" s="159"/>
      <c r="E24" s="159" t="s">
        <v>288</v>
      </c>
      <c r="F24" s="331"/>
      <c r="G24" s="331">
        <v>26.91</v>
      </c>
      <c r="H24" s="331"/>
      <c r="I24" s="331"/>
      <c r="J24" s="331"/>
      <c r="K24" s="7">
        <f t="shared" si="2"/>
        <v>26.91</v>
      </c>
      <c r="L24" s="5">
        <f t="shared" si="1"/>
        <v>200</v>
      </c>
      <c r="M24">
        <f t="shared" si="0"/>
        <v>5382</v>
      </c>
    </row>
    <row r="25" spans="1:13" x14ac:dyDescent="0.3">
      <c r="A25" s="367"/>
      <c r="B25" s="368" t="s">
        <v>414</v>
      </c>
      <c r="C25" s="159" t="s">
        <v>416</v>
      </c>
      <c r="D25" s="159"/>
      <c r="E25" s="159" t="s">
        <v>290</v>
      </c>
      <c r="F25" s="331"/>
      <c r="G25" s="331"/>
      <c r="H25" s="331">
        <v>105.29</v>
      </c>
      <c r="I25" s="331"/>
      <c r="J25" s="331"/>
      <c r="K25" s="7">
        <f t="shared" si="2"/>
        <v>105.29</v>
      </c>
      <c r="L25" s="5">
        <f t="shared" si="1"/>
        <v>200</v>
      </c>
      <c r="M25">
        <f t="shared" si="0"/>
        <v>21058</v>
      </c>
    </row>
    <row r="26" spans="1:13" x14ac:dyDescent="0.3">
      <c r="A26" s="367"/>
      <c r="B26" s="368" t="s">
        <v>420</v>
      </c>
      <c r="C26" s="159" t="s">
        <v>1058</v>
      </c>
      <c r="D26" s="159"/>
      <c r="E26" s="159" t="s">
        <v>287</v>
      </c>
      <c r="F26" s="331"/>
      <c r="G26" s="331">
        <v>2.52</v>
      </c>
      <c r="H26" s="331"/>
      <c r="I26" s="331"/>
      <c r="J26" s="331"/>
      <c r="K26" s="7">
        <f t="shared" si="2"/>
        <v>2.52</v>
      </c>
      <c r="L26" s="5">
        <f t="shared" si="1"/>
        <v>200</v>
      </c>
      <c r="M26">
        <f t="shared" si="0"/>
        <v>504</v>
      </c>
    </row>
    <row r="27" spans="1:13" x14ac:dyDescent="0.3">
      <c r="A27" s="367"/>
      <c r="B27" s="368" t="s">
        <v>417</v>
      </c>
      <c r="C27" s="159" t="s">
        <v>662</v>
      </c>
      <c r="D27" s="159"/>
      <c r="E27" s="159" t="s">
        <v>290</v>
      </c>
      <c r="F27" s="331"/>
      <c r="G27" s="331"/>
      <c r="H27" s="331">
        <v>7.69</v>
      </c>
      <c r="I27" s="331"/>
      <c r="J27" s="331"/>
      <c r="K27" s="7">
        <f t="shared" si="2"/>
        <v>7.69</v>
      </c>
      <c r="L27" s="5">
        <f t="shared" si="1"/>
        <v>200</v>
      </c>
      <c r="M27">
        <f t="shared" si="0"/>
        <v>1538</v>
      </c>
    </row>
    <row r="28" spans="1:13" x14ac:dyDescent="0.3">
      <c r="A28" s="367"/>
      <c r="B28" s="368" t="s">
        <v>395</v>
      </c>
      <c r="C28" s="159" t="s">
        <v>350</v>
      </c>
      <c r="D28" s="159"/>
      <c r="E28" s="159" t="s">
        <v>287</v>
      </c>
      <c r="F28" s="157"/>
      <c r="G28" s="157">
        <v>75.31</v>
      </c>
      <c r="H28" s="157"/>
      <c r="I28" s="157"/>
      <c r="J28" s="157"/>
      <c r="K28" s="7">
        <f t="shared" si="2"/>
        <v>75.31</v>
      </c>
      <c r="L28" s="5">
        <f t="shared" si="1"/>
        <v>200</v>
      </c>
      <c r="M28">
        <f t="shared" si="0"/>
        <v>15062</v>
      </c>
    </row>
    <row r="29" spans="1:13" x14ac:dyDescent="0.3">
      <c r="A29" s="328"/>
      <c r="B29" s="369" t="s">
        <v>410</v>
      </c>
      <c r="C29" s="3" t="s">
        <v>1059</v>
      </c>
      <c r="E29" s="3" t="s">
        <v>276</v>
      </c>
      <c r="J29">
        <v>4.29</v>
      </c>
      <c r="K29" s="7">
        <f t="shared" si="2"/>
        <v>4.29</v>
      </c>
      <c r="L29" s="5">
        <f t="shared" si="1"/>
        <v>200</v>
      </c>
      <c r="M29">
        <f t="shared" si="0"/>
        <v>858</v>
      </c>
    </row>
    <row r="30" spans="1:13" x14ac:dyDescent="0.3">
      <c r="A30" s="328"/>
      <c r="B30" s="369" t="s">
        <v>412</v>
      </c>
      <c r="C30" s="3" t="s">
        <v>1060</v>
      </c>
      <c r="E30" s="3" t="s">
        <v>288</v>
      </c>
      <c r="F30">
        <v>18.87</v>
      </c>
      <c r="K30" s="7">
        <f t="shared" si="2"/>
        <v>18.87</v>
      </c>
      <c r="L30" s="5">
        <f t="shared" si="1"/>
        <v>200</v>
      </c>
      <c r="M30">
        <f t="shared" si="0"/>
        <v>3774</v>
      </c>
    </row>
    <row r="31" spans="1:13" x14ac:dyDescent="0.3">
      <c r="A31" s="328"/>
      <c r="B31" s="369" t="s">
        <v>409</v>
      </c>
      <c r="C31" s="3" t="s">
        <v>1051</v>
      </c>
      <c r="E31" s="3" t="s">
        <v>288</v>
      </c>
      <c r="G31">
        <v>54.92</v>
      </c>
      <c r="K31" s="7">
        <f t="shared" si="2"/>
        <v>54.92</v>
      </c>
      <c r="L31" s="5">
        <f t="shared" si="1"/>
        <v>200</v>
      </c>
      <c r="M31">
        <f t="shared" si="0"/>
        <v>10984</v>
      </c>
    </row>
    <row r="32" spans="1:13" x14ac:dyDescent="0.3">
      <c r="A32" s="328"/>
      <c r="B32" s="369" t="s">
        <v>407</v>
      </c>
      <c r="C32" s="3" t="s">
        <v>1061</v>
      </c>
      <c r="E32" s="3" t="s">
        <v>288</v>
      </c>
      <c r="G32">
        <v>13.68</v>
      </c>
      <c r="K32" s="7">
        <f t="shared" si="2"/>
        <v>13.68</v>
      </c>
      <c r="L32" s="5">
        <f t="shared" si="1"/>
        <v>200</v>
      </c>
      <c r="M32">
        <f t="shared" si="0"/>
        <v>2736</v>
      </c>
    </row>
    <row r="33" spans="1:13" x14ac:dyDescent="0.3">
      <c r="A33" s="328"/>
      <c r="B33" s="369" t="s">
        <v>408</v>
      </c>
      <c r="C33" s="3" t="s">
        <v>1062</v>
      </c>
      <c r="E33" s="3" t="s">
        <v>276</v>
      </c>
      <c r="J33">
        <v>10.84</v>
      </c>
      <c r="K33" s="7">
        <f t="shared" si="2"/>
        <v>10.84</v>
      </c>
      <c r="L33" s="5">
        <f t="shared" si="1"/>
        <v>200</v>
      </c>
      <c r="M33">
        <f t="shared" si="0"/>
        <v>2168</v>
      </c>
    </row>
    <row r="34" spans="1:13" x14ac:dyDescent="0.3">
      <c r="A34" s="328"/>
      <c r="B34" s="369" t="s">
        <v>441</v>
      </c>
      <c r="C34" s="3" t="s">
        <v>503</v>
      </c>
      <c r="E34" s="3" t="s">
        <v>287</v>
      </c>
      <c r="G34">
        <v>8.43</v>
      </c>
      <c r="K34" s="7">
        <f t="shared" si="2"/>
        <v>8.43</v>
      </c>
      <c r="L34" s="5">
        <f t="shared" si="1"/>
        <v>200</v>
      </c>
      <c r="M34">
        <f t="shared" si="0"/>
        <v>1686</v>
      </c>
    </row>
    <row r="35" spans="1:13" x14ac:dyDescent="0.3">
      <c r="A35" s="328"/>
      <c r="B35" s="369" t="s">
        <v>403</v>
      </c>
      <c r="C35" s="3" t="s">
        <v>1051</v>
      </c>
      <c r="E35" s="3" t="s">
        <v>288</v>
      </c>
      <c r="G35">
        <v>54.71</v>
      </c>
      <c r="K35" s="7">
        <f t="shared" si="2"/>
        <v>54.71</v>
      </c>
      <c r="L35" s="5">
        <f t="shared" si="1"/>
        <v>200</v>
      </c>
      <c r="M35">
        <f t="shared" si="0"/>
        <v>10942</v>
      </c>
    </row>
    <row r="36" spans="1:13" x14ac:dyDescent="0.3">
      <c r="A36" s="328"/>
      <c r="B36" s="369" t="s">
        <v>405</v>
      </c>
      <c r="C36" s="3" t="s">
        <v>1049</v>
      </c>
      <c r="E36" s="3" t="s">
        <v>288</v>
      </c>
      <c r="G36">
        <v>55.36</v>
      </c>
      <c r="K36" s="7">
        <f t="shared" si="2"/>
        <v>55.36</v>
      </c>
      <c r="L36" s="5">
        <f t="shared" si="1"/>
        <v>200</v>
      </c>
      <c r="M36">
        <f t="shared" si="0"/>
        <v>11072</v>
      </c>
    </row>
    <row r="37" spans="1:13" x14ac:dyDescent="0.3">
      <c r="A37" s="328"/>
      <c r="B37" s="369" t="s">
        <v>399</v>
      </c>
      <c r="C37" s="3" t="s">
        <v>1063</v>
      </c>
      <c r="E37" s="3" t="s">
        <v>287</v>
      </c>
      <c r="F37">
        <v>7.59</v>
      </c>
      <c r="K37" s="7">
        <f t="shared" si="2"/>
        <v>7.59</v>
      </c>
      <c r="L37" s="5">
        <f t="shared" si="1"/>
        <v>200</v>
      </c>
      <c r="M37">
        <f t="shared" si="0"/>
        <v>1518</v>
      </c>
    </row>
    <row r="38" spans="1:13" x14ac:dyDescent="0.3">
      <c r="A38" s="328"/>
      <c r="B38" s="369" t="s">
        <v>399</v>
      </c>
      <c r="C38" s="3" t="s">
        <v>1064</v>
      </c>
      <c r="E38" s="3" t="s">
        <v>287</v>
      </c>
      <c r="J38">
        <v>7</v>
      </c>
      <c r="K38" s="7">
        <f t="shared" si="2"/>
        <v>7</v>
      </c>
      <c r="L38" s="5">
        <f t="shared" si="1"/>
        <v>200</v>
      </c>
      <c r="M38">
        <f t="shared" si="0"/>
        <v>1400</v>
      </c>
    </row>
    <row r="39" spans="1:13" x14ac:dyDescent="0.3">
      <c r="A39" s="328"/>
      <c r="B39" s="369" t="s">
        <v>396</v>
      </c>
      <c r="C39" s="3" t="s">
        <v>347</v>
      </c>
      <c r="E39" s="3" t="s">
        <v>343</v>
      </c>
      <c r="J39">
        <v>2.38</v>
      </c>
      <c r="K39" s="7">
        <f t="shared" si="2"/>
        <v>2.38</v>
      </c>
      <c r="L39" s="5">
        <f t="shared" si="1"/>
        <v>0</v>
      </c>
      <c r="M39">
        <f t="shared" si="0"/>
        <v>0</v>
      </c>
    </row>
    <row r="40" spans="1:13" x14ac:dyDescent="0.3">
      <c r="A40" s="328"/>
      <c r="B40" s="369" t="s">
        <v>983</v>
      </c>
      <c r="C40" s="3" t="s">
        <v>503</v>
      </c>
      <c r="E40" s="3" t="s">
        <v>287</v>
      </c>
      <c r="G40">
        <v>4.01</v>
      </c>
      <c r="K40" s="7">
        <f t="shared" si="2"/>
        <v>4.01</v>
      </c>
      <c r="L40" s="5">
        <f t="shared" si="1"/>
        <v>200</v>
      </c>
      <c r="M40">
        <f t="shared" si="0"/>
        <v>802</v>
      </c>
    </row>
    <row r="41" spans="1:13" x14ac:dyDescent="0.3">
      <c r="A41" s="328"/>
      <c r="B41" s="369" t="s">
        <v>543</v>
      </c>
      <c r="C41" s="3" t="s">
        <v>379</v>
      </c>
      <c r="E41" s="3" t="s">
        <v>343</v>
      </c>
      <c r="J41">
        <v>2.36</v>
      </c>
      <c r="K41" s="7">
        <f t="shared" si="2"/>
        <v>2.36</v>
      </c>
      <c r="L41" s="5">
        <f t="shared" si="1"/>
        <v>0</v>
      </c>
      <c r="M41">
        <f t="shared" si="0"/>
        <v>0</v>
      </c>
    </row>
    <row r="42" spans="1:13" x14ac:dyDescent="0.3">
      <c r="A42" s="328"/>
      <c r="B42" s="369" t="s">
        <v>445</v>
      </c>
      <c r="C42" s="3" t="s">
        <v>379</v>
      </c>
      <c r="E42" s="3" t="s">
        <v>343</v>
      </c>
      <c r="J42">
        <v>2.85</v>
      </c>
      <c r="K42" s="7">
        <f t="shared" si="2"/>
        <v>2.85</v>
      </c>
      <c r="L42" s="5">
        <f t="shared" si="1"/>
        <v>0</v>
      </c>
      <c r="M42">
        <f t="shared" si="0"/>
        <v>0</v>
      </c>
    </row>
    <row r="43" spans="1:13" x14ac:dyDescent="0.3">
      <c r="A43" s="328"/>
      <c r="B43" s="369" t="s">
        <v>444</v>
      </c>
      <c r="C43" s="3" t="s">
        <v>866</v>
      </c>
      <c r="E43" s="3" t="s">
        <v>288</v>
      </c>
      <c r="F43">
        <v>12.47</v>
      </c>
      <c r="K43" s="7">
        <f t="shared" si="2"/>
        <v>12.47</v>
      </c>
      <c r="L43" s="5">
        <f t="shared" si="1"/>
        <v>200</v>
      </c>
      <c r="M43">
        <f t="shared" si="0"/>
        <v>2494</v>
      </c>
    </row>
    <row r="44" spans="1:13" x14ac:dyDescent="0.3">
      <c r="A44" s="328"/>
      <c r="B44" s="369" t="s">
        <v>446</v>
      </c>
      <c r="C44" s="3" t="s">
        <v>1047</v>
      </c>
      <c r="E44" s="3" t="s">
        <v>289</v>
      </c>
      <c r="F44">
        <v>18.329999999999998</v>
      </c>
      <c r="K44" s="7">
        <f t="shared" si="2"/>
        <v>18.329999999999998</v>
      </c>
      <c r="L44" s="5">
        <f t="shared" si="1"/>
        <v>120</v>
      </c>
      <c r="M44">
        <f t="shared" si="0"/>
        <v>2199.6</v>
      </c>
    </row>
    <row r="45" spans="1:13" ht="15" thickBot="1" x14ac:dyDescent="0.35">
      <c r="A45" s="328"/>
      <c r="B45" s="369"/>
      <c r="C45" s="259" t="s">
        <v>285</v>
      </c>
      <c r="D45" s="259"/>
      <c r="E45" s="259"/>
      <c r="F45" s="370">
        <f>SUM(F5:F44)</f>
        <v>143.44</v>
      </c>
      <c r="G45" s="370">
        <f t="shared" ref="G45:K45" si="3">SUM(G5:G44)</f>
        <v>588.59000000000015</v>
      </c>
      <c r="H45" s="370">
        <f t="shared" si="3"/>
        <v>112.98</v>
      </c>
      <c r="I45" s="370">
        <f t="shared" si="3"/>
        <v>0</v>
      </c>
      <c r="J45" s="370">
        <f t="shared" si="3"/>
        <v>57.820000000000007</v>
      </c>
      <c r="K45" s="370">
        <f t="shared" si="3"/>
        <v>902.83</v>
      </c>
      <c r="L45" s="5">
        <f t="shared" si="1"/>
        <v>0</v>
      </c>
      <c r="M45">
        <f t="shared" si="0"/>
        <v>0</v>
      </c>
    </row>
    <row r="46" spans="1:13" ht="15" thickTop="1" x14ac:dyDescent="0.3">
      <c r="A46" s="328"/>
      <c r="B46" s="369"/>
      <c r="L46" s="5">
        <f t="shared" si="1"/>
        <v>0</v>
      </c>
      <c r="M46">
        <f t="shared" si="0"/>
        <v>0</v>
      </c>
    </row>
    <row r="47" spans="1:13" x14ac:dyDescent="0.3">
      <c r="A47" s="328"/>
      <c r="B47" s="369"/>
      <c r="C47" s="329" t="s">
        <v>1065</v>
      </c>
      <c r="L47" s="5">
        <f t="shared" si="1"/>
        <v>0</v>
      </c>
      <c r="M47">
        <f t="shared" si="0"/>
        <v>0</v>
      </c>
    </row>
    <row r="48" spans="1:13" x14ac:dyDescent="0.3">
      <c r="A48" s="328"/>
      <c r="B48" s="369" t="s">
        <v>486</v>
      </c>
      <c r="C48" s="3" t="s">
        <v>1066</v>
      </c>
      <c r="E48" s="3" t="s">
        <v>287</v>
      </c>
      <c r="J48">
        <v>8.5</v>
      </c>
      <c r="K48" s="7">
        <f t="shared" ref="K48:K73" si="4">SUM(F48:J48)</f>
        <v>8.5</v>
      </c>
      <c r="L48" s="5">
        <f t="shared" si="1"/>
        <v>200</v>
      </c>
      <c r="M48">
        <f t="shared" si="0"/>
        <v>1700</v>
      </c>
    </row>
    <row r="49" spans="1:13" x14ac:dyDescent="0.3">
      <c r="A49" s="328"/>
      <c r="B49" s="369" t="s">
        <v>486</v>
      </c>
      <c r="C49" s="3" t="s">
        <v>400</v>
      </c>
      <c r="E49" s="3" t="s">
        <v>287</v>
      </c>
      <c r="G49">
        <v>7.8</v>
      </c>
      <c r="K49" s="7">
        <f t="shared" si="4"/>
        <v>7.8</v>
      </c>
      <c r="L49" s="5">
        <f t="shared" si="1"/>
        <v>200</v>
      </c>
      <c r="M49">
        <f t="shared" si="0"/>
        <v>1560</v>
      </c>
    </row>
    <row r="50" spans="1:13" x14ac:dyDescent="0.3">
      <c r="A50" s="328"/>
      <c r="B50" s="369" t="s">
        <v>490</v>
      </c>
      <c r="C50" s="3" t="s">
        <v>350</v>
      </c>
      <c r="E50" s="3" t="s">
        <v>287</v>
      </c>
      <c r="G50">
        <v>29.91</v>
      </c>
      <c r="K50" s="7">
        <f t="shared" si="4"/>
        <v>29.91</v>
      </c>
      <c r="L50" s="5">
        <f t="shared" si="1"/>
        <v>200</v>
      </c>
      <c r="M50">
        <f t="shared" si="0"/>
        <v>5982</v>
      </c>
    </row>
    <row r="51" spans="1:13" x14ac:dyDescent="0.3">
      <c r="A51" s="328"/>
      <c r="B51" s="369" t="s">
        <v>484</v>
      </c>
      <c r="C51" s="3" t="s">
        <v>1067</v>
      </c>
      <c r="E51" s="3" t="s">
        <v>287</v>
      </c>
      <c r="G51">
        <v>6.98</v>
      </c>
      <c r="K51" s="7">
        <f t="shared" si="4"/>
        <v>6.98</v>
      </c>
      <c r="L51" s="5">
        <f t="shared" si="1"/>
        <v>200</v>
      </c>
      <c r="M51">
        <f t="shared" si="0"/>
        <v>1396</v>
      </c>
    </row>
    <row r="52" spans="1:13" x14ac:dyDescent="0.3">
      <c r="A52" s="328"/>
      <c r="B52" s="369" t="s">
        <v>481</v>
      </c>
      <c r="C52" s="3" t="s">
        <v>379</v>
      </c>
      <c r="E52" s="3" t="s">
        <v>343</v>
      </c>
      <c r="J52">
        <v>9.8800000000000008</v>
      </c>
      <c r="K52" s="7">
        <f t="shared" si="4"/>
        <v>9.8800000000000008</v>
      </c>
      <c r="L52" s="5">
        <f t="shared" si="1"/>
        <v>0</v>
      </c>
      <c r="M52">
        <f t="shared" si="0"/>
        <v>0</v>
      </c>
    </row>
    <row r="53" spans="1:13" x14ac:dyDescent="0.3">
      <c r="A53" s="328"/>
      <c r="B53" s="369" t="s">
        <v>479</v>
      </c>
      <c r="C53" s="3" t="s">
        <v>1068</v>
      </c>
      <c r="E53" s="3" t="s">
        <v>276</v>
      </c>
      <c r="J53">
        <v>3.09</v>
      </c>
      <c r="K53" s="7">
        <f t="shared" si="4"/>
        <v>3.09</v>
      </c>
      <c r="L53" s="5">
        <f t="shared" si="1"/>
        <v>200</v>
      </c>
      <c r="M53">
        <f t="shared" si="0"/>
        <v>618</v>
      </c>
    </row>
    <row r="54" spans="1:13" x14ac:dyDescent="0.3">
      <c r="A54" s="328"/>
      <c r="B54" s="369" t="s">
        <v>477</v>
      </c>
      <c r="C54" s="3" t="s">
        <v>599</v>
      </c>
      <c r="E54" s="3" t="s">
        <v>276</v>
      </c>
      <c r="J54">
        <v>7.03</v>
      </c>
      <c r="K54" s="7">
        <f t="shared" si="4"/>
        <v>7.03</v>
      </c>
      <c r="L54" s="5">
        <f t="shared" si="1"/>
        <v>200</v>
      </c>
      <c r="M54">
        <f t="shared" si="0"/>
        <v>1406</v>
      </c>
    </row>
    <row r="55" spans="1:13" x14ac:dyDescent="0.3">
      <c r="A55" s="328"/>
      <c r="B55" s="369" t="s">
        <v>466</v>
      </c>
      <c r="C55" s="3" t="s">
        <v>1069</v>
      </c>
      <c r="E55" s="3" t="s">
        <v>288</v>
      </c>
      <c r="G55">
        <v>42.93</v>
      </c>
      <c r="K55" s="7">
        <f t="shared" si="4"/>
        <v>42.93</v>
      </c>
      <c r="L55" s="5">
        <f t="shared" si="1"/>
        <v>200</v>
      </c>
      <c r="M55">
        <f t="shared" si="0"/>
        <v>8586</v>
      </c>
    </row>
    <row r="56" spans="1:13" x14ac:dyDescent="0.3">
      <c r="A56" s="328"/>
      <c r="B56" s="369" t="s">
        <v>480</v>
      </c>
      <c r="C56" s="3" t="s">
        <v>1070</v>
      </c>
      <c r="E56" s="3" t="s">
        <v>343</v>
      </c>
      <c r="K56" s="7">
        <f t="shared" si="4"/>
        <v>0</v>
      </c>
      <c r="L56" s="5">
        <f t="shared" si="1"/>
        <v>0</v>
      </c>
      <c r="M56">
        <f t="shared" si="0"/>
        <v>0</v>
      </c>
    </row>
    <row r="57" spans="1:13" x14ac:dyDescent="0.3">
      <c r="A57" s="328"/>
      <c r="B57" s="369" t="s">
        <v>494</v>
      </c>
      <c r="C57" s="3" t="s">
        <v>350</v>
      </c>
      <c r="E57" s="3" t="s">
        <v>287</v>
      </c>
      <c r="G57">
        <v>58.11</v>
      </c>
      <c r="K57" s="7">
        <f t="shared" si="4"/>
        <v>58.11</v>
      </c>
      <c r="L57" s="5">
        <f t="shared" si="1"/>
        <v>200</v>
      </c>
      <c r="M57">
        <f t="shared" si="0"/>
        <v>11622</v>
      </c>
    </row>
    <row r="58" spans="1:13" x14ac:dyDescent="0.3">
      <c r="A58" s="328"/>
      <c r="B58" s="369" t="s">
        <v>478</v>
      </c>
      <c r="C58" s="3" t="s">
        <v>379</v>
      </c>
      <c r="E58" s="3" t="s">
        <v>343</v>
      </c>
      <c r="J58">
        <v>7.31</v>
      </c>
      <c r="K58" s="7">
        <f t="shared" si="4"/>
        <v>7.31</v>
      </c>
      <c r="L58" s="5">
        <f t="shared" si="1"/>
        <v>0</v>
      </c>
      <c r="M58">
        <f t="shared" si="0"/>
        <v>0</v>
      </c>
    </row>
    <row r="59" spans="1:13" x14ac:dyDescent="0.3">
      <c r="A59" s="328"/>
      <c r="B59" s="369" t="s">
        <v>475</v>
      </c>
      <c r="C59" s="3" t="s">
        <v>1067</v>
      </c>
      <c r="E59" s="3" t="s">
        <v>287</v>
      </c>
      <c r="G59">
        <v>9.08</v>
      </c>
      <c r="K59" s="7">
        <f t="shared" si="4"/>
        <v>9.08</v>
      </c>
      <c r="L59" s="5">
        <f t="shared" si="1"/>
        <v>200</v>
      </c>
      <c r="M59">
        <f t="shared" si="0"/>
        <v>1816</v>
      </c>
    </row>
    <row r="60" spans="1:13" x14ac:dyDescent="0.3">
      <c r="A60" s="328"/>
      <c r="B60" s="369" t="s">
        <v>476</v>
      </c>
      <c r="C60" s="3" t="s">
        <v>1068</v>
      </c>
      <c r="E60" s="3" t="s">
        <v>276</v>
      </c>
      <c r="J60">
        <v>3.07</v>
      </c>
      <c r="K60" s="7">
        <f t="shared" si="4"/>
        <v>3.07</v>
      </c>
      <c r="L60" s="5">
        <f t="shared" si="1"/>
        <v>200</v>
      </c>
      <c r="M60">
        <f t="shared" si="0"/>
        <v>614</v>
      </c>
    </row>
    <row r="61" spans="1:13" x14ac:dyDescent="0.3">
      <c r="A61" s="328"/>
      <c r="B61" s="369" t="s">
        <v>474</v>
      </c>
      <c r="C61" s="3" t="s">
        <v>599</v>
      </c>
      <c r="E61" s="3" t="s">
        <v>276</v>
      </c>
      <c r="J61">
        <v>8.23</v>
      </c>
      <c r="K61" s="7">
        <f t="shared" si="4"/>
        <v>8.23</v>
      </c>
      <c r="L61" s="5">
        <f t="shared" si="1"/>
        <v>200</v>
      </c>
      <c r="M61">
        <f t="shared" si="0"/>
        <v>1646</v>
      </c>
    </row>
    <row r="62" spans="1:13" x14ac:dyDescent="0.3">
      <c r="A62" s="328"/>
      <c r="B62" s="369" t="s">
        <v>471</v>
      </c>
      <c r="C62" s="3" t="s">
        <v>379</v>
      </c>
      <c r="E62" s="3" t="s">
        <v>343</v>
      </c>
      <c r="J62">
        <v>8.2100000000000009</v>
      </c>
      <c r="K62" s="7">
        <f t="shared" si="4"/>
        <v>8.2100000000000009</v>
      </c>
      <c r="L62" s="5">
        <f t="shared" si="1"/>
        <v>0</v>
      </c>
      <c r="M62">
        <f t="shared" si="0"/>
        <v>0</v>
      </c>
    </row>
    <row r="63" spans="1:13" x14ac:dyDescent="0.3">
      <c r="A63" s="328"/>
      <c r="B63" s="369" t="s">
        <v>469</v>
      </c>
      <c r="C63" s="3" t="s">
        <v>1049</v>
      </c>
      <c r="E63" s="3" t="s">
        <v>288</v>
      </c>
      <c r="G63">
        <v>55.79</v>
      </c>
      <c r="K63" s="7">
        <f t="shared" si="4"/>
        <v>55.79</v>
      </c>
      <c r="L63" s="5">
        <f t="shared" si="1"/>
        <v>200</v>
      </c>
      <c r="M63">
        <f t="shared" si="0"/>
        <v>11158</v>
      </c>
    </row>
    <row r="64" spans="1:13" x14ac:dyDescent="0.3">
      <c r="A64" s="328"/>
      <c r="B64" s="369" t="s">
        <v>492</v>
      </c>
      <c r="C64" s="3" t="s">
        <v>1057</v>
      </c>
      <c r="E64" s="3" t="s">
        <v>288</v>
      </c>
      <c r="G64">
        <v>23.04</v>
      </c>
      <c r="K64" s="7">
        <f t="shared" si="4"/>
        <v>23.04</v>
      </c>
      <c r="L64" s="5">
        <f t="shared" si="1"/>
        <v>200</v>
      </c>
      <c r="M64">
        <f t="shared" si="0"/>
        <v>4608</v>
      </c>
    </row>
    <row r="65" spans="1:13" x14ac:dyDescent="0.3">
      <c r="A65" s="328"/>
      <c r="B65" s="369" t="s">
        <v>467</v>
      </c>
      <c r="C65" s="3" t="s">
        <v>1049</v>
      </c>
      <c r="E65" s="3" t="s">
        <v>288</v>
      </c>
      <c r="G65">
        <v>58.32</v>
      </c>
      <c r="K65" s="7">
        <f t="shared" si="4"/>
        <v>58.32</v>
      </c>
      <c r="L65" s="5">
        <f t="shared" si="1"/>
        <v>200</v>
      </c>
      <c r="M65">
        <f t="shared" si="0"/>
        <v>11664</v>
      </c>
    </row>
    <row r="66" spans="1:13" x14ac:dyDescent="0.3">
      <c r="A66" s="328"/>
      <c r="B66" s="369" t="s">
        <v>449</v>
      </c>
      <c r="C66" s="3" t="s">
        <v>400</v>
      </c>
      <c r="E66" s="3" t="s">
        <v>287</v>
      </c>
      <c r="G66">
        <v>7.8</v>
      </c>
      <c r="K66" s="7">
        <f t="shared" si="4"/>
        <v>7.8</v>
      </c>
      <c r="L66" s="5">
        <f t="shared" si="1"/>
        <v>200</v>
      </c>
      <c r="M66">
        <f t="shared" si="0"/>
        <v>1560</v>
      </c>
    </row>
    <row r="67" spans="1:13" x14ac:dyDescent="0.3">
      <c r="A67" s="328"/>
      <c r="B67" s="369" t="s">
        <v>449</v>
      </c>
      <c r="C67" s="3" t="s">
        <v>1066</v>
      </c>
      <c r="E67" s="3" t="s">
        <v>287</v>
      </c>
      <c r="J67">
        <v>8.5</v>
      </c>
      <c r="K67" s="7">
        <f t="shared" si="4"/>
        <v>8.5</v>
      </c>
      <c r="L67" s="5">
        <f t="shared" si="1"/>
        <v>200</v>
      </c>
      <c r="M67">
        <f t="shared" si="0"/>
        <v>1700</v>
      </c>
    </row>
    <row r="68" spans="1:13" x14ac:dyDescent="0.3">
      <c r="A68" s="328"/>
      <c r="B68" s="369" t="s">
        <v>450</v>
      </c>
      <c r="C68" s="3" t="s">
        <v>1071</v>
      </c>
      <c r="E68" s="3" t="s">
        <v>288</v>
      </c>
      <c r="G68">
        <v>53.37</v>
      </c>
      <c r="K68" s="7">
        <f t="shared" si="4"/>
        <v>53.37</v>
      </c>
      <c r="L68" s="5">
        <f t="shared" si="1"/>
        <v>200</v>
      </c>
      <c r="M68">
        <f t="shared" si="0"/>
        <v>10674</v>
      </c>
    </row>
    <row r="69" spans="1:13" x14ac:dyDescent="0.3">
      <c r="A69" s="328"/>
      <c r="B69" s="369" t="s">
        <v>489</v>
      </c>
      <c r="C69" s="3" t="s">
        <v>507</v>
      </c>
      <c r="E69" s="3" t="s">
        <v>288</v>
      </c>
      <c r="G69">
        <v>5.0999999999999996</v>
      </c>
      <c r="K69" s="7">
        <f t="shared" si="4"/>
        <v>5.0999999999999996</v>
      </c>
      <c r="L69" s="5">
        <f t="shared" si="1"/>
        <v>200</v>
      </c>
      <c r="M69">
        <f t="shared" ref="M69:M132" si="5">SUM(K69*L69)</f>
        <v>1019.9999999999999</v>
      </c>
    </row>
    <row r="70" spans="1:13" x14ac:dyDescent="0.3">
      <c r="A70" s="328"/>
      <c r="B70" s="369" t="s">
        <v>529</v>
      </c>
      <c r="C70" s="3" t="s">
        <v>1072</v>
      </c>
      <c r="E70" s="3" t="s">
        <v>289</v>
      </c>
      <c r="F70">
        <v>9.19</v>
      </c>
      <c r="K70" s="7">
        <f t="shared" si="4"/>
        <v>9.19</v>
      </c>
      <c r="L70" s="5">
        <f t="shared" ref="L70:L133" si="6">IF(D70="X",0,IF(E70="",0,IF(E70="H",0,VLOOKUP(E70,$F$539:$G$553,2))))</f>
        <v>120</v>
      </c>
      <c r="M70">
        <f t="shared" si="5"/>
        <v>1102.8</v>
      </c>
    </row>
    <row r="71" spans="1:13" x14ac:dyDescent="0.3">
      <c r="A71" s="328"/>
      <c r="B71" s="369" t="s">
        <v>491</v>
      </c>
      <c r="C71" s="3" t="s">
        <v>1073</v>
      </c>
      <c r="E71" s="3" t="s">
        <v>343</v>
      </c>
      <c r="J71">
        <v>2.39</v>
      </c>
      <c r="K71" s="7">
        <f t="shared" si="4"/>
        <v>2.39</v>
      </c>
      <c r="L71" s="5">
        <f t="shared" si="6"/>
        <v>0</v>
      </c>
      <c r="M71">
        <f t="shared" si="5"/>
        <v>0</v>
      </c>
    </row>
    <row r="72" spans="1:13" x14ac:dyDescent="0.3">
      <c r="A72" s="328"/>
      <c r="B72" s="369" t="s">
        <v>487</v>
      </c>
      <c r="C72" s="3" t="s">
        <v>1071</v>
      </c>
      <c r="E72" s="3" t="s">
        <v>288</v>
      </c>
      <c r="G72">
        <v>67.680000000000007</v>
      </c>
      <c r="K72" s="7">
        <f t="shared" si="4"/>
        <v>67.680000000000007</v>
      </c>
      <c r="L72" s="5">
        <f t="shared" si="6"/>
        <v>200</v>
      </c>
      <c r="M72">
        <f t="shared" si="5"/>
        <v>13536.000000000002</v>
      </c>
    </row>
    <row r="73" spans="1:13" x14ac:dyDescent="0.3">
      <c r="A73" s="328"/>
      <c r="B73" s="369" t="s">
        <v>488</v>
      </c>
      <c r="C73" s="3" t="s">
        <v>1049</v>
      </c>
      <c r="E73" s="3" t="s">
        <v>288</v>
      </c>
      <c r="G73">
        <v>71.28</v>
      </c>
      <c r="K73" s="7">
        <f t="shared" si="4"/>
        <v>71.28</v>
      </c>
      <c r="L73" s="5">
        <f t="shared" si="6"/>
        <v>200</v>
      </c>
      <c r="M73">
        <f t="shared" si="5"/>
        <v>14256</v>
      </c>
    </row>
    <row r="74" spans="1:13" ht="15" thickBot="1" x14ac:dyDescent="0.35">
      <c r="A74" s="328"/>
      <c r="B74" s="369"/>
      <c r="C74" s="259" t="s">
        <v>377</v>
      </c>
      <c r="D74" s="259"/>
      <c r="E74" s="259"/>
      <c r="F74" s="260">
        <f>SUM(F48:F73)</f>
        <v>9.19</v>
      </c>
      <c r="G74" s="260">
        <f t="shared" ref="G74:J74" si="7">SUM(G48:G73)</f>
        <v>497.19000000000005</v>
      </c>
      <c r="H74" s="260">
        <f t="shared" si="7"/>
        <v>0</v>
      </c>
      <c r="I74" s="260">
        <f t="shared" si="7"/>
        <v>0</v>
      </c>
      <c r="J74" s="260">
        <f t="shared" si="7"/>
        <v>66.209999999999994</v>
      </c>
      <c r="K74" s="335">
        <f>SUM(K48:K73)</f>
        <v>572.59</v>
      </c>
      <c r="L74" s="5">
        <f t="shared" si="6"/>
        <v>0</v>
      </c>
      <c r="M74">
        <f t="shared" si="5"/>
        <v>0</v>
      </c>
    </row>
    <row r="75" spans="1:13" ht="15" thickTop="1" x14ac:dyDescent="0.3">
      <c r="B75" s="371"/>
      <c r="L75" s="5">
        <f t="shared" si="6"/>
        <v>0</v>
      </c>
      <c r="M75">
        <f t="shared" si="5"/>
        <v>0</v>
      </c>
    </row>
    <row r="76" spans="1:13" x14ac:dyDescent="0.3">
      <c r="B76" s="371"/>
      <c r="C76" s="372" t="s">
        <v>218</v>
      </c>
      <c r="D76" s="372"/>
      <c r="E76" s="372"/>
      <c r="F76" s="179"/>
      <c r="G76" s="179"/>
      <c r="H76" s="179"/>
      <c r="I76" s="179"/>
      <c r="J76" s="179"/>
      <c r="K76" s="338"/>
      <c r="L76" s="5">
        <f t="shared" si="6"/>
        <v>0</v>
      </c>
      <c r="M76">
        <f t="shared" si="5"/>
        <v>0</v>
      </c>
    </row>
    <row r="77" spans="1:13" x14ac:dyDescent="0.3">
      <c r="B77" s="371"/>
      <c r="C77" s="372" t="str">
        <f>C45</f>
        <v>Totaal begane grond</v>
      </c>
      <c r="D77" s="372"/>
      <c r="E77" s="372"/>
      <c r="F77" s="373">
        <f>F45</f>
        <v>143.44</v>
      </c>
      <c r="G77" s="373">
        <f t="shared" ref="G77:K77" si="8">G45</f>
        <v>588.59000000000015</v>
      </c>
      <c r="H77" s="373">
        <f t="shared" si="8"/>
        <v>112.98</v>
      </c>
      <c r="I77" s="373">
        <f t="shared" si="8"/>
        <v>0</v>
      </c>
      <c r="J77" s="373">
        <f t="shared" si="8"/>
        <v>57.820000000000007</v>
      </c>
      <c r="K77" s="373">
        <f t="shared" si="8"/>
        <v>902.83</v>
      </c>
      <c r="L77" s="5">
        <f t="shared" si="6"/>
        <v>0</v>
      </c>
      <c r="M77">
        <f t="shared" si="5"/>
        <v>0</v>
      </c>
    </row>
    <row r="78" spans="1:13" x14ac:dyDescent="0.3">
      <c r="B78" s="371"/>
      <c r="C78" s="372" t="str">
        <f>C74</f>
        <v>Totaal 1e etage</v>
      </c>
      <c r="D78" s="372"/>
      <c r="E78" s="372"/>
      <c r="F78" s="179">
        <f>F74</f>
        <v>9.19</v>
      </c>
      <c r="G78" s="179">
        <f t="shared" ref="G78:K78" si="9">G74</f>
        <v>497.19000000000005</v>
      </c>
      <c r="H78" s="179">
        <f t="shared" si="9"/>
        <v>0</v>
      </c>
      <c r="I78" s="179">
        <f t="shared" si="9"/>
        <v>0</v>
      </c>
      <c r="J78" s="179">
        <f t="shared" si="9"/>
        <v>66.209999999999994</v>
      </c>
      <c r="K78" s="179">
        <f t="shared" si="9"/>
        <v>572.59</v>
      </c>
      <c r="L78" s="5">
        <f t="shared" si="6"/>
        <v>0</v>
      </c>
      <c r="M78">
        <f t="shared" si="5"/>
        <v>0</v>
      </c>
    </row>
    <row r="79" spans="1:13" ht="15" thickBot="1" x14ac:dyDescent="0.35">
      <c r="B79" s="371"/>
      <c r="C79" s="259" t="s">
        <v>86</v>
      </c>
      <c r="D79" s="259"/>
      <c r="E79" s="259"/>
      <c r="F79" s="370">
        <f>SUM(F77:F78)</f>
        <v>152.63</v>
      </c>
      <c r="G79" s="370">
        <f t="shared" ref="G79:K79" si="10">SUM(G77:G78)</f>
        <v>1085.7800000000002</v>
      </c>
      <c r="H79" s="370">
        <f t="shared" si="10"/>
        <v>112.98</v>
      </c>
      <c r="I79" s="370">
        <f t="shared" si="10"/>
        <v>0</v>
      </c>
      <c r="J79" s="370">
        <f t="shared" si="10"/>
        <v>124.03</v>
      </c>
      <c r="K79" s="370">
        <f t="shared" si="10"/>
        <v>1475.42</v>
      </c>
      <c r="L79" s="5">
        <f t="shared" si="6"/>
        <v>0</v>
      </c>
      <c r="M79">
        <f t="shared" si="5"/>
        <v>0</v>
      </c>
    </row>
    <row r="80" spans="1:13" ht="15" hidden="1" thickTop="1" x14ac:dyDescent="0.3">
      <c r="K80" s="7">
        <f t="shared" ref="K80:K132" si="11">SUM(F80:J80)</f>
        <v>0</v>
      </c>
      <c r="L80" s="5">
        <f t="shared" si="6"/>
        <v>0</v>
      </c>
      <c r="M80">
        <f t="shared" si="5"/>
        <v>0</v>
      </c>
    </row>
    <row r="81" spans="11:13" hidden="1" x14ac:dyDescent="0.3">
      <c r="K81" s="7">
        <f t="shared" si="11"/>
        <v>0</v>
      </c>
      <c r="L81" s="5">
        <f t="shared" si="6"/>
        <v>0</v>
      </c>
      <c r="M81">
        <f t="shared" si="5"/>
        <v>0</v>
      </c>
    </row>
    <row r="82" spans="11:13" hidden="1" x14ac:dyDescent="0.3">
      <c r="K82" s="7">
        <f t="shared" si="11"/>
        <v>0</v>
      </c>
      <c r="L82" s="5">
        <f t="shared" si="6"/>
        <v>0</v>
      </c>
      <c r="M82">
        <f t="shared" si="5"/>
        <v>0</v>
      </c>
    </row>
    <row r="83" spans="11:13" hidden="1" x14ac:dyDescent="0.3">
      <c r="K83" s="7">
        <f t="shared" si="11"/>
        <v>0</v>
      </c>
      <c r="L83" s="5">
        <f t="shared" si="6"/>
        <v>0</v>
      </c>
      <c r="M83">
        <f t="shared" si="5"/>
        <v>0</v>
      </c>
    </row>
    <row r="84" spans="11:13" hidden="1" x14ac:dyDescent="0.3">
      <c r="K84" s="7">
        <f t="shared" si="11"/>
        <v>0</v>
      </c>
      <c r="L84" s="5">
        <f t="shared" si="6"/>
        <v>0</v>
      </c>
      <c r="M84">
        <f t="shared" si="5"/>
        <v>0</v>
      </c>
    </row>
    <row r="85" spans="11:13" hidden="1" x14ac:dyDescent="0.3">
      <c r="K85" s="7">
        <f t="shared" si="11"/>
        <v>0</v>
      </c>
      <c r="L85" s="5">
        <f t="shared" si="6"/>
        <v>0</v>
      </c>
      <c r="M85">
        <f t="shared" si="5"/>
        <v>0</v>
      </c>
    </row>
    <row r="86" spans="11:13" hidden="1" x14ac:dyDescent="0.3">
      <c r="K86" s="7">
        <f t="shared" si="11"/>
        <v>0</v>
      </c>
      <c r="L86" s="5">
        <f t="shared" si="6"/>
        <v>0</v>
      </c>
      <c r="M86">
        <f t="shared" si="5"/>
        <v>0</v>
      </c>
    </row>
    <row r="87" spans="11:13" hidden="1" x14ac:dyDescent="0.3">
      <c r="K87" s="7">
        <f t="shared" si="11"/>
        <v>0</v>
      </c>
      <c r="L87" s="5">
        <f t="shared" si="6"/>
        <v>0</v>
      </c>
      <c r="M87">
        <f t="shared" si="5"/>
        <v>0</v>
      </c>
    </row>
    <row r="88" spans="11:13" hidden="1" x14ac:dyDescent="0.3">
      <c r="K88" s="7">
        <f t="shared" si="11"/>
        <v>0</v>
      </c>
      <c r="L88" s="5">
        <f t="shared" si="6"/>
        <v>0</v>
      </c>
      <c r="M88">
        <f t="shared" si="5"/>
        <v>0</v>
      </c>
    </row>
    <row r="89" spans="11:13" hidden="1" x14ac:dyDescent="0.3">
      <c r="K89" s="7">
        <f t="shared" si="11"/>
        <v>0</v>
      </c>
      <c r="L89" s="5">
        <f t="shared" si="6"/>
        <v>0</v>
      </c>
      <c r="M89">
        <f t="shared" si="5"/>
        <v>0</v>
      </c>
    </row>
    <row r="90" spans="11:13" hidden="1" x14ac:dyDescent="0.3">
      <c r="K90" s="7">
        <f t="shared" si="11"/>
        <v>0</v>
      </c>
      <c r="L90" s="5">
        <f t="shared" si="6"/>
        <v>0</v>
      </c>
      <c r="M90">
        <f t="shared" si="5"/>
        <v>0</v>
      </c>
    </row>
    <row r="91" spans="11:13" hidden="1" x14ac:dyDescent="0.3">
      <c r="K91" s="7">
        <f t="shared" si="11"/>
        <v>0</v>
      </c>
      <c r="L91" s="5">
        <f t="shared" si="6"/>
        <v>0</v>
      </c>
      <c r="M91">
        <f t="shared" si="5"/>
        <v>0</v>
      </c>
    </row>
    <row r="92" spans="11:13" hidden="1" x14ac:dyDescent="0.3">
      <c r="K92" s="7">
        <f t="shared" si="11"/>
        <v>0</v>
      </c>
      <c r="L92" s="5">
        <f t="shared" si="6"/>
        <v>0</v>
      </c>
      <c r="M92">
        <f t="shared" si="5"/>
        <v>0</v>
      </c>
    </row>
    <row r="93" spans="11:13" hidden="1" x14ac:dyDescent="0.3">
      <c r="K93" s="7">
        <f t="shared" si="11"/>
        <v>0</v>
      </c>
      <c r="L93" s="5">
        <f t="shared" si="6"/>
        <v>0</v>
      </c>
      <c r="M93">
        <f t="shared" si="5"/>
        <v>0</v>
      </c>
    </row>
    <row r="94" spans="11:13" hidden="1" x14ac:dyDescent="0.3">
      <c r="K94" s="7">
        <f t="shared" si="11"/>
        <v>0</v>
      </c>
      <c r="L94" s="5">
        <f t="shared" si="6"/>
        <v>0</v>
      </c>
      <c r="M94">
        <f t="shared" si="5"/>
        <v>0</v>
      </c>
    </row>
    <row r="95" spans="11:13" hidden="1" x14ac:dyDescent="0.3">
      <c r="K95" s="7">
        <f t="shared" si="11"/>
        <v>0</v>
      </c>
      <c r="L95" s="5">
        <f t="shared" si="6"/>
        <v>0</v>
      </c>
      <c r="M95">
        <f t="shared" si="5"/>
        <v>0</v>
      </c>
    </row>
    <row r="96" spans="11:13" hidden="1" x14ac:dyDescent="0.3">
      <c r="K96" s="7">
        <f t="shared" si="11"/>
        <v>0</v>
      </c>
      <c r="L96" s="5">
        <f t="shared" si="6"/>
        <v>0</v>
      </c>
      <c r="M96">
        <f t="shared" si="5"/>
        <v>0</v>
      </c>
    </row>
    <row r="97" spans="11:13" hidden="1" x14ac:dyDescent="0.3">
      <c r="K97" s="7">
        <f t="shared" si="11"/>
        <v>0</v>
      </c>
      <c r="L97" s="5">
        <f t="shared" si="6"/>
        <v>0</v>
      </c>
      <c r="M97">
        <f t="shared" si="5"/>
        <v>0</v>
      </c>
    </row>
    <row r="98" spans="11:13" hidden="1" x14ac:dyDescent="0.3">
      <c r="K98" s="7">
        <f t="shared" si="11"/>
        <v>0</v>
      </c>
      <c r="L98" s="5">
        <f t="shared" si="6"/>
        <v>0</v>
      </c>
      <c r="M98">
        <f t="shared" si="5"/>
        <v>0</v>
      </c>
    </row>
    <row r="99" spans="11:13" hidden="1" x14ac:dyDescent="0.3">
      <c r="K99" s="7">
        <f t="shared" si="11"/>
        <v>0</v>
      </c>
      <c r="L99" s="5">
        <f t="shared" si="6"/>
        <v>0</v>
      </c>
      <c r="M99">
        <f t="shared" si="5"/>
        <v>0</v>
      </c>
    </row>
    <row r="100" spans="11:13" hidden="1" x14ac:dyDescent="0.3">
      <c r="K100" s="7">
        <f t="shared" si="11"/>
        <v>0</v>
      </c>
      <c r="L100" s="5">
        <f t="shared" si="6"/>
        <v>0</v>
      </c>
      <c r="M100">
        <f t="shared" si="5"/>
        <v>0</v>
      </c>
    </row>
    <row r="101" spans="11:13" hidden="1" x14ac:dyDescent="0.3">
      <c r="K101" s="7">
        <f t="shared" si="11"/>
        <v>0</v>
      </c>
      <c r="L101" s="5">
        <f t="shared" si="6"/>
        <v>0</v>
      </c>
      <c r="M101">
        <f t="shared" si="5"/>
        <v>0</v>
      </c>
    </row>
    <row r="102" spans="11:13" hidden="1" x14ac:dyDescent="0.3">
      <c r="K102" s="7">
        <f t="shared" si="11"/>
        <v>0</v>
      </c>
      <c r="L102" s="5">
        <f t="shared" si="6"/>
        <v>0</v>
      </c>
      <c r="M102">
        <f t="shared" si="5"/>
        <v>0</v>
      </c>
    </row>
    <row r="103" spans="11:13" hidden="1" x14ac:dyDescent="0.3">
      <c r="K103" s="7">
        <f t="shared" si="11"/>
        <v>0</v>
      </c>
      <c r="L103" s="5">
        <f t="shared" si="6"/>
        <v>0</v>
      </c>
      <c r="M103">
        <f t="shared" si="5"/>
        <v>0</v>
      </c>
    </row>
    <row r="104" spans="11:13" hidden="1" x14ac:dyDescent="0.3">
      <c r="K104" s="7">
        <f t="shared" si="11"/>
        <v>0</v>
      </c>
      <c r="L104" s="5">
        <f t="shared" si="6"/>
        <v>0</v>
      </c>
      <c r="M104">
        <f t="shared" si="5"/>
        <v>0</v>
      </c>
    </row>
    <row r="105" spans="11:13" hidden="1" x14ac:dyDescent="0.3">
      <c r="K105" s="7">
        <f t="shared" si="11"/>
        <v>0</v>
      </c>
      <c r="L105" s="5">
        <f t="shared" si="6"/>
        <v>0</v>
      </c>
      <c r="M105">
        <f t="shared" si="5"/>
        <v>0</v>
      </c>
    </row>
    <row r="106" spans="11:13" hidden="1" x14ac:dyDescent="0.3">
      <c r="K106" s="7">
        <f t="shared" si="11"/>
        <v>0</v>
      </c>
      <c r="L106" s="5">
        <f t="shared" si="6"/>
        <v>0</v>
      </c>
      <c r="M106">
        <f t="shared" si="5"/>
        <v>0</v>
      </c>
    </row>
    <row r="107" spans="11:13" hidden="1" x14ac:dyDescent="0.3">
      <c r="K107" s="7">
        <f t="shared" si="11"/>
        <v>0</v>
      </c>
      <c r="L107" s="5">
        <f t="shared" si="6"/>
        <v>0</v>
      </c>
      <c r="M107">
        <f t="shared" si="5"/>
        <v>0</v>
      </c>
    </row>
    <row r="108" spans="11:13" hidden="1" x14ac:dyDescent="0.3">
      <c r="K108" s="7">
        <f t="shared" si="11"/>
        <v>0</v>
      </c>
      <c r="L108" s="5">
        <f t="shared" si="6"/>
        <v>0</v>
      </c>
      <c r="M108">
        <f t="shared" si="5"/>
        <v>0</v>
      </c>
    </row>
    <row r="109" spans="11:13" hidden="1" x14ac:dyDescent="0.3">
      <c r="K109" s="7">
        <f t="shared" si="11"/>
        <v>0</v>
      </c>
      <c r="L109" s="5">
        <f t="shared" si="6"/>
        <v>0</v>
      </c>
      <c r="M109">
        <f t="shared" si="5"/>
        <v>0</v>
      </c>
    </row>
    <row r="110" spans="11:13" hidden="1" x14ac:dyDescent="0.3">
      <c r="K110" s="7">
        <f t="shared" si="11"/>
        <v>0</v>
      </c>
      <c r="L110" s="5">
        <f t="shared" si="6"/>
        <v>0</v>
      </c>
      <c r="M110">
        <f t="shared" si="5"/>
        <v>0</v>
      </c>
    </row>
    <row r="111" spans="11:13" hidden="1" x14ac:dyDescent="0.3">
      <c r="K111" s="7">
        <f t="shared" si="11"/>
        <v>0</v>
      </c>
      <c r="L111" s="5">
        <f t="shared" si="6"/>
        <v>0</v>
      </c>
      <c r="M111">
        <f t="shared" si="5"/>
        <v>0</v>
      </c>
    </row>
    <row r="112" spans="11:13" hidden="1" x14ac:dyDescent="0.3">
      <c r="K112" s="7">
        <f t="shared" si="11"/>
        <v>0</v>
      </c>
      <c r="L112" s="5">
        <f t="shared" si="6"/>
        <v>0</v>
      </c>
      <c r="M112">
        <f t="shared" si="5"/>
        <v>0</v>
      </c>
    </row>
    <row r="113" spans="11:13" hidden="1" x14ac:dyDescent="0.3">
      <c r="K113" s="7">
        <f t="shared" si="11"/>
        <v>0</v>
      </c>
      <c r="L113" s="5">
        <f t="shared" si="6"/>
        <v>0</v>
      </c>
      <c r="M113">
        <f t="shared" si="5"/>
        <v>0</v>
      </c>
    </row>
    <row r="114" spans="11:13" hidden="1" x14ac:dyDescent="0.3">
      <c r="K114" s="7">
        <f t="shared" si="11"/>
        <v>0</v>
      </c>
      <c r="L114" s="5">
        <f t="shared" si="6"/>
        <v>0</v>
      </c>
      <c r="M114">
        <f t="shared" si="5"/>
        <v>0</v>
      </c>
    </row>
    <row r="115" spans="11:13" hidden="1" x14ac:dyDescent="0.3">
      <c r="K115" s="7">
        <f t="shared" si="11"/>
        <v>0</v>
      </c>
      <c r="L115" s="5">
        <f t="shared" si="6"/>
        <v>0</v>
      </c>
      <c r="M115">
        <f t="shared" si="5"/>
        <v>0</v>
      </c>
    </row>
    <row r="116" spans="11:13" hidden="1" x14ac:dyDescent="0.3">
      <c r="K116" s="7">
        <f t="shared" si="11"/>
        <v>0</v>
      </c>
      <c r="L116" s="5">
        <f t="shared" si="6"/>
        <v>0</v>
      </c>
      <c r="M116">
        <f t="shared" si="5"/>
        <v>0</v>
      </c>
    </row>
    <row r="117" spans="11:13" hidden="1" x14ac:dyDescent="0.3">
      <c r="K117" s="7">
        <f t="shared" si="11"/>
        <v>0</v>
      </c>
      <c r="L117" s="5">
        <f t="shared" si="6"/>
        <v>0</v>
      </c>
      <c r="M117">
        <f t="shared" si="5"/>
        <v>0</v>
      </c>
    </row>
    <row r="118" spans="11:13" hidden="1" x14ac:dyDescent="0.3">
      <c r="K118" s="7">
        <f t="shared" si="11"/>
        <v>0</v>
      </c>
      <c r="L118" s="5">
        <f t="shared" si="6"/>
        <v>0</v>
      </c>
      <c r="M118">
        <f t="shared" si="5"/>
        <v>0</v>
      </c>
    </row>
    <row r="119" spans="11:13" hidden="1" x14ac:dyDescent="0.3">
      <c r="K119" s="7">
        <f t="shared" si="11"/>
        <v>0</v>
      </c>
      <c r="L119" s="5">
        <f t="shared" si="6"/>
        <v>0</v>
      </c>
      <c r="M119">
        <f t="shared" si="5"/>
        <v>0</v>
      </c>
    </row>
    <row r="120" spans="11:13" hidden="1" x14ac:dyDescent="0.3">
      <c r="K120" s="7">
        <f t="shared" si="11"/>
        <v>0</v>
      </c>
      <c r="L120" s="5">
        <f t="shared" si="6"/>
        <v>0</v>
      </c>
      <c r="M120">
        <f t="shared" si="5"/>
        <v>0</v>
      </c>
    </row>
    <row r="121" spans="11:13" hidden="1" x14ac:dyDescent="0.3">
      <c r="K121" s="7">
        <f t="shared" si="11"/>
        <v>0</v>
      </c>
      <c r="L121" s="5">
        <f t="shared" si="6"/>
        <v>0</v>
      </c>
      <c r="M121">
        <f t="shared" si="5"/>
        <v>0</v>
      </c>
    </row>
    <row r="122" spans="11:13" hidden="1" x14ac:dyDescent="0.3">
      <c r="K122" s="7">
        <f t="shared" si="11"/>
        <v>0</v>
      </c>
      <c r="L122" s="5">
        <f t="shared" si="6"/>
        <v>0</v>
      </c>
      <c r="M122">
        <f t="shared" si="5"/>
        <v>0</v>
      </c>
    </row>
    <row r="123" spans="11:13" hidden="1" x14ac:dyDescent="0.3">
      <c r="K123" s="7">
        <f t="shared" si="11"/>
        <v>0</v>
      </c>
      <c r="L123" s="5">
        <f t="shared" si="6"/>
        <v>0</v>
      </c>
      <c r="M123">
        <f t="shared" si="5"/>
        <v>0</v>
      </c>
    </row>
    <row r="124" spans="11:13" hidden="1" x14ac:dyDescent="0.3">
      <c r="K124" s="7">
        <f t="shared" si="11"/>
        <v>0</v>
      </c>
      <c r="L124" s="5">
        <f t="shared" si="6"/>
        <v>0</v>
      </c>
      <c r="M124">
        <f t="shared" si="5"/>
        <v>0</v>
      </c>
    </row>
    <row r="125" spans="11:13" hidden="1" x14ac:dyDescent="0.3">
      <c r="K125" s="7">
        <f t="shared" si="11"/>
        <v>0</v>
      </c>
      <c r="L125" s="5">
        <f t="shared" si="6"/>
        <v>0</v>
      </c>
      <c r="M125">
        <f t="shared" si="5"/>
        <v>0</v>
      </c>
    </row>
    <row r="126" spans="11:13" hidden="1" x14ac:dyDescent="0.3">
      <c r="K126" s="7">
        <f t="shared" si="11"/>
        <v>0</v>
      </c>
      <c r="L126" s="5">
        <f t="shared" si="6"/>
        <v>0</v>
      </c>
      <c r="M126">
        <f t="shared" si="5"/>
        <v>0</v>
      </c>
    </row>
    <row r="127" spans="11:13" hidden="1" x14ac:dyDescent="0.3">
      <c r="K127" s="7">
        <f t="shared" si="11"/>
        <v>0</v>
      </c>
      <c r="L127" s="5">
        <f t="shared" si="6"/>
        <v>0</v>
      </c>
      <c r="M127">
        <f t="shared" si="5"/>
        <v>0</v>
      </c>
    </row>
    <row r="128" spans="11:13" hidden="1" x14ac:dyDescent="0.3">
      <c r="K128" s="7">
        <f t="shared" si="11"/>
        <v>0</v>
      </c>
      <c r="L128" s="5">
        <f t="shared" si="6"/>
        <v>0</v>
      </c>
      <c r="M128">
        <f t="shared" si="5"/>
        <v>0</v>
      </c>
    </row>
    <row r="129" spans="11:13" hidden="1" x14ac:dyDescent="0.3">
      <c r="K129" s="7">
        <f t="shared" si="11"/>
        <v>0</v>
      </c>
      <c r="L129" s="5">
        <f t="shared" si="6"/>
        <v>0</v>
      </c>
      <c r="M129">
        <f t="shared" si="5"/>
        <v>0</v>
      </c>
    </row>
    <row r="130" spans="11:13" hidden="1" x14ac:dyDescent="0.3">
      <c r="K130" s="7">
        <f t="shared" si="11"/>
        <v>0</v>
      </c>
      <c r="L130" s="5">
        <f t="shared" si="6"/>
        <v>0</v>
      </c>
      <c r="M130">
        <f t="shared" si="5"/>
        <v>0</v>
      </c>
    </row>
    <row r="131" spans="11:13" hidden="1" x14ac:dyDescent="0.3">
      <c r="K131" s="7">
        <f t="shared" si="11"/>
        <v>0</v>
      </c>
      <c r="L131" s="5">
        <f t="shared" si="6"/>
        <v>0</v>
      </c>
      <c r="M131">
        <f t="shared" si="5"/>
        <v>0</v>
      </c>
    </row>
    <row r="132" spans="11:13" hidden="1" x14ac:dyDescent="0.3">
      <c r="K132" s="7">
        <f t="shared" si="11"/>
        <v>0</v>
      </c>
      <c r="L132" s="5">
        <f t="shared" si="6"/>
        <v>0</v>
      </c>
      <c r="M132">
        <f t="shared" si="5"/>
        <v>0</v>
      </c>
    </row>
    <row r="133" spans="11:13" hidden="1" x14ac:dyDescent="0.3">
      <c r="K133" s="7">
        <f t="shared" ref="K133:K196" si="12">SUM(F133:J133)</f>
        <v>0</v>
      </c>
      <c r="L133" s="5">
        <f t="shared" si="6"/>
        <v>0</v>
      </c>
      <c r="M133">
        <f t="shared" ref="M133:M196" si="13">SUM(K133*L133)</f>
        <v>0</v>
      </c>
    </row>
    <row r="134" spans="11:13" hidden="1" x14ac:dyDescent="0.3">
      <c r="K134" s="7">
        <f t="shared" si="12"/>
        <v>0</v>
      </c>
      <c r="L134" s="5">
        <f t="shared" ref="L134:L197" si="14">IF(D134="X",0,IF(E134="",0,IF(E134="H",0,VLOOKUP(E134,$F$539:$G$553,2))))</f>
        <v>0</v>
      </c>
      <c r="M134">
        <f t="shared" si="13"/>
        <v>0</v>
      </c>
    </row>
    <row r="135" spans="11:13" hidden="1" x14ac:dyDescent="0.3">
      <c r="K135" s="7">
        <f t="shared" si="12"/>
        <v>0</v>
      </c>
      <c r="L135" s="5">
        <f t="shared" si="14"/>
        <v>0</v>
      </c>
      <c r="M135">
        <f t="shared" si="13"/>
        <v>0</v>
      </c>
    </row>
    <row r="136" spans="11:13" hidden="1" x14ac:dyDescent="0.3">
      <c r="K136" s="7">
        <f t="shared" si="12"/>
        <v>0</v>
      </c>
      <c r="L136" s="5">
        <f t="shared" si="14"/>
        <v>0</v>
      </c>
      <c r="M136">
        <f t="shared" si="13"/>
        <v>0</v>
      </c>
    </row>
    <row r="137" spans="11:13" hidden="1" x14ac:dyDescent="0.3">
      <c r="K137" s="7">
        <f t="shared" si="12"/>
        <v>0</v>
      </c>
      <c r="L137" s="5">
        <f t="shared" si="14"/>
        <v>0</v>
      </c>
      <c r="M137">
        <f t="shared" si="13"/>
        <v>0</v>
      </c>
    </row>
    <row r="138" spans="11:13" hidden="1" x14ac:dyDescent="0.3">
      <c r="K138" s="7">
        <f t="shared" si="12"/>
        <v>0</v>
      </c>
      <c r="L138" s="5">
        <f t="shared" si="14"/>
        <v>0</v>
      </c>
      <c r="M138">
        <f t="shared" si="13"/>
        <v>0</v>
      </c>
    </row>
    <row r="139" spans="11:13" hidden="1" x14ac:dyDescent="0.3">
      <c r="K139" s="7">
        <f t="shared" si="12"/>
        <v>0</v>
      </c>
      <c r="L139" s="5">
        <f t="shared" si="14"/>
        <v>0</v>
      </c>
      <c r="M139">
        <f t="shared" si="13"/>
        <v>0</v>
      </c>
    </row>
    <row r="140" spans="11:13" hidden="1" x14ac:dyDescent="0.3">
      <c r="K140" s="7">
        <f t="shared" si="12"/>
        <v>0</v>
      </c>
      <c r="L140" s="5">
        <f t="shared" si="14"/>
        <v>0</v>
      </c>
      <c r="M140">
        <f t="shared" si="13"/>
        <v>0</v>
      </c>
    </row>
    <row r="141" spans="11:13" hidden="1" x14ac:dyDescent="0.3">
      <c r="K141" s="7">
        <f t="shared" si="12"/>
        <v>0</v>
      </c>
      <c r="L141" s="5">
        <f t="shared" si="14"/>
        <v>0</v>
      </c>
      <c r="M141">
        <f t="shared" si="13"/>
        <v>0</v>
      </c>
    </row>
    <row r="142" spans="11:13" hidden="1" x14ac:dyDescent="0.3">
      <c r="K142" s="7">
        <f t="shared" si="12"/>
        <v>0</v>
      </c>
      <c r="L142" s="5">
        <f t="shared" si="14"/>
        <v>0</v>
      </c>
      <c r="M142">
        <f t="shared" si="13"/>
        <v>0</v>
      </c>
    </row>
    <row r="143" spans="11:13" hidden="1" x14ac:dyDescent="0.3">
      <c r="K143" s="7">
        <f t="shared" si="12"/>
        <v>0</v>
      </c>
      <c r="L143" s="5">
        <f t="shared" si="14"/>
        <v>0</v>
      </c>
      <c r="M143">
        <f t="shared" si="13"/>
        <v>0</v>
      </c>
    </row>
    <row r="144" spans="11:13" hidden="1" x14ac:dyDescent="0.3">
      <c r="K144" s="7">
        <f t="shared" si="12"/>
        <v>0</v>
      </c>
      <c r="L144" s="5">
        <f t="shared" si="14"/>
        <v>0</v>
      </c>
      <c r="M144">
        <f t="shared" si="13"/>
        <v>0</v>
      </c>
    </row>
    <row r="145" spans="11:13" hidden="1" x14ac:dyDescent="0.3">
      <c r="K145" s="7">
        <f t="shared" si="12"/>
        <v>0</v>
      </c>
      <c r="L145" s="5">
        <f t="shared" si="14"/>
        <v>0</v>
      </c>
      <c r="M145">
        <f t="shared" si="13"/>
        <v>0</v>
      </c>
    </row>
    <row r="146" spans="11:13" hidden="1" x14ac:dyDescent="0.3">
      <c r="K146" s="7">
        <f t="shared" si="12"/>
        <v>0</v>
      </c>
      <c r="L146" s="5">
        <f t="shared" si="14"/>
        <v>0</v>
      </c>
      <c r="M146">
        <f t="shared" si="13"/>
        <v>0</v>
      </c>
    </row>
    <row r="147" spans="11:13" hidden="1" x14ac:dyDescent="0.3">
      <c r="K147" s="7">
        <f t="shared" si="12"/>
        <v>0</v>
      </c>
      <c r="L147" s="5">
        <f t="shared" si="14"/>
        <v>0</v>
      </c>
      <c r="M147">
        <f t="shared" si="13"/>
        <v>0</v>
      </c>
    </row>
    <row r="148" spans="11:13" hidden="1" x14ac:dyDescent="0.3">
      <c r="K148" s="7">
        <f t="shared" si="12"/>
        <v>0</v>
      </c>
      <c r="L148" s="5">
        <f t="shared" si="14"/>
        <v>0</v>
      </c>
      <c r="M148">
        <f t="shared" si="13"/>
        <v>0</v>
      </c>
    </row>
    <row r="149" spans="11:13" hidden="1" x14ac:dyDescent="0.3">
      <c r="K149" s="7">
        <f t="shared" si="12"/>
        <v>0</v>
      </c>
      <c r="L149" s="5">
        <f t="shared" si="14"/>
        <v>0</v>
      </c>
      <c r="M149">
        <f t="shared" si="13"/>
        <v>0</v>
      </c>
    </row>
    <row r="150" spans="11:13" hidden="1" x14ac:dyDescent="0.3">
      <c r="K150" s="7">
        <f t="shared" si="12"/>
        <v>0</v>
      </c>
      <c r="L150" s="5">
        <f t="shared" si="14"/>
        <v>0</v>
      </c>
      <c r="M150">
        <f t="shared" si="13"/>
        <v>0</v>
      </c>
    </row>
    <row r="151" spans="11:13" hidden="1" x14ac:dyDescent="0.3">
      <c r="K151" s="7">
        <f t="shared" si="12"/>
        <v>0</v>
      </c>
      <c r="L151" s="5">
        <f t="shared" si="14"/>
        <v>0</v>
      </c>
      <c r="M151">
        <f t="shared" si="13"/>
        <v>0</v>
      </c>
    </row>
    <row r="152" spans="11:13" hidden="1" x14ac:dyDescent="0.3">
      <c r="K152" s="7">
        <f t="shared" si="12"/>
        <v>0</v>
      </c>
      <c r="L152" s="5">
        <f t="shared" si="14"/>
        <v>0</v>
      </c>
      <c r="M152">
        <f t="shared" si="13"/>
        <v>0</v>
      </c>
    </row>
    <row r="153" spans="11:13" hidden="1" x14ac:dyDescent="0.3">
      <c r="K153" s="7">
        <f t="shared" si="12"/>
        <v>0</v>
      </c>
      <c r="L153" s="5">
        <f t="shared" si="14"/>
        <v>0</v>
      </c>
      <c r="M153">
        <f t="shared" si="13"/>
        <v>0</v>
      </c>
    </row>
    <row r="154" spans="11:13" hidden="1" x14ac:dyDescent="0.3">
      <c r="K154" s="7">
        <f t="shared" si="12"/>
        <v>0</v>
      </c>
      <c r="L154" s="5">
        <f t="shared" si="14"/>
        <v>0</v>
      </c>
      <c r="M154">
        <f t="shared" si="13"/>
        <v>0</v>
      </c>
    </row>
    <row r="155" spans="11:13" hidden="1" x14ac:dyDescent="0.3">
      <c r="K155" s="7">
        <f t="shared" si="12"/>
        <v>0</v>
      </c>
      <c r="L155" s="5">
        <f t="shared" si="14"/>
        <v>0</v>
      </c>
      <c r="M155">
        <f t="shared" si="13"/>
        <v>0</v>
      </c>
    </row>
    <row r="156" spans="11:13" hidden="1" x14ac:dyDescent="0.3">
      <c r="K156" s="7">
        <f t="shared" si="12"/>
        <v>0</v>
      </c>
      <c r="L156" s="5">
        <f t="shared" si="14"/>
        <v>0</v>
      </c>
      <c r="M156">
        <f t="shared" si="13"/>
        <v>0</v>
      </c>
    </row>
    <row r="157" spans="11:13" hidden="1" x14ac:dyDescent="0.3">
      <c r="K157" s="7">
        <f t="shared" si="12"/>
        <v>0</v>
      </c>
      <c r="L157" s="5">
        <f t="shared" si="14"/>
        <v>0</v>
      </c>
      <c r="M157">
        <f t="shared" si="13"/>
        <v>0</v>
      </c>
    </row>
    <row r="158" spans="11:13" hidden="1" x14ac:dyDescent="0.3">
      <c r="K158" s="7">
        <f t="shared" si="12"/>
        <v>0</v>
      </c>
      <c r="L158" s="5">
        <f t="shared" si="14"/>
        <v>0</v>
      </c>
      <c r="M158">
        <f t="shared" si="13"/>
        <v>0</v>
      </c>
    </row>
    <row r="159" spans="11:13" hidden="1" x14ac:dyDescent="0.3">
      <c r="K159" s="7">
        <f t="shared" si="12"/>
        <v>0</v>
      </c>
      <c r="L159" s="5">
        <f t="shared" si="14"/>
        <v>0</v>
      </c>
      <c r="M159">
        <f t="shared" si="13"/>
        <v>0</v>
      </c>
    </row>
    <row r="160" spans="11:13" hidden="1" x14ac:dyDescent="0.3">
      <c r="K160" s="7">
        <f t="shared" si="12"/>
        <v>0</v>
      </c>
      <c r="L160" s="5">
        <f t="shared" si="14"/>
        <v>0</v>
      </c>
      <c r="M160">
        <f t="shared" si="13"/>
        <v>0</v>
      </c>
    </row>
    <row r="161" spans="11:13" hidden="1" x14ac:dyDescent="0.3">
      <c r="K161" s="7">
        <f t="shared" si="12"/>
        <v>0</v>
      </c>
      <c r="L161" s="5">
        <f t="shared" si="14"/>
        <v>0</v>
      </c>
      <c r="M161">
        <f t="shared" si="13"/>
        <v>0</v>
      </c>
    </row>
    <row r="162" spans="11:13" hidden="1" x14ac:dyDescent="0.3">
      <c r="K162" s="7">
        <f t="shared" si="12"/>
        <v>0</v>
      </c>
      <c r="L162" s="5">
        <f t="shared" si="14"/>
        <v>0</v>
      </c>
      <c r="M162">
        <f t="shared" si="13"/>
        <v>0</v>
      </c>
    </row>
    <row r="163" spans="11:13" hidden="1" x14ac:dyDescent="0.3">
      <c r="K163" s="7">
        <f t="shared" si="12"/>
        <v>0</v>
      </c>
      <c r="L163" s="5">
        <f t="shared" si="14"/>
        <v>0</v>
      </c>
      <c r="M163">
        <f t="shared" si="13"/>
        <v>0</v>
      </c>
    </row>
    <row r="164" spans="11:13" hidden="1" x14ac:dyDescent="0.3">
      <c r="K164" s="7">
        <f t="shared" si="12"/>
        <v>0</v>
      </c>
      <c r="L164" s="5">
        <f t="shared" si="14"/>
        <v>0</v>
      </c>
      <c r="M164">
        <f t="shared" si="13"/>
        <v>0</v>
      </c>
    </row>
    <row r="165" spans="11:13" hidden="1" x14ac:dyDescent="0.3">
      <c r="K165" s="7">
        <f t="shared" si="12"/>
        <v>0</v>
      </c>
      <c r="L165" s="5">
        <f t="shared" si="14"/>
        <v>0</v>
      </c>
      <c r="M165">
        <f t="shared" si="13"/>
        <v>0</v>
      </c>
    </row>
    <row r="166" spans="11:13" hidden="1" x14ac:dyDescent="0.3">
      <c r="K166" s="7">
        <f t="shared" si="12"/>
        <v>0</v>
      </c>
      <c r="L166" s="5">
        <f t="shared" si="14"/>
        <v>0</v>
      </c>
      <c r="M166">
        <f t="shared" si="13"/>
        <v>0</v>
      </c>
    </row>
    <row r="167" spans="11:13" hidden="1" x14ac:dyDescent="0.3">
      <c r="K167" s="7">
        <f t="shared" si="12"/>
        <v>0</v>
      </c>
      <c r="L167" s="5">
        <f t="shared" si="14"/>
        <v>0</v>
      </c>
      <c r="M167">
        <f t="shared" si="13"/>
        <v>0</v>
      </c>
    </row>
    <row r="168" spans="11:13" hidden="1" x14ac:dyDescent="0.3">
      <c r="K168" s="7">
        <f t="shared" si="12"/>
        <v>0</v>
      </c>
      <c r="L168" s="5">
        <f t="shared" si="14"/>
        <v>0</v>
      </c>
      <c r="M168">
        <f t="shared" si="13"/>
        <v>0</v>
      </c>
    </row>
    <row r="169" spans="11:13" hidden="1" x14ac:dyDescent="0.3">
      <c r="K169" s="7">
        <f t="shared" si="12"/>
        <v>0</v>
      </c>
      <c r="L169" s="5">
        <f t="shared" si="14"/>
        <v>0</v>
      </c>
      <c r="M169">
        <f t="shared" si="13"/>
        <v>0</v>
      </c>
    </row>
    <row r="170" spans="11:13" hidden="1" x14ac:dyDescent="0.3">
      <c r="K170" s="7">
        <f t="shared" si="12"/>
        <v>0</v>
      </c>
      <c r="L170" s="5">
        <f t="shared" si="14"/>
        <v>0</v>
      </c>
      <c r="M170">
        <f t="shared" si="13"/>
        <v>0</v>
      </c>
    </row>
    <row r="171" spans="11:13" hidden="1" x14ac:dyDescent="0.3">
      <c r="K171" s="7">
        <f t="shared" si="12"/>
        <v>0</v>
      </c>
      <c r="L171" s="5">
        <f t="shared" si="14"/>
        <v>0</v>
      </c>
      <c r="M171">
        <f t="shared" si="13"/>
        <v>0</v>
      </c>
    </row>
    <row r="172" spans="11:13" hidden="1" x14ac:dyDescent="0.3">
      <c r="K172" s="7">
        <f t="shared" si="12"/>
        <v>0</v>
      </c>
      <c r="L172" s="5">
        <f t="shared" si="14"/>
        <v>0</v>
      </c>
      <c r="M172">
        <f t="shared" si="13"/>
        <v>0</v>
      </c>
    </row>
    <row r="173" spans="11:13" hidden="1" x14ac:dyDescent="0.3">
      <c r="K173" s="7">
        <f t="shared" si="12"/>
        <v>0</v>
      </c>
      <c r="L173" s="5">
        <f t="shared" si="14"/>
        <v>0</v>
      </c>
      <c r="M173">
        <f t="shared" si="13"/>
        <v>0</v>
      </c>
    </row>
    <row r="174" spans="11:13" hidden="1" x14ac:dyDescent="0.3">
      <c r="K174" s="7">
        <f t="shared" si="12"/>
        <v>0</v>
      </c>
      <c r="L174" s="5">
        <f t="shared" si="14"/>
        <v>0</v>
      </c>
      <c r="M174">
        <f t="shared" si="13"/>
        <v>0</v>
      </c>
    </row>
    <row r="175" spans="11:13" hidden="1" x14ac:dyDescent="0.3">
      <c r="K175" s="7">
        <f t="shared" si="12"/>
        <v>0</v>
      </c>
      <c r="L175" s="5">
        <f t="shared" si="14"/>
        <v>0</v>
      </c>
      <c r="M175">
        <f t="shared" si="13"/>
        <v>0</v>
      </c>
    </row>
    <row r="176" spans="11:13" hidden="1" x14ac:dyDescent="0.3">
      <c r="K176" s="7">
        <f t="shared" si="12"/>
        <v>0</v>
      </c>
      <c r="L176" s="5">
        <f t="shared" si="14"/>
        <v>0</v>
      </c>
      <c r="M176">
        <f t="shared" si="13"/>
        <v>0</v>
      </c>
    </row>
    <row r="177" spans="11:13" hidden="1" x14ac:dyDescent="0.3">
      <c r="K177" s="7">
        <f t="shared" si="12"/>
        <v>0</v>
      </c>
      <c r="L177" s="5">
        <f t="shared" si="14"/>
        <v>0</v>
      </c>
      <c r="M177">
        <f t="shared" si="13"/>
        <v>0</v>
      </c>
    </row>
    <row r="178" spans="11:13" hidden="1" x14ac:dyDescent="0.3">
      <c r="K178" s="7">
        <f t="shared" si="12"/>
        <v>0</v>
      </c>
      <c r="L178" s="5">
        <f t="shared" si="14"/>
        <v>0</v>
      </c>
      <c r="M178">
        <f t="shared" si="13"/>
        <v>0</v>
      </c>
    </row>
    <row r="179" spans="11:13" hidden="1" x14ac:dyDescent="0.3">
      <c r="K179" s="7">
        <f t="shared" si="12"/>
        <v>0</v>
      </c>
      <c r="L179" s="5">
        <f t="shared" si="14"/>
        <v>0</v>
      </c>
      <c r="M179">
        <f t="shared" si="13"/>
        <v>0</v>
      </c>
    </row>
    <row r="180" spans="11:13" hidden="1" x14ac:dyDescent="0.3">
      <c r="K180" s="7">
        <f t="shared" si="12"/>
        <v>0</v>
      </c>
      <c r="L180" s="5">
        <f t="shared" si="14"/>
        <v>0</v>
      </c>
      <c r="M180">
        <f t="shared" si="13"/>
        <v>0</v>
      </c>
    </row>
    <row r="181" spans="11:13" hidden="1" x14ac:dyDescent="0.3">
      <c r="K181" s="7">
        <f t="shared" si="12"/>
        <v>0</v>
      </c>
      <c r="L181" s="5">
        <f t="shared" si="14"/>
        <v>0</v>
      </c>
      <c r="M181">
        <f t="shared" si="13"/>
        <v>0</v>
      </c>
    </row>
    <row r="182" spans="11:13" hidden="1" x14ac:dyDescent="0.3">
      <c r="K182" s="7">
        <f t="shared" si="12"/>
        <v>0</v>
      </c>
      <c r="L182" s="5">
        <f t="shared" si="14"/>
        <v>0</v>
      </c>
      <c r="M182">
        <f t="shared" si="13"/>
        <v>0</v>
      </c>
    </row>
    <row r="183" spans="11:13" hidden="1" x14ac:dyDescent="0.3">
      <c r="K183" s="7">
        <f t="shared" si="12"/>
        <v>0</v>
      </c>
      <c r="L183" s="5">
        <f t="shared" si="14"/>
        <v>0</v>
      </c>
      <c r="M183">
        <f t="shared" si="13"/>
        <v>0</v>
      </c>
    </row>
    <row r="184" spans="11:13" hidden="1" x14ac:dyDescent="0.3">
      <c r="K184" s="7">
        <f t="shared" si="12"/>
        <v>0</v>
      </c>
      <c r="L184" s="5">
        <f t="shared" si="14"/>
        <v>0</v>
      </c>
      <c r="M184">
        <f t="shared" si="13"/>
        <v>0</v>
      </c>
    </row>
    <row r="185" spans="11:13" hidden="1" x14ac:dyDescent="0.3">
      <c r="K185" s="7">
        <f t="shared" si="12"/>
        <v>0</v>
      </c>
      <c r="L185" s="5">
        <f t="shared" si="14"/>
        <v>0</v>
      </c>
      <c r="M185">
        <f t="shared" si="13"/>
        <v>0</v>
      </c>
    </row>
    <row r="186" spans="11:13" hidden="1" x14ac:dyDescent="0.3">
      <c r="K186" s="7">
        <f t="shared" si="12"/>
        <v>0</v>
      </c>
      <c r="L186" s="5">
        <f t="shared" si="14"/>
        <v>0</v>
      </c>
      <c r="M186">
        <f t="shared" si="13"/>
        <v>0</v>
      </c>
    </row>
    <row r="187" spans="11:13" hidden="1" x14ac:dyDescent="0.3">
      <c r="K187" s="7">
        <f t="shared" si="12"/>
        <v>0</v>
      </c>
      <c r="L187" s="5">
        <f t="shared" si="14"/>
        <v>0</v>
      </c>
      <c r="M187">
        <f t="shared" si="13"/>
        <v>0</v>
      </c>
    </row>
    <row r="188" spans="11:13" hidden="1" x14ac:dyDescent="0.3">
      <c r="K188" s="7">
        <f t="shared" si="12"/>
        <v>0</v>
      </c>
      <c r="L188" s="5">
        <f t="shared" si="14"/>
        <v>0</v>
      </c>
      <c r="M188">
        <f t="shared" si="13"/>
        <v>0</v>
      </c>
    </row>
    <row r="189" spans="11:13" hidden="1" x14ac:dyDescent="0.3">
      <c r="K189" s="7">
        <f t="shared" si="12"/>
        <v>0</v>
      </c>
      <c r="L189" s="5">
        <f t="shared" si="14"/>
        <v>0</v>
      </c>
      <c r="M189">
        <f t="shared" si="13"/>
        <v>0</v>
      </c>
    </row>
    <row r="190" spans="11:13" hidden="1" x14ac:dyDescent="0.3">
      <c r="K190" s="7">
        <f t="shared" si="12"/>
        <v>0</v>
      </c>
      <c r="L190" s="5">
        <f t="shared" si="14"/>
        <v>0</v>
      </c>
      <c r="M190">
        <f t="shared" si="13"/>
        <v>0</v>
      </c>
    </row>
    <row r="191" spans="11:13" hidden="1" x14ac:dyDescent="0.3">
      <c r="K191" s="7">
        <f t="shared" si="12"/>
        <v>0</v>
      </c>
      <c r="L191" s="5">
        <f t="shared" si="14"/>
        <v>0</v>
      </c>
      <c r="M191">
        <f t="shared" si="13"/>
        <v>0</v>
      </c>
    </row>
    <row r="192" spans="11:13" hidden="1" x14ac:dyDescent="0.3">
      <c r="K192" s="7">
        <f t="shared" si="12"/>
        <v>0</v>
      </c>
      <c r="L192" s="5">
        <f t="shared" si="14"/>
        <v>0</v>
      </c>
      <c r="M192">
        <f t="shared" si="13"/>
        <v>0</v>
      </c>
    </row>
    <row r="193" spans="11:13" hidden="1" x14ac:dyDescent="0.3">
      <c r="K193" s="7">
        <f t="shared" si="12"/>
        <v>0</v>
      </c>
      <c r="L193" s="5">
        <f t="shared" si="14"/>
        <v>0</v>
      </c>
      <c r="M193">
        <f t="shared" si="13"/>
        <v>0</v>
      </c>
    </row>
    <row r="194" spans="11:13" hidden="1" x14ac:dyDescent="0.3">
      <c r="K194" s="7">
        <f t="shared" si="12"/>
        <v>0</v>
      </c>
      <c r="L194" s="5">
        <f t="shared" si="14"/>
        <v>0</v>
      </c>
      <c r="M194">
        <f t="shared" si="13"/>
        <v>0</v>
      </c>
    </row>
    <row r="195" spans="11:13" hidden="1" x14ac:dyDescent="0.3">
      <c r="K195" s="7">
        <f t="shared" si="12"/>
        <v>0</v>
      </c>
      <c r="L195" s="5">
        <f t="shared" si="14"/>
        <v>0</v>
      </c>
      <c r="M195">
        <f t="shared" si="13"/>
        <v>0</v>
      </c>
    </row>
    <row r="196" spans="11:13" hidden="1" x14ac:dyDescent="0.3">
      <c r="K196" s="7">
        <f t="shared" si="12"/>
        <v>0</v>
      </c>
      <c r="L196" s="5">
        <f t="shared" si="14"/>
        <v>0</v>
      </c>
      <c r="M196">
        <f t="shared" si="13"/>
        <v>0</v>
      </c>
    </row>
    <row r="197" spans="11:13" hidden="1" x14ac:dyDescent="0.3">
      <c r="K197" s="7">
        <f t="shared" ref="K197:K260" si="15">SUM(F197:J197)</f>
        <v>0</v>
      </c>
      <c r="L197" s="5">
        <f t="shared" si="14"/>
        <v>0</v>
      </c>
      <c r="M197">
        <f t="shared" ref="M197:M260" si="16">SUM(K197*L197)</f>
        <v>0</v>
      </c>
    </row>
    <row r="198" spans="11:13" hidden="1" x14ac:dyDescent="0.3">
      <c r="K198" s="7">
        <f t="shared" si="15"/>
        <v>0</v>
      </c>
      <c r="L198" s="5">
        <f t="shared" ref="L198:L261" si="17">IF(D198="X",0,IF(E198="",0,IF(E198="H",0,VLOOKUP(E198,$F$539:$G$553,2))))</f>
        <v>0</v>
      </c>
      <c r="M198">
        <f t="shared" si="16"/>
        <v>0</v>
      </c>
    </row>
    <row r="199" spans="11:13" hidden="1" x14ac:dyDescent="0.3">
      <c r="K199" s="7">
        <f t="shared" si="15"/>
        <v>0</v>
      </c>
      <c r="L199" s="5">
        <f t="shared" si="17"/>
        <v>0</v>
      </c>
      <c r="M199">
        <f t="shared" si="16"/>
        <v>0</v>
      </c>
    </row>
    <row r="200" spans="11:13" hidden="1" x14ac:dyDescent="0.3">
      <c r="K200" s="7">
        <f t="shared" si="15"/>
        <v>0</v>
      </c>
      <c r="L200" s="5">
        <f t="shared" si="17"/>
        <v>0</v>
      </c>
      <c r="M200">
        <f t="shared" si="16"/>
        <v>0</v>
      </c>
    </row>
    <row r="201" spans="11:13" hidden="1" x14ac:dyDescent="0.3">
      <c r="K201" s="7">
        <f t="shared" si="15"/>
        <v>0</v>
      </c>
      <c r="L201" s="5">
        <f t="shared" si="17"/>
        <v>0</v>
      </c>
      <c r="M201">
        <f t="shared" si="16"/>
        <v>0</v>
      </c>
    </row>
    <row r="202" spans="11:13" hidden="1" x14ac:dyDescent="0.3">
      <c r="K202" s="7">
        <f t="shared" si="15"/>
        <v>0</v>
      </c>
      <c r="L202" s="5">
        <f t="shared" si="17"/>
        <v>0</v>
      </c>
      <c r="M202">
        <f t="shared" si="16"/>
        <v>0</v>
      </c>
    </row>
    <row r="203" spans="11:13" hidden="1" x14ac:dyDescent="0.3">
      <c r="K203" s="7">
        <f t="shared" si="15"/>
        <v>0</v>
      </c>
      <c r="L203" s="5">
        <f t="shared" si="17"/>
        <v>0</v>
      </c>
      <c r="M203">
        <f t="shared" si="16"/>
        <v>0</v>
      </c>
    </row>
    <row r="204" spans="11:13" hidden="1" x14ac:dyDescent="0.3">
      <c r="K204" s="7">
        <f t="shared" si="15"/>
        <v>0</v>
      </c>
      <c r="L204" s="5">
        <f t="shared" si="17"/>
        <v>0</v>
      </c>
      <c r="M204">
        <f t="shared" si="16"/>
        <v>0</v>
      </c>
    </row>
    <row r="205" spans="11:13" hidden="1" x14ac:dyDescent="0.3">
      <c r="K205" s="7">
        <f t="shared" si="15"/>
        <v>0</v>
      </c>
      <c r="L205" s="5">
        <f t="shared" si="17"/>
        <v>0</v>
      </c>
      <c r="M205">
        <f t="shared" si="16"/>
        <v>0</v>
      </c>
    </row>
    <row r="206" spans="11:13" hidden="1" x14ac:dyDescent="0.3">
      <c r="K206" s="7">
        <f t="shared" si="15"/>
        <v>0</v>
      </c>
      <c r="L206" s="5">
        <f t="shared" si="17"/>
        <v>0</v>
      </c>
      <c r="M206">
        <f t="shared" si="16"/>
        <v>0</v>
      </c>
    </row>
    <row r="207" spans="11:13" hidden="1" x14ac:dyDescent="0.3">
      <c r="K207" s="7">
        <f t="shared" si="15"/>
        <v>0</v>
      </c>
      <c r="L207" s="5">
        <f t="shared" si="17"/>
        <v>0</v>
      </c>
      <c r="M207">
        <f t="shared" si="16"/>
        <v>0</v>
      </c>
    </row>
    <row r="208" spans="11:13" hidden="1" x14ac:dyDescent="0.3">
      <c r="K208" s="7">
        <f t="shared" si="15"/>
        <v>0</v>
      </c>
      <c r="L208" s="5">
        <f t="shared" si="17"/>
        <v>0</v>
      </c>
      <c r="M208">
        <f t="shared" si="16"/>
        <v>0</v>
      </c>
    </row>
    <row r="209" spans="11:13" hidden="1" x14ac:dyDescent="0.3">
      <c r="K209" s="7">
        <f t="shared" si="15"/>
        <v>0</v>
      </c>
      <c r="L209" s="5">
        <f t="shared" si="17"/>
        <v>0</v>
      </c>
      <c r="M209">
        <f t="shared" si="16"/>
        <v>0</v>
      </c>
    </row>
    <row r="210" spans="11:13" hidden="1" x14ac:dyDescent="0.3">
      <c r="K210" s="7">
        <f t="shared" si="15"/>
        <v>0</v>
      </c>
      <c r="L210" s="5">
        <f t="shared" si="17"/>
        <v>0</v>
      </c>
      <c r="M210">
        <f t="shared" si="16"/>
        <v>0</v>
      </c>
    </row>
    <row r="211" spans="11:13" hidden="1" x14ac:dyDescent="0.3">
      <c r="K211" s="7">
        <f t="shared" si="15"/>
        <v>0</v>
      </c>
      <c r="L211" s="5">
        <f t="shared" si="17"/>
        <v>0</v>
      </c>
      <c r="M211">
        <f t="shared" si="16"/>
        <v>0</v>
      </c>
    </row>
    <row r="212" spans="11:13" hidden="1" x14ac:dyDescent="0.3">
      <c r="K212" s="7">
        <f t="shared" si="15"/>
        <v>0</v>
      </c>
      <c r="L212" s="5">
        <f t="shared" si="17"/>
        <v>0</v>
      </c>
      <c r="M212">
        <f t="shared" si="16"/>
        <v>0</v>
      </c>
    </row>
    <row r="213" spans="11:13" hidden="1" x14ac:dyDescent="0.3">
      <c r="K213" s="7">
        <f t="shared" si="15"/>
        <v>0</v>
      </c>
      <c r="L213" s="5">
        <f t="shared" si="17"/>
        <v>0</v>
      </c>
      <c r="M213">
        <f t="shared" si="16"/>
        <v>0</v>
      </c>
    </row>
    <row r="214" spans="11:13" hidden="1" x14ac:dyDescent="0.3">
      <c r="K214" s="7">
        <f t="shared" si="15"/>
        <v>0</v>
      </c>
      <c r="L214" s="5">
        <f t="shared" si="17"/>
        <v>0</v>
      </c>
      <c r="M214">
        <f t="shared" si="16"/>
        <v>0</v>
      </c>
    </row>
    <row r="215" spans="11:13" hidden="1" x14ac:dyDescent="0.3">
      <c r="K215" s="7">
        <f t="shared" si="15"/>
        <v>0</v>
      </c>
      <c r="L215" s="5">
        <f t="shared" si="17"/>
        <v>0</v>
      </c>
      <c r="M215">
        <f t="shared" si="16"/>
        <v>0</v>
      </c>
    </row>
    <row r="216" spans="11:13" hidden="1" x14ac:dyDescent="0.3">
      <c r="K216" s="7">
        <f t="shared" si="15"/>
        <v>0</v>
      </c>
      <c r="L216" s="5">
        <f t="shared" si="17"/>
        <v>0</v>
      </c>
      <c r="M216">
        <f t="shared" si="16"/>
        <v>0</v>
      </c>
    </row>
    <row r="217" spans="11:13" hidden="1" x14ac:dyDescent="0.3">
      <c r="K217" s="7">
        <f t="shared" si="15"/>
        <v>0</v>
      </c>
      <c r="L217" s="5">
        <f t="shared" si="17"/>
        <v>0</v>
      </c>
      <c r="M217">
        <f t="shared" si="16"/>
        <v>0</v>
      </c>
    </row>
    <row r="218" spans="11:13" hidden="1" x14ac:dyDescent="0.3">
      <c r="K218" s="7">
        <f t="shared" si="15"/>
        <v>0</v>
      </c>
      <c r="L218" s="5">
        <f t="shared" si="17"/>
        <v>0</v>
      </c>
      <c r="M218">
        <f t="shared" si="16"/>
        <v>0</v>
      </c>
    </row>
    <row r="219" spans="11:13" hidden="1" x14ac:dyDescent="0.3">
      <c r="K219" s="7">
        <f t="shared" si="15"/>
        <v>0</v>
      </c>
      <c r="L219" s="5">
        <f t="shared" si="17"/>
        <v>0</v>
      </c>
      <c r="M219">
        <f t="shared" si="16"/>
        <v>0</v>
      </c>
    </row>
    <row r="220" spans="11:13" hidden="1" x14ac:dyDescent="0.3">
      <c r="K220" s="7">
        <f t="shared" si="15"/>
        <v>0</v>
      </c>
      <c r="L220" s="5">
        <f t="shared" si="17"/>
        <v>0</v>
      </c>
      <c r="M220">
        <f t="shared" si="16"/>
        <v>0</v>
      </c>
    </row>
    <row r="221" spans="11:13" hidden="1" x14ac:dyDescent="0.3">
      <c r="K221" s="7">
        <f t="shared" si="15"/>
        <v>0</v>
      </c>
      <c r="L221" s="5">
        <f t="shared" si="17"/>
        <v>0</v>
      </c>
      <c r="M221">
        <f t="shared" si="16"/>
        <v>0</v>
      </c>
    </row>
    <row r="222" spans="11:13" hidden="1" x14ac:dyDescent="0.3">
      <c r="K222" s="7">
        <f t="shared" si="15"/>
        <v>0</v>
      </c>
      <c r="L222" s="5">
        <f t="shared" si="17"/>
        <v>0</v>
      </c>
      <c r="M222">
        <f t="shared" si="16"/>
        <v>0</v>
      </c>
    </row>
    <row r="223" spans="11:13" hidden="1" x14ac:dyDescent="0.3">
      <c r="K223" s="7">
        <f t="shared" si="15"/>
        <v>0</v>
      </c>
      <c r="L223" s="5">
        <f t="shared" si="17"/>
        <v>0</v>
      </c>
      <c r="M223">
        <f t="shared" si="16"/>
        <v>0</v>
      </c>
    </row>
    <row r="224" spans="11:13" hidden="1" x14ac:dyDescent="0.3">
      <c r="K224" s="7">
        <f t="shared" si="15"/>
        <v>0</v>
      </c>
      <c r="L224" s="5">
        <f t="shared" si="17"/>
        <v>0</v>
      </c>
      <c r="M224">
        <f t="shared" si="16"/>
        <v>0</v>
      </c>
    </row>
    <row r="225" spans="11:13" hidden="1" x14ac:dyDescent="0.3">
      <c r="K225" s="7">
        <f t="shared" si="15"/>
        <v>0</v>
      </c>
      <c r="L225" s="5">
        <f t="shared" si="17"/>
        <v>0</v>
      </c>
      <c r="M225">
        <f t="shared" si="16"/>
        <v>0</v>
      </c>
    </row>
    <row r="226" spans="11:13" hidden="1" x14ac:dyDescent="0.3">
      <c r="K226" s="7">
        <f t="shared" si="15"/>
        <v>0</v>
      </c>
      <c r="L226" s="5">
        <f t="shared" si="17"/>
        <v>0</v>
      </c>
      <c r="M226">
        <f t="shared" si="16"/>
        <v>0</v>
      </c>
    </row>
    <row r="227" spans="11:13" hidden="1" x14ac:dyDescent="0.3">
      <c r="K227" s="7">
        <f t="shared" si="15"/>
        <v>0</v>
      </c>
      <c r="L227" s="5">
        <f t="shared" si="17"/>
        <v>0</v>
      </c>
      <c r="M227">
        <f t="shared" si="16"/>
        <v>0</v>
      </c>
    </row>
    <row r="228" spans="11:13" hidden="1" x14ac:dyDescent="0.3">
      <c r="K228" s="7">
        <f t="shared" si="15"/>
        <v>0</v>
      </c>
      <c r="L228" s="5">
        <f t="shared" si="17"/>
        <v>0</v>
      </c>
      <c r="M228">
        <f t="shared" si="16"/>
        <v>0</v>
      </c>
    </row>
    <row r="229" spans="11:13" hidden="1" x14ac:dyDescent="0.3">
      <c r="K229" s="7">
        <f t="shared" si="15"/>
        <v>0</v>
      </c>
      <c r="L229" s="5">
        <f t="shared" si="17"/>
        <v>0</v>
      </c>
      <c r="M229">
        <f t="shared" si="16"/>
        <v>0</v>
      </c>
    </row>
    <row r="230" spans="11:13" hidden="1" x14ac:dyDescent="0.3">
      <c r="K230" s="7">
        <f t="shared" si="15"/>
        <v>0</v>
      </c>
      <c r="L230" s="5">
        <f t="shared" si="17"/>
        <v>0</v>
      </c>
      <c r="M230">
        <f t="shared" si="16"/>
        <v>0</v>
      </c>
    </row>
    <row r="231" spans="11:13" hidden="1" x14ac:dyDescent="0.3">
      <c r="K231" s="7">
        <f t="shared" si="15"/>
        <v>0</v>
      </c>
      <c r="L231" s="5">
        <f t="shared" si="17"/>
        <v>0</v>
      </c>
      <c r="M231">
        <f t="shared" si="16"/>
        <v>0</v>
      </c>
    </row>
    <row r="232" spans="11:13" hidden="1" x14ac:dyDescent="0.3">
      <c r="K232" s="7">
        <f t="shared" si="15"/>
        <v>0</v>
      </c>
      <c r="L232" s="5">
        <f t="shared" si="17"/>
        <v>0</v>
      </c>
      <c r="M232">
        <f t="shared" si="16"/>
        <v>0</v>
      </c>
    </row>
    <row r="233" spans="11:13" hidden="1" x14ac:dyDescent="0.3">
      <c r="K233" s="7">
        <f t="shared" si="15"/>
        <v>0</v>
      </c>
      <c r="L233" s="5">
        <f t="shared" si="17"/>
        <v>0</v>
      </c>
      <c r="M233">
        <f t="shared" si="16"/>
        <v>0</v>
      </c>
    </row>
    <row r="234" spans="11:13" hidden="1" x14ac:dyDescent="0.3">
      <c r="K234" s="7">
        <f t="shared" si="15"/>
        <v>0</v>
      </c>
      <c r="L234" s="5">
        <f t="shared" si="17"/>
        <v>0</v>
      </c>
      <c r="M234">
        <f t="shared" si="16"/>
        <v>0</v>
      </c>
    </row>
    <row r="235" spans="11:13" hidden="1" x14ac:dyDescent="0.3">
      <c r="K235" s="7">
        <f t="shared" si="15"/>
        <v>0</v>
      </c>
      <c r="L235" s="5">
        <f t="shared" si="17"/>
        <v>0</v>
      </c>
      <c r="M235">
        <f t="shared" si="16"/>
        <v>0</v>
      </c>
    </row>
    <row r="236" spans="11:13" hidden="1" x14ac:dyDescent="0.3">
      <c r="K236" s="7">
        <f t="shared" si="15"/>
        <v>0</v>
      </c>
      <c r="L236" s="5">
        <f t="shared" si="17"/>
        <v>0</v>
      </c>
      <c r="M236">
        <f t="shared" si="16"/>
        <v>0</v>
      </c>
    </row>
    <row r="237" spans="11:13" hidden="1" x14ac:dyDescent="0.3">
      <c r="K237" s="7">
        <f t="shared" si="15"/>
        <v>0</v>
      </c>
      <c r="L237" s="5">
        <f t="shared" si="17"/>
        <v>0</v>
      </c>
      <c r="M237">
        <f t="shared" si="16"/>
        <v>0</v>
      </c>
    </row>
    <row r="238" spans="11:13" hidden="1" x14ac:dyDescent="0.3">
      <c r="K238" s="7">
        <f t="shared" si="15"/>
        <v>0</v>
      </c>
      <c r="L238" s="5">
        <f t="shared" si="17"/>
        <v>0</v>
      </c>
      <c r="M238">
        <f t="shared" si="16"/>
        <v>0</v>
      </c>
    </row>
    <row r="239" spans="11:13" hidden="1" x14ac:dyDescent="0.3">
      <c r="K239" s="7">
        <f t="shared" si="15"/>
        <v>0</v>
      </c>
      <c r="L239" s="5">
        <f t="shared" si="17"/>
        <v>0</v>
      </c>
      <c r="M239">
        <f t="shared" si="16"/>
        <v>0</v>
      </c>
    </row>
    <row r="240" spans="11:13" hidden="1" x14ac:dyDescent="0.3">
      <c r="K240" s="7">
        <f t="shared" si="15"/>
        <v>0</v>
      </c>
      <c r="L240" s="5">
        <f t="shared" si="17"/>
        <v>0</v>
      </c>
      <c r="M240">
        <f t="shared" si="16"/>
        <v>0</v>
      </c>
    </row>
    <row r="241" spans="11:13" hidden="1" x14ac:dyDescent="0.3">
      <c r="K241" s="7">
        <f t="shared" si="15"/>
        <v>0</v>
      </c>
      <c r="L241" s="5">
        <f t="shared" si="17"/>
        <v>0</v>
      </c>
      <c r="M241">
        <f t="shared" si="16"/>
        <v>0</v>
      </c>
    </row>
    <row r="242" spans="11:13" hidden="1" x14ac:dyDescent="0.3">
      <c r="K242" s="7">
        <f t="shared" si="15"/>
        <v>0</v>
      </c>
      <c r="L242" s="5">
        <f t="shared" si="17"/>
        <v>0</v>
      </c>
      <c r="M242">
        <f t="shared" si="16"/>
        <v>0</v>
      </c>
    </row>
    <row r="243" spans="11:13" hidden="1" x14ac:dyDescent="0.3">
      <c r="K243" s="7">
        <f t="shared" si="15"/>
        <v>0</v>
      </c>
      <c r="L243" s="5">
        <f t="shared" si="17"/>
        <v>0</v>
      </c>
      <c r="M243">
        <f t="shared" si="16"/>
        <v>0</v>
      </c>
    </row>
    <row r="244" spans="11:13" hidden="1" x14ac:dyDescent="0.3">
      <c r="K244" s="7">
        <f t="shared" si="15"/>
        <v>0</v>
      </c>
      <c r="L244" s="5">
        <f t="shared" si="17"/>
        <v>0</v>
      </c>
      <c r="M244">
        <f t="shared" si="16"/>
        <v>0</v>
      </c>
    </row>
    <row r="245" spans="11:13" hidden="1" x14ac:dyDescent="0.3">
      <c r="K245" s="7">
        <f t="shared" si="15"/>
        <v>0</v>
      </c>
      <c r="L245" s="5">
        <f t="shared" si="17"/>
        <v>0</v>
      </c>
      <c r="M245">
        <f t="shared" si="16"/>
        <v>0</v>
      </c>
    </row>
    <row r="246" spans="11:13" hidden="1" x14ac:dyDescent="0.3">
      <c r="K246" s="7">
        <f t="shared" si="15"/>
        <v>0</v>
      </c>
      <c r="L246" s="5">
        <f t="shared" si="17"/>
        <v>0</v>
      </c>
      <c r="M246">
        <f t="shared" si="16"/>
        <v>0</v>
      </c>
    </row>
    <row r="247" spans="11:13" hidden="1" x14ac:dyDescent="0.3">
      <c r="K247" s="7">
        <f t="shared" si="15"/>
        <v>0</v>
      </c>
      <c r="L247" s="5">
        <f t="shared" si="17"/>
        <v>0</v>
      </c>
      <c r="M247">
        <f t="shared" si="16"/>
        <v>0</v>
      </c>
    </row>
    <row r="248" spans="11:13" hidden="1" x14ac:dyDescent="0.3">
      <c r="K248" s="7">
        <f t="shared" si="15"/>
        <v>0</v>
      </c>
      <c r="L248" s="5">
        <f t="shared" si="17"/>
        <v>0</v>
      </c>
      <c r="M248">
        <f t="shared" si="16"/>
        <v>0</v>
      </c>
    </row>
    <row r="249" spans="11:13" hidden="1" x14ac:dyDescent="0.3">
      <c r="K249" s="7">
        <f t="shared" si="15"/>
        <v>0</v>
      </c>
      <c r="L249" s="5">
        <f t="shared" si="17"/>
        <v>0</v>
      </c>
      <c r="M249">
        <f t="shared" si="16"/>
        <v>0</v>
      </c>
    </row>
    <row r="250" spans="11:13" hidden="1" x14ac:dyDescent="0.3">
      <c r="K250" s="7">
        <f t="shared" si="15"/>
        <v>0</v>
      </c>
      <c r="L250" s="5">
        <f t="shared" si="17"/>
        <v>0</v>
      </c>
      <c r="M250">
        <f t="shared" si="16"/>
        <v>0</v>
      </c>
    </row>
    <row r="251" spans="11:13" hidden="1" x14ac:dyDescent="0.3">
      <c r="K251" s="7">
        <f t="shared" si="15"/>
        <v>0</v>
      </c>
      <c r="L251" s="5">
        <f t="shared" si="17"/>
        <v>0</v>
      </c>
      <c r="M251">
        <f t="shared" si="16"/>
        <v>0</v>
      </c>
    </row>
    <row r="252" spans="11:13" hidden="1" x14ac:dyDescent="0.3">
      <c r="K252" s="7">
        <f t="shared" si="15"/>
        <v>0</v>
      </c>
      <c r="L252" s="5">
        <f t="shared" si="17"/>
        <v>0</v>
      </c>
      <c r="M252">
        <f t="shared" si="16"/>
        <v>0</v>
      </c>
    </row>
    <row r="253" spans="11:13" hidden="1" x14ac:dyDescent="0.3">
      <c r="K253" s="7">
        <f t="shared" si="15"/>
        <v>0</v>
      </c>
      <c r="L253" s="5">
        <f t="shared" si="17"/>
        <v>0</v>
      </c>
      <c r="M253">
        <f t="shared" si="16"/>
        <v>0</v>
      </c>
    </row>
    <row r="254" spans="11:13" hidden="1" x14ac:dyDescent="0.3">
      <c r="K254" s="7">
        <f t="shared" si="15"/>
        <v>0</v>
      </c>
      <c r="L254" s="5">
        <f t="shared" si="17"/>
        <v>0</v>
      </c>
      <c r="M254">
        <f t="shared" si="16"/>
        <v>0</v>
      </c>
    </row>
    <row r="255" spans="11:13" hidden="1" x14ac:dyDescent="0.3">
      <c r="K255" s="7">
        <f t="shared" si="15"/>
        <v>0</v>
      </c>
      <c r="L255" s="5">
        <f t="shared" si="17"/>
        <v>0</v>
      </c>
      <c r="M255">
        <f t="shared" si="16"/>
        <v>0</v>
      </c>
    </row>
    <row r="256" spans="11:13" hidden="1" x14ac:dyDescent="0.3">
      <c r="K256" s="7">
        <f t="shared" si="15"/>
        <v>0</v>
      </c>
      <c r="L256" s="5">
        <f t="shared" si="17"/>
        <v>0</v>
      </c>
      <c r="M256">
        <f t="shared" si="16"/>
        <v>0</v>
      </c>
    </row>
    <row r="257" spans="11:13" hidden="1" x14ac:dyDescent="0.3">
      <c r="K257" s="7">
        <f t="shared" si="15"/>
        <v>0</v>
      </c>
      <c r="L257" s="5">
        <f t="shared" si="17"/>
        <v>0</v>
      </c>
      <c r="M257">
        <f t="shared" si="16"/>
        <v>0</v>
      </c>
    </row>
    <row r="258" spans="11:13" hidden="1" x14ac:dyDescent="0.3">
      <c r="K258" s="7">
        <f t="shared" si="15"/>
        <v>0</v>
      </c>
      <c r="L258" s="5">
        <f t="shared" si="17"/>
        <v>0</v>
      </c>
      <c r="M258">
        <f t="shared" si="16"/>
        <v>0</v>
      </c>
    </row>
    <row r="259" spans="11:13" hidden="1" x14ac:dyDescent="0.3">
      <c r="K259" s="7">
        <f t="shared" si="15"/>
        <v>0</v>
      </c>
      <c r="L259" s="5">
        <f t="shared" si="17"/>
        <v>0</v>
      </c>
      <c r="M259">
        <f t="shared" si="16"/>
        <v>0</v>
      </c>
    </row>
    <row r="260" spans="11:13" hidden="1" x14ac:dyDescent="0.3">
      <c r="K260" s="7">
        <f t="shared" si="15"/>
        <v>0</v>
      </c>
      <c r="L260" s="5">
        <f t="shared" si="17"/>
        <v>0</v>
      </c>
      <c r="M260">
        <f t="shared" si="16"/>
        <v>0</v>
      </c>
    </row>
    <row r="261" spans="11:13" hidden="1" x14ac:dyDescent="0.3">
      <c r="K261" s="7">
        <f t="shared" ref="K261:K324" si="18">SUM(F261:J261)</f>
        <v>0</v>
      </c>
      <c r="L261" s="5">
        <f t="shared" si="17"/>
        <v>0</v>
      </c>
      <c r="M261">
        <f t="shared" ref="M261:M324" si="19">SUM(K261*L261)</f>
        <v>0</v>
      </c>
    </row>
    <row r="262" spans="11:13" hidden="1" x14ac:dyDescent="0.3">
      <c r="K262" s="7">
        <f t="shared" si="18"/>
        <v>0</v>
      </c>
      <c r="L262" s="5">
        <f t="shared" ref="L262:L325" si="20">IF(D262="X",0,IF(E262="",0,IF(E262="H",0,VLOOKUP(E262,$F$539:$G$553,2))))</f>
        <v>0</v>
      </c>
      <c r="M262">
        <f t="shared" si="19"/>
        <v>0</v>
      </c>
    </row>
    <row r="263" spans="11:13" hidden="1" x14ac:dyDescent="0.3">
      <c r="K263" s="7">
        <f t="shared" si="18"/>
        <v>0</v>
      </c>
      <c r="L263" s="5">
        <f t="shared" si="20"/>
        <v>0</v>
      </c>
      <c r="M263">
        <f t="shared" si="19"/>
        <v>0</v>
      </c>
    </row>
    <row r="264" spans="11:13" hidden="1" x14ac:dyDescent="0.3">
      <c r="K264" s="7">
        <f t="shared" si="18"/>
        <v>0</v>
      </c>
      <c r="L264" s="5">
        <f t="shared" si="20"/>
        <v>0</v>
      </c>
      <c r="M264">
        <f t="shared" si="19"/>
        <v>0</v>
      </c>
    </row>
    <row r="265" spans="11:13" hidden="1" x14ac:dyDescent="0.3">
      <c r="K265" s="7">
        <f t="shared" si="18"/>
        <v>0</v>
      </c>
      <c r="L265" s="5">
        <f t="shared" si="20"/>
        <v>0</v>
      </c>
      <c r="M265">
        <f t="shared" si="19"/>
        <v>0</v>
      </c>
    </row>
    <row r="266" spans="11:13" hidden="1" x14ac:dyDescent="0.3">
      <c r="K266" s="7">
        <f t="shared" si="18"/>
        <v>0</v>
      </c>
      <c r="L266" s="5">
        <f t="shared" si="20"/>
        <v>0</v>
      </c>
      <c r="M266">
        <f t="shared" si="19"/>
        <v>0</v>
      </c>
    </row>
    <row r="267" spans="11:13" hidden="1" x14ac:dyDescent="0.3">
      <c r="K267" s="7">
        <f t="shared" si="18"/>
        <v>0</v>
      </c>
      <c r="L267" s="5">
        <f t="shared" si="20"/>
        <v>0</v>
      </c>
      <c r="M267">
        <f t="shared" si="19"/>
        <v>0</v>
      </c>
    </row>
    <row r="268" spans="11:13" hidden="1" x14ac:dyDescent="0.3">
      <c r="K268" s="7">
        <f t="shared" si="18"/>
        <v>0</v>
      </c>
      <c r="L268" s="5">
        <f t="shared" si="20"/>
        <v>0</v>
      </c>
      <c r="M268">
        <f t="shared" si="19"/>
        <v>0</v>
      </c>
    </row>
    <row r="269" spans="11:13" hidden="1" x14ac:dyDescent="0.3">
      <c r="K269" s="7">
        <f t="shared" si="18"/>
        <v>0</v>
      </c>
      <c r="L269" s="5">
        <f t="shared" si="20"/>
        <v>0</v>
      </c>
      <c r="M269">
        <f t="shared" si="19"/>
        <v>0</v>
      </c>
    </row>
    <row r="270" spans="11:13" hidden="1" x14ac:dyDescent="0.3">
      <c r="K270" s="7">
        <f t="shared" si="18"/>
        <v>0</v>
      </c>
      <c r="L270" s="5">
        <f t="shared" si="20"/>
        <v>0</v>
      </c>
      <c r="M270">
        <f t="shared" si="19"/>
        <v>0</v>
      </c>
    </row>
    <row r="271" spans="11:13" hidden="1" x14ac:dyDescent="0.3">
      <c r="K271" s="7">
        <f t="shared" si="18"/>
        <v>0</v>
      </c>
      <c r="L271" s="5">
        <f t="shared" si="20"/>
        <v>0</v>
      </c>
      <c r="M271">
        <f t="shared" si="19"/>
        <v>0</v>
      </c>
    </row>
    <row r="272" spans="11:13" hidden="1" x14ac:dyDescent="0.3">
      <c r="K272" s="7">
        <f t="shared" si="18"/>
        <v>0</v>
      </c>
      <c r="L272" s="5">
        <f t="shared" si="20"/>
        <v>0</v>
      </c>
      <c r="M272">
        <f t="shared" si="19"/>
        <v>0</v>
      </c>
    </row>
    <row r="273" spans="11:13" hidden="1" x14ac:dyDescent="0.3">
      <c r="K273" s="7">
        <f t="shared" si="18"/>
        <v>0</v>
      </c>
      <c r="L273" s="5">
        <f t="shared" si="20"/>
        <v>0</v>
      </c>
      <c r="M273">
        <f t="shared" si="19"/>
        <v>0</v>
      </c>
    </row>
    <row r="274" spans="11:13" hidden="1" x14ac:dyDescent="0.3">
      <c r="K274" s="7">
        <f t="shared" si="18"/>
        <v>0</v>
      </c>
      <c r="L274" s="5">
        <f t="shared" si="20"/>
        <v>0</v>
      </c>
      <c r="M274">
        <f t="shared" si="19"/>
        <v>0</v>
      </c>
    </row>
    <row r="275" spans="11:13" hidden="1" x14ac:dyDescent="0.3">
      <c r="K275" s="7">
        <f t="shared" si="18"/>
        <v>0</v>
      </c>
      <c r="L275" s="5">
        <f t="shared" si="20"/>
        <v>0</v>
      </c>
      <c r="M275">
        <f t="shared" si="19"/>
        <v>0</v>
      </c>
    </row>
    <row r="276" spans="11:13" hidden="1" x14ac:dyDescent="0.3">
      <c r="K276" s="7">
        <f t="shared" si="18"/>
        <v>0</v>
      </c>
      <c r="L276" s="5">
        <f t="shared" si="20"/>
        <v>0</v>
      </c>
      <c r="M276">
        <f t="shared" si="19"/>
        <v>0</v>
      </c>
    </row>
    <row r="277" spans="11:13" hidden="1" x14ac:dyDescent="0.3">
      <c r="K277" s="7">
        <f t="shared" si="18"/>
        <v>0</v>
      </c>
      <c r="L277" s="5">
        <f t="shared" si="20"/>
        <v>0</v>
      </c>
      <c r="M277">
        <f t="shared" si="19"/>
        <v>0</v>
      </c>
    </row>
    <row r="278" spans="11:13" hidden="1" x14ac:dyDescent="0.3">
      <c r="K278" s="7">
        <f t="shared" si="18"/>
        <v>0</v>
      </c>
      <c r="L278" s="5">
        <f t="shared" si="20"/>
        <v>0</v>
      </c>
      <c r="M278">
        <f t="shared" si="19"/>
        <v>0</v>
      </c>
    </row>
    <row r="279" spans="11:13" hidden="1" x14ac:dyDescent="0.3">
      <c r="K279" s="7">
        <f t="shared" si="18"/>
        <v>0</v>
      </c>
      <c r="L279" s="5">
        <f t="shared" si="20"/>
        <v>0</v>
      </c>
      <c r="M279">
        <f t="shared" si="19"/>
        <v>0</v>
      </c>
    </row>
    <row r="280" spans="11:13" hidden="1" x14ac:dyDescent="0.3">
      <c r="K280" s="7">
        <f t="shared" si="18"/>
        <v>0</v>
      </c>
      <c r="L280" s="5">
        <f t="shared" si="20"/>
        <v>0</v>
      </c>
      <c r="M280">
        <f t="shared" si="19"/>
        <v>0</v>
      </c>
    </row>
    <row r="281" spans="11:13" hidden="1" x14ac:dyDescent="0.3">
      <c r="K281" s="7">
        <f t="shared" si="18"/>
        <v>0</v>
      </c>
      <c r="L281" s="5">
        <f t="shared" si="20"/>
        <v>0</v>
      </c>
      <c r="M281">
        <f t="shared" si="19"/>
        <v>0</v>
      </c>
    </row>
    <row r="282" spans="11:13" hidden="1" x14ac:dyDescent="0.3">
      <c r="K282" s="7">
        <f t="shared" si="18"/>
        <v>0</v>
      </c>
      <c r="L282" s="5">
        <f t="shared" si="20"/>
        <v>0</v>
      </c>
      <c r="M282">
        <f t="shared" si="19"/>
        <v>0</v>
      </c>
    </row>
    <row r="283" spans="11:13" hidden="1" x14ac:dyDescent="0.3">
      <c r="K283" s="7">
        <f t="shared" si="18"/>
        <v>0</v>
      </c>
      <c r="L283" s="5">
        <f t="shared" si="20"/>
        <v>0</v>
      </c>
      <c r="M283">
        <f t="shared" si="19"/>
        <v>0</v>
      </c>
    </row>
    <row r="284" spans="11:13" hidden="1" x14ac:dyDescent="0.3">
      <c r="K284" s="7">
        <f t="shared" si="18"/>
        <v>0</v>
      </c>
      <c r="L284" s="5">
        <f t="shared" si="20"/>
        <v>0</v>
      </c>
      <c r="M284">
        <f t="shared" si="19"/>
        <v>0</v>
      </c>
    </row>
    <row r="285" spans="11:13" hidden="1" x14ac:dyDescent="0.3">
      <c r="K285" s="7">
        <f t="shared" si="18"/>
        <v>0</v>
      </c>
      <c r="L285" s="5">
        <f t="shared" si="20"/>
        <v>0</v>
      </c>
      <c r="M285">
        <f t="shared" si="19"/>
        <v>0</v>
      </c>
    </row>
    <row r="286" spans="11:13" hidden="1" x14ac:dyDescent="0.3">
      <c r="K286" s="7">
        <f t="shared" si="18"/>
        <v>0</v>
      </c>
      <c r="L286" s="5">
        <f t="shared" si="20"/>
        <v>0</v>
      </c>
      <c r="M286">
        <f t="shared" si="19"/>
        <v>0</v>
      </c>
    </row>
    <row r="287" spans="11:13" hidden="1" x14ac:dyDescent="0.3">
      <c r="K287" s="7">
        <f t="shared" si="18"/>
        <v>0</v>
      </c>
      <c r="L287" s="5">
        <f t="shared" si="20"/>
        <v>0</v>
      </c>
      <c r="M287">
        <f t="shared" si="19"/>
        <v>0</v>
      </c>
    </row>
    <row r="288" spans="11:13" hidden="1" x14ac:dyDescent="0.3">
      <c r="K288" s="7">
        <f t="shared" si="18"/>
        <v>0</v>
      </c>
      <c r="L288" s="5">
        <f t="shared" si="20"/>
        <v>0</v>
      </c>
      <c r="M288">
        <f t="shared" si="19"/>
        <v>0</v>
      </c>
    </row>
    <row r="289" spans="11:13" hidden="1" x14ac:dyDescent="0.3">
      <c r="K289" s="7">
        <f t="shared" si="18"/>
        <v>0</v>
      </c>
      <c r="L289" s="5">
        <f t="shared" si="20"/>
        <v>0</v>
      </c>
      <c r="M289">
        <f t="shared" si="19"/>
        <v>0</v>
      </c>
    </row>
    <row r="290" spans="11:13" hidden="1" x14ac:dyDescent="0.3">
      <c r="K290" s="7">
        <f t="shared" si="18"/>
        <v>0</v>
      </c>
      <c r="L290" s="5">
        <f t="shared" si="20"/>
        <v>0</v>
      </c>
      <c r="M290">
        <f t="shared" si="19"/>
        <v>0</v>
      </c>
    </row>
    <row r="291" spans="11:13" hidden="1" x14ac:dyDescent="0.3">
      <c r="K291" s="7">
        <f t="shared" si="18"/>
        <v>0</v>
      </c>
      <c r="L291" s="5">
        <f t="shared" si="20"/>
        <v>0</v>
      </c>
      <c r="M291">
        <f t="shared" si="19"/>
        <v>0</v>
      </c>
    </row>
    <row r="292" spans="11:13" hidden="1" x14ac:dyDescent="0.3">
      <c r="K292" s="7">
        <f t="shared" si="18"/>
        <v>0</v>
      </c>
      <c r="L292" s="5">
        <f t="shared" si="20"/>
        <v>0</v>
      </c>
      <c r="M292">
        <f t="shared" si="19"/>
        <v>0</v>
      </c>
    </row>
    <row r="293" spans="11:13" hidden="1" x14ac:dyDescent="0.3">
      <c r="K293" s="7">
        <f t="shared" si="18"/>
        <v>0</v>
      </c>
      <c r="L293" s="5">
        <f t="shared" si="20"/>
        <v>0</v>
      </c>
      <c r="M293">
        <f t="shared" si="19"/>
        <v>0</v>
      </c>
    </row>
    <row r="294" spans="11:13" hidden="1" x14ac:dyDescent="0.3">
      <c r="K294" s="7">
        <f t="shared" si="18"/>
        <v>0</v>
      </c>
      <c r="L294" s="5">
        <f t="shared" si="20"/>
        <v>0</v>
      </c>
      <c r="M294">
        <f t="shared" si="19"/>
        <v>0</v>
      </c>
    </row>
    <row r="295" spans="11:13" hidden="1" x14ac:dyDescent="0.3">
      <c r="K295" s="7">
        <f t="shared" si="18"/>
        <v>0</v>
      </c>
      <c r="L295" s="5">
        <f t="shared" si="20"/>
        <v>0</v>
      </c>
      <c r="M295">
        <f t="shared" si="19"/>
        <v>0</v>
      </c>
    </row>
    <row r="296" spans="11:13" hidden="1" x14ac:dyDescent="0.3">
      <c r="K296" s="7">
        <f t="shared" si="18"/>
        <v>0</v>
      </c>
      <c r="L296" s="5">
        <f t="shared" si="20"/>
        <v>0</v>
      </c>
      <c r="M296">
        <f t="shared" si="19"/>
        <v>0</v>
      </c>
    </row>
    <row r="297" spans="11:13" hidden="1" x14ac:dyDescent="0.3">
      <c r="K297" s="7">
        <f t="shared" si="18"/>
        <v>0</v>
      </c>
      <c r="L297" s="5">
        <f t="shared" si="20"/>
        <v>0</v>
      </c>
      <c r="M297">
        <f t="shared" si="19"/>
        <v>0</v>
      </c>
    </row>
    <row r="298" spans="11:13" hidden="1" x14ac:dyDescent="0.3">
      <c r="K298" s="7">
        <f t="shared" si="18"/>
        <v>0</v>
      </c>
      <c r="L298" s="5">
        <f t="shared" si="20"/>
        <v>0</v>
      </c>
      <c r="M298">
        <f t="shared" si="19"/>
        <v>0</v>
      </c>
    </row>
    <row r="299" spans="11:13" hidden="1" x14ac:dyDescent="0.3">
      <c r="K299" s="7">
        <f t="shared" si="18"/>
        <v>0</v>
      </c>
      <c r="L299" s="5">
        <f t="shared" si="20"/>
        <v>0</v>
      </c>
      <c r="M299">
        <f t="shared" si="19"/>
        <v>0</v>
      </c>
    </row>
    <row r="300" spans="11:13" hidden="1" x14ac:dyDescent="0.3">
      <c r="K300" s="7">
        <f t="shared" si="18"/>
        <v>0</v>
      </c>
      <c r="L300" s="5">
        <f t="shared" si="20"/>
        <v>0</v>
      </c>
      <c r="M300">
        <f t="shared" si="19"/>
        <v>0</v>
      </c>
    </row>
    <row r="301" spans="11:13" hidden="1" x14ac:dyDescent="0.3">
      <c r="K301" s="7">
        <f t="shared" si="18"/>
        <v>0</v>
      </c>
      <c r="L301" s="5">
        <f t="shared" si="20"/>
        <v>0</v>
      </c>
      <c r="M301">
        <f t="shared" si="19"/>
        <v>0</v>
      </c>
    </row>
    <row r="302" spans="11:13" hidden="1" x14ac:dyDescent="0.3">
      <c r="K302" s="7">
        <f t="shared" si="18"/>
        <v>0</v>
      </c>
      <c r="L302" s="5">
        <f t="shared" si="20"/>
        <v>0</v>
      </c>
      <c r="M302">
        <f t="shared" si="19"/>
        <v>0</v>
      </c>
    </row>
    <row r="303" spans="11:13" hidden="1" x14ac:dyDescent="0.3">
      <c r="K303" s="7">
        <f t="shared" si="18"/>
        <v>0</v>
      </c>
      <c r="L303" s="5">
        <f t="shared" si="20"/>
        <v>0</v>
      </c>
      <c r="M303">
        <f t="shared" si="19"/>
        <v>0</v>
      </c>
    </row>
    <row r="304" spans="11:13" hidden="1" x14ac:dyDescent="0.3">
      <c r="K304" s="7">
        <f t="shared" si="18"/>
        <v>0</v>
      </c>
      <c r="L304" s="5">
        <f t="shared" si="20"/>
        <v>0</v>
      </c>
      <c r="M304">
        <f t="shared" si="19"/>
        <v>0</v>
      </c>
    </row>
    <row r="305" spans="11:13" hidden="1" x14ac:dyDescent="0.3">
      <c r="K305" s="7">
        <f t="shared" si="18"/>
        <v>0</v>
      </c>
      <c r="L305" s="5">
        <f t="shared" si="20"/>
        <v>0</v>
      </c>
      <c r="M305">
        <f t="shared" si="19"/>
        <v>0</v>
      </c>
    </row>
    <row r="306" spans="11:13" hidden="1" x14ac:dyDescent="0.3">
      <c r="K306" s="7">
        <f t="shared" si="18"/>
        <v>0</v>
      </c>
      <c r="L306" s="5">
        <f t="shared" si="20"/>
        <v>0</v>
      </c>
      <c r="M306">
        <f t="shared" si="19"/>
        <v>0</v>
      </c>
    </row>
    <row r="307" spans="11:13" hidden="1" x14ac:dyDescent="0.3">
      <c r="K307" s="7">
        <f t="shared" si="18"/>
        <v>0</v>
      </c>
      <c r="L307" s="5">
        <f t="shared" si="20"/>
        <v>0</v>
      </c>
      <c r="M307">
        <f t="shared" si="19"/>
        <v>0</v>
      </c>
    </row>
    <row r="308" spans="11:13" hidden="1" x14ac:dyDescent="0.3">
      <c r="K308" s="7">
        <f t="shared" si="18"/>
        <v>0</v>
      </c>
      <c r="L308" s="5">
        <f t="shared" si="20"/>
        <v>0</v>
      </c>
      <c r="M308">
        <f t="shared" si="19"/>
        <v>0</v>
      </c>
    </row>
    <row r="309" spans="11:13" hidden="1" x14ac:dyDescent="0.3">
      <c r="K309" s="7">
        <f t="shared" si="18"/>
        <v>0</v>
      </c>
      <c r="L309" s="5">
        <f t="shared" si="20"/>
        <v>0</v>
      </c>
      <c r="M309">
        <f t="shared" si="19"/>
        <v>0</v>
      </c>
    </row>
    <row r="310" spans="11:13" hidden="1" x14ac:dyDescent="0.3">
      <c r="K310" s="7">
        <f t="shared" si="18"/>
        <v>0</v>
      </c>
      <c r="L310" s="5">
        <f t="shared" si="20"/>
        <v>0</v>
      </c>
      <c r="M310">
        <f t="shared" si="19"/>
        <v>0</v>
      </c>
    </row>
    <row r="311" spans="11:13" hidden="1" x14ac:dyDescent="0.3">
      <c r="K311" s="7">
        <f t="shared" si="18"/>
        <v>0</v>
      </c>
      <c r="L311" s="5">
        <f t="shared" si="20"/>
        <v>0</v>
      </c>
      <c r="M311">
        <f t="shared" si="19"/>
        <v>0</v>
      </c>
    </row>
    <row r="312" spans="11:13" hidden="1" x14ac:dyDescent="0.3">
      <c r="K312" s="7">
        <f t="shared" si="18"/>
        <v>0</v>
      </c>
      <c r="L312" s="5">
        <f t="shared" si="20"/>
        <v>0</v>
      </c>
      <c r="M312">
        <f t="shared" si="19"/>
        <v>0</v>
      </c>
    </row>
    <row r="313" spans="11:13" hidden="1" x14ac:dyDescent="0.3">
      <c r="K313" s="7">
        <f t="shared" si="18"/>
        <v>0</v>
      </c>
      <c r="L313" s="5">
        <f t="shared" si="20"/>
        <v>0</v>
      </c>
      <c r="M313">
        <f t="shared" si="19"/>
        <v>0</v>
      </c>
    </row>
    <row r="314" spans="11:13" hidden="1" x14ac:dyDescent="0.3">
      <c r="K314" s="7">
        <f t="shared" si="18"/>
        <v>0</v>
      </c>
      <c r="L314" s="5">
        <f t="shared" si="20"/>
        <v>0</v>
      </c>
      <c r="M314">
        <f t="shared" si="19"/>
        <v>0</v>
      </c>
    </row>
    <row r="315" spans="11:13" hidden="1" x14ac:dyDescent="0.3">
      <c r="K315" s="7">
        <f t="shared" si="18"/>
        <v>0</v>
      </c>
      <c r="L315" s="5">
        <f t="shared" si="20"/>
        <v>0</v>
      </c>
      <c r="M315">
        <f t="shared" si="19"/>
        <v>0</v>
      </c>
    </row>
    <row r="316" spans="11:13" hidden="1" x14ac:dyDescent="0.3">
      <c r="K316" s="7">
        <f t="shared" si="18"/>
        <v>0</v>
      </c>
      <c r="L316" s="5">
        <f t="shared" si="20"/>
        <v>0</v>
      </c>
      <c r="M316">
        <f t="shared" si="19"/>
        <v>0</v>
      </c>
    </row>
    <row r="317" spans="11:13" hidden="1" x14ac:dyDescent="0.3">
      <c r="K317" s="7">
        <f t="shared" si="18"/>
        <v>0</v>
      </c>
      <c r="L317" s="5">
        <f t="shared" si="20"/>
        <v>0</v>
      </c>
      <c r="M317">
        <f t="shared" si="19"/>
        <v>0</v>
      </c>
    </row>
    <row r="318" spans="11:13" hidden="1" x14ac:dyDescent="0.3">
      <c r="K318" s="7">
        <f t="shared" si="18"/>
        <v>0</v>
      </c>
      <c r="L318" s="5">
        <f t="shared" si="20"/>
        <v>0</v>
      </c>
      <c r="M318">
        <f t="shared" si="19"/>
        <v>0</v>
      </c>
    </row>
    <row r="319" spans="11:13" hidden="1" x14ac:dyDescent="0.3">
      <c r="K319" s="7">
        <f t="shared" si="18"/>
        <v>0</v>
      </c>
      <c r="L319" s="5">
        <f t="shared" si="20"/>
        <v>0</v>
      </c>
      <c r="M319">
        <f t="shared" si="19"/>
        <v>0</v>
      </c>
    </row>
    <row r="320" spans="11:13" hidden="1" x14ac:dyDescent="0.3">
      <c r="K320" s="7">
        <f t="shared" si="18"/>
        <v>0</v>
      </c>
      <c r="L320" s="5">
        <f t="shared" si="20"/>
        <v>0</v>
      </c>
      <c r="M320">
        <f t="shared" si="19"/>
        <v>0</v>
      </c>
    </row>
    <row r="321" spans="11:13" hidden="1" x14ac:dyDescent="0.3">
      <c r="K321" s="7">
        <f t="shared" si="18"/>
        <v>0</v>
      </c>
      <c r="L321" s="5">
        <f t="shared" si="20"/>
        <v>0</v>
      </c>
      <c r="M321">
        <f t="shared" si="19"/>
        <v>0</v>
      </c>
    </row>
    <row r="322" spans="11:13" hidden="1" x14ac:dyDescent="0.3">
      <c r="K322" s="7">
        <f t="shared" si="18"/>
        <v>0</v>
      </c>
      <c r="L322" s="5">
        <f t="shared" si="20"/>
        <v>0</v>
      </c>
      <c r="M322">
        <f t="shared" si="19"/>
        <v>0</v>
      </c>
    </row>
    <row r="323" spans="11:13" hidden="1" x14ac:dyDescent="0.3">
      <c r="K323" s="7">
        <f t="shared" si="18"/>
        <v>0</v>
      </c>
      <c r="L323" s="5">
        <f t="shared" si="20"/>
        <v>0</v>
      </c>
      <c r="M323">
        <f t="shared" si="19"/>
        <v>0</v>
      </c>
    </row>
    <row r="324" spans="11:13" hidden="1" x14ac:dyDescent="0.3">
      <c r="K324" s="7">
        <f t="shared" si="18"/>
        <v>0</v>
      </c>
      <c r="L324" s="5">
        <f t="shared" si="20"/>
        <v>0</v>
      </c>
      <c r="M324">
        <f t="shared" si="19"/>
        <v>0</v>
      </c>
    </row>
    <row r="325" spans="11:13" hidden="1" x14ac:dyDescent="0.3">
      <c r="K325" s="7">
        <f t="shared" ref="K325:K388" si="21">SUM(F325:J325)</f>
        <v>0</v>
      </c>
      <c r="L325" s="5">
        <f t="shared" si="20"/>
        <v>0</v>
      </c>
      <c r="M325">
        <f t="shared" ref="M325:M388" si="22">SUM(K325*L325)</f>
        <v>0</v>
      </c>
    </row>
    <row r="326" spans="11:13" hidden="1" x14ac:dyDescent="0.3">
      <c r="K326" s="7">
        <f t="shared" si="21"/>
        <v>0</v>
      </c>
      <c r="L326" s="5">
        <f t="shared" ref="L326:L389" si="23">IF(D326="X",0,IF(E326="",0,IF(E326="H",0,VLOOKUP(E326,$F$539:$G$553,2))))</f>
        <v>0</v>
      </c>
      <c r="M326">
        <f t="shared" si="22"/>
        <v>0</v>
      </c>
    </row>
    <row r="327" spans="11:13" hidden="1" x14ac:dyDescent="0.3">
      <c r="K327" s="7">
        <f t="shared" si="21"/>
        <v>0</v>
      </c>
      <c r="L327" s="5">
        <f t="shared" si="23"/>
        <v>0</v>
      </c>
      <c r="M327">
        <f t="shared" si="22"/>
        <v>0</v>
      </c>
    </row>
    <row r="328" spans="11:13" hidden="1" x14ac:dyDescent="0.3">
      <c r="K328" s="7">
        <f t="shared" si="21"/>
        <v>0</v>
      </c>
      <c r="L328" s="5">
        <f t="shared" si="23"/>
        <v>0</v>
      </c>
      <c r="M328">
        <f t="shared" si="22"/>
        <v>0</v>
      </c>
    </row>
    <row r="329" spans="11:13" hidden="1" x14ac:dyDescent="0.3">
      <c r="K329" s="7">
        <f t="shared" si="21"/>
        <v>0</v>
      </c>
      <c r="L329" s="5">
        <f t="shared" si="23"/>
        <v>0</v>
      </c>
      <c r="M329">
        <f t="shared" si="22"/>
        <v>0</v>
      </c>
    </row>
    <row r="330" spans="11:13" hidden="1" x14ac:dyDescent="0.3">
      <c r="K330" s="7">
        <f t="shared" si="21"/>
        <v>0</v>
      </c>
      <c r="L330" s="5">
        <f t="shared" si="23"/>
        <v>0</v>
      </c>
      <c r="M330">
        <f t="shared" si="22"/>
        <v>0</v>
      </c>
    </row>
    <row r="331" spans="11:13" hidden="1" x14ac:dyDescent="0.3">
      <c r="K331" s="7">
        <f t="shared" si="21"/>
        <v>0</v>
      </c>
      <c r="L331" s="5">
        <f t="shared" si="23"/>
        <v>0</v>
      </c>
      <c r="M331">
        <f t="shared" si="22"/>
        <v>0</v>
      </c>
    </row>
    <row r="332" spans="11:13" hidden="1" x14ac:dyDescent="0.3">
      <c r="K332" s="7">
        <f t="shared" si="21"/>
        <v>0</v>
      </c>
      <c r="L332" s="5">
        <f t="shared" si="23"/>
        <v>0</v>
      </c>
      <c r="M332">
        <f t="shared" si="22"/>
        <v>0</v>
      </c>
    </row>
    <row r="333" spans="11:13" hidden="1" x14ac:dyDescent="0.3">
      <c r="K333" s="7">
        <f t="shared" si="21"/>
        <v>0</v>
      </c>
      <c r="L333" s="5">
        <f t="shared" si="23"/>
        <v>0</v>
      </c>
      <c r="M333">
        <f t="shared" si="22"/>
        <v>0</v>
      </c>
    </row>
    <row r="334" spans="11:13" hidden="1" x14ac:dyDescent="0.3">
      <c r="K334" s="7">
        <f t="shared" si="21"/>
        <v>0</v>
      </c>
      <c r="L334" s="5">
        <f t="shared" si="23"/>
        <v>0</v>
      </c>
      <c r="M334">
        <f t="shared" si="22"/>
        <v>0</v>
      </c>
    </row>
    <row r="335" spans="11:13" hidden="1" x14ac:dyDescent="0.3">
      <c r="K335" s="7">
        <f t="shared" si="21"/>
        <v>0</v>
      </c>
      <c r="L335" s="5">
        <f t="shared" si="23"/>
        <v>0</v>
      </c>
      <c r="M335">
        <f t="shared" si="22"/>
        <v>0</v>
      </c>
    </row>
    <row r="336" spans="11:13" hidden="1" x14ac:dyDescent="0.3">
      <c r="K336" s="7">
        <f t="shared" si="21"/>
        <v>0</v>
      </c>
      <c r="L336" s="5">
        <f t="shared" si="23"/>
        <v>0</v>
      </c>
      <c r="M336">
        <f t="shared" si="22"/>
        <v>0</v>
      </c>
    </row>
    <row r="337" spans="11:13" hidden="1" x14ac:dyDescent="0.3">
      <c r="K337" s="7">
        <f t="shared" si="21"/>
        <v>0</v>
      </c>
      <c r="L337" s="5">
        <f t="shared" si="23"/>
        <v>0</v>
      </c>
      <c r="M337">
        <f t="shared" si="22"/>
        <v>0</v>
      </c>
    </row>
    <row r="338" spans="11:13" hidden="1" x14ac:dyDescent="0.3">
      <c r="K338" s="7">
        <f t="shared" si="21"/>
        <v>0</v>
      </c>
      <c r="L338" s="5">
        <f t="shared" si="23"/>
        <v>0</v>
      </c>
      <c r="M338">
        <f t="shared" si="22"/>
        <v>0</v>
      </c>
    </row>
    <row r="339" spans="11:13" hidden="1" x14ac:dyDescent="0.3">
      <c r="K339" s="7">
        <f t="shared" si="21"/>
        <v>0</v>
      </c>
      <c r="L339" s="5">
        <f t="shared" si="23"/>
        <v>0</v>
      </c>
      <c r="M339">
        <f t="shared" si="22"/>
        <v>0</v>
      </c>
    </row>
    <row r="340" spans="11:13" hidden="1" x14ac:dyDescent="0.3">
      <c r="K340" s="7">
        <f t="shared" si="21"/>
        <v>0</v>
      </c>
      <c r="L340" s="5">
        <f t="shared" si="23"/>
        <v>0</v>
      </c>
      <c r="M340">
        <f t="shared" si="22"/>
        <v>0</v>
      </c>
    </row>
    <row r="341" spans="11:13" hidden="1" x14ac:dyDescent="0.3">
      <c r="K341" s="7">
        <f t="shared" si="21"/>
        <v>0</v>
      </c>
      <c r="L341" s="5">
        <f t="shared" si="23"/>
        <v>0</v>
      </c>
      <c r="M341">
        <f t="shared" si="22"/>
        <v>0</v>
      </c>
    </row>
    <row r="342" spans="11:13" hidden="1" x14ac:dyDescent="0.3">
      <c r="K342" s="7">
        <f t="shared" si="21"/>
        <v>0</v>
      </c>
      <c r="L342" s="5">
        <f t="shared" si="23"/>
        <v>0</v>
      </c>
      <c r="M342">
        <f t="shared" si="22"/>
        <v>0</v>
      </c>
    </row>
    <row r="343" spans="11:13" hidden="1" x14ac:dyDescent="0.3">
      <c r="K343" s="7">
        <f t="shared" si="21"/>
        <v>0</v>
      </c>
      <c r="L343" s="5">
        <f t="shared" si="23"/>
        <v>0</v>
      </c>
      <c r="M343">
        <f t="shared" si="22"/>
        <v>0</v>
      </c>
    </row>
    <row r="344" spans="11:13" hidden="1" x14ac:dyDescent="0.3">
      <c r="K344" s="7">
        <f t="shared" si="21"/>
        <v>0</v>
      </c>
      <c r="L344" s="5">
        <f t="shared" si="23"/>
        <v>0</v>
      </c>
      <c r="M344">
        <f t="shared" si="22"/>
        <v>0</v>
      </c>
    </row>
    <row r="345" spans="11:13" hidden="1" x14ac:dyDescent="0.3">
      <c r="K345" s="7">
        <f t="shared" si="21"/>
        <v>0</v>
      </c>
      <c r="L345" s="5">
        <f t="shared" si="23"/>
        <v>0</v>
      </c>
      <c r="M345">
        <f t="shared" si="22"/>
        <v>0</v>
      </c>
    </row>
    <row r="346" spans="11:13" hidden="1" x14ac:dyDescent="0.3">
      <c r="K346" s="7">
        <f t="shared" si="21"/>
        <v>0</v>
      </c>
      <c r="L346" s="5">
        <f t="shared" si="23"/>
        <v>0</v>
      </c>
      <c r="M346">
        <f t="shared" si="22"/>
        <v>0</v>
      </c>
    </row>
    <row r="347" spans="11:13" hidden="1" x14ac:dyDescent="0.3">
      <c r="K347" s="7">
        <f t="shared" si="21"/>
        <v>0</v>
      </c>
      <c r="L347" s="5">
        <f t="shared" si="23"/>
        <v>0</v>
      </c>
      <c r="M347">
        <f t="shared" si="22"/>
        <v>0</v>
      </c>
    </row>
    <row r="348" spans="11:13" hidden="1" x14ac:dyDescent="0.3">
      <c r="K348" s="7">
        <f t="shared" si="21"/>
        <v>0</v>
      </c>
      <c r="L348" s="5">
        <f t="shared" si="23"/>
        <v>0</v>
      </c>
      <c r="M348">
        <f t="shared" si="22"/>
        <v>0</v>
      </c>
    </row>
    <row r="349" spans="11:13" hidden="1" x14ac:dyDescent="0.3">
      <c r="K349" s="7">
        <f t="shared" si="21"/>
        <v>0</v>
      </c>
      <c r="L349" s="5">
        <f t="shared" si="23"/>
        <v>0</v>
      </c>
      <c r="M349">
        <f t="shared" si="22"/>
        <v>0</v>
      </c>
    </row>
    <row r="350" spans="11:13" hidden="1" x14ac:dyDescent="0.3">
      <c r="K350" s="7">
        <f t="shared" si="21"/>
        <v>0</v>
      </c>
      <c r="L350" s="5">
        <f t="shared" si="23"/>
        <v>0</v>
      </c>
      <c r="M350">
        <f t="shared" si="22"/>
        <v>0</v>
      </c>
    </row>
    <row r="351" spans="11:13" hidden="1" x14ac:dyDescent="0.3">
      <c r="K351" s="7">
        <f t="shared" si="21"/>
        <v>0</v>
      </c>
      <c r="L351" s="5">
        <f t="shared" si="23"/>
        <v>0</v>
      </c>
      <c r="M351">
        <f t="shared" si="22"/>
        <v>0</v>
      </c>
    </row>
    <row r="352" spans="11:13" hidden="1" x14ac:dyDescent="0.3">
      <c r="K352" s="7">
        <f t="shared" si="21"/>
        <v>0</v>
      </c>
      <c r="L352" s="5">
        <f t="shared" si="23"/>
        <v>0</v>
      </c>
      <c r="M352">
        <f t="shared" si="22"/>
        <v>0</v>
      </c>
    </row>
    <row r="353" spans="11:13" hidden="1" x14ac:dyDescent="0.3">
      <c r="K353" s="7">
        <f t="shared" si="21"/>
        <v>0</v>
      </c>
      <c r="L353" s="5">
        <f t="shared" si="23"/>
        <v>0</v>
      </c>
      <c r="M353">
        <f t="shared" si="22"/>
        <v>0</v>
      </c>
    </row>
    <row r="354" spans="11:13" hidden="1" x14ac:dyDescent="0.3">
      <c r="K354" s="7">
        <f t="shared" si="21"/>
        <v>0</v>
      </c>
      <c r="L354" s="5">
        <f t="shared" si="23"/>
        <v>0</v>
      </c>
      <c r="M354">
        <f t="shared" si="22"/>
        <v>0</v>
      </c>
    </row>
    <row r="355" spans="11:13" hidden="1" x14ac:dyDescent="0.3">
      <c r="K355" s="7">
        <f t="shared" si="21"/>
        <v>0</v>
      </c>
      <c r="L355" s="5">
        <f t="shared" si="23"/>
        <v>0</v>
      </c>
      <c r="M355">
        <f t="shared" si="22"/>
        <v>0</v>
      </c>
    </row>
    <row r="356" spans="11:13" hidden="1" x14ac:dyDescent="0.3">
      <c r="K356" s="7">
        <f t="shared" si="21"/>
        <v>0</v>
      </c>
      <c r="L356" s="5">
        <f t="shared" si="23"/>
        <v>0</v>
      </c>
      <c r="M356">
        <f t="shared" si="22"/>
        <v>0</v>
      </c>
    </row>
    <row r="357" spans="11:13" hidden="1" x14ac:dyDescent="0.3">
      <c r="K357" s="7">
        <f t="shared" si="21"/>
        <v>0</v>
      </c>
      <c r="L357" s="5">
        <f t="shared" si="23"/>
        <v>0</v>
      </c>
      <c r="M357">
        <f t="shared" si="22"/>
        <v>0</v>
      </c>
    </row>
    <row r="358" spans="11:13" hidden="1" x14ac:dyDescent="0.3">
      <c r="K358" s="7">
        <f t="shared" si="21"/>
        <v>0</v>
      </c>
      <c r="L358" s="5">
        <f t="shared" si="23"/>
        <v>0</v>
      </c>
      <c r="M358">
        <f t="shared" si="22"/>
        <v>0</v>
      </c>
    </row>
    <row r="359" spans="11:13" hidden="1" x14ac:dyDescent="0.3">
      <c r="K359" s="7">
        <f t="shared" si="21"/>
        <v>0</v>
      </c>
      <c r="L359" s="5">
        <f t="shared" si="23"/>
        <v>0</v>
      </c>
      <c r="M359">
        <f t="shared" si="22"/>
        <v>0</v>
      </c>
    </row>
    <row r="360" spans="11:13" hidden="1" x14ac:dyDescent="0.3">
      <c r="K360" s="7">
        <f t="shared" si="21"/>
        <v>0</v>
      </c>
      <c r="L360" s="5">
        <f t="shared" si="23"/>
        <v>0</v>
      </c>
      <c r="M360">
        <f t="shared" si="22"/>
        <v>0</v>
      </c>
    </row>
    <row r="361" spans="11:13" hidden="1" x14ac:dyDescent="0.3">
      <c r="K361" s="7">
        <f t="shared" si="21"/>
        <v>0</v>
      </c>
      <c r="L361" s="5">
        <f t="shared" si="23"/>
        <v>0</v>
      </c>
      <c r="M361">
        <f t="shared" si="22"/>
        <v>0</v>
      </c>
    </row>
    <row r="362" spans="11:13" hidden="1" x14ac:dyDescent="0.3">
      <c r="K362" s="7">
        <f t="shared" si="21"/>
        <v>0</v>
      </c>
      <c r="L362" s="5">
        <f t="shared" si="23"/>
        <v>0</v>
      </c>
      <c r="M362">
        <f t="shared" si="22"/>
        <v>0</v>
      </c>
    </row>
    <row r="363" spans="11:13" hidden="1" x14ac:dyDescent="0.3">
      <c r="K363" s="7">
        <f t="shared" si="21"/>
        <v>0</v>
      </c>
      <c r="L363" s="5">
        <f t="shared" si="23"/>
        <v>0</v>
      </c>
      <c r="M363">
        <f t="shared" si="22"/>
        <v>0</v>
      </c>
    </row>
    <row r="364" spans="11:13" hidden="1" x14ac:dyDescent="0.3">
      <c r="K364" s="7">
        <f t="shared" si="21"/>
        <v>0</v>
      </c>
      <c r="L364" s="5">
        <f t="shared" si="23"/>
        <v>0</v>
      </c>
      <c r="M364">
        <f t="shared" si="22"/>
        <v>0</v>
      </c>
    </row>
    <row r="365" spans="11:13" hidden="1" x14ac:dyDescent="0.3">
      <c r="K365" s="7">
        <f t="shared" si="21"/>
        <v>0</v>
      </c>
      <c r="L365" s="5">
        <f t="shared" si="23"/>
        <v>0</v>
      </c>
      <c r="M365">
        <f t="shared" si="22"/>
        <v>0</v>
      </c>
    </row>
    <row r="366" spans="11:13" hidden="1" x14ac:dyDescent="0.3">
      <c r="K366" s="7">
        <f t="shared" si="21"/>
        <v>0</v>
      </c>
      <c r="L366" s="5">
        <f t="shared" si="23"/>
        <v>0</v>
      </c>
      <c r="M366">
        <f t="shared" si="22"/>
        <v>0</v>
      </c>
    </row>
    <row r="367" spans="11:13" hidden="1" x14ac:dyDescent="0.3">
      <c r="K367" s="7">
        <f t="shared" si="21"/>
        <v>0</v>
      </c>
      <c r="L367" s="5">
        <f t="shared" si="23"/>
        <v>0</v>
      </c>
      <c r="M367">
        <f t="shared" si="22"/>
        <v>0</v>
      </c>
    </row>
    <row r="368" spans="11:13" hidden="1" x14ac:dyDescent="0.3">
      <c r="K368" s="7">
        <f t="shared" si="21"/>
        <v>0</v>
      </c>
      <c r="L368" s="5">
        <f t="shared" si="23"/>
        <v>0</v>
      </c>
      <c r="M368">
        <f t="shared" si="22"/>
        <v>0</v>
      </c>
    </row>
    <row r="369" spans="11:13" hidden="1" x14ac:dyDescent="0.3">
      <c r="K369" s="7">
        <f t="shared" si="21"/>
        <v>0</v>
      </c>
      <c r="L369" s="5">
        <f t="shared" si="23"/>
        <v>0</v>
      </c>
      <c r="M369">
        <f t="shared" si="22"/>
        <v>0</v>
      </c>
    </row>
    <row r="370" spans="11:13" hidden="1" x14ac:dyDescent="0.3">
      <c r="K370" s="7">
        <f t="shared" si="21"/>
        <v>0</v>
      </c>
      <c r="L370" s="5">
        <f t="shared" si="23"/>
        <v>0</v>
      </c>
      <c r="M370">
        <f t="shared" si="22"/>
        <v>0</v>
      </c>
    </row>
    <row r="371" spans="11:13" hidden="1" x14ac:dyDescent="0.3">
      <c r="K371" s="7">
        <f t="shared" si="21"/>
        <v>0</v>
      </c>
      <c r="L371" s="5">
        <f t="shared" si="23"/>
        <v>0</v>
      </c>
      <c r="M371">
        <f t="shared" si="22"/>
        <v>0</v>
      </c>
    </row>
    <row r="372" spans="11:13" hidden="1" x14ac:dyDescent="0.3">
      <c r="K372" s="7">
        <f t="shared" si="21"/>
        <v>0</v>
      </c>
      <c r="L372" s="5">
        <f t="shared" si="23"/>
        <v>0</v>
      </c>
      <c r="M372">
        <f t="shared" si="22"/>
        <v>0</v>
      </c>
    </row>
    <row r="373" spans="11:13" hidden="1" x14ac:dyDescent="0.3">
      <c r="K373" s="7">
        <f t="shared" si="21"/>
        <v>0</v>
      </c>
      <c r="L373" s="5">
        <f t="shared" si="23"/>
        <v>0</v>
      </c>
      <c r="M373">
        <f t="shared" si="22"/>
        <v>0</v>
      </c>
    </row>
    <row r="374" spans="11:13" hidden="1" x14ac:dyDescent="0.3">
      <c r="K374" s="7">
        <f t="shared" si="21"/>
        <v>0</v>
      </c>
      <c r="L374" s="5">
        <f t="shared" si="23"/>
        <v>0</v>
      </c>
      <c r="M374">
        <f t="shared" si="22"/>
        <v>0</v>
      </c>
    </row>
    <row r="375" spans="11:13" hidden="1" x14ac:dyDescent="0.3">
      <c r="K375" s="7">
        <f t="shared" si="21"/>
        <v>0</v>
      </c>
      <c r="L375" s="5">
        <f t="shared" si="23"/>
        <v>0</v>
      </c>
      <c r="M375">
        <f t="shared" si="22"/>
        <v>0</v>
      </c>
    </row>
    <row r="376" spans="11:13" hidden="1" x14ac:dyDescent="0.3">
      <c r="K376" s="7">
        <f t="shared" si="21"/>
        <v>0</v>
      </c>
      <c r="L376" s="5">
        <f t="shared" si="23"/>
        <v>0</v>
      </c>
      <c r="M376">
        <f t="shared" si="22"/>
        <v>0</v>
      </c>
    </row>
    <row r="377" spans="11:13" hidden="1" x14ac:dyDescent="0.3">
      <c r="K377" s="7">
        <f t="shared" si="21"/>
        <v>0</v>
      </c>
      <c r="L377" s="5">
        <f t="shared" si="23"/>
        <v>0</v>
      </c>
      <c r="M377">
        <f t="shared" si="22"/>
        <v>0</v>
      </c>
    </row>
    <row r="378" spans="11:13" hidden="1" x14ac:dyDescent="0.3">
      <c r="K378" s="7">
        <f t="shared" si="21"/>
        <v>0</v>
      </c>
      <c r="L378" s="5">
        <f t="shared" si="23"/>
        <v>0</v>
      </c>
      <c r="M378">
        <f t="shared" si="22"/>
        <v>0</v>
      </c>
    </row>
    <row r="379" spans="11:13" hidden="1" x14ac:dyDescent="0.3">
      <c r="K379" s="7">
        <f t="shared" si="21"/>
        <v>0</v>
      </c>
      <c r="L379" s="5">
        <f t="shared" si="23"/>
        <v>0</v>
      </c>
      <c r="M379">
        <f t="shared" si="22"/>
        <v>0</v>
      </c>
    </row>
    <row r="380" spans="11:13" hidden="1" x14ac:dyDescent="0.3">
      <c r="K380" s="7">
        <f t="shared" si="21"/>
        <v>0</v>
      </c>
      <c r="L380" s="5">
        <f t="shared" si="23"/>
        <v>0</v>
      </c>
      <c r="M380">
        <f t="shared" si="22"/>
        <v>0</v>
      </c>
    </row>
    <row r="381" spans="11:13" hidden="1" x14ac:dyDescent="0.3">
      <c r="K381" s="7">
        <f t="shared" si="21"/>
        <v>0</v>
      </c>
      <c r="L381" s="5">
        <f t="shared" si="23"/>
        <v>0</v>
      </c>
      <c r="M381">
        <f t="shared" si="22"/>
        <v>0</v>
      </c>
    </row>
    <row r="382" spans="11:13" hidden="1" x14ac:dyDescent="0.3">
      <c r="K382" s="7">
        <f t="shared" si="21"/>
        <v>0</v>
      </c>
      <c r="L382" s="5">
        <f t="shared" si="23"/>
        <v>0</v>
      </c>
      <c r="M382">
        <f t="shared" si="22"/>
        <v>0</v>
      </c>
    </row>
    <row r="383" spans="11:13" hidden="1" x14ac:dyDescent="0.3">
      <c r="K383" s="7">
        <f t="shared" si="21"/>
        <v>0</v>
      </c>
      <c r="L383" s="5">
        <f t="shared" si="23"/>
        <v>0</v>
      </c>
      <c r="M383">
        <f t="shared" si="22"/>
        <v>0</v>
      </c>
    </row>
    <row r="384" spans="11:13" hidden="1" x14ac:dyDescent="0.3">
      <c r="K384" s="7">
        <f t="shared" si="21"/>
        <v>0</v>
      </c>
      <c r="L384" s="5">
        <f t="shared" si="23"/>
        <v>0</v>
      </c>
      <c r="M384">
        <f t="shared" si="22"/>
        <v>0</v>
      </c>
    </row>
    <row r="385" spans="11:13" hidden="1" x14ac:dyDescent="0.3">
      <c r="K385" s="7">
        <f t="shared" si="21"/>
        <v>0</v>
      </c>
      <c r="L385" s="5">
        <f t="shared" si="23"/>
        <v>0</v>
      </c>
      <c r="M385">
        <f t="shared" si="22"/>
        <v>0</v>
      </c>
    </row>
    <row r="386" spans="11:13" hidden="1" x14ac:dyDescent="0.3">
      <c r="K386" s="7">
        <f t="shared" si="21"/>
        <v>0</v>
      </c>
      <c r="L386" s="5">
        <f t="shared" si="23"/>
        <v>0</v>
      </c>
      <c r="M386">
        <f t="shared" si="22"/>
        <v>0</v>
      </c>
    </row>
    <row r="387" spans="11:13" hidden="1" x14ac:dyDescent="0.3">
      <c r="K387" s="7">
        <f t="shared" si="21"/>
        <v>0</v>
      </c>
      <c r="L387" s="5">
        <f t="shared" si="23"/>
        <v>0</v>
      </c>
      <c r="M387">
        <f t="shared" si="22"/>
        <v>0</v>
      </c>
    </row>
    <row r="388" spans="11:13" hidden="1" x14ac:dyDescent="0.3">
      <c r="K388" s="7">
        <f t="shared" si="21"/>
        <v>0</v>
      </c>
      <c r="L388" s="5">
        <f t="shared" si="23"/>
        <v>0</v>
      </c>
      <c r="M388">
        <f t="shared" si="22"/>
        <v>0</v>
      </c>
    </row>
    <row r="389" spans="11:13" hidden="1" x14ac:dyDescent="0.3">
      <c r="K389" s="7">
        <f t="shared" ref="K389:K452" si="24">SUM(F389:J389)</f>
        <v>0</v>
      </c>
      <c r="L389" s="5">
        <f t="shared" si="23"/>
        <v>0</v>
      </c>
      <c r="M389">
        <f t="shared" ref="M389:M452" si="25">SUM(K389*L389)</f>
        <v>0</v>
      </c>
    </row>
    <row r="390" spans="11:13" hidden="1" x14ac:dyDescent="0.3">
      <c r="K390" s="7">
        <f t="shared" si="24"/>
        <v>0</v>
      </c>
      <c r="L390" s="5">
        <f t="shared" ref="L390:L453" si="26">IF(D390="X",0,IF(E390="",0,IF(E390="H",0,VLOOKUP(E390,$F$539:$G$553,2))))</f>
        <v>0</v>
      </c>
      <c r="M390">
        <f t="shared" si="25"/>
        <v>0</v>
      </c>
    </row>
    <row r="391" spans="11:13" hidden="1" x14ac:dyDescent="0.3">
      <c r="K391" s="7">
        <f t="shared" si="24"/>
        <v>0</v>
      </c>
      <c r="L391" s="5">
        <f t="shared" si="26"/>
        <v>0</v>
      </c>
      <c r="M391">
        <f t="shared" si="25"/>
        <v>0</v>
      </c>
    </row>
    <row r="392" spans="11:13" hidden="1" x14ac:dyDescent="0.3">
      <c r="K392" s="7">
        <f t="shared" si="24"/>
        <v>0</v>
      </c>
      <c r="L392" s="5">
        <f t="shared" si="26"/>
        <v>0</v>
      </c>
      <c r="M392">
        <f t="shared" si="25"/>
        <v>0</v>
      </c>
    </row>
    <row r="393" spans="11:13" hidden="1" x14ac:dyDescent="0.3">
      <c r="K393" s="7">
        <f t="shared" si="24"/>
        <v>0</v>
      </c>
      <c r="L393" s="5">
        <f t="shared" si="26"/>
        <v>0</v>
      </c>
      <c r="M393">
        <f t="shared" si="25"/>
        <v>0</v>
      </c>
    </row>
    <row r="394" spans="11:13" hidden="1" x14ac:dyDescent="0.3">
      <c r="K394" s="7">
        <f t="shared" si="24"/>
        <v>0</v>
      </c>
      <c r="L394" s="5">
        <f t="shared" si="26"/>
        <v>0</v>
      </c>
      <c r="M394">
        <f t="shared" si="25"/>
        <v>0</v>
      </c>
    </row>
    <row r="395" spans="11:13" hidden="1" x14ac:dyDescent="0.3">
      <c r="K395" s="7">
        <f t="shared" si="24"/>
        <v>0</v>
      </c>
      <c r="L395" s="5">
        <f t="shared" si="26"/>
        <v>0</v>
      </c>
      <c r="M395">
        <f t="shared" si="25"/>
        <v>0</v>
      </c>
    </row>
    <row r="396" spans="11:13" hidden="1" x14ac:dyDescent="0.3">
      <c r="K396" s="7">
        <f t="shared" si="24"/>
        <v>0</v>
      </c>
      <c r="L396" s="5">
        <f t="shared" si="26"/>
        <v>0</v>
      </c>
      <c r="M396">
        <f t="shared" si="25"/>
        <v>0</v>
      </c>
    </row>
    <row r="397" spans="11:13" hidden="1" x14ac:dyDescent="0.3">
      <c r="K397" s="7">
        <f t="shared" si="24"/>
        <v>0</v>
      </c>
      <c r="L397" s="5">
        <f t="shared" si="26"/>
        <v>0</v>
      </c>
      <c r="M397">
        <f t="shared" si="25"/>
        <v>0</v>
      </c>
    </row>
    <row r="398" spans="11:13" hidden="1" x14ac:dyDescent="0.3">
      <c r="K398" s="7">
        <f t="shared" si="24"/>
        <v>0</v>
      </c>
      <c r="L398" s="5">
        <f t="shared" si="26"/>
        <v>0</v>
      </c>
      <c r="M398">
        <f t="shared" si="25"/>
        <v>0</v>
      </c>
    </row>
    <row r="399" spans="11:13" hidden="1" x14ac:dyDescent="0.3">
      <c r="K399" s="7">
        <f t="shared" si="24"/>
        <v>0</v>
      </c>
      <c r="L399" s="5">
        <f t="shared" si="26"/>
        <v>0</v>
      </c>
      <c r="M399">
        <f t="shared" si="25"/>
        <v>0</v>
      </c>
    </row>
    <row r="400" spans="11:13" hidden="1" x14ac:dyDescent="0.3">
      <c r="K400" s="7">
        <f t="shared" si="24"/>
        <v>0</v>
      </c>
      <c r="L400" s="5">
        <f t="shared" si="26"/>
        <v>0</v>
      </c>
      <c r="M400">
        <f t="shared" si="25"/>
        <v>0</v>
      </c>
    </row>
    <row r="401" spans="11:13" hidden="1" x14ac:dyDescent="0.3">
      <c r="K401" s="7">
        <f t="shared" si="24"/>
        <v>0</v>
      </c>
      <c r="L401" s="5">
        <f t="shared" si="26"/>
        <v>0</v>
      </c>
      <c r="M401">
        <f t="shared" si="25"/>
        <v>0</v>
      </c>
    </row>
    <row r="402" spans="11:13" hidden="1" x14ac:dyDescent="0.3">
      <c r="K402" s="7">
        <f t="shared" si="24"/>
        <v>0</v>
      </c>
      <c r="L402" s="5">
        <f t="shared" si="26"/>
        <v>0</v>
      </c>
      <c r="M402">
        <f t="shared" si="25"/>
        <v>0</v>
      </c>
    </row>
    <row r="403" spans="11:13" hidden="1" x14ac:dyDescent="0.3">
      <c r="K403" s="7">
        <f t="shared" si="24"/>
        <v>0</v>
      </c>
      <c r="L403" s="5">
        <f t="shared" si="26"/>
        <v>0</v>
      </c>
      <c r="M403">
        <f t="shared" si="25"/>
        <v>0</v>
      </c>
    </row>
    <row r="404" spans="11:13" hidden="1" x14ac:dyDescent="0.3">
      <c r="K404" s="7">
        <f t="shared" si="24"/>
        <v>0</v>
      </c>
      <c r="L404" s="5">
        <f t="shared" si="26"/>
        <v>0</v>
      </c>
      <c r="M404">
        <f t="shared" si="25"/>
        <v>0</v>
      </c>
    </row>
    <row r="405" spans="11:13" hidden="1" x14ac:dyDescent="0.3">
      <c r="K405" s="7">
        <f t="shared" si="24"/>
        <v>0</v>
      </c>
      <c r="L405" s="5">
        <f t="shared" si="26"/>
        <v>0</v>
      </c>
      <c r="M405">
        <f t="shared" si="25"/>
        <v>0</v>
      </c>
    </row>
    <row r="406" spans="11:13" hidden="1" x14ac:dyDescent="0.3">
      <c r="K406" s="7">
        <f t="shared" si="24"/>
        <v>0</v>
      </c>
      <c r="L406" s="5">
        <f t="shared" si="26"/>
        <v>0</v>
      </c>
      <c r="M406">
        <f t="shared" si="25"/>
        <v>0</v>
      </c>
    </row>
    <row r="407" spans="11:13" hidden="1" x14ac:dyDescent="0.3">
      <c r="K407" s="7">
        <f t="shared" si="24"/>
        <v>0</v>
      </c>
      <c r="L407" s="5">
        <f t="shared" si="26"/>
        <v>0</v>
      </c>
      <c r="M407">
        <f t="shared" si="25"/>
        <v>0</v>
      </c>
    </row>
    <row r="408" spans="11:13" hidden="1" x14ac:dyDescent="0.3">
      <c r="K408" s="7">
        <f t="shared" si="24"/>
        <v>0</v>
      </c>
      <c r="L408" s="5">
        <f t="shared" si="26"/>
        <v>0</v>
      </c>
      <c r="M408">
        <f t="shared" si="25"/>
        <v>0</v>
      </c>
    </row>
    <row r="409" spans="11:13" hidden="1" x14ac:dyDescent="0.3">
      <c r="K409" s="7">
        <f t="shared" si="24"/>
        <v>0</v>
      </c>
      <c r="L409" s="5">
        <f t="shared" si="26"/>
        <v>0</v>
      </c>
      <c r="M409">
        <f t="shared" si="25"/>
        <v>0</v>
      </c>
    </row>
    <row r="410" spans="11:13" hidden="1" x14ac:dyDescent="0.3">
      <c r="K410" s="7">
        <f t="shared" si="24"/>
        <v>0</v>
      </c>
      <c r="L410" s="5">
        <f t="shared" si="26"/>
        <v>0</v>
      </c>
      <c r="M410">
        <f t="shared" si="25"/>
        <v>0</v>
      </c>
    </row>
    <row r="411" spans="11:13" hidden="1" x14ac:dyDescent="0.3">
      <c r="K411" s="7">
        <f t="shared" si="24"/>
        <v>0</v>
      </c>
      <c r="L411" s="5">
        <f t="shared" si="26"/>
        <v>0</v>
      </c>
      <c r="M411">
        <f t="shared" si="25"/>
        <v>0</v>
      </c>
    </row>
    <row r="412" spans="11:13" hidden="1" x14ac:dyDescent="0.3">
      <c r="K412" s="7">
        <f t="shared" si="24"/>
        <v>0</v>
      </c>
      <c r="L412" s="5">
        <f t="shared" si="26"/>
        <v>0</v>
      </c>
      <c r="M412">
        <f t="shared" si="25"/>
        <v>0</v>
      </c>
    </row>
    <row r="413" spans="11:13" hidden="1" x14ac:dyDescent="0.3">
      <c r="K413" s="7">
        <f t="shared" si="24"/>
        <v>0</v>
      </c>
      <c r="L413" s="5">
        <f t="shared" si="26"/>
        <v>0</v>
      </c>
      <c r="M413">
        <f t="shared" si="25"/>
        <v>0</v>
      </c>
    </row>
    <row r="414" spans="11:13" hidden="1" x14ac:dyDescent="0.3">
      <c r="K414" s="7">
        <f t="shared" si="24"/>
        <v>0</v>
      </c>
      <c r="L414" s="5">
        <f t="shared" si="26"/>
        <v>0</v>
      </c>
      <c r="M414">
        <f t="shared" si="25"/>
        <v>0</v>
      </c>
    </row>
    <row r="415" spans="11:13" hidden="1" x14ac:dyDescent="0.3">
      <c r="K415" s="7">
        <f t="shared" si="24"/>
        <v>0</v>
      </c>
      <c r="L415" s="5">
        <f t="shared" si="26"/>
        <v>0</v>
      </c>
      <c r="M415">
        <f t="shared" si="25"/>
        <v>0</v>
      </c>
    </row>
    <row r="416" spans="11:13" hidden="1" x14ac:dyDescent="0.3">
      <c r="K416" s="7">
        <f t="shared" si="24"/>
        <v>0</v>
      </c>
      <c r="L416" s="5">
        <f t="shared" si="26"/>
        <v>0</v>
      </c>
      <c r="M416">
        <f t="shared" si="25"/>
        <v>0</v>
      </c>
    </row>
    <row r="417" spans="11:13" hidden="1" x14ac:dyDescent="0.3">
      <c r="K417" s="7">
        <f t="shared" si="24"/>
        <v>0</v>
      </c>
      <c r="L417" s="5">
        <f t="shared" si="26"/>
        <v>0</v>
      </c>
      <c r="M417">
        <f t="shared" si="25"/>
        <v>0</v>
      </c>
    </row>
    <row r="418" spans="11:13" hidden="1" x14ac:dyDescent="0.3">
      <c r="K418" s="7">
        <f t="shared" si="24"/>
        <v>0</v>
      </c>
      <c r="L418" s="5">
        <f t="shared" si="26"/>
        <v>0</v>
      </c>
      <c r="M418">
        <f t="shared" si="25"/>
        <v>0</v>
      </c>
    </row>
    <row r="419" spans="11:13" hidden="1" x14ac:dyDescent="0.3">
      <c r="K419" s="7">
        <f t="shared" si="24"/>
        <v>0</v>
      </c>
      <c r="L419" s="5">
        <f t="shared" si="26"/>
        <v>0</v>
      </c>
      <c r="M419">
        <f t="shared" si="25"/>
        <v>0</v>
      </c>
    </row>
    <row r="420" spans="11:13" hidden="1" x14ac:dyDescent="0.3">
      <c r="K420" s="7">
        <f t="shared" si="24"/>
        <v>0</v>
      </c>
      <c r="L420" s="5">
        <f t="shared" si="26"/>
        <v>0</v>
      </c>
      <c r="M420">
        <f t="shared" si="25"/>
        <v>0</v>
      </c>
    </row>
    <row r="421" spans="11:13" hidden="1" x14ac:dyDescent="0.3">
      <c r="K421" s="7">
        <f t="shared" si="24"/>
        <v>0</v>
      </c>
      <c r="L421" s="5">
        <f t="shared" si="26"/>
        <v>0</v>
      </c>
      <c r="M421">
        <f t="shared" si="25"/>
        <v>0</v>
      </c>
    </row>
    <row r="422" spans="11:13" hidden="1" x14ac:dyDescent="0.3">
      <c r="K422" s="7">
        <f t="shared" si="24"/>
        <v>0</v>
      </c>
      <c r="L422" s="5">
        <f t="shared" si="26"/>
        <v>0</v>
      </c>
      <c r="M422">
        <f t="shared" si="25"/>
        <v>0</v>
      </c>
    </row>
    <row r="423" spans="11:13" hidden="1" x14ac:dyDescent="0.3">
      <c r="K423" s="7">
        <f t="shared" si="24"/>
        <v>0</v>
      </c>
      <c r="L423" s="5">
        <f t="shared" si="26"/>
        <v>0</v>
      </c>
      <c r="M423">
        <f t="shared" si="25"/>
        <v>0</v>
      </c>
    </row>
    <row r="424" spans="11:13" hidden="1" x14ac:dyDescent="0.3">
      <c r="K424" s="7">
        <f t="shared" si="24"/>
        <v>0</v>
      </c>
      <c r="L424" s="5">
        <f t="shared" si="26"/>
        <v>0</v>
      </c>
      <c r="M424">
        <f t="shared" si="25"/>
        <v>0</v>
      </c>
    </row>
    <row r="425" spans="11:13" hidden="1" x14ac:dyDescent="0.3">
      <c r="K425" s="7">
        <f t="shared" si="24"/>
        <v>0</v>
      </c>
      <c r="L425" s="5">
        <f t="shared" si="26"/>
        <v>0</v>
      </c>
      <c r="M425">
        <f t="shared" si="25"/>
        <v>0</v>
      </c>
    </row>
    <row r="426" spans="11:13" hidden="1" x14ac:dyDescent="0.3">
      <c r="K426" s="7">
        <f t="shared" si="24"/>
        <v>0</v>
      </c>
      <c r="L426" s="5">
        <f t="shared" si="26"/>
        <v>0</v>
      </c>
      <c r="M426">
        <f t="shared" si="25"/>
        <v>0</v>
      </c>
    </row>
    <row r="427" spans="11:13" hidden="1" x14ac:dyDescent="0.3">
      <c r="K427" s="7">
        <f t="shared" si="24"/>
        <v>0</v>
      </c>
      <c r="L427" s="5">
        <f t="shared" si="26"/>
        <v>0</v>
      </c>
      <c r="M427">
        <f t="shared" si="25"/>
        <v>0</v>
      </c>
    </row>
    <row r="428" spans="11:13" hidden="1" x14ac:dyDescent="0.3">
      <c r="K428" s="7">
        <f t="shared" si="24"/>
        <v>0</v>
      </c>
      <c r="L428" s="5">
        <f t="shared" si="26"/>
        <v>0</v>
      </c>
      <c r="M428">
        <f t="shared" si="25"/>
        <v>0</v>
      </c>
    </row>
    <row r="429" spans="11:13" hidden="1" x14ac:dyDescent="0.3">
      <c r="K429" s="7">
        <f t="shared" si="24"/>
        <v>0</v>
      </c>
      <c r="L429" s="5">
        <f t="shared" si="26"/>
        <v>0</v>
      </c>
      <c r="M429">
        <f t="shared" si="25"/>
        <v>0</v>
      </c>
    </row>
    <row r="430" spans="11:13" hidden="1" x14ac:dyDescent="0.3">
      <c r="K430" s="7">
        <f t="shared" si="24"/>
        <v>0</v>
      </c>
      <c r="L430" s="5">
        <f t="shared" si="26"/>
        <v>0</v>
      </c>
      <c r="M430">
        <f t="shared" si="25"/>
        <v>0</v>
      </c>
    </row>
    <row r="431" spans="11:13" hidden="1" x14ac:dyDescent="0.3">
      <c r="K431" s="7">
        <f t="shared" si="24"/>
        <v>0</v>
      </c>
      <c r="L431" s="5">
        <f t="shared" si="26"/>
        <v>0</v>
      </c>
      <c r="M431">
        <f t="shared" si="25"/>
        <v>0</v>
      </c>
    </row>
    <row r="432" spans="11:13" hidden="1" x14ac:dyDescent="0.3">
      <c r="K432" s="7">
        <f t="shared" si="24"/>
        <v>0</v>
      </c>
      <c r="L432" s="5">
        <f t="shared" si="26"/>
        <v>0</v>
      </c>
      <c r="M432">
        <f t="shared" si="25"/>
        <v>0</v>
      </c>
    </row>
    <row r="433" spans="11:13" hidden="1" x14ac:dyDescent="0.3">
      <c r="K433" s="7">
        <f t="shared" si="24"/>
        <v>0</v>
      </c>
      <c r="L433" s="5">
        <f t="shared" si="26"/>
        <v>0</v>
      </c>
      <c r="M433">
        <f t="shared" si="25"/>
        <v>0</v>
      </c>
    </row>
    <row r="434" spans="11:13" hidden="1" x14ac:dyDescent="0.3">
      <c r="K434" s="7">
        <f t="shared" si="24"/>
        <v>0</v>
      </c>
      <c r="L434" s="5">
        <f t="shared" si="26"/>
        <v>0</v>
      </c>
      <c r="M434">
        <f t="shared" si="25"/>
        <v>0</v>
      </c>
    </row>
    <row r="435" spans="11:13" hidden="1" x14ac:dyDescent="0.3">
      <c r="K435" s="7">
        <f t="shared" si="24"/>
        <v>0</v>
      </c>
      <c r="L435" s="5">
        <f t="shared" si="26"/>
        <v>0</v>
      </c>
      <c r="M435">
        <f t="shared" si="25"/>
        <v>0</v>
      </c>
    </row>
    <row r="436" spans="11:13" hidden="1" x14ac:dyDescent="0.3">
      <c r="K436" s="7">
        <f t="shared" si="24"/>
        <v>0</v>
      </c>
      <c r="L436" s="5">
        <f t="shared" si="26"/>
        <v>0</v>
      </c>
      <c r="M436">
        <f t="shared" si="25"/>
        <v>0</v>
      </c>
    </row>
    <row r="437" spans="11:13" hidden="1" x14ac:dyDescent="0.3">
      <c r="K437" s="7">
        <f t="shared" si="24"/>
        <v>0</v>
      </c>
      <c r="L437" s="5">
        <f t="shared" si="26"/>
        <v>0</v>
      </c>
      <c r="M437">
        <f t="shared" si="25"/>
        <v>0</v>
      </c>
    </row>
    <row r="438" spans="11:13" hidden="1" x14ac:dyDescent="0.3">
      <c r="K438" s="7">
        <f t="shared" si="24"/>
        <v>0</v>
      </c>
      <c r="L438" s="5">
        <f t="shared" si="26"/>
        <v>0</v>
      </c>
      <c r="M438">
        <f t="shared" si="25"/>
        <v>0</v>
      </c>
    </row>
    <row r="439" spans="11:13" hidden="1" x14ac:dyDescent="0.3">
      <c r="K439" s="7">
        <f t="shared" si="24"/>
        <v>0</v>
      </c>
      <c r="L439" s="5">
        <f t="shared" si="26"/>
        <v>0</v>
      </c>
      <c r="M439">
        <f t="shared" si="25"/>
        <v>0</v>
      </c>
    </row>
    <row r="440" spans="11:13" hidden="1" x14ac:dyDescent="0.3">
      <c r="K440" s="7">
        <f t="shared" si="24"/>
        <v>0</v>
      </c>
      <c r="L440" s="5">
        <f t="shared" si="26"/>
        <v>0</v>
      </c>
      <c r="M440">
        <f t="shared" si="25"/>
        <v>0</v>
      </c>
    </row>
    <row r="441" spans="11:13" hidden="1" x14ac:dyDescent="0.3">
      <c r="K441" s="7">
        <f t="shared" si="24"/>
        <v>0</v>
      </c>
      <c r="L441" s="5">
        <f t="shared" si="26"/>
        <v>0</v>
      </c>
      <c r="M441">
        <f t="shared" si="25"/>
        <v>0</v>
      </c>
    </row>
    <row r="442" spans="11:13" hidden="1" x14ac:dyDescent="0.3">
      <c r="K442" s="7">
        <f t="shared" si="24"/>
        <v>0</v>
      </c>
      <c r="L442" s="5">
        <f t="shared" si="26"/>
        <v>0</v>
      </c>
      <c r="M442">
        <f t="shared" si="25"/>
        <v>0</v>
      </c>
    </row>
    <row r="443" spans="11:13" hidden="1" x14ac:dyDescent="0.3">
      <c r="K443" s="7">
        <f t="shared" si="24"/>
        <v>0</v>
      </c>
      <c r="L443" s="5">
        <f t="shared" si="26"/>
        <v>0</v>
      </c>
      <c r="M443">
        <f t="shared" si="25"/>
        <v>0</v>
      </c>
    </row>
    <row r="444" spans="11:13" hidden="1" x14ac:dyDescent="0.3">
      <c r="K444" s="7">
        <f t="shared" si="24"/>
        <v>0</v>
      </c>
      <c r="L444" s="5">
        <f t="shared" si="26"/>
        <v>0</v>
      </c>
      <c r="M444">
        <f t="shared" si="25"/>
        <v>0</v>
      </c>
    </row>
    <row r="445" spans="11:13" hidden="1" x14ac:dyDescent="0.3">
      <c r="K445" s="7">
        <f t="shared" si="24"/>
        <v>0</v>
      </c>
      <c r="L445" s="5">
        <f t="shared" si="26"/>
        <v>0</v>
      </c>
      <c r="M445">
        <f t="shared" si="25"/>
        <v>0</v>
      </c>
    </row>
    <row r="446" spans="11:13" hidden="1" x14ac:dyDescent="0.3">
      <c r="K446" s="7">
        <f t="shared" si="24"/>
        <v>0</v>
      </c>
      <c r="L446" s="5">
        <f t="shared" si="26"/>
        <v>0</v>
      </c>
      <c r="M446">
        <f t="shared" si="25"/>
        <v>0</v>
      </c>
    </row>
    <row r="447" spans="11:13" hidden="1" x14ac:dyDescent="0.3">
      <c r="K447" s="7">
        <f t="shared" si="24"/>
        <v>0</v>
      </c>
      <c r="L447" s="5">
        <f t="shared" si="26"/>
        <v>0</v>
      </c>
      <c r="M447">
        <f t="shared" si="25"/>
        <v>0</v>
      </c>
    </row>
    <row r="448" spans="11:13" hidden="1" x14ac:dyDescent="0.3">
      <c r="K448" s="7">
        <f t="shared" si="24"/>
        <v>0</v>
      </c>
      <c r="L448" s="5">
        <f t="shared" si="26"/>
        <v>0</v>
      </c>
      <c r="M448">
        <f t="shared" si="25"/>
        <v>0</v>
      </c>
    </row>
    <row r="449" spans="11:13" hidden="1" x14ac:dyDescent="0.3">
      <c r="K449" s="7">
        <f t="shared" si="24"/>
        <v>0</v>
      </c>
      <c r="L449" s="5">
        <f t="shared" si="26"/>
        <v>0</v>
      </c>
      <c r="M449">
        <f t="shared" si="25"/>
        <v>0</v>
      </c>
    </row>
    <row r="450" spans="11:13" hidden="1" x14ac:dyDescent="0.3">
      <c r="K450" s="7">
        <f t="shared" si="24"/>
        <v>0</v>
      </c>
      <c r="L450" s="5">
        <f t="shared" si="26"/>
        <v>0</v>
      </c>
      <c r="M450">
        <f t="shared" si="25"/>
        <v>0</v>
      </c>
    </row>
    <row r="451" spans="11:13" hidden="1" x14ac:dyDescent="0.3">
      <c r="K451" s="7">
        <f t="shared" si="24"/>
        <v>0</v>
      </c>
      <c r="L451" s="5">
        <f t="shared" si="26"/>
        <v>0</v>
      </c>
      <c r="M451">
        <f t="shared" si="25"/>
        <v>0</v>
      </c>
    </row>
    <row r="452" spans="11:13" hidden="1" x14ac:dyDescent="0.3">
      <c r="K452" s="7">
        <f t="shared" si="24"/>
        <v>0</v>
      </c>
      <c r="L452" s="5">
        <f t="shared" si="26"/>
        <v>0</v>
      </c>
      <c r="M452">
        <f t="shared" si="25"/>
        <v>0</v>
      </c>
    </row>
    <row r="453" spans="11:13" hidden="1" x14ac:dyDescent="0.3">
      <c r="K453" s="7">
        <f t="shared" ref="K453:K496" si="27">SUM(F453:J453)</f>
        <v>0</v>
      </c>
      <c r="L453" s="5">
        <f t="shared" si="26"/>
        <v>0</v>
      </c>
      <c r="M453">
        <f t="shared" ref="M453:M498" si="28">SUM(K453*L453)</f>
        <v>0</v>
      </c>
    </row>
    <row r="454" spans="11:13" hidden="1" x14ac:dyDescent="0.3">
      <c r="K454" s="7">
        <f t="shared" si="27"/>
        <v>0</v>
      </c>
      <c r="L454" s="5">
        <f t="shared" ref="L454:L498" si="29">IF(D454="X",0,IF(E454="",0,IF(E454="H",0,VLOOKUP(E454,$F$539:$G$553,2))))</f>
        <v>0</v>
      </c>
      <c r="M454">
        <f t="shared" si="28"/>
        <v>0</v>
      </c>
    </row>
    <row r="455" spans="11:13" hidden="1" x14ac:dyDescent="0.3">
      <c r="K455" s="7">
        <f t="shared" si="27"/>
        <v>0</v>
      </c>
      <c r="L455" s="5">
        <f t="shared" si="29"/>
        <v>0</v>
      </c>
      <c r="M455">
        <f t="shared" si="28"/>
        <v>0</v>
      </c>
    </row>
    <row r="456" spans="11:13" hidden="1" x14ac:dyDescent="0.3">
      <c r="K456" s="7">
        <f t="shared" si="27"/>
        <v>0</v>
      </c>
      <c r="L456" s="5">
        <f t="shared" si="29"/>
        <v>0</v>
      </c>
      <c r="M456">
        <f t="shared" si="28"/>
        <v>0</v>
      </c>
    </row>
    <row r="457" spans="11:13" hidden="1" x14ac:dyDescent="0.3">
      <c r="K457" s="7">
        <f t="shared" si="27"/>
        <v>0</v>
      </c>
      <c r="L457" s="5">
        <f t="shared" si="29"/>
        <v>0</v>
      </c>
      <c r="M457">
        <f t="shared" si="28"/>
        <v>0</v>
      </c>
    </row>
    <row r="458" spans="11:13" hidden="1" x14ac:dyDescent="0.3">
      <c r="K458" s="7">
        <f t="shared" si="27"/>
        <v>0</v>
      </c>
      <c r="L458" s="5">
        <f t="shared" si="29"/>
        <v>0</v>
      </c>
      <c r="M458">
        <f t="shared" si="28"/>
        <v>0</v>
      </c>
    </row>
    <row r="459" spans="11:13" hidden="1" x14ac:dyDescent="0.3">
      <c r="K459" s="7">
        <f t="shared" si="27"/>
        <v>0</v>
      </c>
      <c r="L459" s="5">
        <f t="shared" si="29"/>
        <v>0</v>
      </c>
      <c r="M459">
        <f t="shared" si="28"/>
        <v>0</v>
      </c>
    </row>
    <row r="460" spans="11:13" hidden="1" x14ac:dyDescent="0.3">
      <c r="K460" s="7">
        <f t="shared" si="27"/>
        <v>0</v>
      </c>
      <c r="L460" s="5">
        <f t="shared" si="29"/>
        <v>0</v>
      </c>
      <c r="M460">
        <f t="shared" si="28"/>
        <v>0</v>
      </c>
    </row>
    <row r="461" spans="11:13" hidden="1" x14ac:dyDescent="0.3">
      <c r="K461" s="7">
        <f t="shared" si="27"/>
        <v>0</v>
      </c>
      <c r="L461" s="5">
        <f t="shared" si="29"/>
        <v>0</v>
      </c>
      <c r="M461">
        <f t="shared" si="28"/>
        <v>0</v>
      </c>
    </row>
    <row r="462" spans="11:13" hidden="1" x14ac:dyDescent="0.3">
      <c r="K462" s="7">
        <f t="shared" si="27"/>
        <v>0</v>
      </c>
      <c r="L462" s="5">
        <f t="shared" si="29"/>
        <v>0</v>
      </c>
      <c r="M462">
        <f t="shared" si="28"/>
        <v>0</v>
      </c>
    </row>
    <row r="463" spans="11:13" hidden="1" x14ac:dyDescent="0.3">
      <c r="K463" s="7">
        <f t="shared" si="27"/>
        <v>0</v>
      </c>
      <c r="L463" s="5">
        <f t="shared" si="29"/>
        <v>0</v>
      </c>
      <c r="M463">
        <f t="shared" si="28"/>
        <v>0</v>
      </c>
    </row>
    <row r="464" spans="11:13" hidden="1" x14ac:dyDescent="0.3">
      <c r="K464" s="7">
        <f t="shared" si="27"/>
        <v>0</v>
      </c>
      <c r="L464" s="5">
        <f t="shared" si="29"/>
        <v>0</v>
      </c>
      <c r="M464">
        <f t="shared" si="28"/>
        <v>0</v>
      </c>
    </row>
    <row r="465" spans="11:13" hidden="1" x14ac:dyDescent="0.3">
      <c r="K465" s="7">
        <f t="shared" si="27"/>
        <v>0</v>
      </c>
      <c r="L465" s="5">
        <f t="shared" si="29"/>
        <v>0</v>
      </c>
      <c r="M465">
        <f t="shared" si="28"/>
        <v>0</v>
      </c>
    </row>
    <row r="466" spans="11:13" hidden="1" x14ac:dyDescent="0.3">
      <c r="K466" s="7">
        <f t="shared" si="27"/>
        <v>0</v>
      </c>
      <c r="L466" s="5">
        <f t="shared" si="29"/>
        <v>0</v>
      </c>
      <c r="M466">
        <f t="shared" si="28"/>
        <v>0</v>
      </c>
    </row>
    <row r="467" spans="11:13" hidden="1" x14ac:dyDescent="0.3">
      <c r="K467" s="7">
        <f t="shared" si="27"/>
        <v>0</v>
      </c>
      <c r="L467" s="5">
        <f t="shared" si="29"/>
        <v>0</v>
      </c>
      <c r="M467">
        <f t="shared" si="28"/>
        <v>0</v>
      </c>
    </row>
    <row r="468" spans="11:13" hidden="1" x14ac:dyDescent="0.3">
      <c r="K468" s="7">
        <f t="shared" si="27"/>
        <v>0</v>
      </c>
      <c r="L468" s="5">
        <f t="shared" si="29"/>
        <v>0</v>
      </c>
      <c r="M468">
        <f t="shared" si="28"/>
        <v>0</v>
      </c>
    </row>
    <row r="469" spans="11:13" hidden="1" x14ac:dyDescent="0.3">
      <c r="K469" s="7">
        <f t="shared" si="27"/>
        <v>0</v>
      </c>
      <c r="L469" s="5">
        <f t="shared" si="29"/>
        <v>0</v>
      </c>
      <c r="M469">
        <f t="shared" si="28"/>
        <v>0</v>
      </c>
    </row>
    <row r="470" spans="11:13" hidden="1" x14ac:dyDescent="0.3">
      <c r="K470" s="7">
        <f t="shared" si="27"/>
        <v>0</v>
      </c>
      <c r="L470" s="5">
        <f t="shared" si="29"/>
        <v>0</v>
      </c>
      <c r="M470">
        <f t="shared" si="28"/>
        <v>0</v>
      </c>
    </row>
    <row r="471" spans="11:13" hidden="1" x14ac:dyDescent="0.3">
      <c r="K471" s="7">
        <f t="shared" si="27"/>
        <v>0</v>
      </c>
      <c r="L471" s="5">
        <f t="shared" si="29"/>
        <v>0</v>
      </c>
      <c r="M471">
        <f t="shared" si="28"/>
        <v>0</v>
      </c>
    </row>
    <row r="472" spans="11:13" hidden="1" x14ac:dyDescent="0.3">
      <c r="K472" s="7">
        <f t="shared" si="27"/>
        <v>0</v>
      </c>
      <c r="L472" s="5">
        <f t="shared" si="29"/>
        <v>0</v>
      </c>
      <c r="M472">
        <f t="shared" si="28"/>
        <v>0</v>
      </c>
    </row>
    <row r="473" spans="11:13" hidden="1" x14ac:dyDescent="0.3">
      <c r="K473" s="7">
        <f t="shared" si="27"/>
        <v>0</v>
      </c>
      <c r="L473" s="5">
        <f t="shared" si="29"/>
        <v>0</v>
      </c>
      <c r="M473">
        <f t="shared" si="28"/>
        <v>0</v>
      </c>
    </row>
    <row r="474" spans="11:13" hidden="1" x14ac:dyDescent="0.3">
      <c r="K474" s="7">
        <f t="shared" si="27"/>
        <v>0</v>
      </c>
      <c r="L474" s="5">
        <f t="shared" si="29"/>
        <v>0</v>
      </c>
      <c r="M474">
        <f t="shared" si="28"/>
        <v>0</v>
      </c>
    </row>
    <row r="475" spans="11:13" hidden="1" x14ac:dyDescent="0.3">
      <c r="K475" s="7">
        <f t="shared" si="27"/>
        <v>0</v>
      </c>
      <c r="L475" s="5">
        <f t="shared" si="29"/>
        <v>0</v>
      </c>
      <c r="M475">
        <f t="shared" si="28"/>
        <v>0</v>
      </c>
    </row>
    <row r="476" spans="11:13" hidden="1" x14ac:dyDescent="0.3">
      <c r="K476" s="7">
        <f t="shared" si="27"/>
        <v>0</v>
      </c>
      <c r="L476" s="5">
        <f t="shared" si="29"/>
        <v>0</v>
      </c>
      <c r="M476">
        <f t="shared" si="28"/>
        <v>0</v>
      </c>
    </row>
    <row r="477" spans="11:13" hidden="1" x14ac:dyDescent="0.3">
      <c r="K477" s="7">
        <f t="shared" si="27"/>
        <v>0</v>
      </c>
      <c r="L477" s="5">
        <f t="shared" si="29"/>
        <v>0</v>
      </c>
      <c r="M477">
        <f t="shared" si="28"/>
        <v>0</v>
      </c>
    </row>
    <row r="478" spans="11:13" hidden="1" x14ac:dyDescent="0.3">
      <c r="K478" s="7">
        <f t="shared" si="27"/>
        <v>0</v>
      </c>
      <c r="L478" s="5">
        <f t="shared" si="29"/>
        <v>0</v>
      </c>
      <c r="M478">
        <f t="shared" si="28"/>
        <v>0</v>
      </c>
    </row>
    <row r="479" spans="11:13" hidden="1" x14ac:dyDescent="0.3">
      <c r="K479" s="7">
        <f t="shared" si="27"/>
        <v>0</v>
      </c>
      <c r="L479" s="5">
        <f t="shared" si="29"/>
        <v>0</v>
      </c>
      <c r="M479">
        <f t="shared" si="28"/>
        <v>0</v>
      </c>
    </row>
    <row r="480" spans="11:13" hidden="1" x14ac:dyDescent="0.3">
      <c r="K480" s="7">
        <f t="shared" si="27"/>
        <v>0</v>
      </c>
      <c r="L480" s="5">
        <f t="shared" si="29"/>
        <v>0</v>
      </c>
      <c r="M480">
        <f t="shared" si="28"/>
        <v>0</v>
      </c>
    </row>
    <row r="481" spans="11:13" hidden="1" x14ac:dyDescent="0.3">
      <c r="K481" s="7">
        <f t="shared" si="27"/>
        <v>0</v>
      </c>
      <c r="L481" s="5">
        <f t="shared" si="29"/>
        <v>0</v>
      </c>
      <c r="M481">
        <f t="shared" si="28"/>
        <v>0</v>
      </c>
    </row>
    <row r="482" spans="11:13" hidden="1" x14ac:dyDescent="0.3">
      <c r="K482" s="7">
        <f t="shared" si="27"/>
        <v>0</v>
      </c>
      <c r="L482" s="5">
        <f t="shared" si="29"/>
        <v>0</v>
      </c>
      <c r="M482">
        <f t="shared" si="28"/>
        <v>0</v>
      </c>
    </row>
    <row r="483" spans="11:13" hidden="1" x14ac:dyDescent="0.3">
      <c r="K483" s="7">
        <f t="shared" si="27"/>
        <v>0</v>
      </c>
      <c r="L483" s="5">
        <f t="shared" si="29"/>
        <v>0</v>
      </c>
      <c r="M483">
        <f t="shared" si="28"/>
        <v>0</v>
      </c>
    </row>
    <row r="484" spans="11:13" hidden="1" x14ac:dyDescent="0.3">
      <c r="K484" s="7">
        <f t="shared" si="27"/>
        <v>0</v>
      </c>
      <c r="L484" s="5">
        <f t="shared" si="29"/>
        <v>0</v>
      </c>
      <c r="M484">
        <f t="shared" si="28"/>
        <v>0</v>
      </c>
    </row>
    <row r="485" spans="11:13" hidden="1" x14ac:dyDescent="0.3">
      <c r="K485" s="7">
        <f t="shared" si="27"/>
        <v>0</v>
      </c>
      <c r="L485" s="5">
        <f t="shared" si="29"/>
        <v>0</v>
      </c>
      <c r="M485">
        <f t="shared" si="28"/>
        <v>0</v>
      </c>
    </row>
    <row r="486" spans="11:13" hidden="1" x14ac:dyDescent="0.3">
      <c r="K486" s="7">
        <f t="shared" si="27"/>
        <v>0</v>
      </c>
      <c r="L486" s="5">
        <f t="shared" si="29"/>
        <v>0</v>
      </c>
      <c r="M486">
        <f t="shared" si="28"/>
        <v>0</v>
      </c>
    </row>
    <row r="487" spans="11:13" hidden="1" x14ac:dyDescent="0.3">
      <c r="K487" s="7">
        <f t="shared" si="27"/>
        <v>0</v>
      </c>
      <c r="L487" s="5">
        <f t="shared" si="29"/>
        <v>0</v>
      </c>
      <c r="M487">
        <f t="shared" si="28"/>
        <v>0</v>
      </c>
    </row>
    <row r="488" spans="11:13" hidden="1" x14ac:dyDescent="0.3">
      <c r="K488" s="7">
        <f t="shared" si="27"/>
        <v>0</v>
      </c>
      <c r="L488" s="5">
        <f t="shared" si="29"/>
        <v>0</v>
      </c>
      <c r="M488">
        <f t="shared" si="28"/>
        <v>0</v>
      </c>
    </row>
    <row r="489" spans="11:13" hidden="1" x14ac:dyDescent="0.3">
      <c r="K489" s="7">
        <f t="shared" si="27"/>
        <v>0</v>
      </c>
      <c r="L489" s="5">
        <f t="shared" si="29"/>
        <v>0</v>
      </c>
      <c r="M489">
        <f t="shared" si="28"/>
        <v>0</v>
      </c>
    </row>
    <row r="490" spans="11:13" hidden="1" x14ac:dyDescent="0.3">
      <c r="K490" s="7">
        <f t="shared" si="27"/>
        <v>0</v>
      </c>
      <c r="L490" s="5">
        <f t="shared" si="29"/>
        <v>0</v>
      </c>
      <c r="M490">
        <f t="shared" si="28"/>
        <v>0</v>
      </c>
    </row>
    <row r="491" spans="11:13" hidden="1" x14ac:dyDescent="0.3">
      <c r="K491" s="7">
        <f t="shared" ref="K491:K494" si="30">SUM(F491:J491)</f>
        <v>0</v>
      </c>
      <c r="L491" s="5">
        <f t="shared" si="29"/>
        <v>0</v>
      </c>
      <c r="M491">
        <f t="shared" si="28"/>
        <v>0</v>
      </c>
    </row>
    <row r="492" spans="11:13" hidden="1" x14ac:dyDescent="0.3">
      <c r="K492" s="7">
        <f t="shared" si="30"/>
        <v>0</v>
      </c>
      <c r="L492" s="5">
        <f t="shared" si="29"/>
        <v>0</v>
      </c>
      <c r="M492">
        <f t="shared" si="28"/>
        <v>0</v>
      </c>
    </row>
    <row r="493" spans="11:13" hidden="1" x14ac:dyDescent="0.3">
      <c r="K493" s="7">
        <f t="shared" si="30"/>
        <v>0</v>
      </c>
      <c r="L493" s="5">
        <f t="shared" si="29"/>
        <v>0</v>
      </c>
      <c r="M493">
        <f t="shared" si="28"/>
        <v>0</v>
      </c>
    </row>
    <row r="494" spans="11:13" hidden="1" x14ac:dyDescent="0.3">
      <c r="K494" s="7">
        <f t="shared" si="30"/>
        <v>0</v>
      </c>
      <c r="L494" s="5">
        <f t="shared" si="29"/>
        <v>0</v>
      </c>
      <c r="M494">
        <f t="shared" si="28"/>
        <v>0</v>
      </c>
    </row>
    <row r="495" spans="11:13" hidden="1" x14ac:dyDescent="0.3">
      <c r="K495" s="7">
        <f t="shared" si="27"/>
        <v>0</v>
      </c>
      <c r="L495" s="5">
        <f t="shared" si="29"/>
        <v>0</v>
      </c>
      <c r="M495">
        <f t="shared" si="28"/>
        <v>0</v>
      </c>
    </row>
    <row r="496" spans="11:13" hidden="1" x14ac:dyDescent="0.3">
      <c r="K496" s="7">
        <f t="shared" si="27"/>
        <v>0</v>
      </c>
      <c r="L496" s="5">
        <f t="shared" si="29"/>
        <v>0</v>
      </c>
      <c r="M496">
        <f t="shared" si="28"/>
        <v>0</v>
      </c>
    </row>
    <row r="497" spans="3:13" ht="15" thickTop="1" x14ac:dyDescent="0.3">
      <c r="L497" s="5">
        <f t="shared" si="29"/>
        <v>0</v>
      </c>
      <c r="M497">
        <f t="shared" si="28"/>
        <v>0</v>
      </c>
    </row>
    <row r="498" spans="3:13" x14ac:dyDescent="0.3">
      <c r="L498" s="5">
        <f t="shared" si="29"/>
        <v>0</v>
      </c>
      <c r="M498">
        <f t="shared" si="28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31">SUMPRODUCT(--($E$4:$E$498=C500),--($D$4:$D$498=""),$F$4:$F$498)</f>
        <v>70.59</v>
      </c>
      <c r="G500" s="149">
        <f t="shared" ref="G500:G514" si="32">SUMPRODUCT(--($E$4:$E$498=C500),--($D$4:$D$498=""),$G$4:$G$498)</f>
        <v>786.32000000000016</v>
      </c>
      <c r="H500" s="149">
        <f t="shared" ref="H500:H514" si="33">SUMPRODUCT(--($E$4:$E$498=C500),--($D$4:$D$498=""),$H$4:$H$498)</f>
        <v>0</v>
      </c>
      <c r="I500" s="149">
        <f t="shared" ref="I500:I514" si="34">SUMPRODUCT(--($E$4:$E$498=C500),--($D$4:$D$498=""),$I$4:$I$498)</f>
        <v>0</v>
      </c>
      <c r="J500" s="149">
        <f t="shared" ref="J500:J514" si="35">SUMPRODUCT(--($E$4:$E$498=C500),--($D$4:$D$498=""),$J$4:$J$498)</f>
        <v>0</v>
      </c>
      <c r="K500" s="149">
        <f t="shared" ref="K500:K514" si="36">SUM(F500:J500)</f>
        <v>856.9100000000002</v>
      </c>
      <c r="L500" s="149"/>
      <c r="M500" s="149">
        <f t="shared" ref="M500:M513" si="37">SUMPRODUCT(--($E$4:$E$498=C500),--($D$4:$D$498=""),$M$4:$M$498)</f>
        <v>171382</v>
      </c>
    </row>
    <row r="501" spans="3:13" hidden="1" x14ac:dyDescent="0.3">
      <c r="C501" s="149" t="str">
        <f t="shared" ref="C501:C514" si="38">IF(F540="","Vrije categorie",F540)</f>
        <v>A1</v>
      </c>
      <c r="D501" s="149"/>
      <c r="E501" s="149"/>
      <c r="F501" s="149">
        <f t="shared" si="31"/>
        <v>46.149999999999991</v>
      </c>
      <c r="G501" s="149">
        <f t="shared" si="32"/>
        <v>0</v>
      </c>
      <c r="H501" s="149">
        <f t="shared" si="33"/>
        <v>0</v>
      </c>
      <c r="I501" s="149">
        <f t="shared" si="34"/>
        <v>0</v>
      </c>
      <c r="J501" s="149">
        <f t="shared" si="35"/>
        <v>0</v>
      </c>
      <c r="K501" s="149">
        <f t="shared" si="36"/>
        <v>46.149999999999991</v>
      </c>
      <c r="L501" s="149"/>
      <c r="M501" s="149">
        <f t="shared" si="37"/>
        <v>5538</v>
      </c>
    </row>
    <row r="502" spans="3:13" hidden="1" x14ac:dyDescent="0.3">
      <c r="C502" s="149" t="str">
        <f t="shared" si="38"/>
        <v>B</v>
      </c>
      <c r="D502" s="149"/>
      <c r="E502" s="149"/>
      <c r="F502" s="149">
        <f t="shared" si="31"/>
        <v>35.89</v>
      </c>
      <c r="G502" s="149">
        <f t="shared" si="32"/>
        <v>299.45999999999998</v>
      </c>
      <c r="H502" s="149">
        <f t="shared" si="33"/>
        <v>0</v>
      </c>
      <c r="I502" s="149">
        <f t="shared" si="34"/>
        <v>0</v>
      </c>
      <c r="J502" s="149">
        <f t="shared" si="35"/>
        <v>31</v>
      </c>
      <c r="K502" s="149">
        <f t="shared" si="36"/>
        <v>366.34999999999997</v>
      </c>
      <c r="L502" s="149"/>
      <c r="M502" s="149">
        <f t="shared" si="37"/>
        <v>73270</v>
      </c>
    </row>
    <row r="503" spans="3:13" hidden="1" x14ac:dyDescent="0.3">
      <c r="C503" s="149" t="str">
        <f t="shared" si="38"/>
        <v>C</v>
      </c>
      <c r="D503" s="149"/>
      <c r="E503" s="149"/>
      <c r="F503" s="149">
        <f t="shared" si="31"/>
        <v>0</v>
      </c>
      <c r="G503" s="149">
        <f t="shared" si="32"/>
        <v>0</v>
      </c>
      <c r="H503" s="149">
        <f t="shared" si="33"/>
        <v>0</v>
      </c>
      <c r="I503" s="149">
        <f t="shared" si="34"/>
        <v>0</v>
      </c>
      <c r="J503" s="149">
        <f t="shared" si="35"/>
        <v>53.209999999999994</v>
      </c>
      <c r="K503" s="149">
        <f t="shared" si="36"/>
        <v>53.209999999999994</v>
      </c>
      <c r="L503" s="149"/>
      <c r="M503" s="149">
        <f t="shared" si="37"/>
        <v>10642</v>
      </c>
    </row>
    <row r="504" spans="3:13" hidden="1" x14ac:dyDescent="0.3">
      <c r="C504" s="149" t="str">
        <f t="shared" si="38"/>
        <v>D</v>
      </c>
      <c r="D504" s="149"/>
      <c r="E504" s="149"/>
      <c r="F504" s="149">
        <f t="shared" si="31"/>
        <v>0</v>
      </c>
      <c r="G504" s="149">
        <f t="shared" si="32"/>
        <v>0</v>
      </c>
      <c r="H504" s="149">
        <f t="shared" si="33"/>
        <v>112.98</v>
      </c>
      <c r="I504" s="149">
        <f t="shared" si="34"/>
        <v>0</v>
      </c>
      <c r="J504" s="149">
        <f t="shared" si="35"/>
        <v>0</v>
      </c>
      <c r="K504" s="149">
        <f t="shared" si="36"/>
        <v>112.98</v>
      </c>
      <c r="L504" s="149"/>
      <c r="M504" s="149">
        <f t="shared" si="37"/>
        <v>22596</v>
      </c>
    </row>
    <row r="505" spans="3:13" hidden="1" x14ac:dyDescent="0.3">
      <c r="C505" s="149" t="str">
        <f t="shared" si="38"/>
        <v>Vrije categorie</v>
      </c>
      <c r="D505" s="149"/>
      <c r="E505" s="149"/>
      <c r="F505" s="149">
        <f t="shared" si="31"/>
        <v>0</v>
      </c>
      <c r="G505" s="149">
        <f t="shared" si="32"/>
        <v>0</v>
      </c>
      <c r="H505" s="149">
        <f t="shared" si="33"/>
        <v>0</v>
      </c>
      <c r="I505" s="149">
        <f t="shared" si="34"/>
        <v>0</v>
      </c>
      <c r="J505" s="149">
        <f t="shared" si="35"/>
        <v>0</v>
      </c>
      <c r="K505" s="149">
        <f t="shared" si="36"/>
        <v>0</v>
      </c>
      <c r="L505" s="149"/>
      <c r="M505" s="149">
        <f t="shared" si="37"/>
        <v>0</v>
      </c>
    </row>
    <row r="506" spans="3:13" hidden="1" x14ac:dyDescent="0.3">
      <c r="C506" s="149" t="str">
        <f t="shared" si="38"/>
        <v>Vrije categorie</v>
      </c>
      <c r="D506" s="149"/>
      <c r="E506" s="149"/>
      <c r="F506" s="149">
        <f t="shared" si="31"/>
        <v>0</v>
      </c>
      <c r="G506" s="149">
        <f t="shared" si="32"/>
        <v>0</v>
      </c>
      <c r="H506" s="149">
        <f t="shared" si="33"/>
        <v>0</v>
      </c>
      <c r="I506" s="149">
        <f t="shared" si="34"/>
        <v>0</v>
      </c>
      <c r="J506" s="149">
        <f t="shared" si="35"/>
        <v>0</v>
      </c>
      <c r="K506" s="149">
        <f t="shared" si="36"/>
        <v>0</v>
      </c>
      <c r="L506" s="149"/>
      <c r="M506" s="149">
        <f t="shared" si="37"/>
        <v>0</v>
      </c>
    </row>
    <row r="507" spans="3:13" hidden="1" x14ac:dyDescent="0.3">
      <c r="C507" s="149" t="str">
        <f t="shared" si="38"/>
        <v>Vrije categorie</v>
      </c>
      <c r="D507" s="149"/>
      <c r="E507" s="149"/>
      <c r="F507" s="149">
        <f t="shared" si="31"/>
        <v>0</v>
      </c>
      <c r="G507" s="149">
        <f t="shared" si="32"/>
        <v>0</v>
      </c>
      <c r="H507" s="149">
        <f t="shared" si="33"/>
        <v>0</v>
      </c>
      <c r="I507" s="149">
        <f t="shared" si="34"/>
        <v>0</v>
      </c>
      <c r="J507" s="149">
        <f t="shared" si="35"/>
        <v>0</v>
      </c>
      <c r="K507" s="149">
        <f t="shared" si="36"/>
        <v>0</v>
      </c>
      <c r="L507" s="149"/>
      <c r="M507" s="149">
        <f t="shared" si="37"/>
        <v>0</v>
      </c>
    </row>
    <row r="508" spans="3:13" hidden="1" x14ac:dyDescent="0.3">
      <c r="C508" s="149" t="str">
        <f t="shared" si="38"/>
        <v>Vrije categorie</v>
      </c>
      <c r="D508" s="149"/>
      <c r="E508" s="149"/>
      <c r="F508" s="149">
        <f t="shared" si="31"/>
        <v>0</v>
      </c>
      <c r="G508" s="149">
        <f t="shared" si="32"/>
        <v>0</v>
      </c>
      <c r="H508" s="149">
        <f t="shared" si="33"/>
        <v>0</v>
      </c>
      <c r="I508" s="149">
        <f t="shared" si="34"/>
        <v>0</v>
      </c>
      <c r="J508" s="149">
        <f t="shared" si="35"/>
        <v>0</v>
      </c>
      <c r="K508" s="149">
        <f t="shared" si="36"/>
        <v>0</v>
      </c>
      <c r="L508" s="149"/>
      <c r="M508" s="149">
        <f t="shared" si="37"/>
        <v>0</v>
      </c>
    </row>
    <row r="509" spans="3:13" hidden="1" x14ac:dyDescent="0.3">
      <c r="C509" s="149" t="str">
        <f t="shared" si="38"/>
        <v>Vrije categorie</v>
      </c>
      <c r="D509" s="149"/>
      <c r="E509" s="149"/>
      <c r="F509" s="149">
        <f t="shared" si="31"/>
        <v>0</v>
      </c>
      <c r="G509" s="149">
        <f t="shared" si="32"/>
        <v>0</v>
      </c>
      <c r="H509" s="149">
        <f t="shared" si="33"/>
        <v>0</v>
      </c>
      <c r="I509" s="149">
        <f t="shared" si="34"/>
        <v>0</v>
      </c>
      <c r="J509" s="149">
        <f t="shared" si="35"/>
        <v>0</v>
      </c>
      <c r="K509" s="149">
        <f t="shared" si="36"/>
        <v>0</v>
      </c>
      <c r="L509" s="149"/>
      <c r="M509" s="149">
        <f t="shared" si="37"/>
        <v>0</v>
      </c>
    </row>
    <row r="510" spans="3:13" hidden="1" x14ac:dyDescent="0.3">
      <c r="C510" s="149" t="str">
        <f t="shared" si="38"/>
        <v>Vrije categorie</v>
      </c>
      <c r="D510" s="149"/>
      <c r="E510" s="149"/>
      <c r="F510" s="149">
        <f t="shared" si="31"/>
        <v>0</v>
      </c>
      <c r="G510" s="149">
        <f t="shared" si="32"/>
        <v>0</v>
      </c>
      <c r="H510" s="149">
        <f t="shared" si="33"/>
        <v>0</v>
      </c>
      <c r="I510" s="149">
        <f t="shared" si="34"/>
        <v>0</v>
      </c>
      <c r="J510" s="149">
        <f t="shared" si="35"/>
        <v>0</v>
      </c>
      <c r="K510" s="149">
        <f t="shared" si="36"/>
        <v>0</v>
      </c>
      <c r="L510" s="149"/>
      <c r="M510" s="149">
        <f t="shared" si="37"/>
        <v>0</v>
      </c>
    </row>
    <row r="511" spans="3:13" hidden="1" x14ac:dyDescent="0.3">
      <c r="C511" s="149" t="str">
        <f t="shared" si="38"/>
        <v>Vrije categorie</v>
      </c>
      <c r="D511" s="149"/>
      <c r="E511" s="149"/>
      <c r="F511" s="149">
        <f t="shared" si="31"/>
        <v>0</v>
      </c>
      <c r="G511" s="149">
        <f t="shared" si="32"/>
        <v>0</v>
      </c>
      <c r="H511" s="149">
        <f t="shared" si="33"/>
        <v>0</v>
      </c>
      <c r="I511" s="149">
        <f t="shared" si="34"/>
        <v>0</v>
      </c>
      <c r="J511" s="149">
        <f t="shared" si="35"/>
        <v>0</v>
      </c>
      <c r="K511" s="149">
        <f t="shared" si="36"/>
        <v>0</v>
      </c>
      <c r="L511" s="149"/>
      <c r="M511" s="149">
        <f t="shared" si="37"/>
        <v>0</v>
      </c>
    </row>
    <row r="512" spans="3:13" hidden="1" x14ac:dyDescent="0.3">
      <c r="C512" s="149" t="str">
        <f t="shared" si="38"/>
        <v>Vrije categorie</v>
      </c>
      <c r="D512" s="149"/>
      <c r="E512" s="149"/>
      <c r="F512" s="149">
        <f t="shared" si="31"/>
        <v>0</v>
      </c>
      <c r="G512" s="149">
        <f t="shared" si="32"/>
        <v>0</v>
      </c>
      <c r="H512" s="149">
        <f t="shared" si="33"/>
        <v>0</v>
      </c>
      <c r="I512" s="149">
        <f t="shared" si="34"/>
        <v>0</v>
      </c>
      <c r="J512" s="149">
        <f t="shared" si="35"/>
        <v>0</v>
      </c>
      <c r="K512" s="149">
        <f t="shared" si="36"/>
        <v>0</v>
      </c>
      <c r="L512" s="149"/>
      <c r="M512" s="149">
        <f t="shared" si="37"/>
        <v>0</v>
      </c>
    </row>
    <row r="513" spans="3:13" hidden="1" x14ac:dyDescent="0.3">
      <c r="C513" s="149" t="str">
        <f t="shared" si="38"/>
        <v>Vrije categorie</v>
      </c>
      <c r="D513" s="149"/>
      <c r="E513" s="149"/>
      <c r="F513" s="149">
        <f t="shared" si="31"/>
        <v>0</v>
      </c>
      <c r="G513" s="149">
        <f t="shared" si="32"/>
        <v>0</v>
      </c>
      <c r="H513" s="149">
        <f t="shared" si="33"/>
        <v>0</v>
      </c>
      <c r="I513" s="149">
        <f t="shared" si="34"/>
        <v>0</v>
      </c>
      <c r="J513" s="149">
        <f t="shared" si="35"/>
        <v>0</v>
      </c>
      <c r="K513" s="149">
        <f t="shared" si="36"/>
        <v>0</v>
      </c>
      <c r="L513" s="149"/>
      <c r="M513" s="149">
        <f t="shared" si="37"/>
        <v>0</v>
      </c>
    </row>
    <row r="514" spans="3:13" hidden="1" x14ac:dyDescent="0.3">
      <c r="C514" s="149" t="str">
        <f t="shared" si="38"/>
        <v>Vrije categorie</v>
      </c>
      <c r="D514" s="149"/>
      <c r="E514" s="149"/>
      <c r="F514" s="149">
        <f t="shared" si="31"/>
        <v>0</v>
      </c>
      <c r="G514" s="149">
        <f t="shared" si="32"/>
        <v>0</v>
      </c>
      <c r="H514" s="149">
        <f t="shared" si="33"/>
        <v>0</v>
      </c>
      <c r="I514" s="149">
        <f t="shared" si="34"/>
        <v>0</v>
      </c>
      <c r="J514" s="149">
        <f t="shared" si="35"/>
        <v>0</v>
      </c>
      <c r="K514" s="149">
        <f t="shared" si="36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152.63</v>
      </c>
      <c r="G515" s="150">
        <f t="shared" ref="G515:K515" si="39">SUM(G500:G514)</f>
        <v>1085.7800000000002</v>
      </c>
      <c r="H515" s="150">
        <f t="shared" si="39"/>
        <v>112.98</v>
      </c>
      <c r="I515" s="150">
        <f t="shared" si="39"/>
        <v>0</v>
      </c>
      <c r="J515" s="150">
        <f t="shared" si="39"/>
        <v>84.21</v>
      </c>
      <c r="K515" s="150">
        <f t="shared" si="39"/>
        <v>1435.6000000000001</v>
      </c>
      <c r="L515" s="150"/>
      <c r="M515" s="150">
        <f>SUM(M499:M514)</f>
        <v>283428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0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39.82</v>
      </c>
      <c r="K517" s="150">
        <f>SUM(F517:J517)</f>
        <v>39.82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40">C500</f>
        <v>A</v>
      </c>
      <c r="D520" s="9"/>
      <c r="E520" s="9"/>
      <c r="F520" s="9">
        <f t="shared" ref="F520:F534" si="41">SUMPRODUCT(--($E$4:$E$498=C520),--($D$4:$D$498="X"),$F$4:$F$498)</f>
        <v>0</v>
      </c>
      <c r="G520" s="9">
        <f t="shared" ref="G520:G534" si="42">SUMPRODUCT(--($E$4:$E$498=C520),--($D$4:$D$498="X"),$G$4:$G$498)</f>
        <v>0</v>
      </c>
      <c r="H520" s="9">
        <f t="shared" ref="H520:H534" si="43">SUMPRODUCT(--($E$4:$E$498=C520),--($D$4:$D$498="X"),$H$4:$H$498)</f>
        <v>0</v>
      </c>
      <c r="I520" s="9">
        <f t="shared" ref="I520:I534" si="44">SUMPRODUCT(--($E$4:$E$498=C520),--($D$4:$D$498="X"),$I$4:$I$498)</f>
        <v>0</v>
      </c>
      <c r="J520" s="9">
        <f t="shared" ref="J520:J534" si="45">SUMPRODUCT(--($E$4:$E$498=C520),--($D$4:$D$498="X"),$J$4:$J$498)</f>
        <v>0</v>
      </c>
      <c r="K520" s="9">
        <f t="shared" ref="K520:K534" si="46">SUM(F520:J520)</f>
        <v>0</v>
      </c>
    </row>
    <row r="521" spans="3:13" hidden="1" x14ac:dyDescent="0.3">
      <c r="C521" s="9" t="str">
        <f t="shared" si="40"/>
        <v>A1</v>
      </c>
      <c r="D521" s="9"/>
      <c r="E521" s="9"/>
      <c r="F521" s="9">
        <f t="shared" si="41"/>
        <v>0</v>
      </c>
      <c r="G521" s="9">
        <f t="shared" si="42"/>
        <v>0</v>
      </c>
      <c r="H521" s="9">
        <f t="shared" si="43"/>
        <v>0</v>
      </c>
      <c r="I521" s="9">
        <f t="shared" si="44"/>
        <v>0</v>
      </c>
      <c r="J521" s="9">
        <f t="shared" si="45"/>
        <v>0</v>
      </c>
      <c r="K521" s="9">
        <f t="shared" si="46"/>
        <v>0</v>
      </c>
    </row>
    <row r="522" spans="3:13" hidden="1" x14ac:dyDescent="0.3">
      <c r="C522" s="9" t="str">
        <f t="shared" si="40"/>
        <v>B</v>
      </c>
      <c r="D522" s="9"/>
      <c r="E522" s="9"/>
      <c r="F522" s="9">
        <f t="shared" si="41"/>
        <v>0</v>
      </c>
      <c r="G522" s="9">
        <f t="shared" si="42"/>
        <v>0</v>
      </c>
      <c r="H522" s="9">
        <f t="shared" si="43"/>
        <v>0</v>
      </c>
      <c r="I522" s="9">
        <f t="shared" si="44"/>
        <v>0</v>
      </c>
      <c r="J522" s="9">
        <f t="shared" si="45"/>
        <v>0</v>
      </c>
      <c r="K522" s="9">
        <f t="shared" si="46"/>
        <v>0</v>
      </c>
    </row>
    <row r="523" spans="3:13" hidden="1" x14ac:dyDescent="0.3">
      <c r="C523" s="9" t="str">
        <f t="shared" si="40"/>
        <v>C</v>
      </c>
      <c r="D523" s="9"/>
      <c r="E523" s="9"/>
      <c r="F523" s="9">
        <f t="shared" si="41"/>
        <v>0</v>
      </c>
      <c r="G523" s="9">
        <f t="shared" si="42"/>
        <v>0</v>
      </c>
      <c r="H523" s="9">
        <f t="shared" si="43"/>
        <v>0</v>
      </c>
      <c r="I523" s="9">
        <f t="shared" si="44"/>
        <v>0</v>
      </c>
      <c r="J523" s="9">
        <f t="shared" si="45"/>
        <v>0</v>
      </c>
      <c r="K523" s="9">
        <f t="shared" si="46"/>
        <v>0</v>
      </c>
    </row>
    <row r="524" spans="3:13" hidden="1" x14ac:dyDescent="0.3">
      <c r="C524" s="9" t="str">
        <f t="shared" si="40"/>
        <v>D</v>
      </c>
      <c r="D524" s="9"/>
      <c r="E524" s="9"/>
      <c r="F524" s="9">
        <f t="shared" si="41"/>
        <v>0</v>
      </c>
      <c r="G524" s="9">
        <f t="shared" si="42"/>
        <v>0</v>
      </c>
      <c r="H524" s="9">
        <f t="shared" si="43"/>
        <v>0</v>
      </c>
      <c r="I524" s="9">
        <f t="shared" si="44"/>
        <v>0</v>
      </c>
      <c r="J524" s="9">
        <f t="shared" si="45"/>
        <v>0</v>
      </c>
      <c r="K524" s="9">
        <f t="shared" si="46"/>
        <v>0</v>
      </c>
    </row>
    <row r="525" spans="3:13" hidden="1" x14ac:dyDescent="0.3">
      <c r="C525" s="9" t="str">
        <f t="shared" si="40"/>
        <v>Vrije categorie</v>
      </c>
      <c r="D525" s="9"/>
      <c r="E525" s="9"/>
      <c r="F525" s="9">
        <f t="shared" si="41"/>
        <v>0</v>
      </c>
      <c r="G525" s="9">
        <f t="shared" si="42"/>
        <v>0</v>
      </c>
      <c r="H525" s="9">
        <f t="shared" si="43"/>
        <v>0</v>
      </c>
      <c r="I525" s="9">
        <f t="shared" si="44"/>
        <v>0</v>
      </c>
      <c r="J525" s="9">
        <f t="shared" si="45"/>
        <v>0</v>
      </c>
      <c r="K525" s="9">
        <f t="shared" si="46"/>
        <v>0</v>
      </c>
    </row>
    <row r="526" spans="3:13" hidden="1" x14ac:dyDescent="0.3">
      <c r="C526" s="9" t="str">
        <f t="shared" si="40"/>
        <v>Vrije categorie</v>
      </c>
      <c r="D526" s="9"/>
      <c r="E526" s="9"/>
      <c r="F526" s="9">
        <f t="shared" si="41"/>
        <v>0</v>
      </c>
      <c r="G526" s="9">
        <f t="shared" si="42"/>
        <v>0</v>
      </c>
      <c r="H526" s="9">
        <f t="shared" si="43"/>
        <v>0</v>
      </c>
      <c r="I526" s="9">
        <f t="shared" si="44"/>
        <v>0</v>
      </c>
      <c r="J526" s="9">
        <f t="shared" si="45"/>
        <v>0</v>
      </c>
      <c r="K526" s="9">
        <f t="shared" si="46"/>
        <v>0</v>
      </c>
    </row>
    <row r="527" spans="3:13" hidden="1" x14ac:dyDescent="0.3">
      <c r="C527" s="9" t="str">
        <f t="shared" si="40"/>
        <v>Vrije categorie</v>
      </c>
      <c r="D527" s="9"/>
      <c r="E527" s="9"/>
      <c r="F527" s="9">
        <f t="shared" si="41"/>
        <v>0</v>
      </c>
      <c r="G527" s="9">
        <f t="shared" si="42"/>
        <v>0</v>
      </c>
      <c r="H527" s="9">
        <f t="shared" si="43"/>
        <v>0</v>
      </c>
      <c r="I527" s="9">
        <f t="shared" si="44"/>
        <v>0</v>
      </c>
      <c r="J527" s="9">
        <f t="shared" si="45"/>
        <v>0</v>
      </c>
      <c r="K527" s="9">
        <f t="shared" si="46"/>
        <v>0</v>
      </c>
    </row>
    <row r="528" spans="3:13" hidden="1" x14ac:dyDescent="0.3">
      <c r="C528" s="9" t="str">
        <f t="shared" si="40"/>
        <v>Vrije categorie</v>
      </c>
      <c r="D528" s="9"/>
      <c r="E528" s="9"/>
      <c r="F528" s="9">
        <f t="shared" si="41"/>
        <v>0</v>
      </c>
      <c r="G528" s="9">
        <f t="shared" si="42"/>
        <v>0</v>
      </c>
      <c r="H528" s="9">
        <f t="shared" si="43"/>
        <v>0</v>
      </c>
      <c r="I528" s="9">
        <f t="shared" si="44"/>
        <v>0</v>
      </c>
      <c r="J528" s="9">
        <f t="shared" si="45"/>
        <v>0</v>
      </c>
      <c r="K528" s="9">
        <f t="shared" si="46"/>
        <v>0</v>
      </c>
    </row>
    <row r="529" spans="3:12" hidden="1" x14ac:dyDescent="0.3">
      <c r="C529" s="9" t="str">
        <f t="shared" si="40"/>
        <v>Vrije categorie</v>
      </c>
      <c r="D529" s="9"/>
      <c r="E529" s="9"/>
      <c r="F529" s="9">
        <f t="shared" si="41"/>
        <v>0</v>
      </c>
      <c r="G529" s="9">
        <f t="shared" si="42"/>
        <v>0</v>
      </c>
      <c r="H529" s="9">
        <f t="shared" si="43"/>
        <v>0</v>
      </c>
      <c r="I529" s="9">
        <f t="shared" si="44"/>
        <v>0</v>
      </c>
      <c r="J529" s="9">
        <f t="shared" si="45"/>
        <v>0</v>
      </c>
      <c r="K529" s="9">
        <f t="shared" si="46"/>
        <v>0</v>
      </c>
    </row>
    <row r="530" spans="3:12" hidden="1" x14ac:dyDescent="0.3">
      <c r="C530" s="9" t="str">
        <f t="shared" si="40"/>
        <v>Vrije categorie</v>
      </c>
      <c r="D530" s="9"/>
      <c r="E530" s="9"/>
      <c r="F530" s="9">
        <f t="shared" si="41"/>
        <v>0</v>
      </c>
      <c r="G530" s="9">
        <f t="shared" si="42"/>
        <v>0</v>
      </c>
      <c r="H530" s="9">
        <f t="shared" si="43"/>
        <v>0</v>
      </c>
      <c r="I530" s="9">
        <f t="shared" si="44"/>
        <v>0</v>
      </c>
      <c r="J530" s="9">
        <f t="shared" si="45"/>
        <v>0</v>
      </c>
      <c r="K530" s="9">
        <f t="shared" si="46"/>
        <v>0</v>
      </c>
    </row>
    <row r="531" spans="3:12" hidden="1" x14ac:dyDescent="0.3">
      <c r="C531" s="9" t="str">
        <f t="shared" si="40"/>
        <v>Vrije categorie</v>
      </c>
      <c r="D531" s="9"/>
      <c r="E531" s="9"/>
      <c r="F531" s="9">
        <f t="shared" si="41"/>
        <v>0</v>
      </c>
      <c r="G531" s="9">
        <f t="shared" si="42"/>
        <v>0</v>
      </c>
      <c r="H531" s="9">
        <f t="shared" si="43"/>
        <v>0</v>
      </c>
      <c r="I531" s="9">
        <f t="shared" si="44"/>
        <v>0</v>
      </c>
      <c r="J531" s="9">
        <f t="shared" si="45"/>
        <v>0</v>
      </c>
      <c r="K531" s="9">
        <f t="shared" si="46"/>
        <v>0</v>
      </c>
    </row>
    <row r="532" spans="3:12" hidden="1" x14ac:dyDescent="0.3">
      <c r="C532" s="9" t="str">
        <f t="shared" si="40"/>
        <v>Vrije categorie</v>
      </c>
      <c r="D532" s="9"/>
      <c r="E532" s="9"/>
      <c r="F532" s="9">
        <f t="shared" si="41"/>
        <v>0</v>
      </c>
      <c r="G532" s="9">
        <f t="shared" si="42"/>
        <v>0</v>
      </c>
      <c r="H532" s="9">
        <f t="shared" si="43"/>
        <v>0</v>
      </c>
      <c r="I532" s="9">
        <f t="shared" si="44"/>
        <v>0</v>
      </c>
      <c r="J532" s="9">
        <f t="shared" si="45"/>
        <v>0</v>
      </c>
      <c r="K532" s="9">
        <f t="shared" si="46"/>
        <v>0</v>
      </c>
    </row>
    <row r="533" spans="3:12" hidden="1" x14ac:dyDescent="0.3">
      <c r="C533" s="9" t="str">
        <f t="shared" si="40"/>
        <v>Vrije categorie</v>
      </c>
      <c r="D533" s="9"/>
      <c r="E533" s="9"/>
      <c r="F533" s="9">
        <f t="shared" si="41"/>
        <v>0</v>
      </c>
      <c r="G533" s="9">
        <f t="shared" si="42"/>
        <v>0</v>
      </c>
      <c r="H533" s="9">
        <f t="shared" si="43"/>
        <v>0</v>
      </c>
      <c r="I533" s="9">
        <f t="shared" si="44"/>
        <v>0</v>
      </c>
      <c r="J533" s="9">
        <f t="shared" si="45"/>
        <v>0</v>
      </c>
      <c r="K533" s="9">
        <f t="shared" si="46"/>
        <v>0</v>
      </c>
    </row>
    <row r="534" spans="3:12" hidden="1" x14ac:dyDescent="0.3">
      <c r="C534" s="9" t="str">
        <f t="shared" si="40"/>
        <v>Vrije categorie</v>
      </c>
      <c r="D534" s="9"/>
      <c r="E534" s="9"/>
      <c r="F534" s="9">
        <f t="shared" si="41"/>
        <v>0</v>
      </c>
      <c r="G534" s="9">
        <f t="shared" si="42"/>
        <v>0</v>
      </c>
      <c r="H534" s="9">
        <f t="shared" si="43"/>
        <v>0</v>
      </c>
      <c r="I534" s="9">
        <f t="shared" si="44"/>
        <v>0</v>
      </c>
      <c r="J534" s="9">
        <f t="shared" si="45"/>
        <v>0</v>
      </c>
      <c r="K534" s="9">
        <f t="shared" si="46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7">SUM(F520:F534)</f>
        <v>0</v>
      </c>
      <c r="G535" s="10">
        <f t="shared" si="47"/>
        <v>0</v>
      </c>
      <c r="H535" s="10">
        <f t="shared" si="47"/>
        <v>0</v>
      </c>
      <c r="I535" s="10">
        <f t="shared" si="47"/>
        <v>0</v>
      </c>
      <c r="J535" s="10">
        <f t="shared" si="47"/>
        <v>0</v>
      </c>
      <c r="K535" s="10">
        <f t="shared" si="47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36,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Violier (Oostindie) School</v>
      </c>
      <c r="C4" s="530"/>
      <c r="D4" s="530"/>
      <c r="E4" s="530"/>
      <c r="F4" s="548" t="s">
        <v>10</v>
      </c>
      <c r="G4" s="548"/>
      <c r="H4" s="306">
        <v>36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36a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512248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 t="str">
        <f>VLOOKUP($H$4,Verzamelblad!$A$5:$EK$54,32,0)</f>
        <v>Dieptereiniging sanitair</v>
      </c>
      <c r="B22" s="66"/>
      <c r="C22" s="67"/>
      <c r="D22" s="71" t="str">
        <f>VLOOKUP($H$4,Verzamelblad!$A$5:$EK$54,33,0)</f>
        <v>m²</v>
      </c>
      <c r="E22" s="224">
        <f>VLOOKUP($H$4,Verzamelblad!$A$5:$DE$54,34)</f>
        <v>77.200000000000017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1939.5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1939.5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1939.5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181.2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1939.5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1939.5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1939.5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1939.5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 t="str">
        <f>VLOOKUP($H$4,Verzamelblad!$A$5:$EK$54,82,0)</f>
        <v>Koepelglas enkelvoudig gemeten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 t="str">
        <f>VLOOKUP($H$4,Verzamelblad!$A$5:$EK$54,84,0)</f>
        <v>Boeidelen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 t="str">
        <f>VLOOKUP($H$4,Verzamelblad!$A$5:$EK$54,86,0)</f>
        <v>Gevelbeplating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hidden="1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20" t="str">
        <f ca="1">VLOOKUP($H$4,Verzamelblad!$A$5:$EK$54,9,0)</f>
        <v/>
      </c>
      <c r="F82" s="100">
        <v>1</v>
      </c>
      <c r="G82" s="99"/>
      <c r="H82" s="99"/>
      <c r="I82" s="206" t="str">
        <f ca="1"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298400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19308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75980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15440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103120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512248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B4:E4"/>
    <mergeCell ref="F4:G4"/>
    <mergeCell ref="B5:E5"/>
    <mergeCell ref="F5:G5"/>
    <mergeCell ref="B6:E6"/>
    <mergeCell ref="F6:G6"/>
    <mergeCell ref="A82:D82"/>
    <mergeCell ref="A72:I72"/>
    <mergeCell ref="A73:I73"/>
    <mergeCell ref="A74:I74"/>
    <mergeCell ref="K17:K18"/>
    <mergeCell ref="J37:L39"/>
    <mergeCell ref="L17:L18"/>
    <mergeCell ref="A19:C19"/>
    <mergeCell ref="E19:F19"/>
    <mergeCell ref="A70:I70"/>
    <mergeCell ref="A71:I71"/>
  </mergeCells>
  <conditionalFormatting sqref="K14">
    <cfRule type="cellIs" dxfId="22" priority="4" operator="equal">
      <formula>"Geen 100%"</formula>
    </cfRule>
  </conditionalFormatting>
  <conditionalFormatting sqref="G12">
    <cfRule type="containsText" dxfId="21" priority="2" operator="containsText" text="te laag">
      <formula>NOT(ISERROR(SEARCH("te laag",G12)))</formula>
    </cfRule>
  </conditionalFormatting>
  <conditionalFormatting sqref="G13">
    <cfRule type="containsText" dxfId="20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66890856-ED36-4A9D-AE28-6FDFCE30E50B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>
    <tabColor rgb="FF173583"/>
  </sheetPr>
  <dimension ref="A1:M563"/>
  <sheetViews>
    <sheetView zoomScaleNormal="100" workbookViewId="0">
      <selection activeCell="J49" sqref="J49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'36'!H4</f>
        <v>36</v>
      </c>
      <c r="B1" s="38" t="s">
        <v>6</v>
      </c>
      <c r="C1" s="39"/>
      <c r="D1" s="51" t="str">
        <f>IF(VLOOKUP(A1,Verzamelblad!A5:E54,3)=0,"",VLOOKUP(A1,Verzamelblad!A5:E54,3))</f>
        <v>Violier (Oostindie) School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28"/>
      <c r="B4" s="328"/>
      <c r="C4" s="329" t="s">
        <v>371</v>
      </c>
      <c r="K4" s="364"/>
      <c r="L4" s="5">
        <f>IF(D4="X",0,IF(E4="",0,IF(E4="H",0,VLOOKUP(E4,$F$539:$G$553,2))))</f>
        <v>0</v>
      </c>
      <c r="M4">
        <f>SUM(K4*L4)</f>
        <v>0</v>
      </c>
    </row>
    <row r="5" spans="1:13" x14ac:dyDescent="0.3">
      <c r="A5" s="330"/>
      <c r="B5" s="352" t="s">
        <v>1074</v>
      </c>
      <c r="C5" s="159" t="s">
        <v>952</v>
      </c>
      <c r="D5" s="159"/>
      <c r="E5" s="159" t="s">
        <v>287</v>
      </c>
      <c r="F5" s="365">
        <v>23.2</v>
      </c>
      <c r="G5" s="365"/>
      <c r="H5" s="365"/>
      <c r="I5" s="365"/>
      <c r="J5" s="365"/>
      <c r="K5" s="7">
        <f t="shared" ref="K5:K68" si="0">SUM(F5:J5)</f>
        <v>23.2</v>
      </c>
      <c r="L5" s="5">
        <f>IF(D5="X",0,IF(E5="",0,IF(E5="H",0,VLOOKUP(E5,$F$539:$G$553,2))))</f>
        <v>200</v>
      </c>
      <c r="M5">
        <f t="shared" ref="M5:M68" si="1">SUM(K5*L5)</f>
        <v>4640</v>
      </c>
    </row>
    <row r="6" spans="1:13" x14ac:dyDescent="0.3">
      <c r="A6" s="362"/>
      <c r="B6" s="352" t="s">
        <v>1075</v>
      </c>
      <c r="C6" s="352" t="s">
        <v>1076</v>
      </c>
      <c r="D6" s="352"/>
      <c r="E6" s="352" t="s">
        <v>287</v>
      </c>
      <c r="F6" s="353"/>
      <c r="G6" s="353">
        <v>146.80000000000001</v>
      </c>
      <c r="H6" s="353"/>
      <c r="I6" s="353"/>
      <c r="J6" s="353"/>
      <c r="K6" s="7">
        <f t="shared" si="0"/>
        <v>146.80000000000001</v>
      </c>
      <c r="L6" s="5">
        <f t="shared" ref="L6:L69" si="2">IF(D6="X",0,IF(E6="",0,IF(E6="H",0,VLOOKUP(E6,$F$539:$G$553,2))))</f>
        <v>200</v>
      </c>
      <c r="M6">
        <f t="shared" si="1"/>
        <v>29360.000000000004</v>
      </c>
    </row>
    <row r="7" spans="1:13" x14ac:dyDescent="0.3">
      <c r="A7" s="362"/>
      <c r="B7" s="352" t="s">
        <v>1077</v>
      </c>
      <c r="C7" s="352" t="s">
        <v>854</v>
      </c>
      <c r="D7" s="352"/>
      <c r="E7" s="352" t="s">
        <v>290</v>
      </c>
      <c r="F7" s="353"/>
      <c r="G7" s="353">
        <v>87.9</v>
      </c>
      <c r="H7" s="353"/>
      <c r="I7" s="353"/>
      <c r="J7" s="353"/>
      <c r="K7" s="7">
        <f t="shared" si="0"/>
        <v>87.9</v>
      </c>
      <c r="L7" s="5">
        <f t="shared" si="2"/>
        <v>200</v>
      </c>
      <c r="M7">
        <f t="shared" si="1"/>
        <v>17580</v>
      </c>
    </row>
    <row r="8" spans="1:13" x14ac:dyDescent="0.3">
      <c r="A8" s="362"/>
      <c r="B8" s="352" t="s">
        <v>1078</v>
      </c>
      <c r="C8" s="352" t="s">
        <v>817</v>
      </c>
      <c r="D8" s="352"/>
      <c r="E8" s="352" t="s">
        <v>343</v>
      </c>
      <c r="F8" s="353"/>
      <c r="G8" s="355"/>
      <c r="H8" s="353"/>
      <c r="I8" s="353">
        <v>11.7</v>
      </c>
      <c r="J8" s="353"/>
      <c r="K8" s="7">
        <f t="shared" si="0"/>
        <v>11.7</v>
      </c>
      <c r="L8" s="5">
        <f t="shared" si="2"/>
        <v>0</v>
      </c>
      <c r="M8">
        <f t="shared" si="1"/>
        <v>0</v>
      </c>
    </row>
    <row r="9" spans="1:13" x14ac:dyDescent="0.3">
      <c r="A9" s="330"/>
      <c r="B9" s="352" t="s">
        <v>1079</v>
      </c>
      <c r="C9" s="352" t="s">
        <v>952</v>
      </c>
      <c r="D9" s="352"/>
      <c r="E9" s="352" t="s">
        <v>287</v>
      </c>
      <c r="F9" s="353">
        <v>7.4</v>
      </c>
      <c r="G9" s="353"/>
      <c r="H9" s="353"/>
      <c r="I9" s="353"/>
      <c r="J9" s="353"/>
      <c r="K9" s="7">
        <f t="shared" si="0"/>
        <v>7.4</v>
      </c>
      <c r="L9" s="5">
        <f t="shared" si="2"/>
        <v>200</v>
      </c>
      <c r="M9">
        <f t="shared" si="1"/>
        <v>1480</v>
      </c>
    </row>
    <row r="10" spans="1:13" x14ac:dyDescent="0.3">
      <c r="A10" s="330"/>
      <c r="B10" s="352" t="s">
        <v>1080</v>
      </c>
      <c r="C10" s="352" t="s">
        <v>817</v>
      </c>
      <c r="D10" s="352"/>
      <c r="E10" s="352" t="s">
        <v>343</v>
      </c>
      <c r="F10" s="353"/>
      <c r="G10" s="353"/>
      <c r="H10" s="353"/>
      <c r="I10" s="353">
        <v>6.3</v>
      </c>
      <c r="J10" s="353"/>
      <c r="K10" s="7">
        <f t="shared" si="0"/>
        <v>6.3</v>
      </c>
      <c r="L10" s="5">
        <f t="shared" si="2"/>
        <v>0</v>
      </c>
      <c r="M10">
        <f t="shared" si="1"/>
        <v>0</v>
      </c>
    </row>
    <row r="11" spans="1:13" x14ac:dyDescent="0.3">
      <c r="A11" s="362"/>
      <c r="B11" s="352" t="s">
        <v>1081</v>
      </c>
      <c r="C11" s="352" t="s">
        <v>1082</v>
      </c>
      <c r="D11" s="352"/>
      <c r="E11" s="352" t="s">
        <v>288</v>
      </c>
      <c r="F11" s="353"/>
      <c r="G11" s="353">
        <v>56.9</v>
      </c>
      <c r="H11" s="353"/>
      <c r="I11" s="353"/>
      <c r="J11" s="353"/>
      <c r="K11" s="7">
        <f t="shared" si="0"/>
        <v>56.9</v>
      </c>
      <c r="L11" s="5">
        <f t="shared" si="2"/>
        <v>200</v>
      </c>
      <c r="M11">
        <f t="shared" si="1"/>
        <v>11380</v>
      </c>
    </row>
    <row r="12" spans="1:13" x14ac:dyDescent="0.3">
      <c r="A12" s="330"/>
      <c r="B12" s="352" t="s">
        <v>1083</v>
      </c>
      <c r="C12" s="352" t="s">
        <v>1082</v>
      </c>
      <c r="D12" s="352"/>
      <c r="E12" s="352" t="s">
        <v>288</v>
      </c>
      <c r="F12" s="353"/>
      <c r="G12" s="353">
        <v>56.4</v>
      </c>
      <c r="H12" s="353"/>
      <c r="I12" s="353"/>
      <c r="J12" s="353"/>
      <c r="K12" s="7">
        <f t="shared" si="0"/>
        <v>56.4</v>
      </c>
      <c r="L12" s="5">
        <f t="shared" si="2"/>
        <v>200</v>
      </c>
      <c r="M12">
        <f t="shared" si="1"/>
        <v>11280</v>
      </c>
    </row>
    <row r="13" spans="1:13" x14ac:dyDescent="0.3">
      <c r="A13" s="366"/>
      <c r="B13" s="352" t="s">
        <v>1084</v>
      </c>
      <c r="C13" s="352" t="s">
        <v>1085</v>
      </c>
      <c r="D13" s="352"/>
      <c r="E13" s="352" t="s">
        <v>276</v>
      </c>
      <c r="F13" s="353"/>
      <c r="G13" s="353"/>
      <c r="H13" s="353"/>
      <c r="I13" s="353"/>
      <c r="J13" s="353">
        <v>7.2</v>
      </c>
      <c r="K13" s="7">
        <f t="shared" si="0"/>
        <v>7.2</v>
      </c>
      <c r="L13" s="5">
        <f t="shared" si="2"/>
        <v>200</v>
      </c>
      <c r="M13">
        <f t="shared" si="1"/>
        <v>1440</v>
      </c>
    </row>
    <row r="14" spans="1:13" x14ac:dyDescent="0.3">
      <c r="A14" s="366"/>
      <c r="B14" s="352" t="s">
        <v>1086</v>
      </c>
      <c r="C14" s="352" t="s">
        <v>1082</v>
      </c>
      <c r="D14" s="352"/>
      <c r="E14" s="352" t="s">
        <v>288</v>
      </c>
      <c r="F14" s="353"/>
      <c r="G14" s="353">
        <v>56.4</v>
      </c>
      <c r="H14" s="353"/>
      <c r="I14" s="353"/>
      <c r="J14" s="353"/>
      <c r="K14" s="7">
        <f t="shared" si="0"/>
        <v>56.4</v>
      </c>
      <c r="L14" s="5">
        <f t="shared" si="2"/>
        <v>200</v>
      </c>
      <c r="M14">
        <f t="shared" si="1"/>
        <v>11280</v>
      </c>
    </row>
    <row r="15" spans="1:13" x14ac:dyDescent="0.3">
      <c r="A15" s="362"/>
      <c r="B15" s="352" t="s">
        <v>1087</v>
      </c>
      <c r="C15" s="352" t="s">
        <v>1082</v>
      </c>
      <c r="D15" s="352"/>
      <c r="E15" s="352" t="s">
        <v>288</v>
      </c>
      <c r="F15" s="353"/>
      <c r="G15" s="353">
        <v>56</v>
      </c>
      <c r="H15" s="353"/>
      <c r="I15" s="353"/>
      <c r="J15" s="353"/>
      <c r="K15" s="7">
        <f t="shared" si="0"/>
        <v>56</v>
      </c>
      <c r="L15" s="5">
        <f t="shared" si="2"/>
        <v>200</v>
      </c>
      <c r="M15">
        <f t="shared" si="1"/>
        <v>11200</v>
      </c>
    </row>
    <row r="16" spans="1:13" x14ac:dyDescent="0.3">
      <c r="A16" s="362"/>
      <c r="B16" s="352" t="s">
        <v>1088</v>
      </c>
      <c r="C16" s="352" t="s">
        <v>1085</v>
      </c>
      <c r="D16" s="352"/>
      <c r="E16" s="352" t="s">
        <v>276</v>
      </c>
      <c r="F16" s="353"/>
      <c r="G16" s="353"/>
      <c r="H16" s="353"/>
      <c r="I16" s="353"/>
      <c r="J16" s="353">
        <v>7.2</v>
      </c>
      <c r="K16" s="7">
        <f t="shared" si="0"/>
        <v>7.2</v>
      </c>
      <c r="L16" s="5">
        <f t="shared" si="2"/>
        <v>200</v>
      </c>
      <c r="M16">
        <f t="shared" si="1"/>
        <v>1440</v>
      </c>
    </row>
    <row r="17" spans="1:13" x14ac:dyDescent="0.3">
      <c r="A17" s="362"/>
      <c r="B17" s="352" t="s">
        <v>1089</v>
      </c>
      <c r="C17" s="352" t="s">
        <v>1082</v>
      </c>
      <c r="D17" s="352"/>
      <c r="E17" s="352" t="s">
        <v>288</v>
      </c>
      <c r="F17" s="353"/>
      <c r="G17" s="353">
        <v>56.7</v>
      </c>
      <c r="H17" s="353"/>
      <c r="I17" s="353"/>
      <c r="J17" s="353"/>
      <c r="K17" s="7">
        <f t="shared" si="0"/>
        <v>56.7</v>
      </c>
      <c r="L17" s="5">
        <f t="shared" si="2"/>
        <v>200</v>
      </c>
      <c r="M17">
        <f t="shared" si="1"/>
        <v>11340</v>
      </c>
    </row>
    <row r="18" spans="1:13" x14ac:dyDescent="0.3">
      <c r="A18" s="362"/>
      <c r="B18" s="352" t="s">
        <v>1090</v>
      </c>
      <c r="C18" s="352" t="s">
        <v>1082</v>
      </c>
      <c r="D18" s="352"/>
      <c r="E18" s="352" t="s">
        <v>288</v>
      </c>
      <c r="F18" s="353"/>
      <c r="G18" s="353">
        <v>56.5</v>
      </c>
      <c r="H18" s="353"/>
      <c r="I18" s="353"/>
      <c r="J18" s="353"/>
      <c r="K18" s="7">
        <f t="shared" si="0"/>
        <v>56.5</v>
      </c>
      <c r="L18" s="5">
        <f t="shared" si="2"/>
        <v>200</v>
      </c>
      <c r="M18">
        <f t="shared" si="1"/>
        <v>11300</v>
      </c>
    </row>
    <row r="19" spans="1:13" x14ac:dyDescent="0.3">
      <c r="A19" s="362"/>
      <c r="B19" s="352" t="s">
        <v>1091</v>
      </c>
      <c r="C19" s="352" t="s">
        <v>1085</v>
      </c>
      <c r="D19" s="352"/>
      <c r="E19" s="352" t="s">
        <v>276</v>
      </c>
      <c r="F19" s="353"/>
      <c r="G19" s="353"/>
      <c r="H19" s="353"/>
      <c r="I19" s="353"/>
      <c r="J19" s="353">
        <v>7.7</v>
      </c>
      <c r="K19" s="7">
        <f t="shared" si="0"/>
        <v>7.7</v>
      </c>
      <c r="L19" s="5">
        <f t="shared" si="2"/>
        <v>200</v>
      </c>
      <c r="M19">
        <f t="shared" si="1"/>
        <v>1540</v>
      </c>
    </row>
    <row r="20" spans="1:13" x14ac:dyDescent="0.3">
      <c r="A20" s="362"/>
      <c r="B20" s="352" t="s">
        <v>1092</v>
      </c>
      <c r="C20" s="352" t="s">
        <v>817</v>
      </c>
      <c r="D20" s="352"/>
      <c r="E20" s="352" t="s">
        <v>343</v>
      </c>
      <c r="F20" s="353"/>
      <c r="G20" s="353">
        <v>6.5</v>
      </c>
      <c r="H20" s="353"/>
      <c r="I20" s="353"/>
      <c r="J20" s="353"/>
      <c r="K20" s="7">
        <f t="shared" si="0"/>
        <v>6.5</v>
      </c>
      <c r="L20" s="5">
        <f t="shared" si="2"/>
        <v>0</v>
      </c>
      <c r="M20">
        <f t="shared" si="1"/>
        <v>0</v>
      </c>
    </row>
    <row r="21" spans="1:13" x14ac:dyDescent="0.3">
      <c r="A21" s="362"/>
      <c r="B21" s="352" t="s">
        <v>1093</v>
      </c>
      <c r="C21" s="352" t="s">
        <v>1094</v>
      </c>
      <c r="D21" s="352"/>
      <c r="E21" s="352" t="s">
        <v>288</v>
      </c>
      <c r="F21" s="353"/>
      <c r="G21" s="353">
        <v>137.1</v>
      </c>
      <c r="H21" s="353"/>
      <c r="I21" s="353"/>
      <c r="J21" s="353"/>
      <c r="K21" s="7">
        <f t="shared" si="0"/>
        <v>137.1</v>
      </c>
      <c r="L21" s="5">
        <f t="shared" si="2"/>
        <v>200</v>
      </c>
      <c r="M21">
        <f t="shared" si="1"/>
        <v>27420</v>
      </c>
    </row>
    <row r="22" spans="1:13" x14ac:dyDescent="0.3">
      <c r="A22" s="362"/>
      <c r="B22" s="352" t="s">
        <v>1095</v>
      </c>
      <c r="C22" s="352" t="s">
        <v>850</v>
      </c>
      <c r="D22" s="352"/>
      <c r="E22" s="352" t="s">
        <v>289</v>
      </c>
      <c r="F22" s="353"/>
      <c r="G22" s="353">
        <v>9</v>
      </c>
      <c r="H22" s="353"/>
      <c r="I22" s="353"/>
      <c r="J22" s="353"/>
      <c r="K22" s="7">
        <f t="shared" si="0"/>
        <v>9</v>
      </c>
      <c r="L22" s="5">
        <f t="shared" si="2"/>
        <v>120</v>
      </c>
      <c r="M22">
        <f t="shared" si="1"/>
        <v>1080</v>
      </c>
    </row>
    <row r="23" spans="1:13" x14ac:dyDescent="0.3">
      <c r="A23" s="330"/>
      <c r="B23" s="352" t="s">
        <v>1096</v>
      </c>
      <c r="C23" s="352" t="s">
        <v>1097</v>
      </c>
      <c r="D23" s="352"/>
      <c r="E23" s="352" t="s">
        <v>289</v>
      </c>
      <c r="F23" s="353">
        <v>17.3</v>
      </c>
      <c r="G23" s="353"/>
      <c r="H23" s="353"/>
      <c r="I23" s="353"/>
      <c r="J23" s="353"/>
      <c r="K23" s="7">
        <f t="shared" si="0"/>
        <v>17.3</v>
      </c>
      <c r="L23" s="5">
        <f t="shared" si="2"/>
        <v>120</v>
      </c>
      <c r="M23">
        <f t="shared" si="1"/>
        <v>2076</v>
      </c>
    </row>
    <row r="24" spans="1:13" x14ac:dyDescent="0.3">
      <c r="A24" s="366"/>
      <c r="B24" s="352" t="s">
        <v>1098</v>
      </c>
      <c r="C24" s="352" t="s">
        <v>1099</v>
      </c>
      <c r="D24" s="352"/>
      <c r="E24" s="352" t="s">
        <v>289</v>
      </c>
      <c r="F24" s="353">
        <v>14.1</v>
      </c>
      <c r="G24" s="353"/>
      <c r="H24" s="353"/>
      <c r="I24" s="353"/>
      <c r="J24" s="353"/>
      <c r="K24" s="7">
        <f t="shared" si="0"/>
        <v>14.1</v>
      </c>
      <c r="L24" s="5">
        <f t="shared" si="2"/>
        <v>120</v>
      </c>
      <c r="M24">
        <f t="shared" si="1"/>
        <v>1692</v>
      </c>
    </row>
    <row r="25" spans="1:13" x14ac:dyDescent="0.3">
      <c r="A25" s="366"/>
      <c r="B25" s="352" t="s">
        <v>1100</v>
      </c>
      <c r="C25" s="352" t="s">
        <v>1099</v>
      </c>
      <c r="D25" s="352"/>
      <c r="E25" s="352" t="s">
        <v>289</v>
      </c>
      <c r="F25" s="353">
        <v>14.1</v>
      </c>
      <c r="G25" s="353"/>
      <c r="H25" s="353"/>
      <c r="I25" s="353"/>
      <c r="J25" s="353"/>
      <c r="K25" s="7">
        <f t="shared" si="0"/>
        <v>14.1</v>
      </c>
      <c r="L25" s="5">
        <f t="shared" si="2"/>
        <v>120</v>
      </c>
      <c r="M25">
        <f t="shared" si="1"/>
        <v>1692</v>
      </c>
    </row>
    <row r="26" spans="1:13" x14ac:dyDescent="0.3">
      <c r="A26" s="330"/>
      <c r="B26" s="352" t="s">
        <v>1101</v>
      </c>
      <c r="C26" s="352" t="s">
        <v>1097</v>
      </c>
      <c r="D26" s="352"/>
      <c r="E26" s="352" t="s">
        <v>289</v>
      </c>
      <c r="F26" s="353">
        <v>16.399999999999999</v>
      </c>
      <c r="G26" s="353"/>
      <c r="H26" s="353"/>
      <c r="I26" s="353"/>
      <c r="J26" s="353"/>
      <c r="K26" s="7">
        <f t="shared" si="0"/>
        <v>16.399999999999999</v>
      </c>
      <c r="L26" s="5">
        <f t="shared" si="2"/>
        <v>120</v>
      </c>
      <c r="M26">
        <f t="shared" si="1"/>
        <v>1967.9999999999998</v>
      </c>
    </row>
    <row r="27" spans="1:13" x14ac:dyDescent="0.3">
      <c r="A27" s="352"/>
      <c r="B27" s="352" t="s">
        <v>1102</v>
      </c>
      <c r="C27" s="352" t="s">
        <v>826</v>
      </c>
      <c r="D27" s="352"/>
      <c r="E27" s="352" t="s">
        <v>343</v>
      </c>
      <c r="F27" s="353"/>
      <c r="G27" s="353">
        <v>5.5</v>
      </c>
      <c r="H27" s="353"/>
      <c r="I27" s="353"/>
      <c r="J27" s="353"/>
      <c r="K27" s="7">
        <f t="shared" si="0"/>
        <v>5.5</v>
      </c>
      <c r="L27" s="5">
        <f t="shared" si="2"/>
        <v>0</v>
      </c>
      <c r="M27">
        <f t="shared" si="1"/>
        <v>0</v>
      </c>
    </row>
    <row r="28" spans="1:13" x14ac:dyDescent="0.3">
      <c r="A28" s="352"/>
      <c r="B28" s="352" t="s">
        <v>1103</v>
      </c>
      <c r="C28" s="352" t="s">
        <v>857</v>
      </c>
      <c r="D28" s="352"/>
      <c r="E28" s="352" t="s">
        <v>287</v>
      </c>
      <c r="F28" s="353"/>
      <c r="G28" s="353">
        <v>2.4</v>
      </c>
      <c r="H28" s="353"/>
      <c r="I28" s="353"/>
      <c r="J28" s="353"/>
      <c r="K28" s="7">
        <f t="shared" si="0"/>
        <v>2.4</v>
      </c>
      <c r="L28" s="5">
        <f t="shared" si="2"/>
        <v>200</v>
      </c>
      <c r="M28">
        <f t="shared" si="1"/>
        <v>480</v>
      </c>
    </row>
    <row r="29" spans="1:13" x14ac:dyDescent="0.3">
      <c r="A29" s="352"/>
      <c r="B29" s="352" t="s">
        <v>1104</v>
      </c>
      <c r="C29" s="352" t="s">
        <v>1105</v>
      </c>
      <c r="D29" s="352"/>
      <c r="E29" s="352" t="s">
        <v>289</v>
      </c>
      <c r="F29" s="353"/>
      <c r="G29" s="353">
        <v>9.6</v>
      </c>
      <c r="H29" s="353"/>
      <c r="I29" s="353"/>
      <c r="J29" s="353"/>
      <c r="K29" s="7">
        <f t="shared" si="0"/>
        <v>9.6</v>
      </c>
      <c r="L29" s="5">
        <f t="shared" si="2"/>
        <v>120</v>
      </c>
      <c r="M29">
        <f t="shared" si="1"/>
        <v>1152</v>
      </c>
    </row>
    <row r="30" spans="1:13" x14ac:dyDescent="0.3">
      <c r="A30" s="352"/>
      <c r="B30" s="352" t="s">
        <v>1106</v>
      </c>
      <c r="C30" s="352" t="s">
        <v>1107</v>
      </c>
      <c r="D30" s="352" t="s">
        <v>659</v>
      </c>
      <c r="E30" s="352" t="s">
        <v>343</v>
      </c>
      <c r="F30" s="353"/>
      <c r="G30" s="353">
        <v>5.9</v>
      </c>
      <c r="H30" s="353"/>
      <c r="I30" s="353"/>
      <c r="J30" s="353"/>
      <c r="K30" s="7">
        <f t="shared" si="0"/>
        <v>5.9</v>
      </c>
      <c r="L30" s="5">
        <f t="shared" si="2"/>
        <v>0</v>
      </c>
      <c r="M30">
        <f t="shared" si="1"/>
        <v>0</v>
      </c>
    </row>
    <row r="31" spans="1:13" x14ac:dyDescent="0.3">
      <c r="A31" s="352"/>
      <c r="B31" s="352" t="s">
        <v>1108</v>
      </c>
      <c r="C31" s="352" t="s">
        <v>817</v>
      </c>
      <c r="D31" s="352" t="s">
        <v>659</v>
      </c>
      <c r="E31" s="352" t="s">
        <v>343</v>
      </c>
      <c r="F31" s="353"/>
      <c r="G31" s="353">
        <v>11.9</v>
      </c>
      <c r="H31" s="353"/>
      <c r="I31" s="353"/>
      <c r="J31" s="353"/>
      <c r="K31" s="7">
        <f t="shared" si="0"/>
        <v>11.9</v>
      </c>
      <c r="L31" s="5">
        <f t="shared" si="2"/>
        <v>0</v>
      </c>
      <c r="M31">
        <f t="shared" si="1"/>
        <v>0</v>
      </c>
    </row>
    <row r="32" spans="1:13" x14ac:dyDescent="0.3">
      <c r="A32" s="352"/>
      <c r="B32" s="352" t="s">
        <v>1109</v>
      </c>
      <c r="C32" s="352" t="s">
        <v>997</v>
      </c>
      <c r="D32" s="352" t="s">
        <v>659</v>
      </c>
      <c r="E32" s="352" t="s">
        <v>276</v>
      </c>
      <c r="F32" s="353"/>
      <c r="G32" s="353"/>
      <c r="H32" s="353"/>
      <c r="I32" s="353"/>
      <c r="J32" s="353">
        <v>3.9</v>
      </c>
      <c r="K32" s="7">
        <f t="shared" si="0"/>
        <v>3.9</v>
      </c>
      <c r="L32" s="5">
        <f t="shared" si="2"/>
        <v>0</v>
      </c>
      <c r="M32">
        <f t="shared" si="1"/>
        <v>0</v>
      </c>
    </row>
    <row r="33" spans="1:13" x14ac:dyDescent="0.3">
      <c r="A33" s="352"/>
      <c r="B33" s="352" t="s">
        <v>1110</v>
      </c>
      <c r="C33" s="352" t="s">
        <v>1111</v>
      </c>
      <c r="D33" s="352" t="s">
        <v>659</v>
      </c>
      <c r="E33" s="352" t="s">
        <v>276</v>
      </c>
      <c r="F33" s="353"/>
      <c r="G33" s="353"/>
      <c r="H33" s="353"/>
      <c r="I33" s="353"/>
      <c r="J33" s="353">
        <v>2.8</v>
      </c>
      <c r="K33" s="7">
        <f t="shared" si="0"/>
        <v>2.8</v>
      </c>
      <c r="L33" s="5">
        <f t="shared" si="2"/>
        <v>0</v>
      </c>
      <c r="M33">
        <f t="shared" si="1"/>
        <v>0</v>
      </c>
    </row>
    <row r="34" spans="1:13" x14ac:dyDescent="0.3">
      <c r="A34" s="361"/>
      <c r="B34" s="352" t="s">
        <v>1112</v>
      </c>
      <c r="C34" s="352" t="s">
        <v>1113</v>
      </c>
      <c r="D34" s="352" t="s">
        <v>659</v>
      </c>
      <c r="E34" s="352" t="s">
        <v>343</v>
      </c>
      <c r="F34" s="353"/>
      <c r="G34" s="353">
        <v>8.6999999999999993</v>
      </c>
      <c r="H34" s="353"/>
      <c r="I34" s="353"/>
      <c r="J34" s="353"/>
      <c r="K34" s="7">
        <f t="shared" si="0"/>
        <v>8.6999999999999993</v>
      </c>
      <c r="L34" s="5">
        <f t="shared" si="2"/>
        <v>0</v>
      </c>
      <c r="M34">
        <f t="shared" si="1"/>
        <v>0</v>
      </c>
    </row>
    <row r="35" spans="1:13" x14ac:dyDescent="0.3">
      <c r="A35" s="362"/>
      <c r="B35" s="352" t="s">
        <v>1114</v>
      </c>
      <c r="C35" s="352" t="s">
        <v>889</v>
      </c>
      <c r="D35" s="352" t="s">
        <v>659</v>
      </c>
      <c r="E35" s="352" t="s">
        <v>343</v>
      </c>
      <c r="F35" s="353"/>
      <c r="G35" s="353">
        <v>8.5</v>
      </c>
      <c r="H35" s="353"/>
      <c r="I35" s="353"/>
      <c r="J35" s="353"/>
      <c r="K35" s="7">
        <f t="shared" si="0"/>
        <v>8.5</v>
      </c>
      <c r="L35" s="5">
        <f t="shared" si="2"/>
        <v>0</v>
      </c>
      <c r="M35">
        <f t="shared" si="1"/>
        <v>0</v>
      </c>
    </row>
    <row r="36" spans="1:13" x14ac:dyDescent="0.3">
      <c r="A36" s="362"/>
      <c r="B36" s="352" t="s">
        <v>1115</v>
      </c>
      <c r="C36" s="352" t="s">
        <v>1116</v>
      </c>
      <c r="D36" s="352" t="s">
        <v>659</v>
      </c>
      <c r="E36" s="352" t="s">
        <v>276</v>
      </c>
      <c r="F36" s="353"/>
      <c r="G36" s="353"/>
      <c r="H36" s="353"/>
      <c r="I36" s="353"/>
      <c r="J36" s="353">
        <v>15.1</v>
      </c>
      <c r="K36" s="7">
        <f t="shared" si="0"/>
        <v>15.1</v>
      </c>
      <c r="L36" s="5">
        <f t="shared" si="2"/>
        <v>0</v>
      </c>
      <c r="M36">
        <f t="shared" si="1"/>
        <v>0</v>
      </c>
    </row>
    <row r="37" spans="1:13" x14ac:dyDescent="0.3">
      <c r="A37" s="362"/>
      <c r="B37" s="352" t="s">
        <v>1117</v>
      </c>
      <c r="C37" s="352" t="s">
        <v>997</v>
      </c>
      <c r="D37" s="352"/>
      <c r="E37" s="352" t="s">
        <v>276</v>
      </c>
      <c r="F37" s="353"/>
      <c r="G37" s="353"/>
      <c r="H37" s="353"/>
      <c r="I37" s="353"/>
      <c r="J37" s="353">
        <v>4.8</v>
      </c>
      <c r="K37" s="7">
        <f t="shared" si="0"/>
        <v>4.8</v>
      </c>
      <c r="L37" s="5">
        <f t="shared" si="2"/>
        <v>200</v>
      </c>
      <c r="M37">
        <f t="shared" si="1"/>
        <v>960</v>
      </c>
    </row>
    <row r="38" spans="1:13" x14ac:dyDescent="0.3">
      <c r="A38" s="362"/>
      <c r="B38" s="352" t="s">
        <v>1118</v>
      </c>
      <c r="C38" s="352" t="s">
        <v>965</v>
      </c>
      <c r="D38" s="352"/>
      <c r="E38" s="352" t="s">
        <v>276</v>
      </c>
      <c r="F38" s="353"/>
      <c r="G38" s="353"/>
      <c r="H38" s="353"/>
      <c r="I38" s="353"/>
      <c r="J38" s="353">
        <v>1.3</v>
      </c>
      <c r="K38" s="7">
        <f t="shared" si="0"/>
        <v>1.3</v>
      </c>
      <c r="L38" s="5">
        <f t="shared" si="2"/>
        <v>200</v>
      </c>
      <c r="M38">
        <f t="shared" si="1"/>
        <v>260</v>
      </c>
    </row>
    <row r="39" spans="1:13" x14ac:dyDescent="0.3">
      <c r="A39" s="362"/>
      <c r="B39" s="352" t="s">
        <v>1119</v>
      </c>
      <c r="C39" s="352" t="s">
        <v>995</v>
      </c>
      <c r="D39" s="352"/>
      <c r="E39" s="352" t="s">
        <v>289</v>
      </c>
      <c r="F39" s="353"/>
      <c r="G39" s="353">
        <v>5</v>
      </c>
      <c r="H39" s="353"/>
      <c r="I39" s="353"/>
      <c r="J39" s="353"/>
      <c r="K39" s="7">
        <f t="shared" si="0"/>
        <v>5</v>
      </c>
      <c r="L39" s="5">
        <f t="shared" si="2"/>
        <v>120</v>
      </c>
      <c r="M39">
        <f t="shared" si="1"/>
        <v>600</v>
      </c>
    </row>
    <row r="40" spans="1:13" x14ac:dyDescent="0.3">
      <c r="A40" s="362"/>
      <c r="B40" s="352" t="s">
        <v>1120</v>
      </c>
      <c r="C40" s="352" t="s">
        <v>1121</v>
      </c>
      <c r="D40" s="352"/>
      <c r="E40" s="352" t="s">
        <v>290</v>
      </c>
      <c r="F40" s="353"/>
      <c r="G40" s="355"/>
      <c r="H40" s="353"/>
      <c r="I40" s="353"/>
      <c r="J40" s="353">
        <v>25</v>
      </c>
      <c r="K40" s="7">
        <f t="shared" si="0"/>
        <v>25</v>
      </c>
      <c r="L40" s="5">
        <f t="shared" si="2"/>
        <v>200</v>
      </c>
      <c r="M40">
        <f t="shared" si="1"/>
        <v>5000</v>
      </c>
    </row>
    <row r="41" spans="1:13" x14ac:dyDescent="0.3">
      <c r="A41" s="362"/>
      <c r="B41" s="352" t="s">
        <v>1122</v>
      </c>
      <c r="C41" s="352" t="s">
        <v>1000</v>
      </c>
      <c r="D41" s="352"/>
      <c r="E41" s="352" t="s">
        <v>290</v>
      </c>
      <c r="F41" s="353"/>
      <c r="G41" s="355"/>
      <c r="H41" s="353">
        <v>67.400000000000006</v>
      </c>
      <c r="I41" s="353"/>
      <c r="J41" s="353"/>
      <c r="K41" s="7">
        <f t="shared" si="0"/>
        <v>67.400000000000006</v>
      </c>
      <c r="L41" s="5">
        <f t="shared" si="2"/>
        <v>200</v>
      </c>
      <c r="M41">
        <f t="shared" si="1"/>
        <v>13480.000000000002</v>
      </c>
    </row>
    <row r="42" spans="1:13" x14ac:dyDescent="0.3">
      <c r="A42" s="362"/>
      <c r="B42" s="352" t="s">
        <v>1123</v>
      </c>
      <c r="C42" s="352" t="s">
        <v>1124</v>
      </c>
      <c r="D42" s="352"/>
      <c r="E42" s="352" t="s">
        <v>290</v>
      </c>
      <c r="F42" s="353"/>
      <c r="G42" s="355"/>
      <c r="H42" s="353">
        <v>310.3</v>
      </c>
      <c r="I42" s="353"/>
      <c r="J42" s="353"/>
      <c r="K42" s="7">
        <f t="shared" si="0"/>
        <v>310.3</v>
      </c>
      <c r="L42" s="5">
        <f t="shared" si="2"/>
        <v>200</v>
      </c>
      <c r="M42">
        <f t="shared" si="1"/>
        <v>62060</v>
      </c>
    </row>
    <row r="43" spans="1:13" x14ac:dyDescent="0.3">
      <c r="A43" s="362"/>
      <c r="B43" s="352" t="s">
        <v>1125</v>
      </c>
      <c r="C43" s="352" t="s">
        <v>1121</v>
      </c>
      <c r="D43" s="352"/>
      <c r="E43" s="352" t="s">
        <v>290</v>
      </c>
      <c r="F43" s="353"/>
      <c r="G43" s="355"/>
      <c r="H43" s="353"/>
      <c r="I43" s="353"/>
      <c r="J43" s="353">
        <v>25</v>
      </c>
      <c r="K43" s="7">
        <f t="shared" si="0"/>
        <v>25</v>
      </c>
      <c r="L43" s="5">
        <f t="shared" si="2"/>
        <v>200</v>
      </c>
      <c r="M43">
        <f t="shared" si="1"/>
        <v>5000</v>
      </c>
    </row>
    <row r="44" spans="1:13" x14ac:dyDescent="0.3">
      <c r="A44" s="362"/>
      <c r="B44" s="352" t="s">
        <v>1126</v>
      </c>
      <c r="C44" s="352" t="s">
        <v>965</v>
      </c>
      <c r="D44" s="352"/>
      <c r="E44" s="352" t="s">
        <v>276</v>
      </c>
      <c r="F44" s="353"/>
      <c r="G44" s="355"/>
      <c r="H44" s="353"/>
      <c r="I44" s="353"/>
      <c r="J44" s="353">
        <v>1.2</v>
      </c>
      <c r="K44" s="7">
        <f t="shared" si="0"/>
        <v>1.2</v>
      </c>
      <c r="L44" s="5">
        <f t="shared" si="2"/>
        <v>200</v>
      </c>
      <c r="M44">
        <f t="shared" si="1"/>
        <v>240</v>
      </c>
    </row>
    <row r="45" spans="1:13" x14ac:dyDescent="0.3">
      <c r="A45" s="362"/>
      <c r="B45" s="352" t="s">
        <v>1127</v>
      </c>
      <c r="C45" s="352" t="s">
        <v>1116</v>
      </c>
      <c r="D45" s="352"/>
      <c r="E45" s="352" t="s">
        <v>276</v>
      </c>
      <c r="F45" s="353"/>
      <c r="G45" s="355"/>
      <c r="H45" s="353"/>
      <c r="I45" s="353"/>
      <c r="J45" s="353">
        <v>14.8</v>
      </c>
      <c r="K45" s="7">
        <f t="shared" si="0"/>
        <v>14.8</v>
      </c>
      <c r="L45" s="5">
        <f t="shared" si="2"/>
        <v>200</v>
      </c>
      <c r="M45">
        <f t="shared" si="1"/>
        <v>2960</v>
      </c>
    </row>
    <row r="46" spans="1:13" x14ac:dyDescent="0.3">
      <c r="A46" s="362"/>
      <c r="B46" s="352" t="s">
        <v>1128</v>
      </c>
      <c r="C46" s="352" t="s">
        <v>952</v>
      </c>
      <c r="D46" s="352"/>
      <c r="E46" s="352" t="s">
        <v>287</v>
      </c>
      <c r="F46" s="353"/>
      <c r="G46" s="353">
        <v>9.9</v>
      </c>
      <c r="H46" s="353"/>
      <c r="I46" s="353"/>
      <c r="J46" s="353"/>
      <c r="K46" s="7">
        <f t="shared" si="0"/>
        <v>9.9</v>
      </c>
      <c r="L46" s="5">
        <f t="shared" si="2"/>
        <v>200</v>
      </c>
      <c r="M46">
        <f t="shared" si="1"/>
        <v>1980</v>
      </c>
    </row>
    <row r="47" spans="1:13" x14ac:dyDescent="0.3">
      <c r="A47" s="362"/>
      <c r="B47" s="352" t="s">
        <v>1129</v>
      </c>
      <c r="C47" s="352" t="s">
        <v>953</v>
      </c>
      <c r="D47" s="352"/>
      <c r="E47" s="352" t="s">
        <v>287</v>
      </c>
      <c r="F47" s="353"/>
      <c r="G47" s="353">
        <v>32.6</v>
      </c>
      <c r="H47" s="353"/>
      <c r="I47" s="353"/>
      <c r="J47" s="353"/>
      <c r="K47" s="7">
        <f t="shared" si="0"/>
        <v>32.6</v>
      </c>
      <c r="L47" s="5">
        <f t="shared" si="2"/>
        <v>200</v>
      </c>
      <c r="M47">
        <f t="shared" si="1"/>
        <v>6520</v>
      </c>
    </row>
    <row r="48" spans="1:13" x14ac:dyDescent="0.3">
      <c r="A48" s="362"/>
      <c r="B48" s="352" t="s">
        <v>1130</v>
      </c>
      <c r="C48" s="352" t="s">
        <v>889</v>
      </c>
      <c r="D48" s="352" t="s">
        <v>659</v>
      </c>
      <c r="E48" s="352" t="s">
        <v>343</v>
      </c>
      <c r="F48" s="353"/>
      <c r="G48" s="353">
        <v>4.0999999999999996</v>
      </c>
      <c r="H48" s="353"/>
      <c r="I48" s="353"/>
      <c r="J48" s="353"/>
      <c r="K48" s="7">
        <f t="shared" si="0"/>
        <v>4.0999999999999996</v>
      </c>
      <c r="L48" s="5">
        <f t="shared" si="2"/>
        <v>0</v>
      </c>
      <c r="M48">
        <f t="shared" si="1"/>
        <v>0</v>
      </c>
    </row>
    <row r="49" spans="1:13" x14ac:dyDescent="0.3">
      <c r="A49" s="362"/>
      <c r="B49" s="352" t="s">
        <v>1131</v>
      </c>
      <c r="C49" s="352" t="s">
        <v>817</v>
      </c>
      <c r="D49" s="352" t="s">
        <v>659</v>
      </c>
      <c r="E49" s="352" t="s">
        <v>343</v>
      </c>
      <c r="F49" s="353"/>
      <c r="G49" s="353">
        <v>6.3</v>
      </c>
      <c r="H49" s="353"/>
      <c r="I49" s="353"/>
      <c r="J49" s="353"/>
      <c r="K49" s="7">
        <f t="shared" si="0"/>
        <v>6.3</v>
      </c>
      <c r="L49" s="5">
        <f t="shared" si="2"/>
        <v>0</v>
      </c>
      <c r="M49">
        <f t="shared" si="1"/>
        <v>0</v>
      </c>
    </row>
    <row r="50" spans="1:13" x14ac:dyDescent="0.3">
      <c r="A50" s="362"/>
      <c r="B50" s="352" t="s">
        <v>1132</v>
      </c>
      <c r="C50" s="352" t="s">
        <v>808</v>
      </c>
      <c r="D50" s="352" t="s">
        <v>659</v>
      </c>
      <c r="E50" s="352" t="s">
        <v>289</v>
      </c>
      <c r="F50" s="353"/>
      <c r="G50" s="353">
        <v>8.5</v>
      </c>
      <c r="H50" s="353"/>
      <c r="I50" s="353"/>
      <c r="J50" s="353"/>
      <c r="K50" s="7">
        <f t="shared" si="0"/>
        <v>8.5</v>
      </c>
      <c r="L50" s="5">
        <f t="shared" si="2"/>
        <v>0</v>
      </c>
      <c r="M50">
        <f t="shared" si="1"/>
        <v>0</v>
      </c>
    </row>
    <row r="51" spans="1:13" x14ac:dyDescent="0.3">
      <c r="A51" s="362"/>
      <c r="B51" s="352" t="s">
        <v>1133</v>
      </c>
      <c r="C51" s="352" t="s">
        <v>808</v>
      </c>
      <c r="D51" s="352" t="s">
        <v>659</v>
      </c>
      <c r="E51" s="352" t="s">
        <v>289</v>
      </c>
      <c r="F51" s="353"/>
      <c r="G51" s="353">
        <v>8.3000000000000007</v>
      </c>
      <c r="H51" s="353"/>
      <c r="I51" s="353"/>
      <c r="J51" s="353"/>
      <c r="K51" s="7">
        <f t="shared" si="0"/>
        <v>8.3000000000000007</v>
      </c>
      <c r="L51" s="5">
        <f t="shared" si="2"/>
        <v>0</v>
      </c>
      <c r="M51">
        <f t="shared" si="1"/>
        <v>0</v>
      </c>
    </row>
    <row r="52" spans="1:13" x14ac:dyDescent="0.3">
      <c r="A52" s="362"/>
      <c r="B52" s="352" t="s">
        <v>1134</v>
      </c>
      <c r="C52" s="352" t="s">
        <v>1135</v>
      </c>
      <c r="D52" s="352" t="s">
        <v>659</v>
      </c>
      <c r="E52" s="352" t="s">
        <v>288</v>
      </c>
      <c r="F52" s="353"/>
      <c r="G52" s="353">
        <v>60.1</v>
      </c>
      <c r="H52" s="353"/>
      <c r="I52" s="353"/>
      <c r="J52" s="353"/>
      <c r="K52" s="7">
        <f t="shared" si="0"/>
        <v>60.1</v>
      </c>
      <c r="L52" s="5">
        <f t="shared" si="2"/>
        <v>0</v>
      </c>
      <c r="M52">
        <f t="shared" si="1"/>
        <v>0</v>
      </c>
    </row>
    <row r="53" spans="1:13" x14ac:dyDescent="0.3">
      <c r="A53" s="362"/>
      <c r="B53" s="352" t="s">
        <v>1136</v>
      </c>
      <c r="C53" s="352" t="s">
        <v>1137</v>
      </c>
      <c r="D53" s="352" t="s">
        <v>659</v>
      </c>
      <c r="E53" s="352" t="s">
        <v>276</v>
      </c>
      <c r="F53" s="353"/>
      <c r="G53" s="353"/>
      <c r="H53" s="353"/>
      <c r="I53" s="353"/>
      <c r="J53" s="353">
        <v>9.3000000000000007</v>
      </c>
      <c r="K53" s="7">
        <f t="shared" si="0"/>
        <v>9.3000000000000007</v>
      </c>
      <c r="L53" s="5">
        <f t="shared" si="2"/>
        <v>0</v>
      </c>
      <c r="M53">
        <f t="shared" si="1"/>
        <v>0</v>
      </c>
    </row>
    <row r="54" spans="1:13" x14ac:dyDescent="0.3">
      <c r="A54" s="362"/>
      <c r="B54" s="352" t="s">
        <v>1138</v>
      </c>
      <c r="C54" s="352" t="s">
        <v>808</v>
      </c>
      <c r="D54" s="352" t="s">
        <v>659</v>
      </c>
      <c r="E54" s="352" t="s">
        <v>289</v>
      </c>
      <c r="F54" s="353"/>
      <c r="G54" s="353">
        <v>8.1999999999999993</v>
      </c>
      <c r="H54" s="353"/>
      <c r="I54" s="353"/>
      <c r="J54" s="353"/>
      <c r="K54" s="7">
        <f t="shared" si="0"/>
        <v>8.1999999999999993</v>
      </c>
      <c r="L54" s="5">
        <f t="shared" si="2"/>
        <v>0</v>
      </c>
      <c r="M54">
        <f t="shared" si="1"/>
        <v>0</v>
      </c>
    </row>
    <row r="55" spans="1:13" x14ac:dyDescent="0.3">
      <c r="A55" s="362"/>
      <c r="B55" s="352" t="s">
        <v>1139</v>
      </c>
      <c r="C55" s="352" t="s">
        <v>808</v>
      </c>
      <c r="D55" s="352" t="s">
        <v>659</v>
      </c>
      <c r="E55" s="352" t="s">
        <v>289</v>
      </c>
      <c r="F55" s="353"/>
      <c r="G55" s="353">
        <v>8.1999999999999993</v>
      </c>
      <c r="H55" s="353"/>
      <c r="I55" s="353"/>
      <c r="J55" s="353"/>
      <c r="K55" s="7">
        <f t="shared" si="0"/>
        <v>8.1999999999999993</v>
      </c>
      <c r="L55" s="5">
        <f t="shared" si="2"/>
        <v>0</v>
      </c>
      <c r="M55">
        <f t="shared" si="1"/>
        <v>0</v>
      </c>
    </row>
    <row r="56" spans="1:13" x14ac:dyDescent="0.3">
      <c r="A56" s="362"/>
      <c r="B56" s="352" t="s">
        <v>1140</v>
      </c>
      <c r="C56" s="352" t="s">
        <v>1135</v>
      </c>
      <c r="D56" s="352" t="s">
        <v>659</v>
      </c>
      <c r="E56" s="352" t="s">
        <v>288</v>
      </c>
      <c r="F56" s="353"/>
      <c r="G56" s="353">
        <v>60.2</v>
      </c>
      <c r="H56" s="353"/>
      <c r="I56" s="353"/>
      <c r="J56" s="353"/>
      <c r="K56" s="7">
        <f t="shared" si="0"/>
        <v>60.2</v>
      </c>
      <c r="L56" s="5">
        <f t="shared" si="2"/>
        <v>0</v>
      </c>
      <c r="M56">
        <f t="shared" si="1"/>
        <v>0</v>
      </c>
    </row>
    <row r="57" spans="1:13" x14ac:dyDescent="0.3">
      <c r="A57" s="362"/>
      <c r="B57" s="352" t="s">
        <v>1141</v>
      </c>
      <c r="C57" s="352" t="s">
        <v>985</v>
      </c>
      <c r="D57" s="352" t="s">
        <v>659</v>
      </c>
      <c r="E57" s="352" t="s">
        <v>287</v>
      </c>
      <c r="F57" s="353"/>
      <c r="G57" s="353">
        <v>4.2</v>
      </c>
      <c r="H57" s="353"/>
      <c r="I57" s="353"/>
      <c r="J57" s="353"/>
      <c r="K57" s="7">
        <f t="shared" si="0"/>
        <v>4.2</v>
      </c>
      <c r="L57" s="5">
        <f t="shared" si="2"/>
        <v>0</v>
      </c>
      <c r="M57">
        <f t="shared" si="1"/>
        <v>0</v>
      </c>
    </row>
    <row r="58" spans="1:13" x14ac:dyDescent="0.3">
      <c r="A58" s="362"/>
      <c r="B58" s="352" t="s">
        <v>1142</v>
      </c>
      <c r="C58" s="352" t="s">
        <v>965</v>
      </c>
      <c r="D58" s="352" t="s">
        <v>659</v>
      </c>
      <c r="E58" s="352" t="s">
        <v>276</v>
      </c>
      <c r="F58" s="353"/>
      <c r="G58" s="353"/>
      <c r="H58" s="353"/>
      <c r="I58" s="353"/>
      <c r="J58" s="353">
        <v>2.9</v>
      </c>
      <c r="K58" s="7">
        <f t="shared" si="0"/>
        <v>2.9</v>
      </c>
      <c r="L58" s="5">
        <f t="shared" si="2"/>
        <v>0</v>
      </c>
      <c r="M58">
        <f t="shared" si="1"/>
        <v>0</v>
      </c>
    </row>
    <row r="59" spans="1:13" x14ac:dyDescent="0.3">
      <c r="A59" s="362"/>
      <c r="B59" s="352" t="s">
        <v>1143</v>
      </c>
      <c r="C59" s="352" t="s">
        <v>1135</v>
      </c>
      <c r="D59" s="352" t="s">
        <v>659</v>
      </c>
      <c r="E59" s="352" t="s">
        <v>288</v>
      </c>
      <c r="F59" s="353"/>
      <c r="G59" s="353">
        <v>59.9</v>
      </c>
      <c r="H59" s="353"/>
      <c r="I59" s="353"/>
      <c r="J59" s="353"/>
      <c r="K59" s="7">
        <f t="shared" si="0"/>
        <v>59.9</v>
      </c>
      <c r="L59" s="5">
        <f t="shared" si="2"/>
        <v>0</v>
      </c>
      <c r="M59">
        <f t="shared" si="1"/>
        <v>0</v>
      </c>
    </row>
    <row r="60" spans="1:13" x14ac:dyDescent="0.3">
      <c r="A60" s="362"/>
      <c r="B60" s="352" t="s">
        <v>1144</v>
      </c>
      <c r="C60" s="352" t="s">
        <v>808</v>
      </c>
      <c r="D60" s="352" t="s">
        <v>659</v>
      </c>
      <c r="E60" s="352" t="s">
        <v>289</v>
      </c>
      <c r="F60" s="353"/>
      <c r="G60" s="353">
        <v>8</v>
      </c>
      <c r="H60" s="353"/>
      <c r="I60" s="353"/>
      <c r="J60" s="353"/>
      <c r="K60" s="7">
        <f t="shared" si="0"/>
        <v>8</v>
      </c>
      <c r="L60" s="5">
        <f t="shared" si="2"/>
        <v>0</v>
      </c>
      <c r="M60">
        <f t="shared" si="1"/>
        <v>0</v>
      </c>
    </row>
    <row r="61" spans="1:13" x14ac:dyDescent="0.3">
      <c r="A61" s="362"/>
      <c r="B61" s="352" t="s">
        <v>1145</v>
      </c>
      <c r="C61" s="352" t="s">
        <v>808</v>
      </c>
      <c r="D61" s="352" t="s">
        <v>659</v>
      </c>
      <c r="E61" s="352" t="s">
        <v>289</v>
      </c>
      <c r="F61" s="353"/>
      <c r="G61" s="353">
        <v>8</v>
      </c>
      <c r="H61" s="353"/>
      <c r="I61" s="353"/>
      <c r="J61" s="353"/>
      <c r="K61" s="7">
        <f t="shared" si="0"/>
        <v>8</v>
      </c>
      <c r="L61" s="5">
        <f t="shared" si="2"/>
        <v>0</v>
      </c>
      <c r="M61">
        <f t="shared" si="1"/>
        <v>0</v>
      </c>
    </row>
    <row r="62" spans="1:13" x14ac:dyDescent="0.3">
      <c r="A62" s="362"/>
      <c r="B62" s="352" t="s">
        <v>1146</v>
      </c>
      <c r="C62" s="352" t="s">
        <v>952</v>
      </c>
      <c r="D62" s="352" t="s">
        <v>659</v>
      </c>
      <c r="E62" s="352" t="s">
        <v>287</v>
      </c>
      <c r="F62" s="353">
        <v>7.2</v>
      </c>
      <c r="G62" s="355"/>
      <c r="H62" s="353"/>
      <c r="I62" s="353"/>
      <c r="J62" s="353"/>
      <c r="K62" s="7">
        <f t="shared" si="0"/>
        <v>7.2</v>
      </c>
      <c r="L62" s="5">
        <f t="shared" si="2"/>
        <v>0</v>
      </c>
      <c r="M62">
        <f t="shared" si="1"/>
        <v>0</v>
      </c>
    </row>
    <row r="63" spans="1:13" x14ac:dyDescent="0.3">
      <c r="B63" s="352" t="s">
        <v>1147</v>
      </c>
      <c r="C63" s="352" t="s">
        <v>817</v>
      </c>
      <c r="D63" s="352" t="s">
        <v>659</v>
      </c>
      <c r="E63" s="352" t="s">
        <v>343</v>
      </c>
      <c r="F63" s="353"/>
      <c r="G63" s="353">
        <v>5.3</v>
      </c>
      <c r="H63" s="353"/>
      <c r="I63" s="353"/>
      <c r="J63" s="353"/>
      <c r="K63" s="7">
        <f t="shared" si="0"/>
        <v>5.3</v>
      </c>
      <c r="L63" s="5">
        <f t="shared" si="2"/>
        <v>0</v>
      </c>
      <c r="M63">
        <f t="shared" si="1"/>
        <v>0</v>
      </c>
    </row>
    <row r="64" spans="1:13" x14ac:dyDescent="0.3">
      <c r="B64" s="352" t="s">
        <v>1148</v>
      </c>
      <c r="C64" s="352" t="s">
        <v>1137</v>
      </c>
      <c r="D64" s="352" t="s">
        <v>659</v>
      </c>
      <c r="E64" s="352" t="s">
        <v>276</v>
      </c>
      <c r="F64" s="353"/>
      <c r="G64" s="353"/>
      <c r="H64" s="353"/>
      <c r="I64" s="353"/>
      <c r="J64" s="353">
        <v>9.9</v>
      </c>
      <c r="K64" s="7">
        <f t="shared" si="0"/>
        <v>9.9</v>
      </c>
      <c r="L64" s="5">
        <f t="shared" si="2"/>
        <v>0</v>
      </c>
      <c r="M64">
        <f t="shared" si="1"/>
        <v>0</v>
      </c>
    </row>
    <row r="65" spans="1:13" x14ac:dyDescent="0.3">
      <c r="B65" s="352" t="s">
        <v>1149</v>
      </c>
      <c r="C65" s="352" t="s">
        <v>1150</v>
      </c>
      <c r="D65" s="3" t="s">
        <v>659</v>
      </c>
      <c r="E65" s="352" t="s">
        <v>290</v>
      </c>
      <c r="F65" s="353"/>
      <c r="G65" s="353">
        <v>85.4</v>
      </c>
      <c r="H65" s="353"/>
      <c r="I65" s="353"/>
      <c r="J65" s="353"/>
      <c r="K65" s="7">
        <f t="shared" si="0"/>
        <v>85.4</v>
      </c>
      <c r="L65" s="5">
        <f t="shared" si="2"/>
        <v>0</v>
      </c>
      <c r="M65">
        <f t="shared" si="1"/>
        <v>0</v>
      </c>
    </row>
    <row r="66" spans="1:13" x14ac:dyDescent="0.3">
      <c r="B66" s="352" t="s">
        <v>1151</v>
      </c>
      <c r="C66" s="352" t="s">
        <v>1152</v>
      </c>
      <c r="D66" s="352" t="s">
        <v>659</v>
      </c>
      <c r="E66" s="352" t="s">
        <v>290</v>
      </c>
      <c r="F66" s="353"/>
      <c r="G66" s="353">
        <v>74.3</v>
      </c>
      <c r="H66" s="353"/>
      <c r="I66" s="353"/>
      <c r="J66" s="353"/>
      <c r="K66" s="7">
        <f t="shared" si="0"/>
        <v>74.3</v>
      </c>
      <c r="L66" s="5">
        <f t="shared" si="2"/>
        <v>0</v>
      </c>
      <c r="M66">
        <f t="shared" si="1"/>
        <v>0</v>
      </c>
    </row>
    <row r="67" spans="1:13" x14ac:dyDescent="0.3">
      <c r="A67" s="5" t="s">
        <v>372</v>
      </c>
      <c r="B67" s="352" t="s">
        <v>1153</v>
      </c>
      <c r="C67" s="352" t="s">
        <v>1076</v>
      </c>
      <c r="D67" s="352"/>
      <c r="E67" s="352" t="s">
        <v>287</v>
      </c>
      <c r="F67" s="353"/>
      <c r="G67" s="353">
        <v>124</v>
      </c>
      <c r="H67" s="355"/>
      <c r="I67" s="355"/>
      <c r="J67" s="355"/>
      <c r="K67" s="7">
        <f t="shared" si="0"/>
        <v>124</v>
      </c>
      <c r="L67" s="5">
        <f t="shared" si="2"/>
        <v>200</v>
      </c>
      <c r="M67">
        <f t="shared" si="1"/>
        <v>24800</v>
      </c>
    </row>
    <row r="68" spans="1:13" x14ac:dyDescent="0.3">
      <c r="A68"/>
      <c r="B68" s="352" t="s">
        <v>1154</v>
      </c>
      <c r="C68" s="352" t="s">
        <v>1105</v>
      </c>
      <c r="D68" s="352"/>
      <c r="E68" s="352" t="s">
        <v>289</v>
      </c>
      <c r="F68" s="353"/>
      <c r="G68" s="353">
        <v>6.3</v>
      </c>
      <c r="H68" s="355"/>
      <c r="I68" s="355"/>
      <c r="J68" s="355"/>
      <c r="K68" s="7">
        <f t="shared" si="0"/>
        <v>6.3</v>
      </c>
      <c r="L68" s="5">
        <f t="shared" si="2"/>
        <v>120</v>
      </c>
      <c r="M68">
        <f t="shared" si="1"/>
        <v>756</v>
      </c>
    </row>
    <row r="69" spans="1:13" x14ac:dyDescent="0.3">
      <c r="A69"/>
      <c r="B69" s="352" t="s">
        <v>1155</v>
      </c>
      <c r="C69" s="352" t="s">
        <v>1156</v>
      </c>
      <c r="D69" s="352"/>
      <c r="E69" s="352" t="s">
        <v>289</v>
      </c>
      <c r="F69" s="353"/>
      <c r="G69" s="353">
        <v>20.6</v>
      </c>
      <c r="H69" s="355"/>
      <c r="I69" s="355"/>
      <c r="J69" s="355"/>
      <c r="K69" s="7">
        <f t="shared" ref="K69:K100" si="3">SUM(F69:J69)</f>
        <v>20.6</v>
      </c>
      <c r="L69" s="5">
        <f t="shared" si="2"/>
        <v>120</v>
      </c>
      <c r="M69">
        <f t="shared" ref="M69:M132" si="4">SUM(K69*L69)</f>
        <v>2472</v>
      </c>
    </row>
    <row r="70" spans="1:13" x14ac:dyDescent="0.3">
      <c r="A70"/>
      <c r="B70" s="352" t="s">
        <v>1157</v>
      </c>
      <c r="C70" s="352" t="s">
        <v>385</v>
      </c>
      <c r="D70" s="352"/>
      <c r="E70" s="352" t="s">
        <v>288</v>
      </c>
      <c r="F70" s="353">
        <v>40.200000000000003</v>
      </c>
      <c r="G70" s="355"/>
      <c r="H70" s="355"/>
      <c r="I70" s="355"/>
      <c r="J70" s="355"/>
      <c r="K70" s="7">
        <f t="shared" si="3"/>
        <v>40.200000000000003</v>
      </c>
      <c r="L70" s="5">
        <f t="shared" ref="L70:L133" si="5">IF(D70="X",0,IF(E70="",0,IF(E70="H",0,VLOOKUP(E70,$F$539:$G$553,2))))</f>
        <v>200</v>
      </c>
      <c r="M70">
        <f t="shared" si="4"/>
        <v>8040.0000000000009</v>
      </c>
    </row>
    <row r="71" spans="1:13" x14ac:dyDescent="0.3">
      <c r="A71"/>
      <c r="B71" s="352" t="s">
        <v>1158</v>
      </c>
      <c r="C71" s="352" t="s">
        <v>868</v>
      </c>
      <c r="D71" s="352"/>
      <c r="E71" s="352" t="s">
        <v>289</v>
      </c>
      <c r="F71" s="353">
        <v>26.6</v>
      </c>
      <c r="G71" s="355"/>
      <c r="H71" s="355"/>
      <c r="I71" s="355"/>
      <c r="J71" s="355"/>
      <c r="K71" s="7">
        <f t="shared" si="3"/>
        <v>26.6</v>
      </c>
      <c r="L71" s="5">
        <f t="shared" si="5"/>
        <v>120</v>
      </c>
      <c r="M71">
        <f t="shared" si="4"/>
        <v>3192</v>
      </c>
    </row>
    <row r="72" spans="1:13" x14ac:dyDescent="0.3">
      <c r="A72"/>
      <c r="B72" s="352" t="s">
        <v>1159</v>
      </c>
      <c r="C72" s="352" t="s">
        <v>958</v>
      </c>
      <c r="D72" s="352"/>
      <c r="E72" s="352" t="s">
        <v>288</v>
      </c>
      <c r="F72" s="353"/>
      <c r="G72" s="353">
        <v>40.299999999999997</v>
      </c>
      <c r="H72" s="355"/>
      <c r="I72" s="355"/>
      <c r="J72" s="355"/>
      <c r="K72" s="7">
        <f t="shared" si="3"/>
        <v>40.299999999999997</v>
      </c>
      <c r="L72" s="5">
        <f t="shared" si="5"/>
        <v>200</v>
      </c>
      <c r="M72">
        <f t="shared" si="4"/>
        <v>8059.9999999999991</v>
      </c>
    </row>
    <row r="73" spans="1:13" x14ac:dyDescent="0.3">
      <c r="A73"/>
      <c r="B73" s="352" t="s">
        <v>1160</v>
      </c>
      <c r="C73" s="352" t="s">
        <v>817</v>
      </c>
      <c r="D73" s="352"/>
      <c r="E73" s="352" t="s">
        <v>343</v>
      </c>
      <c r="F73" s="353"/>
      <c r="G73" s="353">
        <v>6.3</v>
      </c>
      <c r="H73" s="355"/>
      <c r="I73" s="355"/>
      <c r="J73" s="355"/>
      <c r="K73" s="7">
        <f t="shared" si="3"/>
        <v>6.3</v>
      </c>
      <c r="L73" s="5">
        <f t="shared" si="5"/>
        <v>0</v>
      </c>
      <c r="M73">
        <f t="shared" si="4"/>
        <v>0</v>
      </c>
    </row>
    <row r="74" spans="1:13" x14ac:dyDescent="0.3">
      <c r="A74"/>
      <c r="B74" s="352" t="s">
        <v>1161</v>
      </c>
      <c r="C74" s="352" t="s">
        <v>817</v>
      </c>
      <c r="D74" s="352"/>
      <c r="E74" s="352" t="s">
        <v>343</v>
      </c>
      <c r="F74" s="353"/>
      <c r="G74" s="353">
        <v>9.6</v>
      </c>
      <c r="H74" s="355"/>
      <c r="I74" s="355"/>
      <c r="J74" s="355"/>
      <c r="K74" s="7">
        <f t="shared" si="3"/>
        <v>9.6</v>
      </c>
      <c r="L74" s="5">
        <f t="shared" si="5"/>
        <v>0</v>
      </c>
      <c r="M74">
        <f t="shared" si="4"/>
        <v>0</v>
      </c>
    </row>
    <row r="75" spans="1:13" x14ac:dyDescent="0.3">
      <c r="A75"/>
      <c r="B75" s="352" t="s">
        <v>1162</v>
      </c>
      <c r="C75" s="352" t="s">
        <v>1163</v>
      </c>
      <c r="D75" s="352"/>
      <c r="E75" s="352" t="s">
        <v>288</v>
      </c>
      <c r="F75" s="353"/>
      <c r="G75" s="353">
        <v>54.7</v>
      </c>
      <c r="H75" s="355"/>
      <c r="I75" s="355"/>
      <c r="J75" s="355"/>
      <c r="K75" s="7">
        <f t="shared" si="3"/>
        <v>54.7</v>
      </c>
      <c r="L75" s="5">
        <f t="shared" si="5"/>
        <v>200</v>
      </c>
      <c r="M75">
        <f t="shared" si="4"/>
        <v>10940</v>
      </c>
    </row>
    <row r="76" spans="1:13" x14ac:dyDescent="0.3">
      <c r="A76"/>
      <c r="B76" s="352" t="s">
        <v>1164</v>
      </c>
      <c r="C76" s="352" t="s">
        <v>1165</v>
      </c>
      <c r="D76" s="352"/>
      <c r="E76" s="352" t="s">
        <v>276</v>
      </c>
      <c r="F76" s="353"/>
      <c r="G76" s="355"/>
      <c r="H76" s="355"/>
      <c r="I76" s="355"/>
      <c r="J76" s="353">
        <v>7.2</v>
      </c>
      <c r="K76" s="7">
        <f t="shared" si="3"/>
        <v>7.2</v>
      </c>
      <c r="L76" s="5">
        <f t="shared" si="5"/>
        <v>200</v>
      </c>
      <c r="M76">
        <f t="shared" si="4"/>
        <v>1440</v>
      </c>
    </row>
    <row r="77" spans="1:13" x14ac:dyDescent="0.3">
      <c r="A77"/>
      <c r="B77" s="352" t="s">
        <v>1166</v>
      </c>
      <c r="C77" s="352" t="s">
        <v>1163</v>
      </c>
      <c r="D77" s="352"/>
      <c r="E77" s="352" t="s">
        <v>288</v>
      </c>
      <c r="F77" s="353"/>
      <c r="G77" s="353">
        <v>55.2</v>
      </c>
      <c r="H77" s="355"/>
      <c r="I77" s="355"/>
      <c r="J77" s="355"/>
      <c r="K77" s="7">
        <f t="shared" si="3"/>
        <v>55.2</v>
      </c>
      <c r="L77" s="5">
        <f t="shared" si="5"/>
        <v>200</v>
      </c>
      <c r="M77">
        <f t="shared" si="4"/>
        <v>11040</v>
      </c>
    </row>
    <row r="78" spans="1:13" x14ac:dyDescent="0.3">
      <c r="A78"/>
      <c r="B78" s="352" t="s">
        <v>1167</v>
      </c>
      <c r="C78" s="352" t="s">
        <v>1163</v>
      </c>
      <c r="D78" s="352"/>
      <c r="E78" s="352" t="s">
        <v>288</v>
      </c>
      <c r="F78" s="353"/>
      <c r="G78" s="353">
        <v>52.9</v>
      </c>
      <c r="H78" s="355"/>
      <c r="I78" s="355"/>
      <c r="J78" s="355"/>
      <c r="K78" s="7">
        <f t="shared" si="3"/>
        <v>52.9</v>
      </c>
      <c r="L78" s="5">
        <f t="shared" si="5"/>
        <v>200</v>
      </c>
      <c r="M78">
        <f t="shared" si="4"/>
        <v>10580</v>
      </c>
    </row>
    <row r="79" spans="1:13" x14ac:dyDescent="0.3">
      <c r="A79"/>
      <c r="B79" s="352" t="s">
        <v>1168</v>
      </c>
      <c r="C79" s="352" t="s">
        <v>1165</v>
      </c>
      <c r="D79" s="352"/>
      <c r="E79" s="352" t="s">
        <v>276</v>
      </c>
      <c r="F79" s="353"/>
      <c r="G79" s="355"/>
      <c r="H79" s="355"/>
      <c r="I79" s="355"/>
      <c r="J79" s="353">
        <v>7.2</v>
      </c>
      <c r="K79" s="7">
        <f t="shared" si="3"/>
        <v>7.2</v>
      </c>
      <c r="L79" s="5">
        <f t="shared" si="5"/>
        <v>200</v>
      </c>
      <c r="M79">
        <f t="shared" si="4"/>
        <v>1440</v>
      </c>
    </row>
    <row r="80" spans="1:13" x14ac:dyDescent="0.3">
      <c r="A80"/>
      <c r="B80" s="352" t="s">
        <v>1169</v>
      </c>
      <c r="C80" s="352" t="s">
        <v>1163</v>
      </c>
      <c r="D80" s="352"/>
      <c r="E80" s="352" t="s">
        <v>288</v>
      </c>
      <c r="F80" s="353"/>
      <c r="G80" s="353">
        <v>59.8</v>
      </c>
      <c r="H80" s="355"/>
      <c r="I80" s="355"/>
      <c r="J80" s="355"/>
      <c r="K80" s="7">
        <f t="shared" si="3"/>
        <v>59.8</v>
      </c>
      <c r="L80" s="5">
        <f t="shared" si="5"/>
        <v>200</v>
      </c>
      <c r="M80">
        <f t="shared" si="4"/>
        <v>11960</v>
      </c>
    </row>
    <row r="81" spans="1:13" x14ac:dyDescent="0.3">
      <c r="A81"/>
      <c r="B81" s="352" t="s">
        <v>1170</v>
      </c>
      <c r="C81" s="352" t="s">
        <v>952</v>
      </c>
      <c r="D81" s="352"/>
      <c r="E81" s="352" t="s">
        <v>287</v>
      </c>
      <c r="F81" s="353"/>
      <c r="G81" s="353">
        <v>14.8</v>
      </c>
      <c r="H81" s="355"/>
      <c r="I81" s="355"/>
      <c r="J81" s="355"/>
      <c r="K81" s="7">
        <f t="shared" si="3"/>
        <v>14.8</v>
      </c>
      <c r="L81" s="5">
        <f t="shared" si="5"/>
        <v>200</v>
      </c>
      <c r="M81">
        <f t="shared" si="4"/>
        <v>2960</v>
      </c>
    </row>
    <row r="82" spans="1:13" x14ac:dyDescent="0.3">
      <c r="A82"/>
      <c r="B82" s="352" t="s">
        <v>1171</v>
      </c>
      <c r="C82" s="352" t="s">
        <v>1163</v>
      </c>
      <c r="D82" s="352"/>
      <c r="E82" s="352" t="s">
        <v>288</v>
      </c>
      <c r="F82" s="353"/>
      <c r="G82" s="353">
        <v>70</v>
      </c>
      <c r="H82" s="355"/>
      <c r="I82" s="355"/>
      <c r="J82" s="355"/>
      <c r="K82" s="7">
        <f t="shared" si="3"/>
        <v>70</v>
      </c>
      <c r="L82" s="5">
        <f t="shared" si="5"/>
        <v>200</v>
      </c>
      <c r="M82">
        <f t="shared" si="4"/>
        <v>14000</v>
      </c>
    </row>
    <row r="83" spans="1:13" x14ac:dyDescent="0.3">
      <c r="A83"/>
      <c r="B83" s="352" t="s">
        <v>1172</v>
      </c>
      <c r="C83" s="352" t="s">
        <v>1173</v>
      </c>
      <c r="D83" s="352"/>
      <c r="E83" s="352" t="s">
        <v>288</v>
      </c>
      <c r="F83" s="353"/>
      <c r="G83" s="353">
        <v>100.7</v>
      </c>
      <c r="H83" s="355"/>
      <c r="I83" s="355"/>
      <c r="J83" s="355"/>
      <c r="K83" s="7">
        <f t="shared" si="3"/>
        <v>100.7</v>
      </c>
      <c r="L83" s="5">
        <f t="shared" si="5"/>
        <v>200</v>
      </c>
      <c r="M83">
        <f t="shared" si="4"/>
        <v>20140</v>
      </c>
    </row>
    <row r="84" spans="1:13" x14ac:dyDescent="0.3">
      <c r="A84"/>
      <c r="B84" s="352" t="s">
        <v>1174</v>
      </c>
      <c r="C84" s="352" t="s">
        <v>1163</v>
      </c>
      <c r="D84" s="352"/>
      <c r="E84" s="352" t="s">
        <v>288</v>
      </c>
      <c r="F84" s="353"/>
      <c r="G84" s="353">
        <v>63.5</v>
      </c>
      <c r="H84" s="355"/>
      <c r="I84" s="355"/>
      <c r="J84" s="355"/>
      <c r="K84" s="7">
        <f t="shared" si="3"/>
        <v>63.5</v>
      </c>
      <c r="L84" s="5">
        <f t="shared" si="5"/>
        <v>200</v>
      </c>
      <c r="M84">
        <f t="shared" si="4"/>
        <v>12700</v>
      </c>
    </row>
    <row r="85" spans="1:13" x14ac:dyDescent="0.3">
      <c r="A85"/>
      <c r="B85" s="352" t="s">
        <v>1175</v>
      </c>
      <c r="C85" s="352" t="s">
        <v>952</v>
      </c>
      <c r="D85" s="352"/>
      <c r="E85" s="352" t="s">
        <v>287</v>
      </c>
      <c r="F85" s="353"/>
      <c r="G85" s="353">
        <v>18.8</v>
      </c>
      <c r="H85" s="355"/>
      <c r="I85" s="355"/>
      <c r="J85" s="355"/>
      <c r="K85" s="7">
        <f t="shared" si="3"/>
        <v>18.8</v>
      </c>
      <c r="L85" s="5">
        <f t="shared" si="5"/>
        <v>200</v>
      </c>
      <c r="M85">
        <f t="shared" si="4"/>
        <v>3760</v>
      </c>
    </row>
    <row r="86" spans="1:13" x14ac:dyDescent="0.3">
      <c r="A86"/>
      <c r="B86" s="352" t="s">
        <v>1176</v>
      </c>
      <c r="C86" s="352" t="s">
        <v>817</v>
      </c>
      <c r="D86" s="352"/>
      <c r="E86" s="352" t="s">
        <v>343</v>
      </c>
      <c r="F86" s="353"/>
      <c r="G86" s="353">
        <v>6.3</v>
      </c>
      <c r="H86" s="355"/>
      <c r="I86" s="355"/>
      <c r="J86" s="355"/>
      <c r="K86" s="7">
        <f t="shared" si="3"/>
        <v>6.3</v>
      </c>
      <c r="L86" s="5">
        <f t="shared" si="5"/>
        <v>0</v>
      </c>
      <c r="M86">
        <f t="shared" si="4"/>
        <v>0</v>
      </c>
    </row>
    <row r="87" spans="1:13" x14ac:dyDescent="0.3">
      <c r="A87"/>
      <c r="B87" s="352" t="s">
        <v>1177</v>
      </c>
      <c r="C87" s="352" t="s">
        <v>1163</v>
      </c>
      <c r="D87" s="352"/>
      <c r="E87" s="352" t="s">
        <v>288</v>
      </c>
      <c r="F87" s="353"/>
      <c r="G87" s="353">
        <v>53.1</v>
      </c>
      <c r="H87" s="355"/>
      <c r="I87" s="355"/>
      <c r="J87" s="355"/>
      <c r="K87" s="7">
        <f t="shared" si="3"/>
        <v>53.1</v>
      </c>
      <c r="L87" s="5">
        <f t="shared" si="5"/>
        <v>200</v>
      </c>
      <c r="M87">
        <f t="shared" si="4"/>
        <v>10620</v>
      </c>
    </row>
    <row r="88" spans="1:13" x14ac:dyDescent="0.3">
      <c r="A88"/>
      <c r="B88" s="352" t="s">
        <v>1178</v>
      </c>
      <c r="C88" s="352" t="s">
        <v>1163</v>
      </c>
      <c r="D88" s="352"/>
      <c r="E88" s="352" t="s">
        <v>288</v>
      </c>
      <c r="F88" s="353"/>
      <c r="G88" s="353">
        <v>60.3</v>
      </c>
      <c r="H88" s="355"/>
      <c r="I88" s="355"/>
      <c r="J88" s="355"/>
      <c r="K88" s="7">
        <f t="shared" si="3"/>
        <v>60.3</v>
      </c>
      <c r="L88" s="5">
        <f t="shared" si="5"/>
        <v>200</v>
      </c>
      <c r="M88">
        <f t="shared" si="4"/>
        <v>12060</v>
      </c>
    </row>
    <row r="89" spans="1:13" x14ac:dyDescent="0.3">
      <c r="A89"/>
      <c r="B89" s="352" t="s">
        <v>1179</v>
      </c>
      <c r="C89" s="352" t="s">
        <v>1165</v>
      </c>
      <c r="D89" s="352"/>
      <c r="E89" s="352" t="s">
        <v>276</v>
      </c>
      <c r="F89" s="353"/>
      <c r="G89" s="355"/>
      <c r="H89" s="355"/>
      <c r="I89" s="355"/>
      <c r="J89" s="353">
        <v>7.2</v>
      </c>
      <c r="K89" s="7">
        <f t="shared" si="3"/>
        <v>7.2</v>
      </c>
      <c r="L89" s="5">
        <f t="shared" si="5"/>
        <v>200</v>
      </c>
      <c r="M89">
        <f t="shared" si="4"/>
        <v>1440</v>
      </c>
    </row>
    <row r="90" spans="1:13" x14ac:dyDescent="0.3">
      <c r="A90"/>
      <c r="B90" s="352" t="s">
        <v>1180</v>
      </c>
      <c r="C90" s="352" t="s">
        <v>1163</v>
      </c>
      <c r="D90" s="352"/>
      <c r="E90" s="352" t="s">
        <v>288</v>
      </c>
      <c r="F90" s="353"/>
      <c r="G90" s="353">
        <v>56.2</v>
      </c>
      <c r="H90" s="355"/>
      <c r="I90" s="355"/>
      <c r="J90" s="355"/>
      <c r="K90" s="7">
        <f t="shared" si="3"/>
        <v>56.2</v>
      </c>
      <c r="L90" s="5">
        <f t="shared" si="5"/>
        <v>200</v>
      </c>
      <c r="M90">
        <f t="shared" si="4"/>
        <v>11240</v>
      </c>
    </row>
    <row r="91" spans="1:13" x14ac:dyDescent="0.3">
      <c r="A91"/>
      <c r="B91" s="352" t="s">
        <v>1181</v>
      </c>
      <c r="C91" s="352" t="s">
        <v>1163</v>
      </c>
      <c r="D91" s="352"/>
      <c r="E91" s="352" t="s">
        <v>288</v>
      </c>
      <c r="F91" s="353"/>
      <c r="G91" s="353">
        <v>56.1</v>
      </c>
      <c r="H91" s="355"/>
      <c r="I91" s="355"/>
      <c r="J91" s="355"/>
      <c r="K91" s="7">
        <f t="shared" si="3"/>
        <v>56.1</v>
      </c>
      <c r="L91" s="5">
        <f t="shared" si="5"/>
        <v>200</v>
      </c>
      <c r="M91">
        <f t="shared" si="4"/>
        <v>11220</v>
      </c>
    </row>
    <row r="92" spans="1:13" x14ac:dyDescent="0.3">
      <c r="A92"/>
      <c r="B92" s="352" t="s">
        <v>1182</v>
      </c>
      <c r="C92" s="352" t="s">
        <v>1165</v>
      </c>
      <c r="D92" s="352"/>
      <c r="E92" s="352" t="s">
        <v>276</v>
      </c>
      <c r="F92" s="353"/>
      <c r="G92" s="355"/>
      <c r="H92" s="355"/>
      <c r="I92" s="355"/>
      <c r="J92" s="353">
        <v>7.2</v>
      </c>
      <c r="K92" s="7">
        <f t="shared" si="3"/>
        <v>7.2</v>
      </c>
      <c r="L92" s="5">
        <f t="shared" si="5"/>
        <v>200</v>
      </c>
      <c r="M92">
        <f t="shared" si="4"/>
        <v>1440</v>
      </c>
    </row>
    <row r="93" spans="1:13" x14ac:dyDescent="0.3">
      <c r="A93"/>
      <c r="B93" s="352" t="s">
        <v>1183</v>
      </c>
      <c r="C93" s="352" t="s">
        <v>1163</v>
      </c>
      <c r="D93" s="352"/>
      <c r="E93" s="352" t="s">
        <v>288</v>
      </c>
      <c r="F93" s="353"/>
      <c r="G93" s="353">
        <v>53</v>
      </c>
      <c r="H93" s="355"/>
      <c r="I93" s="355"/>
      <c r="J93" s="355"/>
      <c r="K93" s="7">
        <f t="shared" si="3"/>
        <v>53</v>
      </c>
      <c r="L93" s="5">
        <f t="shared" si="5"/>
        <v>200</v>
      </c>
      <c r="M93">
        <f t="shared" si="4"/>
        <v>10600</v>
      </c>
    </row>
    <row r="94" spans="1:13" x14ac:dyDescent="0.3">
      <c r="A94"/>
      <c r="B94" s="352" t="s">
        <v>1184</v>
      </c>
      <c r="C94" s="352" t="s">
        <v>1163</v>
      </c>
      <c r="D94" s="352"/>
      <c r="E94" s="352" t="s">
        <v>288</v>
      </c>
      <c r="F94" s="353"/>
      <c r="G94" s="353">
        <v>60.3</v>
      </c>
      <c r="H94" s="355"/>
      <c r="I94" s="355"/>
      <c r="J94" s="355"/>
      <c r="K94" s="7">
        <f t="shared" si="3"/>
        <v>60.3</v>
      </c>
      <c r="L94" s="5">
        <f t="shared" si="5"/>
        <v>200</v>
      </c>
      <c r="M94">
        <f t="shared" si="4"/>
        <v>12060</v>
      </c>
    </row>
    <row r="95" spans="1:13" x14ac:dyDescent="0.3">
      <c r="A95"/>
      <c r="B95" s="352" t="s">
        <v>1185</v>
      </c>
      <c r="C95" s="352" t="s">
        <v>817</v>
      </c>
      <c r="D95" s="352"/>
      <c r="E95" s="352" t="s">
        <v>343</v>
      </c>
      <c r="F95" s="353"/>
      <c r="G95" s="353">
        <v>7.7</v>
      </c>
      <c r="H95" s="355"/>
      <c r="I95" s="355"/>
      <c r="J95" s="355"/>
      <c r="K95" s="7">
        <f t="shared" si="3"/>
        <v>7.7</v>
      </c>
      <c r="L95" s="5">
        <f t="shared" si="5"/>
        <v>0</v>
      </c>
      <c r="M95">
        <f t="shared" si="4"/>
        <v>0</v>
      </c>
    </row>
    <row r="96" spans="1:13" x14ac:dyDescent="0.3">
      <c r="A96"/>
      <c r="B96" s="352" t="s">
        <v>1186</v>
      </c>
      <c r="C96" s="352" t="s">
        <v>826</v>
      </c>
      <c r="D96" s="352"/>
      <c r="E96" s="352" t="s">
        <v>343</v>
      </c>
      <c r="F96" s="353"/>
      <c r="G96" s="355"/>
      <c r="H96" s="355"/>
      <c r="I96" s="355"/>
      <c r="J96" s="353">
        <v>2</v>
      </c>
      <c r="K96" s="7">
        <f t="shared" si="3"/>
        <v>2</v>
      </c>
      <c r="L96" s="5">
        <f t="shared" si="5"/>
        <v>0</v>
      </c>
      <c r="M96">
        <f t="shared" si="4"/>
        <v>0</v>
      </c>
    </row>
    <row r="97" spans="1:13" x14ac:dyDescent="0.3">
      <c r="A97"/>
      <c r="B97" s="352" t="s">
        <v>1187</v>
      </c>
      <c r="C97" s="352" t="s">
        <v>997</v>
      </c>
      <c r="D97" s="352"/>
      <c r="E97" s="352" t="s">
        <v>276</v>
      </c>
      <c r="F97" s="353"/>
      <c r="G97" s="355"/>
      <c r="H97" s="355"/>
      <c r="I97" s="355"/>
      <c r="J97" s="353">
        <v>4.2</v>
      </c>
      <c r="K97" s="7">
        <f t="shared" si="3"/>
        <v>4.2</v>
      </c>
      <c r="L97" s="5">
        <f t="shared" si="5"/>
        <v>200</v>
      </c>
      <c r="M97">
        <f t="shared" si="4"/>
        <v>840</v>
      </c>
    </row>
    <row r="98" spans="1:13" x14ac:dyDescent="0.3">
      <c r="A98"/>
      <c r="B98" s="352" t="s">
        <v>1188</v>
      </c>
      <c r="C98" s="352" t="s">
        <v>1173</v>
      </c>
      <c r="D98" s="352"/>
      <c r="E98" s="352" t="s">
        <v>288</v>
      </c>
      <c r="F98" s="353"/>
      <c r="G98" s="353">
        <v>139.69999999999999</v>
      </c>
      <c r="H98" s="355"/>
      <c r="I98" s="355"/>
      <c r="J98" s="355"/>
      <c r="K98" s="7">
        <f t="shared" si="3"/>
        <v>139.69999999999999</v>
      </c>
      <c r="L98" s="5">
        <f t="shared" si="5"/>
        <v>200</v>
      </c>
      <c r="M98">
        <f t="shared" si="4"/>
        <v>27939.999999999996</v>
      </c>
    </row>
    <row r="99" spans="1:13" x14ac:dyDescent="0.3">
      <c r="A99"/>
      <c r="B99" s="352" t="s">
        <v>1189</v>
      </c>
      <c r="C99" s="352" t="s">
        <v>1190</v>
      </c>
      <c r="D99" s="352"/>
      <c r="E99" s="352" t="s">
        <v>289</v>
      </c>
      <c r="F99" s="353">
        <v>11.1</v>
      </c>
      <c r="G99" s="355"/>
      <c r="H99" s="355"/>
      <c r="I99" s="355"/>
      <c r="J99" s="355"/>
      <c r="K99" s="7">
        <f t="shared" si="3"/>
        <v>11.1</v>
      </c>
      <c r="L99" s="5">
        <f t="shared" si="5"/>
        <v>120</v>
      </c>
      <c r="M99">
        <f t="shared" si="4"/>
        <v>1332</v>
      </c>
    </row>
    <row r="100" spans="1:13" x14ac:dyDescent="0.3">
      <c r="A100"/>
      <c r="B100" s="352" t="s">
        <v>1191</v>
      </c>
      <c r="C100" s="352" t="s">
        <v>1190</v>
      </c>
      <c r="D100" s="352"/>
      <c r="E100" s="352" t="s">
        <v>289</v>
      </c>
      <c r="F100" s="353">
        <v>10.8</v>
      </c>
      <c r="G100" s="355"/>
      <c r="H100" s="355"/>
      <c r="I100" s="355"/>
      <c r="J100" s="355"/>
      <c r="K100" s="7">
        <f t="shared" si="3"/>
        <v>10.8</v>
      </c>
      <c r="L100" s="5">
        <f t="shared" si="5"/>
        <v>120</v>
      </c>
      <c r="M100">
        <f t="shared" si="4"/>
        <v>1296</v>
      </c>
    </row>
    <row r="101" spans="1:13" x14ac:dyDescent="0.3">
      <c r="A101"/>
      <c r="B101" s="352" t="s">
        <v>1192</v>
      </c>
      <c r="C101" s="352" t="s">
        <v>889</v>
      </c>
      <c r="D101" s="352"/>
      <c r="E101" s="352" t="s">
        <v>343</v>
      </c>
      <c r="F101" s="353"/>
      <c r="G101" s="355"/>
      <c r="H101" s="355"/>
      <c r="I101" s="353">
        <v>50</v>
      </c>
      <c r="J101" s="355"/>
      <c r="K101" s="7">
        <f t="shared" ref="K101" si="6">SUM(F101:J101)</f>
        <v>50</v>
      </c>
      <c r="L101" s="5">
        <f t="shared" si="5"/>
        <v>0</v>
      </c>
      <c r="M101">
        <f t="shared" si="4"/>
        <v>0</v>
      </c>
    </row>
    <row r="102" spans="1:13" x14ac:dyDescent="0.3">
      <c r="A102" s="363"/>
      <c r="B102" s="352" t="s">
        <v>1193</v>
      </c>
      <c r="C102" s="352" t="s">
        <v>889</v>
      </c>
      <c r="D102" s="352"/>
      <c r="E102" s="352" t="s">
        <v>343</v>
      </c>
      <c r="F102" s="353"/>
      <c r="G102" s="355"/>
      <c r="H102" s="355"/>
      <c r="I102" s="353">
        <v>13.4</v>
      </c>
      <c r="J102" s="355"/>
      <c r="K102" s="7">
        <f t="shared" ref="K102" si="7">SUM(F102:J102)</f>
        <v>13.4</v>
      </c>
      <c r="L102" s="5">
        <f t="shared" si="5"/>
        <v>0</v>
      </c>
      <c r="M102">
        <f t="shared" si="4"/>
        <v>0</v>
      </c>
    </row>
    <row r="103" spans="1:13" x14ac:dyDescent="0.3">
      <c r="B103" s="352" t="s">
        <v>1194</v>
      </c>
      <c r="C103" s="352" t="s">
        <v>857</v>
      </c>
      <c r="D103" s="352"/>
      <c r="E103" s="352" t="s">
        <v>343</v>
      </c>
      <c r="F103" s="353"/>
      <c r="G103" s="353"/>
      <c r="H103" s="353"/>
      <c r="I103" s="353"/>
      <c r="J103" s="355"/>
      <c r="L103" s="5">
        <f t="shared" si="5"/>
        <v>0</v>
      </c>
      <c r="M103">
        <f t="shared" si="4"/>
        <v>0</v>
      </c>
    </row>
    <row r="104" spans="1:13" ht="15" thickBot="1" x14ac:dyDescent="0.35">
      <c r="A104" s="363"/>
      <c r="B104" s="162"/>
      <c r="C104" s="332" t="s">
        <v>285</v>
      </c>
      <c r="D104" s="332"/>
      <c r="E104" s="332"/>
      <c r="F104" s="333">
        <f>SUM(F5:F103)</f>
        <v>188.4</v>
      </c>
      <c r="G104" s="333">
        <f t="shared" ref="G104:J104" si="8">SUM(G5:G103)</f>
        <v>2425.3999999999996</v>
      </c>
      <c r="H104" s="333">
        <f t="shared" si="8"/>
        <v>377.70000000000005</v>
      </c>
      <c r="I104" s="333">
        <f t="shared" si="8"/>
        <v>81.400000000000006</v>
      </c>
      <c r="J104" s="333">
        <f t="shared" si="8"/>
        <v>173.09999999999994</v>
      </c>
      <c r="K104" s="356">
        <f t="shared" ref="K104" si="9">SUM(F104:J104)</f>
        <v>3246</v>
      </c>
      <c r="L104" s="5">
        <f t="shared" si="5"/>
        <v>0</v>
      </c>
      <c r="M104">
        <f t="shared" si="4"/>
        <v>0</v>
      </c>
    </row>
    <row r="105" spans="1:13" ht="15" hidden="1" thickTop="1" x14ac:dyDescent="0.3">
      <c r="K105" s="7">
        <f t="shared" ref="K105:K132" si="10">SUM(F105:J105)</f>
        <v>0</v>
      </c>
      <c r="L105" s="5">
        <f t="shared" si="5"/>
        <v>0</v>
      </c>
      <c r="M105">
        <f t="shared" si="4"/>
        <v>0</v>
      </c>
    </row>
    <row r="106" spans="1:13" hidden="1" x14ac:dyDescent="0.3">
      <c r="K106" s="7">
        <f t="shared" si="10"/>
        <v>0</v>
      </c>
      <c r="L106" s="5">
        <f t="shared" si="5"/>
        <v>0</v>
      </c>
      <c r="M106">
        <f t="shared" si="4"/>
        <v>0</v>
      </c>
    </row>
    <row r="107" spans="1:13" hidden="1" x14ac:dyDescent="0.3">
      <c r="K107" s="7">
        <f t="shared" si="10"/>
        <v>0</v>
      </c>
      <c r="L107" s="5">
        <f t="shared" si="5"/>
        <v>0</v>
      </c>
      <c r="M107">
        <f t="shared" si="4"/>
        <v>0</v>
      </c>
    </row>
    <row r="108" spans="1:13" hidden="1" x14ac:dyDescent="0.3">
      <c r="K108" s="7">
        <f t="shared" si="10"/>
        <v>0</v>
      </c>
      <c r="L108" s="5">
        <f t="shared" si="5"/>
        <v>0</v>
      </c>
      <c r="M108">
        <f t="shared" si="4"/>
        <v>0</v>
      </c>
    </row>
    <row r="109" spans="1:13" hidden="1" x14ac:dyDescent="0.3">
      <c r="K109" s="7">
        <f t="shared" si="10"/>
        <v>0</v>
      </c>
      <c r="L109" s="5">
        <f t="shared" si="5"/>
        <v>0</v>
      </c>
      <c r="M109">
        <f t="shared" si="4"/>
        <v>0</v>
      </c>
    </row>
    <row r="110" spans="1:13" hidden="1" x14ac:dyDescent="0.3">
      <c r="K110" s="7">
        <f t="shared" si="10"/>
        <v>0</v>
      </c>
      <c r="L110" s="5">
        <f t="shared" si="5"/>
        <v>0</v>
      </c>
      <c r="M110">
        <f t="shared" si="4"/>
        <v>0</v>
      </c>
    </row>
    <row r="111" spans="1:13" hidden="1" x14ac:dyDescent="0.3">
      <c r="K111" s="7">
        <f t="shared" si="10"/>
        <v>0</v>
      </c>
      <c r="L111" s="5">
        <f t="shared" si="5"/>
        <v>0</v>
      </c>
      <c r="M111">
        <f t="shared" si="4"/>
        <v>0</v>
      </c>
    </row>
    <row r="112" spans="1:13" hidden="1" x14ac:dyDescent="0.3">
      <c r="K112" s="7">
        <f t="shared" si="10"/>
        <v>0</v>
      </c>
      <c r="L112" s="5">
        <f t="shared" si="5"/>
        <v>0</v>
      </c>
      <c r="M112">
        <f t="shared" si="4"/>
        <v>0</v>
      </c>
    </row>
    <row r="113" spans="11:13" hidden="1" x14ac:dyDescent="0.3">
      <c r="K113" s="7">
        <f t="shared" si="10"/>
        <v>0</v>
      </c>
      <c r="L113" s="5">
        <f t="shared" si="5"/>
        <v>0</v>
      </c>
      <c r="M113">
        <f t="shared" si="4"/>
        <v>0</v>
      </c>
    </row>
    <row r="114" spans="11:13" hidden="1" x14ac:dyDescent="0.3">
      <c r="K114" s="7">
        <f t="shared" si="10"/>
        <v>0</v>
      </c>
      <c r="L114" s="5">
        <f t="shared" si="5"/>
        <v>0</v>
      </c>
      <c r="M114">
        <f t="shared" si="4"/>
        <v>0</v>
      </c>
    </row>
    <row r="115" spans="11:13" hidden="1" x14ac:dyDescent="0.3">
      <c r="K115" s="7">
        <f t="shared" si="10"/>
        <v>0</v>
      </c>
      <c r="L115" s="5">
        <f t="shared" si="5"/>
        <v>0</v>
      </c>
      <c r="M115">
        <f t="shared" si="4"/>
        <v>0</v>
      </c>
    </row>
    <row r="116" spans="11:13" hidden="1" x14ac:dyDescent="0.3">
      <c r="K116" s="7">
        <f t="shared" si="10"/>
        <v>0</v>
      </c>
      <c r="L116" s="5">
        <f t="shared" si="5"/>
        <v>0</v>
      </c>
      <c r="M116">
        <f t="shared" si="4"/>
        <v>0</v>
      </c>
    </row>
    <row r="117" spans="11:13" hidden="1" x14ac:dyDescent="0.3">
      <c r="K117" s="7">
        <f t="shared" si="10"/>
        <v>0</v>
      </c>
      <c r="L117" s="5">
        <f t="shared" si="5"/>
        <v>0</v>
      </c>
      <c r="M117">
        <f t="shared" si="4"/>
        <v>0</v>
      </c>
    </row>
    <row r="118" spans="11:13" hidden="1" x14ac:dyDescent="0.3">
      <c r="K118" s="7">
        <f t="shared" si="10"/>
        <v>0</v>
      </c>
      <c r="L118" s="5">
        <f t="shared" si="5"/>
        <v>0</v>
      </c>
      <c r="M118">
        <f t="shared" si="4"/>
        <v>0</v>
      </c>
    </row>
    <row r="119" spans="11:13" hidden="1" x14ac:dyDescent="0.3">
      <c r="K119" s="7">
        <f t="shared" si="10"/>
        <v>0</v>
      </c>
      <c r="L119" s="5">
        <f t="shared" si="5"/>
        <v>0</v>
      </c>
      <c r="M119">
        <f t="shared" si="4"/>
        <v>0</v>
      </c>
    </row>
    <row r="120" spans="11:13" hidden="1" x14ac:dyDescent="0.3">
      <c r="K120" s="7">
        <f t="shared" si="10"/>
        <v>0</v>
      </c>
      <c r="L120" s="5">
        <f t="shared" si="5"/>
        <v>0</v>
      </c>
      <c r="M120">
        <f t="shared" si="4"/>
        <v>0</v>
      </c>
    </row>
    <row r="121" spans="11:13" hidden="1" x14ac:dyDescent="0.3">
      <c r="K121" s="7">
        <f t="shared" si="10"/>
        <v>0</v>
      </c>
      <c r="L121" s="5">
        <f t="shared" si="5"/>
        <v>0</v>
      </c>
      <c r="M121">
        <f t="shared" si="4"/>
        <v>0</v>
      </c>
    </row>
    <row r="122" spans="11:13" hidden="1" x14ac:dyDescent="0.3">
      <c r="K122" s="7">
        <f t="shared" si="10"/>
        <v>0</v>
      </c>
      <c r="L122" s="5">
        <f t="shared" si="5"/>
        <v>0</v>
      </c>
      <c r="M122">
        <f t="shared" si="4"/>
        <v>0</v>
      </c>
    </row>
    <row r="123" spans="11:13" hidden="1" x14ac:dyDescent="0.3">
      <c r="K123" s="7">
        <f t="shared" si="10"/>
        <v>0</v>
      </c>
      <c r="L123" s="5">
        <f t="shared" si="5"/>
        <v>0</v>
      </c>
      <c r="M123">
        <f t="shared" si="4"/>
        <v>0</v>
      </c>
    </row>
    <row r="124" spans="11:13" hidden="1" x14ac:dyDescent="0.3">
      <c r="K124" s="7">
        <f t="shared" si="10"/>
        <v>0</v>
      </c>
      <c r="L124" s="5">
        <f t="shared" si="5"/>
        <v>0</v>
      </c>
      <c r="M124">
        <f t="shared" si="4"/>
        <v>0</v>
      </c>
    </row>
    <row r="125" spans="11:13" hidden="1" x14ac:dyDescent="0.3">
      <c r="K125" s="7">
        <f t="shared" si="10"/>
        <v>0</v>
      </c>
      <c r="L125" s="5">
        <f t="shared" si="5"/>
        <v>0</v>
      </c>
      <c r="M125">
        <f t="shared" si="4"/>
        <v>0</v>
      </c>
    </row>
    <row r="126" spans="11:13" hidden="1" x14ac:dyDescent="0.3">
      <c r="K126" s="7">
        <f t="shared" si="10"/>
        <v>0</v>
      </c>
      <c r="L126" s="5">
        <f t="shared" si="5"/>
        <v>0</v>
      </c>
      <c r="M126">
        <f t="shared" si="4"/>
        <v>0</v>
      </c>
    </row>
    <row r="127" spans="11:13" hidden="1" x14ac:dyDescent="0.3">
      <c r="K127" s="7">
        <f t="shared" si="10"/>
        <v>0</v>
      </c>
      <c r="L127" s="5">
        <f t="shared" si="5"/>
        <v>0</v>
      </c>
      <c r="M127">
        <f t="shared" si="4"/>
        <v>0</v>
      </c>
    </row>
    <row r="128" spans="11:13" hidden="1" x14ac:dyDescent="0.3">
      <c r="K128" s="7">
        <f t="shared" si="10"/>
        <v>0</v>
      </c>
      <c r="L128" s="5">
        <f t="shared" si="5"/>
        <v>0</v>
      </c>
      <c r="M128">
        <f t="shared" si="4"/>
        <v>0</v>
      </c>
    </row>
    <row r="129" spans="11:13" hidden="1" x14ac:dyDescent="0.3">
      <c r="K129" s="7">
        <f t="shared" si="10"/>
        <v>0</v>
      </c>
      <c r="L129" s="5">
        <f t="shared" si="5"/>
        <v>0</v>
      </c>
      <c r="M129">
        <f t="shared" si="4"/>
        <v>0</v>
      </c>
    </row>
    <row r="130" spans="11:13" hidden="1" x14ac:dyDescent="0.3">
      <c r="K130" s="7">
        <f t="shared" si="10"/>
        <v>0</v>
      </c>
      <c r="L130" s="5">
        <f t="shared" si="5"/>
        <v>0</v>
      </c>
      <c r="M130">
        <f t="shared" si="4"/>
        <v>0</v>
      </c>
    </row>
    <row r="131" spans="11:13" hidden="1" x14ac:dyDescent="0.3">
      <c r="K131" s="7">
        <f t="shared" si="10"/>
        <v>0</v>
      </c>
      <c r="L131" s="5">
        <f t="shared" si="5"/>
        <v>0</v>
      </c>
      <c r="M131">
        <f t="shared" si="4"/>
        <v>0</v>
      </c>
    </row>
    <row r="132" spans="11:13" hidden="1" x14ac:dyDescent="0.3">
      <c r="K132" s="7">
        <f t="shared" si="10"/>
        <v>0</v>
      </c>
      <c r="L132" s="5">
        <f t="shared" si="5"/>
        <v>0</v>
      </c>
      <c r="M132">
        <f t="shared" si="4"/>
        <v>0</v>
      </c>
    </row>
    <row r="133" spans="11:13" hidden="1" x14ac:dyDescent="0.3">
      <c r="K133" s="7">
        <f t="shared" ref="K133:K196" si="11">SUM(F133:J133)</f>
        <v>0</v>
      </c>
      <c r="L133" s="5">
        <f t="shared" si="5"/>
        <v>0</v>
      </c>
      <c r="M133">
        <f t="shared" ref="M133:M196" si="12">SUM(K133*L133)</f>
        <v>0</v>
      </c>
    </row>
    <row r="134" spans="11:13" hidden="1" x14ac:dyDescent="0.3">
      <c r="K134" s="7">
        <f t="shared" si="11"/>
        <v>0</v>
      </c>
      <c r="L134" s="5">
        <f t="shared" ref="L134:L197" si="13">IF(D134="X",0,IF(E134="",0,IF(E134="H",0,VLOOKUP(E134,$F$539:$G$553,2))))</f>
        <v>0</v>
      </c>
      <c r="M134">
        <f t="shared" si="12"/>
        <v>0</v>
      </c>
    </row>
    <row r="135" spans="11:13" hidden="1" x14ac:dyDescent="0.3">
      <c r="K135" s="7">
        <f t="shared" si="11"/>
        <v>0</v>
      </c>
      <c r="L135" s="5">
        <f t="shared" si="13"/>
        <v>0</v>
      </c>
      <c r="M135">
        <f t="shared" si="12"/>
        <v>0</v>
      </c>
    </row>
    <row r="136" spans="11:13" hidden="1" x14ac:dyDescent="0.3">
      <c r="K136" s="7">
        <f t="shared" si="11"/>
        <v>0</v>
      </c>
      <c r="L136" s="5">
        <f t="shared" si="13"/>
        <v>0</v>
      </c>
      <c r="M136">
        <f t="shared" si="12"/>
        <v>0</v>
      </c>
    </row>
    <row r="137" spans="11:13" hidden="1" x14ac:dyDescent="0.3">
      <c r="K137" s="7">
        <f t="shared" si="11"/>
        <v>0</v>
      </c>
      <c r="L137" s="5">
        <f t="shared" si="13"/>
        <v>0</v>
      </c>
      <c r="M137">
        <f t="shared" si="12"/>
        <v>0</v>
      </c>
    </row>
    <row r="138" spans="11:13" hidden="1" x14ac:dyDescent="0.3">
      <c r="K138" s="7">
        <f t="shared" si="11"/>
        <v>0</v>
      </c>
      <c r="L138" s="5">
        <f t="shared" si="13"/>
        <v>0</v>
      </c>
      <c r="M138">
        <f t="shared" si="12"/>
        <v>0</v>
      </c>
    </row>
    <row r="139" spans="11:13" hidden="1" x14ac:dyDescent="0.3">
      <c r="K139" s="7">
        <f t="shared" si="11"/>
        <v>0</v>
      </c>
      <c r="L139" s="5">
        <f t="shared" si="13"/>
        <v>0</v>
      </c>
      <c r="M139">
        <f t="shared" si="12"/>
        <v>0</v>
      </c>
    </row>
    <row r="140" spans="11:13" hidden="1" x14ac:dyDescent="0.3">
      <c r="K140" s="7">
        <f t="shared" si="11"/>
        <v>0</v>
      </c>
      <c r="L140" s="5">
        <f t="shared" si="13"/>
        <v>0</v>
      </c>
      <c r="M140">
        <f t="shared" si="12"/>
        <v>0</v>
      </c>
    </row>
    <row r="141" spans="11:13" hidden="1" x14ac:dyDescent="0.3">
      <c r="K141" s="7">
        <f t="shared" si="11"/>
        <v>0</v>
      </c>
      <c r="L141" s="5">
        <f t="shared" si="13"/>
        <v>0</v>
      </c>
      <c r="M141">
        <f t="shared" si="12"/>
        <v>0</v>
      </c>
    </row>
    <row r="142" spans="11:13" hidden="1" x14ac:dyDescent="0.3">
      <c r="K142" s="7">
        <f t="shared" si="11"/>
        <v>0</v>
      </c>
      <c r="L142" s="5">
        <f t="shared" si="13"/>
        <v>0</v>
      </c>
      <c r="M142">
        <f t="shared" si="12"/>
        <v>0</v>
      </c>
    </row>
    <row r="143" spans="11:13" hidden="1" x14ac:dyDescent="0.3">
      <c r="K143" s="7">
        <f t="shared" si="11"/>
        <v>0</v>
      </c>
      <c r="L143" s="5">
        <f t="shared" si="13"/>
        <v>0</v>
      </c>
      <c r="M143">
        <f t="shared" si="12"/>
        <v>0</v>
      </c>
    </row>
    <row r="144" spans="11:13" hidden="1" x14ac:dyDescent="0.3">
      <c r="K144" s="7">
        <f t="shared" si="11"/>
        <v>0</v>
      </c>
      <c r="L144" s="5">
        <f t="shared" si="13"/>
        <v>0</v>
      </c>
      <c r="M144">
        <f t="shared" si="12"/>
        <v>0</v>
      </c>
    </row>
    <row r="145" spans="11:13" hidden="1" x14ac:dyDescent="0.3">
      <c r="K145" s="7">
        <f t="shared" si="11"/>
        <v>0</v>
      </c>
      <c r="L145" s="5">
        <f t="shared" si="13"/>
        <v>0</v>
      </c>
      <c r="M145">
        <f t="shared" si="12"/>
        <v>0</v>
      </c>
    </row>
    <row r="146" spans="11:13" hidden="1" x14ac:dyDescent="0.3">
      <c r="K146" s="7">
        <f t="shared" si="11"/>
        <v>0</v>
      </c>
      <c r="L146" s="5">
        <f t="shared" si="13"/>
        <v>0</v>
      </c>
      <c r="M146">
        <f t="shared" si="12"/>
        <v>0</v>
      </c>
    </row>
    <row r="147" spans="11:13" hidden="1" x14ac:dyDescent="0.3">
      <c r="K147" s="7">
        <f t="shared" si="11"/>
        <v>0</v>
      </c>
      <c r="L147" s="5">
        <f t="shared" si="13"/>
        <v>0</v>
      </c>
      <c r="M147">
        <f t="shared" si="12"/>
        <v>0</v>
      </c>
    </row>
    <row r="148" spans="11:13" hidden="1" x14ac:dyDescent="0.3">
      <c r="K148" s="7">
        <f t="shared" si="11"/>
        <v>0</v>
      </c>
      <c r="L148" s="5">
        <f t="shared" si="13"/>
        <v>0</v>
      </c>
      <c r="M148">
        <f t="shared" si="12"/>
        <v>0</v>
      </c>
    </row>
    <row r="149" spans="11:13" hidden="1" x14ac:dyDescent="0.3">
      <c r="K149" s="7">
        <f t="shared" si="11"/>
        <v>0</v>
      </c>
      <c r="L149" s="5">
        <f t="shared" si="13"/>
        <v>0</v>
      </c>
      <c r="M149">
        <f t="shared" si="12"/>
        <v>0</v>
      </c>
    </row>
    <row r="150" spans="11:13" hidden="1" x14ac:dyDescent="0.3">
      <c r="K150" s="7">
        <f t="shared" si="11"/>
        <v>0</v>
      </c>
      <c r="L150" s="5">
        <f t="shared" si="13"/>
        <v>0</v>
      </c>
      <c r="M150">
        <f t="shared" si="12"/>
        <v>0</v>
      </c>
    </row>
    <row r="151" spans="11:13" hidden="1" x14ac:dyDescent="0.3">
      <c r="K151" s="7">
        <f t="shared" si="11"/>
        <v>0</v>
      </c>
      <c r="L151" s="5">
        <f t="shared" si="13"/>
        <v>0</v>
      </c>
      <c r="M151">
        <f t="shared" si="12"/>
        <v>0</v>
      </c>
    </row>
    <row r="152" spans="11:13" hidden="1" x14ac:dyDescent="0.3">
      <c r="K152" s="7">
        <f t="shared" si="11"/>
        <v>0</v>
      </c>
      <c r="L152" s="5">
        <f t="shared" si="13"/>
        <v>0</v>
      </c>
      <c r="M152">
        <f t="shared" si="12"/>
        <v>0</v>
      </c>
    </row>
    <row r="153" spans="11:13" hidden="1" x14ac:dyDescent="0.3">
      <c r="K153" s="7">
        <f t="shared" si="11"/>
        <v>0</v>
      </c>
      <c r="L153" s="5">
        <f t="shared" si="13"/>
        <v>0</v>
      </c>
      <c r="M153">
        <f t="shared" si="12"/>
        <v>0</v>
      </c>
    </row>
    <row r="154" spans="11:13" hidden="1" x14ac:dyDescent="0.3">
      <c r="K154" s="7">
        <f t="shared" si="11"/>
        <v>0</v>
      </c>
      <c r="L154" s="5">
        <f t="shared" si="13"/>
        <v>0</v>
      </c>
      <c r="M154">
        <f t="shared" si="12"/>
        <v>0</v>
      </c>
    </row>
    <row r="155" spans="11:13" hidden="1" x14ac:dyDescent="0.3">
      <c r="K155" s="7">
        <f t="shared" si="11"/>
        <v>0</v>
      </c>
      <c r="L155" s="5">
        <f t="shared" si="13"/>
        <v>0</v>
      </c>
      <c r="M155">
        <f t="shared" si="12"/>
        <v>0</v>
      </c>
    </row>
    <row r="156" spans="11:13" hidden="1" x14ac:dyDescent="0.3">
      <c r="K156" s="7">
        <f t="shared" si="11"/>
        <v>0</v>
      </c>
      <c r="L156" s="5">
        <f t="shared" si="13"/>
        <v>0</v>
      </c>
      <c r="M156">
        <f t="shared" si="12"/>
        <v>0</v>
      </c>
    </row>
    <row r="157" spans="11:13" hidden="1" x14ac:dyDescent="0.3">
      <c r="K157" s="7">
        <f t="shared" si="11"/>
        <v>0</v>
      </c>
      <c r="L157" s="5">
        <f t="shared" si="13"/>
        <v>0</v>
      </c>
      <c r="M157">
        <f t="shared" si="12"/>
        <v>0</v>
      </c>
    </row>
    <row r="158" spans="11:13" hidden="1" x14ac:dyDescent="0.3">
      <c r="K158" s="7">
        <f t="shared" si="11"/>
        <v>0</v>
      </c>
      <c r="L158" s="5">
        <f t="shared" si="13"/>
        <v>0</v>
      </c>
      <c r="M158">
        <f t="shared" si="12"/>
        <v>0</v>
      </c>
    </row>
    <row r="159" spans="11:13" hidden="1" x14ac:dyDescent="0.3">
      <c r="K159" s="7">
        <f t="shared" si="11"/>
        <v>0</v>
      </c>
      <c r="L159" s="5">
        <f t="shared" si="13"/>
        <v>0</v>
      </c>
      <c r="M159">
        <f t="shared" si="12"/>
        <v>0</v>
      </c>
    </row>
    <row r="160" spans="11:13" hidden="1" x14ac:dyDescent="0.3">
      <c r="K160" s="7">
        <f t="shared" si="11"/>
        <v>0</v>
      </c>
      <c r="L160" s="5">
        <f t="shared" si="13"/>
        <v>0</v>
      </c>
      <c r="M160">
        <f t="shared" si="12"/>
        <v>0</v>
      </c>
    </row>
    <row r="161" spans="11:13" hidden="1" x14ac:dyDescent="0.3">
      <c r="K161" s="7">
        <f t="shared" si="11"/>
        <v>0</v>
      </c>
      <c r="L161" s="5">
        <f t="shared" si="13"/>
        <v>0</v>
      </c>
      <c r="M161">
        <f t="shared" si="12"/>
        <v>0</v>
      </c>
    </row>
    <row r="162" spans="11:13" hidden="1" x14ac:dyDescent="0.3">
      <c r="K162" s="7">
        <f t="shared" si="11"/>
        <v>0</v>
      </c>
      <c r="L162" s="5">
        <f t="shared" si="13"/>
        <v>0</v>
      </c>
      <c r="M162">
        <f t="shared" si="12"/>
        <v>0</v>
      </c>
    </row>
    <row r="163" spans="11:13" hidden="1" x14ac:dyDescent="0.3">
      <c r="K163" s="7">
        <f t="shared" si="11"/>
        <v>0</v>
      </c>
      <c r="L163" s="5">
        <f t="shared" si="13"/>
        <v>0</v>
      </c>
      <c r="M163">
        <f t="shared" si="12"/>
        <v>0</v>
      </c>
    </row>
    <row r="164" spans="11:13" hidden="1" x14ac:dyDescent="0.3">
      <c r="K164" s="7">
        <f t="shared" si="11"/>
        <v>0</v>
      </c>
      <c r="L164" s="5">
        <f t="shared" si="13"/>
        <v>0</v>
      </c>
      <c r="M164">
        <f t="shared" si="12"/>
        <v>0</v>
      </c>
    </row>
    <row r="165" spans="11:13" hidden="1" x14ac:dyDescent="0.3">
      <c r="K165" s="7">
        <f t="shared" si="11"/>
        <v>0</v>
      </c>
      <c r="L165" s="5">
        <f t="shared" si="13"/>
        <v>0</v>
      </c>
      <c r="M165">
        <f t="shared" si="12"/>
        <v>0</v>
      </c>
    </row>
    <row r="166" spans="11:13" hidden="1" x14ac:dyDescent="0.3">
      <c r="K166" s="7">
        <f t="shared" si="11"/>
        <v>0</v>
      </c>
      <c r="L166" s="5">
        <f t="shared" si="13"/>
        <v>0</v>
      </c>
      <c r="M166">
        <f t="shared" si="12"/>
        <v>0</v>
      </c>
    </row>
    <row r="167" spans="11:13" hidden="1" x14ac:dyDescent="0.3">
      <c r="K167" s="7">
        <f t="shared" si="11"/>
        <v>0</v>
      </c>
      <c r="L167" s="5">
        <f t="shared" si="13"/>
        <v>0</v>
      </c>
      <c r="M167">
        <f t="shared" si="12"/>
        <v>0</v>
      </c>
    </row>
    <row r="168" spans="11:13" hidden="1" x14ac:dyDescent="0.3">
      <c r="K168" s="7">
        <f t="shared" si="11"/>
        <v>0</v>
      </c>
      <c r="L168" s="5">
        <f t="shared" si="13"/>
        <v>0</v>
      </c>
      <c r="M168">
        <f t="shared" si="12"/>
        <v>0</v>
      </c>
    </row>
    <row r="169" spans="11:13" hidden="1" x14ac:dyDescent="0.3">
      <c r="K169" s="7">
        <f t="shared" si="11"/>
        <v>0</v>
      </c>
      <c r="L169" s="5">
        <f t="shared" si="13"/>
        <v>0</v>
      </c>
      <c r="M169">
        <f t="shared" si="12"/>
        <v>0</v>
      </c>
    </row>
    <row r="170" spans="11:13" hidden="1" x14ac:dyDescent="0.3">
      <c r="K170" s="7">
        <f t="shared" si="11"/>
        <v>0</v>
      </c>
      <c r="L170" s="5">
        <f t="shared" si="13"/>
        <v>0</v>
      </c>
      <c r="M170">
        <f t="shared" si="12"/>
        <v>0</v>
      </c>
    </row>
    <row r="171" spans="11:13" hidden="1" x14ac:dyDescent="0.3">
      <c r="K171" s="7">
        <f t="shared" si="11"/>
        <v>0</v>
      </c>
      <c r="L171" s="5">
        <f t="shared" si="13"/>
        <v>0</v>
      </c>
      <c r="M171">
        <f t="shared" si="12"/>
        <v>0</v>
      </c>
    </row>
    <row r="172" spans="11:13" hidden="1" x14ac:dyDescent="0.3">
      <c r="K172" s="7">
        <f t="shared" si="11"/>
        <v>0</v>
      </c>
      <c r="L172" s="5">
        <f t="shared" si="13"/>
        <v>0</v>
      </c>
      <c r="M172">
        <f t="shared" si="12"/>
        <v>0</v>
      </c>
    </row>
    <row r="173" spans="11:13" hidden="1" x14ac:dyDescent="0.3">
      <c r="K173" s="7">
        <f t="shared" si="11"/>
        <v>0</v>
      </c>
      <c r="L173" s="5">
        <f t="shared" si="13"/>
        <v>0</v>
      </c>
      <c r="M173">
        <f t="shared" si="12"/>
        <v>0</v>
      </c>
    </row>
    <row r="174" spans="11:13" hidden="1" x14ac:dyDescent="0.3">
      <c r="K174" s="7">
        <f t="shared" si="11"/>
        <v>0</v>
      </c>
      <c r="L174" s="5">
        <f t="shared" si="13"/>
        <v>0</v>
      </c>
      <c r="M174">
        <f t="shared" si="12"/>
        <v>0</v>
      </c>
    </row>
    <row r="175" spans="11:13" hidden="1" x14ac:dyDescent="0.3">
      <c r="K175" s="7">
        <f t="shared" si="11"/>
        <v>0</v>
      </c>
      <c r="L175" s="5">
        <f t="shared" si="13"/>
        <v>0</v>
      </c>
      <c r="M175">
        <f t="shared" si="12"/>
        <v>0</v>
      </c>
    </row>
    <row r="176" spans="11:13" hidden="1" x14ac:dyDescent="0.3">
      <c r="K176" s="7">
        <f t="shared" si="11"/>
        <v>0</v>
      </c>
      <c r="L176" s="5">
        <f t="shared" si="13"/>
        <v>0</v>
      </c>
      <c r="M176">
        <f t="shared" si="12"/>
        <v>0</v>
      </c>
    </row>
    <row r="177" spans="11:13" hidden="1" x14ac:dyDescent="0.3">
      <c r="K177" s="7">
        <f t="shared" si="11"/>
        <v>0</v>
      </c>
      <c r="L177" s="5">
        <f t="shared" si="13"/>
        <v>0</v>
      </c>
      <c r="M177">
        <f t="shared" si="12"/>
        <v>0</v>
      </c>
    </row>
    <row r="178" spans="11:13" hidden="1" x14ac:dyDescent="0.3">
      <c r="K178" s="7">
        <f t="shared" si="11"/>
        <v>0</v>
      </c>
      <c r="L178" s="5">
        <f t="shared" si="13"/>
        <v>0</v>
      </c>
      <c r="M178">
        <f t="shared" si="12"/>
        <v>0</v>
      </c>
    </row>
    <row r="179" spans="11:13" hidden="1" x14ac:dyDescent="0.3">
      <c r="K179" s="7">
        <f t="shared" si="11"/>
        <v>0</v>
      </c>
      <c r="L179" s="5">
        <f t="shared" si="13"/>
        <v>0</v>
      </c>
      <c r="M179">
        <f t="shared" si="12"/>
        <v>0</v>
      </c>
    </row>
    <row r="180" spans="11:13" hidden="1" x14ac:dyDescent="0.3">
      <c r="K180" s="7">
        <f t="shared" si="11"/>
        <v>0</v>
      </c>
      <c r="L180" s="5">
        <f t="shared" si="13"/>
        <v>0</v>
      </c>
      <c r="M180">
        <f t="shared" si="12"/>
        <v>0</v>
      </c>
    </row>
    <row r="181" spans="11:13" hidden="1" x14ac:dyDescent="0.3">
      <c r="K181" s="7">
        <f t="shared" si="11"/>
        <v>0</v>
      </c>
      <c r="L181" s="5">
        <f t="shared" si="13"/>
        <v>0</v>
      </c>
      <c r="M181">
        <f t="shared" si="12"/>
        <v>0</v>
      </c>
    </row>
    <row r="182" spans="11:13" hidden="1" x14ac:dyDescent="0.3">
      <c r="K182" s="7">
        <f t="shared" si="11"/>
        <v>0</v>
      </c>
      <c r="L182" s="5">
        <f t="shared" si="13"/>
        <v>0</v>
      </c>
      <c r="M182">
        <f t="shared" si="12"/>
        <v>0</v>
      </c>
    </row>
    <row r="183" spans="11:13" hidden="1" x14ac:dyDescent="0.3">
      <c r="K183" s="7">
        <f t="shared" si="11"/>
        <v>0</v>
      </c>
      <c r="L183" s="5">
        <f t="shared" si="13"/>
        <v>0</v>
      </c>
      <c r="M183">
        <f t="shared" si="12"/>
        <v>0</v>
      </c>
    </row>
    <row r="184" spans="11:13" hidden="1" x14ac:dyDescent="0.3">
      <c r="K184" s="7">
        <f t="shared" si="11"/>
        <v>0</v>
      </c>
      <c r="L184" s="5">
        <f t="shared" si="13"/>
        <v>0</v>
      </c>
      <c r="M184">
        <f t="shared" si="12"/>
        <v>0</v>
      </c>
    </row>
    <row r="185" spans="11:13" hidden="1" x14ac:dyDescent="0.3">
      <c r="K185" s="7">
        <f t="shared" si="11"/>
        <v>0</v>
      </c>
      <c r="L185" s="5">
        <f t="shared" si="13"/>
        <v>0</v>
      </c>
      <c r="M185">
        <f t="shared" si="12"/>
        <v>0</v>
      </c>
    </row>
    <row r="186" spans="11:13" hidden="1" x14ac:dyDescent="0.3">
      <c r="K186" s="7">
        <f t="shared" si="11"/>
        <v>0</v>
      </c>
      <c r="L186" s="5">
        <f t="shared" si="13"/>
        <v>0</v>
      </c>
      <c r="M186">
        <f t="shared" si="12"/>
        <v>0</v>
      </c>
    </row>
    <row r="187" spans="11:13" hidden="1" x14ac:dyDescent="0.3">
      <c r="K187" s="7">
        <f t="shared" si="11"/>
        <v>0</v>
      </c>
      <c r="L187" s="5">
        <f t="shared" si="13"/>
        <v>0</v>
      </c>
      <c r="M187">
        <f t="shared" si="12"/>
        <v>0</v>
      </c>
    </row>
    <row r="188" spans="11:13" hidden="1" x14ac:dyDescent="0.3">
      <c r="K188" s="7">
        <f t="shared" si="11"/>
        <v>0</v>
      </c>
      <c r="L188" s="5">
        <f t="shared" si="13"/>
        <v>0</v>
      </c>
      <c r="M188">
        <f t="shared" si="12"/>
        <v>0</v>
      </c>
    </row>
    <row r="189" spans="11:13" hidden="1" x14ac:dyDescent="0.3">
      <c r="K189" s="7">
        <f t="shared" si="11"/>
        <v>0</v>
      </c>
      <c r="L189" s="5">
        <f t="shared" si="13"/>
        <v>0</v>
      </c>
      <c r="M189">
        <f t="shared" si="12"/>
        <v>0</v>
      </c>
    </row>
    <row r="190" spans="11:13" hidden="1" x14ac:dyDescent="0.3">
      <c r="K190" s="7">
        <f t="shared" si="11"/>
        <v>0</v>
      </c>
      <c r="L190" s="5">
        <f t="shared" si="13"/>
        <v>0</v>
      </c>
      <c r="M190">
        <f t="shared" si="12"/>
        <v>0</v>
      </c>
    </row>
    <row r="191" spans="11:13" hidden="1" x14ac:dyDescent="0.3">
      <c r="K191" s="7">
        <f t="shared" si="11"/>
        <v>0</v>
      </c>
      <c r="L191" s="5">
        <f t="shared" si="13"/>
        <v>0</v>
      </c>
      <c r="M191">
        <f t="shared" si="12"/>
        <v>0</v>
      </c>
    </row>
    <row r="192" spans="11:13" hidden="1" x14ac:dyDescent="0.3">
      <c r="K192" s="7">
        <f t="shared" si="11"/>
        <v>0</v>
      </c>
      <c r="L192" s="5">
        <f t="shared" si="13"/>
        <v>0</v>
      </c>
      <c r="M192">
        <f t="shared" si="12"/>
        <v>0</v>
      </c>
    </row>
    <row r="193" spans="11:13" hidden="1" x14ac:dyDescent="0.3">
      <c r="K193" s="7">
        <f t="shared" si="11"/>
        <v>0</v>
      </c>
      <c r="L193" s="5">
        <f t="shared" si="13"/>
        <v>0</v>
      </c>
      <c r="M193">
        <f t="shared" si="12"/>
        <v>0</v>
      </c>
    </row>
    <row r="194" spans="11:13" hidden="1" x14ac:dyDescent="0.3">
      <c r="K194" s="7">
        <f t="shared" si="11"/>
        <v>0</v>
      </c>
      <c r="L194" s="5">
        <f t="shared" si="13"/>
        <v>0</v>
      </c>
      <c r="M194">
        <f t="shared" si="12"/>
        <v>0</v>
      </c>
    </row>
    <row r="195" spans="11:13" hidden="1" x14ac:dyDescent="0.3">
      <c r="K195" s="7">
        <f t="shared" si="11"/>
        <v>0</v>
      </c>
      <c r="L195" s="5">
        <f t="shared" si="13"/>
        <v>0</v>
      </c>
      <c r="M195">
        <f t="shared" si="12"/>
        <v>0</v>
      </c>
    </row>
    <row r="196" spans="11:13" hidden="1" x14ac:dyDescent="0.3">
      <c r="K196" s="7">
        <f t="shared" si="11"/>
        <v>0</v>
      </c>
      <c r="L196" s="5">
        <f t="shared" si="13"/>
        <v>0</v>
      </c>
      <c r="M196">
        <f t="shared" si="12"/>
        <v>0</v>
      </c>
    </row>
    <row r="197" spans="11:13" hidden="1" x14ac:dyDescent="0.3">
      <c r="K197" s="7">
        <f t="shared" ref="K197:K260" si="14">SUM(F197:J197)</f>
        <v>0</v>
      </c>
      <c r="L197" s="5">
        <f t="shared" si="13"/>
        <v>0</v>
      </c>
      <c r="M197">
        <f t="shared" ref="M197:M260" si="15">SUM(K197*L197)</f>
        <v>0</v>
      </c>
    </row>
    <row r="198" spans="11:13" hidden="1" x14ac:dyDescent="0.3">
      <c r="K198" s="7">
        <f t="shared" si="14"/>
        <v>0</v>
      </c>
      <c r="L198" s="5">
        <f t="shared" ref="L198:L261" si="16">IF(D198="X",0,IF(E198="",0,IF(E198="H",0,VLOOKUP(E198,$F$539:$G$553,2))))</f>
        <v>0</v>
      </c>
      <c r="M198">
        <f t="shared" si="15"/>
        <v>0</v>
      </c>
    </row>
    <row r="199" spans="11:13" hidden="1" x14ac:dyDescent="0.3">
      <c r="K199" s="7">
        <f t="shared" si="14"/>
        <v>0</v>
      </c>
      <c r="L199" s="5">
        <f t="shared" si="16"/>
        <v>0</v>
      </c>
      <c r="M199">
        <f t="shared" si="15"/>
        <v>0</v>
      </c>
    </row>
    <row r="200" spans="11:13" hidden="1" x14ac:dyDescent="0.3">
      <c r="K200" s="7">
        <f t="shared" si="14"/>
        <v>0</v>
      </c>
      <c r="L200" s="5">
        <f t="shared" si="16"/>
        <v>0</v>
      </c>
      <c r="M200">
        <f t="shared" si="15"/>
        <v>0</v>
      </c>
    </row>
    <row r="201" spans="11:13" hidden="1" x14ac:dyDescent="0.3">
      <c r="K201" s="7">
        <f t="shared" si="14"/>
        <v>0</v>
      </c>
      <c r="L201" s="5">
        <f t="shared" si="16"/>
        <v>0</v>
      </c>
      <c r="M201">
        <f t="shared" si="15"/>
        <v>0</v>
      </c>
    </row>
    <row r="202" spans="11:13" hidden="1" x14ac:dyDescent="0.3">
      <c r="K202" s="7">
        <f t="shared" si="14"/>
        <v>0</v>
      </c>
      <c r="L202" s="5">
        <f t="shared" si="16"/>
        <v>0</v>
      </c>
      <c r="M202">
        <f t="shared" si="15"/>
        <v>0</v>
      </c>
    </row>
    <row r="203" spans="11:13" hidden="1" x14ac:dyDescent="0.3">
      <c r="K203" s="7">
        <f t="shared" si="14"/>
        <v>0</v>
      </c>
      <c r="L203" s="5">
        <f t="shared" si="16"/>
        <v>0</v>
      </c>
      <c r="M203">
        <f t="shared" si="15"/>
        <v>0</v>
      </c>
    </row>
    <row r="204" spans="11:13" hidden="1" x14ac:dyDescent="0.3">
      <c r="K204" s="7">
        <f t="shared" si="14"/>
        <v>0</v>
      </c>
      <c r="L204" s="5">
        <f t="shared" si="16"/>
        <v>0</v>
      </c>
      <c r="M204">
        <f t="shared" si="15"/>
        <v>0</v>
      </c>
    </row>
    <row r="205" spans="11:13" hidden="1" x14ac:dyDescent="0.3">
      <c r="K205" s="7">
        <f t="shared" si="14"/>
        <v>0</v>
      </c>
      <c r="L205" s="5">
        <f t="shared" si="16"/>
        <v>0</v>
      </c>
      <c r="M205">
        <f t="shared" si="15"/>
        <v>0</v>
      </c>
    </row>
    <row r="206" spans="11:13" hidden="1" x14ac:dyDescent="0.3">
      <c r="K206" s="7">
        <f t="shared" si="14"/>
        <v>0</v>
      </c>
      <c r="L206" s="5">
        <f t="shared" si="16"/>
        <v>0</v>
      </c>
      <c r="M206">
        <f t="shared" si="15"/>
        <v>0</v>
      </c>
    </row>
    <row r="207" spans="11:13" hidden="1" x14ac:dyDescent="0.3">
      <c r="K207" s="7">
        <f t="shared" si="14"/>
        <v>0</v>
      </c>
      <c r="L207" s="5">
        <f t="shared" si="16"/>
        <v>0</v>
      </c>
      <c r="M207">
        <f t="shared" si="15"/>
        <v>0</v>
      </c>
    </row>
    <row r="208" spans="11:13" hidden="1" x14ac:dyDescent="0.3">
      <c r="K208" s="7">
        <f t="shared" si="14"/>
        <v>0</v>
      </c>
      <c r="L208" s="5">
        <f t="shared" si="16"/>
        <v>0</v>
      </c>
      <c r="M208">
        <f t="shared" si="15"/>
        <v>0</v>
      </c>
    </row>
    <row r="209" spans="11:13" hidden="1" x14ac:dyDescent="0.3">
      <c r="K209" s="7">
        <f t="shared" si="14"/>
        <v>0</v>
      </c>
      <c r="L209" s="5">
        <f t="shared" si="16"/>
        <v>0</v>
      </c>
      <c r="M209">
        <f t="shared" si="15"/>
        <v>0</v>
      </c>
    </row>
    <row r="210" spans="11:13" hidden="1" x14ac:dyDescent="0.3">
      <c r="K210" s="7">
        <f t="shared" si="14"/>
        <v>0</v>
      </c>
      <c r="L210" s="5">
        <f t="shared" si="16"/>
        <v>0</v>
      </c>
      <c r="M210">
        <f t="shared" si="15"/>
        <v>0</v>
      </c>
    </row>
    <row r="211" spans="11:13" hidden="1" x14ac:dyDescent="0.3">
      <c r="K211" s="7">
        <f t="shared" si="14"/>
        <v>0</v>
      </c>
      <c r="L211" s="5">
        <f t="shared" si="16"/>
        <v>0</v>
      </c>
      <c r="M211">
        <f t="shared" si="15"/>
        <v>0</v>
      </c>
    </row>
    <row r="212" spans="11:13" hidden="1" x14ac:dyDescent="0.3">
      <c r="K212" s="7">
        <f t="shared" si="14"/>
        <v>0</v>
      </c>
      <c r="L212" s="5">
        <f t="shared" si="16"/>
        <v>0</v>
      </c>
      <c r="M212">
        <f t="shared" si="15"/>
        <v>0</v>
      </c>
    </row>
    <row r="213" spans="11:13" hidden="1" x14ac:dyDescent="0.3">
      <c r="K213" s="7">
        <f t="shared" si="14"/>
        <v>0</v>
      </c>
      <c r="L213" s="5">
        <f t="shared" si="16"/>
        <v>0</v>
      </c>
      <c r="M213">
        <f t="shared" si="15"/>
        <v>0</v>
      </c>
    </row>
    <row r="214" spans="11:13" hidden="1" x14ac:dyDescent="0.3">
      <c r="K214" s="7">
        <f t="shared" si="14"/>
        <v>0</v>
      </c>
      <c r="L214" s="5">
        <f t="shared" si="16"/>
        <v>0</v>
      </c>
      <c r="M214">
        <f t="shared" si="15"/>
        <v>0</v>
      </c>
    </row>
    <row r="215" spans="11:13" hidden="1" x14ac:dyDescent="0.3">
      <c r="K215" s="7">
        <f t="shared" si="14"/>
        <v>0</v>
      </c>
      <c r="L215" s="5">
        <f t="shared" si="16"/>
        <v>0</v>
      </c>
      <c r="M215">
        <f t="shared" si="15"/>
        <v>0</v>
      </c>
    </row>
    <row r="216" spans="11:13" hidden="1" x14ac:dyDescent="0.3">
      <c r="K216" s="7">
        <f t="shared" si="14"/>
        <v>0</v>
      </c>
      <c r="L216" s="5">
        <f t="shared" si="16"/>
        <v>0</v>
      </c>
      <c r="M216">
        <f t="shared" si="15"/>
        <v>0</v>
      </c>
    </row>
    <row r="217" spans="11:13" hidden="1" x14ac:dyDescent="0.3">
      <c r="K217" s="7">
        <f t="shared" si="14"/>
        <v>0</v>
      </c>
      <c r="L217" s="5">
        <f t="shared" si="16"/>
        <v>0</v>
      </c>
      <c r="M217">
        <f t="shared" si="15"/>
        <v>0</v>
      </c>
    </row>
    <row r="218" spans="11:13" hidden="1" x14ac:dyDescent="0.3">
      <c r="K218" s="7">
        <f t="shared" si="14"/>
        <v>0</v>
      </c>
      <c r="L218" s="5">
        <f t="shared" si="16"/>
        <v>0</v>
      </c>
      <c r="M218">
        <f t="shared" si="15"/>
        <v>0</v>
      </c>
    </row>
    <row r="219" spans="11:13" hidden="1" x14ac:dyDescent="0.3">
      <c r="K219" s="7">
        <f t="shared" si="14"/>
        <v>0</v>
      </c>
      <c r="L219" s="5">
        <f t="shared" si="16"/>
        <v>0</v>
      </c>
      <c r="M219">
        <f t="shared" si="15"/>
        <v>0</v>
      </c>
    </row>
    <row r="220" spans="11:13" hidden="1" x14ac:dyDescent="0.3">
      <c r="K220" s="7">
        <f t="shared" si="14"/>
        <v>0</v>
      </c>
      <c r="L220" s="5">
        <f t="shared" si="16"/>
        <v>0</v>
      </c>
      <c r="M220">
        <f t="shared" si="15"/>
        <v>0</v>
      </c>
    </row>
    <row r="221" spans="11:13" hidden="1" x14ac:dyDescent="0.3">
      <c r="K221" s="7">
        <f t="shared" si="14"/>
        <v>0</v>
      </c>
      <c r="L221" s="5">
        <f t="shared" si="16"/>
        <v>0</v>
      </c>
      <c r="M221">
        <f t="shared" si="15"/>
        <v>0</v>
      </c>
    </row>
    <row r="222" spans="11:13" hidden="1" x14ac:dyDescent="0.3">
      <c r="K222" s="7">
        <f t="shared" si="14"/>
        <v>0</v>
      </c>
      <c r="L222" s="5">
        <f t="shared" si="16"/>
        <v>0</v>
      </c>
      <c r="M222">
        <f t="shared" si="15"/>
        <v>0</v>
      </c>
    </row>
    <row r="223" spans="11:13" hidden="1" x14ac:dyDescent="0.3">
      <c r="K223" s="7">
        <f t="shared" si="14"/>
        <v>0</v>
      </c>
      <c r="L223" s="5">
        <f t="shared" si="16"/>
        <v>0</v>
      </c>
      <c r="M223">
        <f t="shared" si="15"/>
        <v>0</v>
      </c>
    </row>
    <row r="224" spans="11:13" hidden="1" x14ac:dyDescent="0.3">
      <c r="K224" s="7">
        <f t="shared" si="14"/>
        <v>0</v>
      </c>
      <c r="L224" s="5">
        <f t="shared" si="16"/>
        <v>0</v>
      </c>
      <c r="M224">
        <f t="shared" si="15"/>
        <v>0</v>
      </c>
    </row>
    <row r="225" spans="11:13" hidden="1" x14ac:dyDescent="0.3">
      <c r="K225" s="7">
        <f t="shared" si="14"/>
        <v>0</v>
      </c>
      <c r="L225" s="5">
        <f t="shared" si="16"/>
        <v>0</v>
      </c>
      <c r="M225">
        <f t="shared" si="15"/>
        <v>0</v>
      </c>
    </row>
    <row r="226" spans="11:13" hidden="1" x14ac:dyDescent="0.3">
      <c r="K226" s="7">
        <f t="shared" si="14"/>
        <v>0</v>
      </c>
      <c r="L226" s="5">
        <f t="shared" si="16"/>
        <v>0</v>
      </c>
      <c r="M226">
        <f t="shared" si="15"/>
        <v>0</v>
      </c>
    </row>
    <row r="227" spans="11:13" hidden="1" x14ac:dyDescent="0.3">
      <c r="K227" s="7">
        <f t="shared" si="14"/>
        <v>0</v>
      </c>
      <c r="L227" s="5">
        <f t="shared" si="16"/>
        <v>0</v>
      </c>
      <c r="M227">
        <f t="shared" si="15"/>
        <v>0</v>
      </c>
    </row>
    <row r="228" spans="11:13" hidden="1" x14ac:dyDescent="0.3">
      <c r="K228" s="7">
        <f t="shared" si="14"/>
        <v>0</v>
      </c>
      <c r="L228" s="5">
        <f t="shared" si="16"/>
        <v>0</v>
      </c>
      <c r="M228">
        <f t="shared" si="15"/>
        <v>0</v>
      </c>
    </row>
    <row r="229" spans="11:13" hidden="1" x14ac:dyDescent="0.3">
      <c r="K229" s="7">
        <f t="shared" si="14"/>
        <v>0</v>
      </c>
      <c r="L229" s="5">
        <f t="shared" si="16"/>
        <v>0</v>
      </c>
      <c r="M229">
        <f t="shared" si="15"/>
        <v>0</v>
      </c>
    </row>
    <row r="230" spans="11:13" hidden="1" x14ac:dyDescent="0.3">
      <c r="K230" s="7">
        <f t="shared" si="14"/>
        <v>0</v>
      </c>
      <c r="L230" s="5">
        <f t="shared" si="16"/>
        <v>0</v>
      </c>
      <c r="M230">
        <f t="shared" si="15"/>
        <v>0</v>
      </c>
    </row>
    <row r="231" spans="11:13" hidden="1" x14ac:dyDescent="0.3">
      <c r="K231" s="7">
        <f t="shared" si="14"/>
        <v>0</v>
      </c>
      <c r="L231" s="5">
        <f t="shared" si="16"/>
        <v>0</v>
      </c>
      <c r="M231">
        <f t="shared" si="15"/>
        <v>0</v>
      </c>
    </row>
    <row r="232" spans="11:13" hidden="1" x14ac:dyDescent="0.3">
      <c r="K232" s="7">
        <f t="shared" si="14"/>
        <v>0</v>
      </c>
      <c r="L232" s="5">
        <f t="shared" si="16"/>
        <v>0</v>
      </c>
      <c r="M232">
        <f t="shared" si="15"/>
        <v>0</v>
      </c>
    </row>
    <row r="233" spans="11:13" hidden="1" x14ac:dyDescent="0.3">
      <c r="K233" s="7">
        <f t="shared" si="14"/>
        <v>0</v>
      </c>
      <c r="L233" s="5">
        <f t="shared" si="16"/>
        <v>0</v>
      </c>
      <c r="M233">
        <f t="shared" si="15"/>
        <v>0</v>
      </c>
    </row>
    <row r="234" spans="11:13" hidden="1" x14ac:dyDescent="0.3">
      <c r="K234" s="7">
        <f t="shared" si="14"/>
        <v>0</v>
      </c>
      <c r="L234" s="5">
        <f t="shared" si="16"/>
        <v>0</v>
      </c>
      <c r="M234">
        <f t="shared" si="15"/>
        <v>0</v>
      </c>
    </row>
    <row r="235" spans="11:13" hidden="1" x14ac:dyDescent="0.3">
      <c r="K235" s="7">
        <f t="shared" si="14"/>
        <v>0</v>
      </c>
      <c r="L235" s="5">
        <f t="shared" si="16"/>
        <v>0</v>
      </c>
      <c r="M235">
        <f t="shared" si="15"/>
        <v>0</v>
      </c>
    </row>
    <row r="236" spans="11:13" hidden="1" x14ac:dyDescent="0.3">
      <c r="K236" s="7">
        <f t="shared" si="14"/>
        <v>0</v>
      </c>
      <c r="L236" s="5">
        <f t="shared" si="16"/>
        <v>0</v>
      </c>
      <c r="M236">
        <f t="shared" si="15"/>
        <v>0</v>
      </c>
    </row>
    <row r="237" spans="11:13" hidden="1" x14ac:dyDescent="0.3">
      <c r="K237" s="7">
        <f t="shared" si="14"/>
        <v>0</v>
      </c>
      <c r="L237" s="5">
        <f t="shared" si="16"/>
        <v>0</v>
      </c>
      <c r="M237">
        <f t="shared" si="15"/>
        <v>0</v>
      </c>
    </row>
    <row r="238" spans="11:13" hidden="1" x14ac:dyDescent="0.3">
      <c r="K238" s="7">
        <f t="shared" si="14"/>
        <v>0</v>
      </c>
      <c r="L238" s="5">
        <f t="shared" si="16"/>
        <v>0</v>
      </c>
      <c r="M238">
        <f t="shared" si="15"/>
        <v>0</v>
      </c>
    </row>
    <row r="239" spans="11:13" hidden="1" x14ac:dyDescent="0.3">
      <c r="K239" s="7">
        <f t="shared" si="14"/>
        <v>0</v>
      </c>
      <c r="L239" s="5">
        <f t="shared" si="16"/>
        <v>0</v>
      </c>
      <c r="M239">
        <f t="shared" si="15"/>
        <v>0</v>
      </c>
    </row>
    <row r="240" spans="11:13" hidden="1" x14ac:dyDescent="0.3">
      <c r="K240" s="7">
        <f t="shared" si="14"/>
        <v>0</v>
      </c>
      <c r="L240" s="5">
        <f t="shared" si="16"/>
        <v>0</v>
      </c>
      <c r="M240">
        <f t="shared" si="15"/>
        <v>0</v>
      </c>
    </row>
    <row r="241" spans="11:13" hidden="1" x14ac:dyDescent="0.3">
      <c r="K241" s="7">
        <f t="shared" si="14"/>
        <v>0</v>
      </c>
      <c r="L241" s="5">
        <f t="shared" si="16"/>
        <v>0</v>
      </c>
      <c r="M241">
        <f t="shared" si="15"/>
        <v>0</v>
      </c>
    </row>
    <row r="242" spans="11:13" hidden="1" x14ac:dyDescent="0.3">
      <c r="K242" s="7">
        <f t="shared" si="14"/>
        <v>0</v>
      </c>
      <c r="L242" s="5">
        <f t="shared" si="16"/>
        <v>0</v>
      </c>
      <c r="M242">
        <f t="shared" si="15"/>
        <v>0</v>
      </c>
    </row>
    <row r="243" spans="11:13" hidden="1" x14ac:dyDescent="0.3">
      <c r="K243" s="7">
        <f t="shared" si="14"/>
        <v>0</v>
      </c>
      <c r="L243" s="5">
        <f t="shared" si="16"/>
        <v>0</v>
      </c>
      <c r="M243">
        <f t="shared" si="15"/>
        <v>0</v>
      </c>
    </row>
    <row r="244" spans="11:13" hidden="1" x14ac:dyDescent="0.3">
      <c r="K244" s="7">
        <f t="shared" si="14"/>
        <v>0</v>
      </c>
      <c r="L244" s="5">
        <f t="shared" si="16"/>
        <v>0</v>
      </c>
      <c r="M244">
        <f t="shared" si="15"/>
        <v>0</v>
      </c>
    </row>
    <row r="245" spans="11:13" hidden="1" x14ac:dyDescent="0.3">
      <c r="K245" s="7">
        <f t="shared" si="14"/>
        <v>0</v>
      </c>
      <c r="L245" s="5">
        <f t="shared" si="16"/>
        <v>0</v>
      </c>
      <c r="M245">
        <f t="shared" si="15"/>
        <v>0</v>
      </c>
    </row>
    <row r="246" spans="11:13" hidden="1" x14ac:dyDescent="0.3">
      <c r="K246" s="7">
        <f t="shared" si="14"/>
        <v>0</v>
      </c>
      <c r="L246" s="5">
        <f t="shared" si="16"/>
        <v>0</v>
      </c>
      <c r="M246">
        <f t="shared" si="15"/>
        <v>0</v>
      </c>
    </row>
    <row r="247" spans="11:13" hidden="1" x14ac:dyDescent="0.3">
      <c r="K247" s="7">
        <f t="shared" si="14"/>
        <v>0</v>
      </c>
      <c r="L247" s="5">
        <f t="shared" si="16"/>
        <v>0</v>
      </c>
      <c r="M247">
        <f t="shared" si="15"/>
        <v>0</v>
      </c>
    </row>
    <row r="248" spans="11:13" hidden="1" x14ac:dyDescent="0.3">
      <c r="K248" s="7">
        <f t="shared" si="14"/>
        <v>0</v>
      </c>
      <c r="L248" s="5">
        <f t="shared" si="16"/>
        <v>0</v>
      </c>
      <c r="M248">
        <f t="shared" si="15"/>
        <v>0</v>
      </c>
    </row>
    <row r="249" spans="11:13" hidden="1" x14ac:dyDescent="0.3">
      <c r="K249" s="7">
        <f t="shared" si="14"/>
        <v>0</v>
      </c>
      <c r="L249" s="5">
        <f t="shared" si="16"/>
        <v>0</v>
      </c>
      <c r="M249">
        <f t="shared" si="15"/>
        <v>0</v>
      </c>
    </row>
    <row r="250" spans="11:13" hidden="1" x14ac:dyDescent="0.3">
      <c r="K250" s="7">
        <f t="shared" si="14"/>
        <v>0</v>
      </c>
      <c r="L250" s="5">
        <f t="shared" si="16"/>
        <v>0</v>
      </c>
      <c r="M250">
        <f t="shared" si="15"/>
        <v>0</v>
      </c>
    </row>
    <row r="251" spans="11:13" hidden="1" x14ac:dyDescent="0.3">
      <c r="K251" s="7">
        <f t="shared" si="14"/>
        <v>0</v>
      </c>
      <c r="L251" s="5">
        <f t="shared" si="16"/>
        <v>0</v>
      </c>
      <c r="M251">
        <f t="shared" si="15"/>
        <v>0</v>
      </c>
    </row>
    <row r="252" spans="11:13" hidden="1" x14ac:dyDescent="0.3">
      <c r="K252" s="7">
        <f t="shared" si="14"/>
        <v>0</v>
      </c>
      <c r="L252" s="5">
        <f t="shared" si="16"/>
        <v>0</v>
      </c>
      <c r="M252">
        <f t="shared" si="15"/>
        <v>0</v>
      </c>
    </row>
    <row r="253" spans="11:13" hidden="1" x14ac:dyDescent="0.3">
      <c r="K253" s="7">
        <f t="shared" si="14"/>
        <v>0</v>
      </c>
      <c r="L253" s="5">
        <f t="shared" si="16"/>
        <v>0</v>
      </c>
      <c r="M253">
        <f t="shared" si="15"/>
        <v>0</v>
      </c>
    </row>
    <row r="254" spans="11:13" hidden="1" x14ac:dyDescent="0.3">
      <c r="K254" s="7">
        <f t="shared" si="14"/>
        <v>0</v>
      </c>
      <c r="L254" s="5">
        <f t="shared" si="16"/>
        <v>0</v>
      </c>
      <c r="M254">
        <f t="shared" si="15"/>
        <v>0</v>
      </c>
    </row>
    <row r="255" spans="11:13" hidden="1" x14ac:dyDescent="0.3">
      <c r="K255" s="7">
        <f t="shared" si="14"/>
        <v>0</v>
      </c>
      <c r="L255" s="5">
        <f t="shared" si="16"/>
        <v>0</v>
      </c>
      <c r="M255">
        <f t="shared" si="15"/>
        <v>0</v>
      </c>
    </row>
    <row r="256" spans="11:13" hidden="1" x14ac:dyDescent="0.3">
      <c r="K256" s="7">
        <f t="shared" si="14"/>
        <v>0</v>
      </c>
      <c r="L256" s="5">
        <f t="shared" si="16"/>
        <v>0</v>
      </c>
      <c r="M256">
        <f t="shared" si="15"/>
        <v>0</v>
      </c>
    </row>
    <row r="257" spans="11:13" hidden="1" x14ac:dyDescent="0.3">
      <c r="K257" s="7">
        <f t="shared" si="14"/>
        <v>0</v>
      </c>
      <c r="L257" s="5">
        <f t="shared" si="16"/>
        <v>0</v>
      </c>
      <c r="M257">
        <f t="shared" si="15"/>
        <v>0</v>
      </c>
    </row>
    <row r="258" spans="11:13" hidden="1" x14ac:dyDescent="0.3">
      <c r="K258" s="7">
        <f t="shared" si="14"/>
        <v>0</v>
      </c>
      <c r="L258" s="5">
        <f t="shared" si="16"/>
        <v>0</v>
      </c>
      <c r="M258">
        <f t="shared" si="15"/>
        <v>0</v>
      </c>
    </row>
    <row r="259" spans="11:13" hidden="1" x14ac:dyDescent="0.3">
      <c r="K259" s="7">
        <f t="shared" si="14"/>
        <v>0</v>
      </c>
      <c r="L259" s="5">
        <f t="shared" si="16"/>
        <v>0</v>
      </c>
      <c r="M259">
        <f t="shared" si="15"/>
        <v>0</v>
      </c>
    </row>
    <row r="260" spans="11:13" hidden="1" x14ac:dyDescent="0.3">
      <c r="K260" s="7">
        <f t="shared" si="14"/>
        <v>0</v>
      </c>
      <c r="L260" s="5">
        <f t="shared" si="16"/>
        <v>0</v>
      </c>
      <c r="M260">
        <f t="shared" si="15"/>
        <v>0</v>
      </c>
    </row>
    <row r="261" spans="11:13" hidden="1" x14ac:dyDescent="0.3">
      <c r="K261" s="7">
        <f t="shared" ref="K261:K324" si="17">SUM(F261:J261)</f>
        <v>0</v>
      </c>
      <c r="L261" s="5">
        <f t="shared" si="16"/>
        <v>0</v>
      </c>
      <c r="M261">
        <f t="shared" ref="M261:M324" si="18">SUM(K261*L261)</f>
        <v>0</v>
      </c>
    </row>
    <row r="262" spans="11:13" hidden="1" x14ac:dyDescent="0.3">
      <c r="K262" s="7">
        <f t="shared" si="17"/>
        <v>0</v>
      </c>
      <c r="L262" s="5">
        <f t="shared" ref="L262:L325" si="19">IF(D262="X",0,IF(E262="",0,IF(E262="H",0,VLOOKUP(E262,$F$539:$G$553,2))))</f>
        <v>0</v>
      </c>
      <c r="M262">
        <f t="shared" si="18"/>
        <v>0</v>
      </c>
    </row>
    <row r="263" spans="11:13" hidden="1" x14ac:dyDescent="0.3">
      <c r="K263" s="7">
        <f t="shared" si="17"/>
        <v>0</v>
      </c>
      <c r="L263" s="5">
        <f t="shared" si="19"/>
        <v>0</v>
      </c>
      <c r="M263">
        <f t="shared" si="18"/>
        <v>0</v>
      </c>
    </row>
    <row r="264" spans="11:13" hidden="1" x14ac:dyDescent="0.3">
      <c r="K264" s="7">
        <f t="shared" si="17"/>
        <v>0</v>
      </c>
      <c r="L264" s="5">
        <f t="shared" si="19"/>
        <v>0</v>
      </c>
      <c r="M264">
        <f t="shared" si="18"/>
        <v>0</v>
      </c>
    </row>
    <row r="265" spans="11:13" hidden="1" x14ac:dyDescent="0.3">
      <c r="K265" s="7">
        <f t="shared" si="17"/>
        <v>0</v>
      </c>
      <c r="L265" s="5">
        <f t="shared" si="19"/>
        <v>0</v>
      </c>
      <c r="M265">
        <f t="shared" si="18"/>
        <v>0</v>
      </c>
    </row>
    <row r="266" spans="11:13" hidden="1" x14ac:dyDescent="0.3">
      <c r="K266" s="7">
        <f t="shared" si="17"/>
        <v>0</v>
      </c>
      <c r="L266" s="5">
        <f t="shared" si="19"/>
        <v>0</v>
      </c>
      <c r="M266">
        <f t="shared" si="18"/>
        <v>0</v>
      </c>
    </row>
    <row r="267" spans="11:13" hidden="1" x14ac:dyDescent="0.3">
      <c r="K267" s="7">
        <f t="shared" si="17"/>
        <v>0</v>
      </c>
      <c r="L267" s="5">
        <f t="shared" si="19"/>
        <v>0</v>
      </c>
      <c r="M267">
        <f t="shared" si="18"/>
        <v>0</v>
      </c>
    </row>
    <row r="268" spans="11:13" hidden="1" x14ac:dyDescent="0.3">
      <c r="K268" s="7">
        <f t="shared" si="17"/>
        <v>0</v>
      </c>
      <c r="L268" s="5">
        <f t="shared" si="19"/>
        <v>0</v>
      </c>
      <c r="M268">
        <f t="shared" si="18"/>
        <v>0</v>
      </c>
    </row>
    <row r="269" spans="11:13" hidden="1" x14ac:dyDescent="0.3">
      <c r="K269" s="7">
        <f t="shared" si="17"/>
        <v>0</v>
      </c>
      <c r="L269" s="5">
        <f t="shared" si="19"/>
        <v>0</v>
      </c>
      <c r="M269">
        <f t="shared" si="18"/>
        <v>0</v>
      </c>
    </row>
    <row r="270" spans="11:13" hidden="1" x14ac:dyDescent="0.3">
      <c r="K270" s="7">
        <f t="shared" si="17"/>
        <v>0</v>
      </c>
      <c r="L270" s="5">
        <f t="shared" si="19"/>
        <v>0</v>
      </c>
      <c r="M270">
        <f t="shared" si="18"/>
        <v>0</v>
      </c>
    </row>
    <row r="271" spans="11:13" hidden="1" x14ac:dyDescent="0.3">
      <c r="K271" s="7">
        <f t="shared" si="17"/>
        <v>0</v>
      </c>
      <c r="L271" s="5">
        <f t="shared" si="19"/>
        <v>0</v>
      </c>
      <c r="M271">
        <f t="shared" si="18"/>
        <v>0</v>
      </c>
    </row>
    <row r="272" spans="11:13" hidden="1" x14ac:dyDescent="0.3">
      <c r="K272" s="7">
        <f t="shared" si="17"/>
        <v>0</v>
      </c>
      <c r="L272" s="5">
        <f t="shared" si="19"/>
        <v>0</v>
      </c>
      <c r="M272">
        <f t="shared" si="18"/>
        <v>0</v>
      </c>
    </row>
    <row r="273" spans="11:13" hidden="1" x14ac:dyDescent="0.3">
      <c r="K273" s="7">
        <f t="shared" si="17"/>
        <v>0</v>
      </c>
      <c r="L273" s="5">
        <f t="shared" si="19"/>
        <v>0</v>
      </c>
      <c r="M273">
        <f t="shared" si="18"/>
        <v>0</v>
      </c>
    </row>
    <row r="274" spans="11:13" hidden="1" x14ac:dyDescent="0.3">
      <c r="K274" s="7">
        <f t="shared" si="17"/>
        <v>0</v>
      </c>
      <c r="L274" s="5">
        <f t="shared" si="19"/>
        <v>0</v>
      </c>
      <c r="M274">
        <f t="shared" si="18"/>
        <v>0</v>
      </c>
    </row>
    <row r="275" spans="11:13" hidden="1" x14ac:dyDescent="0.3">
      <c r="K275" s="7">
        <f t="shared" si="17"/>
        <v>0</v>
      </c>
      <c r="L275" s="5">
        <f t="shared" si="19"/>
        <v>0</v>
      </c>
      <c r="M275">
        <f t="shared" si="18"/>
        <v>0</v>
      </c>
    </row>
    <row r="276" spans="11:13" hidden="1" x14ac:dyDescent="0.3">
      <c r="K276" s="7">
        <f t="shared" si="17"/>
        <v>0</v>
      </c>
      <c r="L276" s="5">
        <f t="shared" si="19"/>
        <v>0</v>
      </c>
      <c r="M276">
        <f t="shared" si="18"/>
        <v>0</v>
      </c>
    </row>
    <row r="277" spans="11:13" hidden="1" x14ac:dyDescent="0.3">
      <c r="K277" s="7">
        <f t="shared" si="17"/>
        <v>0</v>
      </c>
      <c r="L277" s="5">
        <f t="shared" si="19"/>
        <v>0</v>
      </c>
      <c r="M277">
        <f t="shared" si="18"/>
        <v>0</v>
      </c>
    </row>
    <row r="278" spans="11:13" hidden="1" x14ac:dyDescent="0.3">
      <c r="K278" s="7">
        <f t="shared" si="17"/>
        <v>0</v>
      </c>
      <c r="L278" s="5">
        <f t="shared" si="19"/>
        <v>0</v>
      </c>
      <c r="M278">
        <f t="shared" si="18"/>
        <v>0</v>
      </c>
    </row>
    <row r="279" spans="11:13" hidden="1" x14ac:dyDescent="0.3">
      <c r="K279" s="7">
        <f t="shared" si="17"/>
        <v>0</v>
      </c>
      <c r="L279" s="5">
        <f t="shared" si="19"/>
        <v>0</v>
      </c>
      <c r="M279">
        <f t="shared" si="18"/>
        <v>0</v>
      </c>
    </row>
    <row r="280" spans="11:13" hidden="1" x14ac:dyDescent="0.3">
      <c r="K280" s="7">
        <f t="shared" si="17"/>
        <v>0</v>
      </c>
      <c r="L280" s="5">
        <f t="shared" si="19"/>
        <v>0</v>
      </c>
      <c r="M280">
        <f t="shared" si="18"/>
        <v>0</v>
      </c>
    </row>
    <row r="281" spans="11:13" hidden="1" x14ac:dyDescent="0.3">
      <c r="K281" s="7">
        <f t="shared" si="17"/>
        <v>0</v>
      </c>
      <c r="L281" s="5">
        <f t="shared" si="19"/>
        <v>0</v>
      </c>
      <c r="M281">
        <f t="shared" si="18"/>
        <v>0</v>
      </c>
    </row>
    <row r="282" spans="11:13" hidden="1" x14ac:dyDescent="0.3">
      <c r="K282" s="7">
        <f t="shared" si="17"/>
        <v>0</v>
      </c>
      <c r="L282" s="5">
        <f t="shared" si="19"/>
        <v>0</v>
      </c>
      <c r="M282">
        <f t="shared" si="18"/>
        <v>0</v>
      </c>
    </row>
    <row r="283" spans="11:13" hidden="1" x14ac:dyDescent="0.3">
      <c r="K283" s="7">
        <f t="shared" si="17"/>
        <v>0</v>
      </c>
      <c r="L283" s="5">
        <f t="shared" si="19"/>
        <v>0</v>
      </c>
      <c r="M283">
        <f t="shared" si="18"/>
        <v>0</v>
      </c>
    </row>
    <row r="284" spans="11:13" hidden="1" x14ac:dyDescent="0.3">
      <c r="K284" s="7">
        <f t="shared" si="17"/>
        <v>0</v>
      </c>
      <c r="L284" s="5">
        <f t="shared" si="19"/>
        <v>0</v>
      </c>
      <c r="M284">
        <f t="shared" si="18"/>
        <v>0</v>
      </c>
    </row>
    <row r="285" spans="11:13" hidden="1" x14ac:dyDescent="0.3">
      <c r="K285" s="7">
        <f t="shared" si="17"/>
        <v>0</v>
      </c>
      <c r="L285" s="5">
        <f t="shared" si="19"/>
        <v>0</v>
      </c>
      <c r="M285">
        <f t="shared" si="18"/>
        <v>0</v>
      </c>
    </row>
    <row r="286" spans="11:13" hidden="1" x14ac:dyDescent="0.3">
      <c r="K286" s="7">
        <f t="shared" si="17"/>
        <v>0</v>
      </c>
      <c r="L286" s="5">
        <f t="shared" si="19"/>
        <v>0</v>
      </c>
      <c r="M286">
        <f t="shared" si="18"/>
        <v>0</v>
      </c>
    </row>
    <row r="287" spans="11:13" hidden="1" x14ac:dyDescent="0.3">
      <c r="K287" s="7">
        <f t="shared" si="17"/>
        <v>0</v>
      </c>
      <c r="L287" s="5">
        <f t="shared" si="19"/>
        <v>0</v>
      </c>
      <c r="M287">
        <f t="shared" si="18"/>
        <v>0</v>
      </c>
    </row>
    <row r="288" spans="11:13" hidden="1" x14ac:dyDescent="0.3">
      <c r="K288" s="7">
        <f t="shared" si="17"/>
        <v>0</v>
      </c>
      <c r="L288" s="5">
        <f t="shared" si="19"/>
        <v>0</v>
      </c>
      <c r="M288">
        <f t="shared" si="18"/>
        <v>0</v>
      </c>
    </row>
    <row r="289" spans="11:13" hidden="1" x14ac:dyDescent="0.3">
      <c r="K289" s="7">
        <f t="shared" si="17"/>
        <v>0</v>
      </c>
      <c r="L289" s="5">
        <f t="shared" si="19"/>
        <v>0</v>
      </c>
      <c r="M289">
        <f t="shared" si="18"/>
        <v>0</v>
      </c>
    </row>
    <row r="290" spans="11:13" hidden="1" x14ac:dyDescent="0.3">
      <c r="K290" s="7">
        <f t="shared" si="17"/>
        <v>0</v>
      </c>
      <c r="L290" s="5">
        <f t="shared" si="19"/>
        <v>0</v>
      </c>
      <c r="M290">
        <f t="shared" si="18"/>
        <v>0</v>
      </c>
    </row>
    <row r="291" spans="11:13" hidden="1" x14ac:dyDescent="0.3">
      <c r="K291" s="7">
        <f t="shared" si="17"/>
        <v>0</v>
      </c>
      <c r="L291" s="5">
        <f t="shared" si="19"/>
        <v>0</v>
      </c>
      <c r="M291">
        <f t="shared" si="18"/>
        <v>0</v>
      </c>
    </row>
    <row r="292" spans="11:13" hidden="1" x14ac:dyDescent="0.3">
      <c r="K292" s="7">
        <f t="shared" si="17"/>
        <v>0</v>
      </c>
      <c r="L292" s="5">
        <f t="shared" si="19"/>
        <v>0</v>
      </c>
      <c r="M292">
        <f t="shared" si="18"/>
        <v>0</v>
      </c>
    </row>
    <row r="293" spans="11:13" hidden="1" x14ac:dyDescent="0.3">
      <c r="K293" s="7">
        <f t="shared" si="17"/>
        <v>0</v>
      </c>
      <c r="L293" s="5">
        <f t="shared" si="19"/>
        <v>0</v>
      </c>
      <c r="M293">
        <f t="shared" si="18"/>
        <v>0</v>
      </c>
    </row>
    <row r="294" spans="11:13" hidden="1" x14ac:dyDescent="0.3">
      <c r="K294" s="7">
        <f t="shared" si="17"/>
        <v>0</v>
      </c>
      <c r="L294" s="5">
        <f t="shared" si="19"/>
        <v>0</v>
      </c>
      <c r="M294">
        <f t="shared" si="18"/>
        <v>0</v>
      </c>
    </row>
    <row r="295" spans="11:13" hidden="1" x14ac:dyDescent="0.3">
      <c r="K295" s="7">
        <f t="shared" si="17"/>
        <v>0</v>
      </c>
      <c r="L295" s="5">
        <f t="shared" si="19"/>
        <v>0</v>
      </c>
      <c r="M295">
        <f t="shared" si="18"/>
        <v>0</v>
      </c>
    </row>
    <row r="296" spans="11:13" hidden="1" x14ac:dyDescent="0.3">
      <c r="K296" s="7">
        <f t="shared" si="17"/>
        <v>0</v>
      </c>
      <c r="L296" s="5">
        <f t="shared" si="19"/>
        <v>0</v>
      </c>
      <c r="M296">
        <f t="shared" si="18"/>
        <v>0</v>
      </c>
    </row>
    <row r="297" spans="11:13" hidden="1" x14ac:dyDescent="0.3">
      <c r="K297" s="7">
        <f t="shared" si="17"/>
        <v>0</v>
      </c>
      <c r="L297" s="5">
        <f t="shared" si="19"/>
        <v>0</v>
      </c>
      <c r="M297">
        <f t="shared" si="18"/>
        <v>0</v>
      </c>
    </row>
    <row r="298" spans="11:13" hidden="1" x14ac:dyDescent="0.3">
      <c r="K298" s="7">
        <f t="shared" si="17"/>
        <v>0</v>
      </c>
      <c r="L298" s="5">
        <f t="shared" si="19"/>
        <v>0</v>
      </c>
      <c r="M298">
        <f t="shared" si="18"/>
        <v>0</v>
      </c>
    </row>
    <row r="299" spans="11:13" hidden="1" x14ac:dyDescent="0.3">
      <c r="K299" s="7">
        <f t="shared" si="17"/>
        <v>0</v>
      </c>
      <c r="L299" s="5">
        <f t="shared" si="19"/>
        <v>0</v>
      </c>
      <c r="M299">
        <f t="shared" si="18"/>
        <v>0</v>
      </c>
    </row>
    <row r="300" spans="11:13" hidden="1" x14ac:dyDescent="0.3">
      <c r="K300" s="7">
        <f t="shared" si="17"/>
        <v>0</v>
      </c>
      <c r="L300" s="5">
        <f t="shared" si="19"/>
        <v>0</v>
      </c>
      <c r="M300">
        <f t="shared" si="18"/>
        <v>0</v>
      </c>
    </row>
    <row r="301" spans="11:13" hidden="1" x14ac:dyDescent="0.3">
      <c r="K301" s="7">
        <f t="shared" si="17"/>
        <v>0</v>
      </c>
      <c r="L301" s="5">
        <f t="shared" si="19"/>
        <v>0</v>
      </c>
      <c r="M301">
        <f t="shared" si="18"/>
        <v>0</v>
      </c>
    </row>
    <row r="302" spans="11:13" hidden="1" x14ac:dyDescent="0.3">
      <c r="K302" s="7">
        <f t="shared" si="17"/>
        <v>0</v>
      </c>
      <c r="L302" s="5">
        <f t="shared" si="19"/>
        <v>0</v>
      </c>
      <c r="M302">
        <f t="shared" si="18"/>
        <v>0</v>
      </c>
    </row>
    <row r="303" spans="11:13" hidden="1" x14ac:dyDescent="0.3">
      <c r="K303" s="7">
        <f t="shared" si="17"/>
        <v>0</v>
      </c>
      <c r="L303" s="5">
        <f t="shared" si="19"/>
        <v>0</v>
      </c>
      <c r="M303">
        <f t="shared" si="18"/>
        <v>0</v>
      </c>
    </row>
    <row r="304" spans="11:13" hidden="1" x14ac:dyDescent="0.3">
      <c r="K304" s="7">
        <f t="shared" si="17"/>
        <v>0</v>
      </c>
      <c r="L304" s="5">
        <f t="shared" si="19"/>
        <v>0</v>
      </c>
      <c r="M304">
        <f t="shared" si="18"/>
        <v>0</v>
      </c>
    </row>
    <row r="305" spans="11:13" hidden="1" x14ac:dyDescent="0.3">
      <c r="K305" s="7">
        <f t="shared" si="17"/>
        <v>0</v>
      </c>
      <c r="L305" s="5">
        <f t="shared" si="19"/>
        <v>0</v>
      </c>
      <c r="M305">
        <f t="shared" si="18"/>
        <v>0</v>
      </c>
    </row>
    <row r="306" spans="11:13" hidden="1" x14ac:dyDescent="0.3">
      <c r="K306" s="7">
        <f t="shared" si="17"/>
        <v>0</v>
      </c>
      <c r="L306" s="5">
        <f t="shared" si="19"/>
        <v>0</v>
      </c>
      <c r="M306">
        <f t="shared" si="18"/>
        <v>0</v>
      </c>
    </row>
    <row r="307" spans="11:13" hidden="1" x14ac:dyDescent="0.3">
      <c r="K307" s="7">
        <f t="shared" si="17"/>
        <v>0</v>
      </c>
      <c r="L307" s="5">
        <f t="shared" si="19"/>
        <v>0</v>
      </c>
      <c r="M307">
        <f t="shared" si="18"/>
        <v>0</v>
      </c>
    </row>
    <row r="308" spans="11:13" hidden="1" x14ac:dyDescent="0.3">
      <c r="K308" s="7">
        <f t="shared" si="17"/>
        <v>0</v>
      </c>
      <c r="L308" s="5">
        <f t="shared" si="19"/>
        <v>0</v>
      </c>
      <c r="M308">
        <f t="shared" si="18"/>
        <v>0</v>
      </c>
    </row>
    <row r="309" spans="11:13" hidden="1" x14ac:dyDescent="0.3">
      <c r="K309" s="7">
        <f t="shared" si="17"/>
        <v>0</v>
      </c>
      <c r="L309" s="5">
        <f t="shared" si="19"/>
        <v>0</v>
      </c>
      <c r="M309">
        <f t="shared" si="18"/>
        <v>0</v>
      </c>
    </row>
    <row r="310" spans="11:13" hidden="1" x14ac:dyDescent="0.3">
      <c r="K310" s="7">
        <f t="shared" si="17"/>
        <v>0</v>
      </c>
      <c r="L310" s="5">
        <f t="shared" si="19"/>
        <v>0</v>
      </c>
      <c r="M310">
        <f t="shared" si="18"/>
        <v>0</v>
      </c>
    </row>
    <row r="311" spans="11:13" hidden="1" x14ac:dyDescent="0.3">
      <c r="K311" s="7">
        <f t="shared" si="17"/>
        <v>0</v>
      </c>
      <c r="L311" s="5">
        <f t="shared" si="19"/>
        <v>0</v>
      </c>
      <c r="M311">
        <f t="shared" si="18"/>
        <v>0</v>
      </c>
    </row>
    <row r="312" spans="11:13" hidden="1" x14ac:dyDescent="0.3">
      <c r="K312" s="7">
        <f t="shared" si="17"/>
        <v>0</v>
      </c>
      <c r="L312" s="5">
        <f t="shared" si="19"/>
        <v>0</v>
      </c>
      <c r="M312">
        <f t="shared" si="18"/>
        <v>0</v>
      </c>
    </row>
    <row r="313" spans="11:13" hidden="1" x14ac:dyDescent="0.3">
      <c r="K313" s="7">
        <f t="shared" si="17"/>
        <v>0</v>
      </c>
      <c r="L313" s="5">
        <f t="shared" si="19"/>
        <v>0</v>
      </c>
      <c r="M313">
        <f t="shared" si="18"/>
        <v>0</v>
      </c>
    </row>
    <row r="314" spans="11:13" hidden="1" x14ac:dyDescent="0.3">
      <c r="K314" s="7">
        <f t="shared" si="17"/>
        <v>0</v>
      </c>
      <c r="L314" s="5">
        <f t="shared" si="19"/>
        <v>0</v>
      </c>
      <c r="M314">
        <f t="shared" si="18"/>
        <v>0</v>
      </c>
    </row>
    <row r="315" spans="11:13" hidden="1" x14ac:dyDescent="0.3">
      <c r="K315" s="7">
        <f t="shared" si="17"/>
        <v>0</v>
      </c>
      <c r="L315" s="5">
        <f t="shared" si="19"/>
        <v>0</v>
      </c>
      <c r="M315">
        <f t="shared" si="18"/>
        <v>0</v>
      </c>
    </row>
    <row r="316" spans="11:13" hidden="1" x14ac:dyDescent="0.3">
      <c r="K316" s="7">
        <f t="shared" si="17"/>
        <v>0</v>
      </c>
      <c r="L316" s="5">
        <f t="shared" si="19"/>
        <v>0</v>
      </c>
      <c r="M316">
        <f t="shared" si="18"/>
        <v>0</v>
      </c>
    </row>
    <row r="317" spans="11:13" hidden="1" x14ac:dyDescent="0.3">
      <c r="K317" s="7">
        <f t="shared" si="17"/>
        <v>0</v>
      </c>
      <c r="L317" s="5">
        <f t="shared" si="19"/>
        <v>0</v>
      </c>
      <c r="M317">
        <f t="shared" si="18"/>
        <v>0</v>
      </c>
    </row>
    <row r="318" spans="11:13" hidden="1" x14ac:dyDescent="0.3">
      <c r="K318" s="7">
        <f t="shared" si="17"/>
        <v>0</v>
      </c>
      <c r="L318" s="5">
        <f t="shared" si="19"/>
        <v>0</v>
      </c>
      <c r="M318">
        <f t="shared" si="18"/>
        <v>0</v>
      </c>
    </row>
    <row r="319" spans="11:13" hidden="1" x14ac:dyDescent="0.3">
      <c r="K319" s="7">
        <f t="shared" si="17"/>
        <v>0</v>
      </c>
      <c r="L319" s="5">
        <f t="shared" si="19"/>
        <v>0</v>
      </c>
      <c r="M319">
        <f t="shared" si="18"/>
        <v>0</v>
      </c>
    </row>
    <row r="320" spans="11:13" hidden="1" x14ac:dyDescent="0.3">
      <c r="K320" s="7">
        <f t="shared" si="17"/>
        <v>0</v>
      </c>
      <c r="L320" s="5">
        <f t="shared" si="19"/>
        <v>0</v>
      </c>
      <c r="M320">
        <f t="shared" si="18"/>
        <v>0</v>
      </c>
    </row>
    <row r="321" spans="11:13" hidden="1" x14ac:dyDescent="0.3">
      <c r="K321" s="7">
        <f t="shared" si="17"/>
        <v>0</v>
      </c>
      <c r="L321" s="5">
        <f t="shared" si="19"/>
        <v>0</v>
      </c>
      <c r="M321">
        <f t="shared" si="18"/>
        <v>0</v>
      </c>
    </row>
    <row r="322" spans="11:13" hidden="1" x14ac:dyDescent="0.3">
      <c r="K322" s="7">
        <f t="shared" si="17"/>
        <v>0</v>
      </c>
      <c r="L322" s="5">
        <f t="shared" si="19"/>
        <v>0</v>
      </c>
      <c r="M322">
        <f t="shared" si="18"/>
        <v>0</v>
      </c>
    </row>
    <row r="323" spans="11:13" hidden="1" x14ac:dyDescent="0.3">
      <c r="K323" s="7">
        <f t="shared" si="17"/>
        <v>0</v>
      </c>
      <c r="L323" s="5">
        <f t="shared" si="19"/>
        <v>0</v>
      </c>
      <c r="M323">
        <f t="shared" si="18"/>
        <v>0</v>
      </c>
    </row>
    <row r="324" spans="11:13" hidden="1" x14ac:dyDescent="0.3">
      <c r="K324" s="7">
        <f t="shared" si="17"/>
        <v>0</v>
      </c>
      <c r="L324" s="5">
        <f t="shared" si="19"/>
        <v>0</v>
      </c>
      <c r="M324">
        <f t="shared" si="18"/>
        <v>0</v>
      </c>
    </row>
    <row r="325" spans="11:13" hidden="1" x14ac:dyDescent="0.3">
      <c r="K325" s="7">
        <f t="shared" ref="K325:K388" si="20">SUM(F325:J325)</f>
        <v>0</v>
      </c>
      <c r="L325" s="5">
        <f t="shared" si="19"/>
        <v>0</v>
      </c>
      <c r="M325">
        <f t="shared" ref="M325:M388" si="21">SUM(K325*L325)</f>
        <v>0</v>
      </c>
    </row>
    <row r="326" spans="11:13" hidden="1" x14ac:dyDescent="0.3">
      <c r="K326" s="7">
        <f t="shared" si="20"/>
        <v>0</v>
      </c>
      <c r="L326" s="5">
        <f t="shared" ref="L326:L389" si="22">IF(D326="X",0,IF(E326="",0,IF(E326="H",0,VLOOKUP(E326,$F$539:$G$553,2))))</f>
        <v>0</v>
      </c>
      <c r="M326">
        <f t="shared" si="21"/>
        <v>0</v>
      </c>
    </row>
    <row r="327" spans="11:13" hidden="1" x14ac:dyDescent="0.3">
      <c r="K327" s="7">
        <f t="shared" si="20"/>
        <v>0</v>
      </c>
      <c r="L327" s="5">
        <f t="shared" si="22"/>
        <v>0</v>
      </c>
      <c r="M327">
        <f t="shared" si="21"/>
        <v>0</v>
      </c>
    </row>
    <row r="328" spans="11:13" hidden="1" x14ac:dyDescent="0.3">
      <c r="K328" s="7">
        <f t="shared" si="20"/>
        <v>0</v>
      </c>
      <c r="L328" s="5">
        <f t="shared" si="22"/>
        <v>0</v>
      </c>
      <c r="M328">
        <f t="shared" si="21"/>
        <v>0</v>
      </c>
    </row>
    <row r="329" spans="11:13" hidden="1" x14ac:dyDescent="0.3">
      <c r="K329" s="7">
        <f t="shared" si="20"/>
        <v>0</v>
      </c>
      <c r="L329" s="5">
        <f t="shared" si="22"/>
        <v>0</v>
      </c>
      <c r="M329">
        <f t="shared" si="21"/>
        <v>0</v>
      </c>
    </row>
    <row r="330" spans="11:13" hidden="1" x14ac:dyDescent="0.3">
      <c r="K330" s="7">
        <f t="shared" si="20"/>
        <v>0</v>
      </c>
      <c r="L330" s="5">
        <f t="shared" si="22"/>
        <v>0</v>
      </c>
      <c r="M330">
        <f t="shared" si="21"/>
        <v>0</v>
      </c>
    </row>
    <row r="331" spans="11:13" hidden="1" x14ac:dyDescent="0.3">
      <c r="K331" s="7">
        <f t="shared" si="20"/>
        <v>0</v>
      </c>
      <c r="L331" s="5">
        <f t="shared" si="22"/>
        <v>0</v>
      </c>
      <c r="M331">
        <f t="shared" si="21"/>
        <v>0</v>
      </c>
    </row>
    <row r="332" spans="11:13" hidden="1" x14ac:dyDescent="0.3">
      <c r="K332" s="7">
        <f t="shared" si="20"/>
        <v>0</v>
      </c>
      <c r="L332" s="5">
        <f t="shared" si="22"/>
        <v>0</v>
      </c>
      <c r="M332">
        <f t="shared" si="21"/>
        <v>0</v>
      </c>
    </row>
    <row r="333" spans="11:13" hidden="1" x14ac:dyDescent="0.3">
      <c r="K333" s="7">
        <f t="shared" si="20"/>
        <v>0</v>
      </c>
      <c r="L333" s="5">
        <f t="shared" si="22"/>
        <v>0</v>
      </c>
      <c r="M333">
        <f t="shared" si="21"/>
        <v>0</v>
      </c>
    </row>
    <row r="334" spans="11:13" hidden="1" x14ac:dyDescent="0.3">
      <c r="K334" s="7">
        <f t="shared" si="20"/>
        <v>0</v>
      </c>
      <c r="L334" s="5">
        <f t="shared" si="22"/>
        <v>0</v>
      </c>
      <c r="M334">
        <f t="shared" si="21"/>
        <v>0</v>
      </c>
    </row>
    <row r="335" spans="11:13" hidden="1" x14ac:dyDescent="0.3">
      <c r="K335" s="7">
        <f t="shared" si="20"/>
        <v>0</v>
      </c>
      <c r="L335" s="5">
        <f t="shared" si="22"/>
        <v>0</v>
      </c>
      <c r="M335">
        <f t="shared" si="21"/>
        <v>0</v>
      </c>
    </row>
    <row r="336" spans="11:13" hidden="1" x14ac:dyDescent="0.3">
      <c r="K336" s="7">
        <f t="shared" si="20"/>
        <v>0</v>
      </c>
      <c r="L336" s="5">
        <f t="shared" si="22"/>
        <v>0</v>
      </c>
      <c r="M336">
        <f t="shared" si="21"/>
        <v>0</v>
      </c>
    </row>
    <row r="337" spans="11:13" hidden="1" x14ac:dyDescent="0.3">
      <c r="K337" s="7">
        <f t="shared" si="20"/>
        <v>0</v>
      </c>
      <c r="L337" s="5">
        <f t="shared" si="22"/>
        <v>0</v>
      </c>
      <c r="M337">
        <f t="shared" si="21"/>
        <v>0</v>
      </c>
    </row>
    <row r="338" spans="11:13" hidden="1" x14ac:dyDescent="0.3">
      <c r="K338" s="7">
        <f t="shared" si="20"/>
        <v>0</v>
      </c>
      <c r="L338" s="5">
        <f t="shared" si="22"/>
        <v>0</v>
      </c>
      <c r="M338">
        <f t="shared" si="21"/>
        <v>0</v>
      </c>
    </row>
    <row r="339" spans="11:13" hidden="1" x14ac:dyDescent="0.3">
      <c r="K339" s="7">
        <f t="shared" si="20"/>
        <v>0</v>
      </c>
      <c r="L339" s="5">
        <f t="shared" si="22"/>
        <v>0</v>
      </c>
      <c r="M339">
        <f t="shared" si="21"/>
        <v>0</v>
      </c>
    </row>
    <row r="340" spans="11:13" hidden="1" x14ac:dyDescent="0.3">
      <c r="K340" s="7">
        <f t="shared" si="20"/>
        <v>0</v>
      </c>
      <c r="L340" s="5">
        <f t="shared" si="22"/>
        <v>0</v>
      </c>
      <c r="M340">
        <f t="shared" si="21"/>
        <v>0</v>
      </c>
    </row>
    <row r="341" spans="11:13" hidden="1" x14ac:dyDescent="0.3">
      <c r="K341" s="7">
        <f t="shared" si="20"/>
        <v>0</v>
      </c>
      <c r="L341" s="5">
        <f t="shared" si="22"/>
        <v>0</v>
      </c>
      <c r="M341">
        <f t="shared" si="21"/>
        <v>0</v>
      </c>
    </row>
    <row r="342" spans="11:13" hidden="1" x14ac:dyDescent="0.3">
      <c r="K342" s="7">
        <f t="shared" si="20"/>
        <v>0</v>
      </c>
      <c r="L342" s="5">
        <f t="shared" si="22"/>
        <v>0</v>
      </c>
      <c r="M342">
        <f t="shared" si="21"/>
        <v>0</v>
      </c>
    </row>
    <row r="343" spans="11:13" hidden="1" x14ac:dyDescent="0.3">
      <c r="K343" s="7">
        <f t="shared" si="20"/>
        <v>0</v>
      </c>
      <c r="L343" s="5">
        <f t="shared" si="22"/>
        <v>0</v>
      </c>
      <c r="M343">
        <f t="shared" si="21"/>
        <v>0</v>
      </c>
    </row>
    <row r="344" spans="11:13" hidden="1" x14ac:dyDescent="0.3">
      <c r="K344" s="7">
        <f t="shared" si="20"/>
        <v>0</v>
      </c>
      <c r="L344" s="5">
        <f t="shared" si="22"/>
        <v>0</v>
      </c>
      <c r="M344">
        <f t="shared" si="21"/>
        <v>0</v>
      </c>
    </row>
    <row r="345" spans="11:13" hidden="1" x14ac:dyDescent="0.3">
      <c r="K345" s="7">
        <f t="shared" si="20"/>
        <v>0</v>
      </c>
      <c r="L345" s="5">
        <f t="shared" si="22"/>
        <v>0</v>
      </c>
      <c r="M345">
        <f t="shared" si="21"/>
        <v>0</v>
      </c>
    </row>
    <row r="346" spans="11:13" hidden="1" x14ac:dyDescent="0.3">
      <c r="K346" s="7">
        <f t="shared" si="20"/>
        <v>0</v>
      </c>
      <c r="L346" s="5">
        <f t="shared" si="22"/>
        <v>0</v>
      </c>
      <c r="M346">
        <f t="shared" si="21"/>
        <v>0</v>
      </c>
    </row>
    <row r="347" spans="11:13" hidden="1" x14ac:dyDescent="0.3">
      <c r="K347" s="7">
        <f t="shared" si="20"/>
        <v>0</v>
      </c>
      <c r="L347" s="5">
        <f t="shared" si="22"/>
        <v>0</v>
      </c>
      <c r="M347">
        <f t="shared" si="21"/>
        <v>0</v>
      </c>
    </row>
    <row r="348" spans="11:13" hidden="1" x14ac:dyDescent="0.3">
      <c r="K348" s="7">
        <f t="shared" si="20"/>
        <v>0</v>
      </c>
      <c r="L348" s="5">
        <f t="shared" si="22"/>
        <v>0</v>
      </c>
      <c r="M348">
        <f t="shared" si="21"/>
        <v>0</v>
      </c>
    </row>
    <row r="349" spans="11:13" hidden="1" x14ac:dyDescent="0.3">
      <c r="K349" s="7">
        <f t="shared" si="20"/>
        <v>0</v>
      </c>
      <c r="L349" s="5">
        <f t="shared" si="22"/>
        <v>0</v>
      </c>
      <c r="M349">
        <f t="shared" si="21"/>
        <v>0</v>
      </c>
    </row>
    <row r="350" spans="11:13" hidden="1" x14ac:dyDescent="0.3">
      <c r="K350" s="7">
        <f t="shared" si="20"/>
        <v>0</v>
      </c>
      <c r="L350" s="5">
        <f t="shared" si="22"/>
        <v>0</v>
      </c>
      <c r="M350">
        <f t="shared" si="21"/>
        <v>0</v>
      </c>
    </row>
    <row r="351" spans="11:13" hidden="1" x14ac:dyDescent="0.3">
      <c r="K351" s="7">
        <f t="shared" si="20"/>
        <v>0</v>
      </c>
      <c r="L351" s="5">
        <f t="shared" si="22"/>
        <v>0</v>
      </c>
      <c r="M351">
        <f t="shared" si="21"/>
        <v>0</v>
      </c>
    </row>
    <row r="352" spans="11:13" hidden="1" x14ac:dyDescent="0.3">
      <c r="K352" s="7">
        <f t="shared" si="20"/>
        <v>0</v>
      </c>
      <c r="L352" s="5">
        <f t="shared" si="22"/>
        <v>0</v>
      </c>
      <c r="M352">
        <f t="shared" si="21"/>
        <v>0</v>
      </c>
    </row>
    <row r="353" spans="11:13" hidden="1" x14ac:dyDescent="0.3">
      <c r="K353" s="7">
        <f t="shared" si="20"/>
        <v>0</v>
      </c>
      <c r="L353" s="5">
        <f t="shared" si="22"/>
        <v>0</v>
      </c>
      <c r="M353">
        <f t="shared" si="21"/>
        <v>0</v>
      </c>
    </row>
    <row r="354" spans="11:13" hidden="1" x14ac:dyDescent="0.3">
      <c r="K354" s="7">
        <f t="shared" si="20"/>
        <v>0</v>
      </c>
      <c r="L354" s="5">
        <f t="shared" si="22"/>
        <v>0</v>
      </c>
      <c r="M354">
        <f t="shared" si="21"/>
        <v>0</v>
      </c>
    </row>
    <row r="355" spans="11:13" hidden="1" x14ac:dyDescent="0.3">
      <c r="K355" s="7">
        <f t="shared" si="20"/>
        <v>0</v>
      </c>
      <c r="L355" s="5">
        <f t="shared" si="22"/>
        <v>0</v>
      </c>
      <c r="M355">
        <f t="shared" si="21"/>
        <v>0</v>
      </c>
    </row>
    <row r="356" spans="11:13" hidden="1" x14ac:dyDescent="0.3">
      <c r="K356" s="7">
        <f t="shared" si="20"/>
        <v>0</v>
      </c>
      <c r="L356" s="5">
        <f t="shared" si="22"/>
        <v>0</v>
      </c>
      <c r="M356">
        <f t="shared" si="21"/>
        <v>0</v>
      </c>
    </row>
    <row r="357" spans="11:13" hidden="1" x14ac:dyDescent="0.3">
      <c r="K357" s="7">
        <f t="shared" si="20"/>
        <v>0</v>
      </c>
      <c r="L357" s="5">
        <f t="shared" si="22"/>
        <v>0</v>
      </c>
      <c r="M357">
        <f t="shared" si="21"/>
        <v>0</v>
      </c>
    </row>
    <row r="358" spans="11:13" hidden="1" x14ac:dyDescent="0.3">
      <c r="K358" s="7">
        <f t="shared" si="20"/>
        <v>0</v>
      </c>
      <c r="L358" s="5">
        <f t="shared" si="22"/>
        <v>0</v>
      </c>
      <c r="M358">
        <f t="shared" si="21"/>
        <v>0</v>
      </c>
    </row>
    <row r="359" spans="11:13" hidden="1" x14ac:dyDescent="0.3">
      <c r="K359" s="7">
        <f t="shared" si="20"/>
        <v>0</v>
      </c>
      <c r="L359" s="5">
        <f t="shared" si="22"/>
        <v>0</v>
      </c>
      <c r="M359">
        <f t="shared" si="21"/>
        <v>0</v>
      </c>
    </row>
    <row r="360" spans="11:13" hidden="1" x14ac:dyDescent="0.3">
      <c r="K360" s="7">
        <f t="shared" si="20"/>
        <v>0</v>
      </c>
      <c r="L360" s="5">
        <f t="shared" si="22"/>
        <v>0</v>
      </c>
      <c r="M360">
        <f t="shared" si="21"/>
        <v>0</v>
      </c>
    </row>
    <row r="361" spans="11:13" hidden="1" x14ac:dyDescent="0.3">
      <c r="K361" s="7">
        <f t="shared" si="20"/>
        <v>0</v>
      </c>
      <c r="L361" s="5">
        <f t="shared" si="22"/>
        <v>0</v>
      </c>
      <c r="M361">
        <f t="shared" si="21"/>
        <v>0</v>
      </c>
    </row>
    <row r="362" spans="11:13" hidden="1" x14ac:dyDescent="0.3">
      <c r="K362" s="7">
        <f t="shared" si="20"/>
        <v>0</v>
      </c>
      <c r="L362" s="5">
        <f t="shared" si="22"/>
        <v>0</v>
      </c>
      <c r="M362">
        <f t="shared" si="21"/>
        <v>0</v>
      </c>
    </row>
    <row r="363" spans="11:13" hidden="1" x14ac:dyDescent="0.3">
      <c r="K363" s="7">
        <f t="shared" si="20"/>
        <v>0</v>
      </c>
      <c r="L363" s="5">
        <f t="shared" si="22"/>
        <v>0</v>
      </c>
      <c r="M363">
        <f t="shared" si="21"/>
        <v>0</v>
      </c>
    </row>
    <row r="364" spans="11:13" hidden="1" x14ac:dyDescent="0.3">
      <c r="K364" s="7">
        <f t="shared" si="20"/>
        <v>0</v>
      </c>
      <c r="L364" s="5">
        <f t="shared" si="22"/>
        <v>0</v>
      </c>
      <c r="M364">
        <f t="shared" si="21"/>
        <v>0</v>
      </c>
    </row>
    <row r="365" spans="11:13" hidden="1" x14ac:dyDescent="0.3">
      <c r="K365" s="7">
        <f t="shared" si="20"/>
        <v>0</v>
      </c>
      <c r="L365" s="5">
        <f t="shared" si="22"/>
        <v>0</v>
      </c>
      <c r="M365">
        <f t="shared" si="21"/>
        <v>0</v>
      </c>
    </row>
    <row r="366" spans="11:13" hidden="1" x14ac:dyDescent="0.3">
      <c r="K366" s="7">
        <f t="shared" si="20"/>
        <v>0</v>
      </c>
      <c r="L366" s="5">
        <f t="shared" si="22"/>
        <v>0</v>
      </c>
      <c r="M366">
        <f t="shared" si="21"/>
        <v>0</v>
      </c>
    </row>
    <row r="367" spans="11:13" hidden="1" x14ac:dyDescent="0.3">
      <c r="K367" s="7">
        <f t="shared" si="20"/>
        <v>0</v>
      </c>
      <c r="L367" s="5">
        <f t="shared" si="22"/>
        <v>0</v>
      </c>
      <c r="M367">
        <f t="shared" si="21"/>
        <v>0</v>
      </c>
    </row>
    <row r="368" spans="11:13" hidden="1" x14ac:dyDescent="0.3">
      <c r="K368" s="7">
        <f t="shared" si="20"/>
        <v>0</v>
      </c>
      <c r="L368" s="5">
        <f t="shared" si="22"/>
        <v>0</v>
      </c>
      <c r="M368">
        <f t="shared" si="21"/>
        <v>0</v>
      </c>
    </row>
    <row r="369" spans="11:13" hidden="1" x14ac:dyDescent="0.3">
      <c r="K369" s="7">
        <f t="shared" si="20"/>
        <v>0</v>
      </c>
      <c r="L369" s="5">
        <f t="shared" si="22"/>
        <v>0</v>
      </c>
      <c r="M369">
        <f t="shared" si="21"/>
        <v>0</v>
      </c>
    </row>
    <row r="370" spans="11:13" hidden="1" x14ac:dyDescent="0.3">
      <c r="K370" s="7">
        <f t="shared" si="20"/>
        <v>0</v>
      </c>
      <c r="L370" s="5">
        <f t="shared" si="22"/>
        <v>0</v>
      </c>
      <c r="M370">
        <f t="shared" si="21"/>
        <v>0</v>
      </c>
    </row>
    <row r="371" spans="11:13" hidden="1" x14ac:dyDescent="0.3">
      <c r="K371" s="7">
        <f t="shared" si="20"/>
        <v>0</v>
      </c>
      <c r="L371" s="5">
        <f t="shared" si="22"/>
        <v>0</v>
      </c>
      <c r="M371">
        <f t="shared" si="21"/>
        <v>0</v>
      </c>
    </row>
    <row r="372" spans="11:13" hidden="1" x14ac:dyDescent="0.3">
      <c r="K372" s="7">
        <f t="shared" si="20"/>
        <v>0</v>
      </c>
      <c r="L372" s="5">
        <f t="shared" si="22"/>
        <v>0</v>
      </c>
      <c r="M372">
        <f t="shared" si="21"/>
        <v>0</v>
      </c>
    </row>
    <row r="373" spans="11:13" hidden="1" x14ac:dyDescent="0.3">
      <c r="K373" s="7">
        <f t="shared" si="20"/>
        <v>0</v>
      </c>
      <c r="L373" s="5">
        <f t="shared" si="22"/>
        <v>0</v>
      </c>
      <c r="M373">
        <f t="shared" si="21"/>
        <v>0</v>
      </c>
    </row>
    <row r="374" spans="11:13" hidden="1" x14ac:dyDescent="0.3">
      <c r="K374" s="7">
        <f t="shared" si="20"/>
        <v>0</v>
      </c>
      <c r="L374" s="5">
        <f t="shared" si="22"/>
        <v>0</v>
      </c>
      <c r="M374">
        <f t="shared" si="21"/>
        <v>0</v>
      </c>
    </row>
    <row r="375" spans="11:13" hidden="1" x14ac:dyDescent="0.3">
      <c r="K375" s="7">
        <f t="shared" si="20"/>
        <v>0</v>
      </c>
      <c r="L375" s="5">
        <f t="shared" si="22"/>
        <v>0</v>
      </c>
      <c r="M375">
        <f t="shared" si="21"/>
        <v>0</v>
      </c>
    </row>
    <row r="376" spans="11:13" hidden="1" x14ac:dyDescent="0.3">
      <c r="K376" s="7">
        <f t="shared" si="20"/>
        <v>0</v>
      </c>
      <c r="L376" s="5">
        <f t="shared" si="22"/>
        <v>0</v>
      </c>
      <c r="M376">
        <f t="shared" si="21"/>
        <v>0</v>
      </c>
    </row>
    <row r="377" spans="11:13" hidden="1" x14ac:dyDescent="0.3">
      <c r="K377" s="7">
        <f t="shared" si="20"/>
        <v>0</v>
      </c>
      <c r="L377" s="5">
        <f t="shared" si="22"/>
        <v>0</v>
      </c>
      <c r="M377">
        <f t="shared" si="21"/>
        <v>0</v>
      </c>
    </row>
    <row r="378" spans="11:13" hidden="1" x14ac:dyDescent="0.3">
      <c r="K378" s="7">
        <f t="shared" si="20"/>
        <v>0</v>
      </c>
      <c r="L378" s="5">
        <f t="shared" si="22"/>
        <v>0</v>
      </c>
      <c r="M378">
        <f t="shared" si="21"/>
        <v>0</v>
      </c>
    </row>
    <row r="379" spans="11:13" hidden="1" x14ac:dyDescent="0.3">
      <c r="K379" s="7">
        <f t="shared" si="20"/>
        <v>0</v>
      </c>
      <c r="L379" s="5">
        <f t="shared" si="22"/>
        <v>0</v>
      </c>
      <c r="M379">
        <f t="shared" si="21"/>
        <v>0</v>
      </c>
    </row>
    <row r="380" spans="11:13" hidden="1" x14ac:dyDescent="0.3">
      <c r="K380" s="7">
        <f t="shared" si="20"/>
        <v>0</v>
      </c>
      <c r="L380" s="5">
        <f t="shared" si="22"/>
        <v>0</v>
      </c>
      <c r="M380">
        <f t="shared" si="21"/>
        <v>0</v>
      </c>
    </row>
    <row r="381" spans="11:13" hidden="1" x14ac:dyDescent="0.3">
      <c r="K381" s="7">
        <f t="shared" si="20"/>
        <v>0</v>
      </c>
      <c r="L381" s="5">
        <f t="shared" si="22"/>
        <v>0</v>
      </c>
      <c r="M381">
        <f t="shared" si="21"/>
        <v>0</v>
      </c>
    </row>
    <row r="382" spans="11:13" hidden="1" x14ac:dyDescent="0.3">
      <c r="K382" s="7">
        <f t="shared" si="20"/>
        <v>0</v>
      </c>
      <c r="L382" s="5">
        <f t="shared" si="22"/>
        <v>0</v>
      </c>
      <c r="M382">
        <f t="shared" si="21"/>
        <v>0</v>
      </c>
    </row>
    <row r="383" spans="11:13" hidden="1" x14ac:dyDescent="0.3">
      <c r="K383" s="7">
        <f t="shared" si="20"/>
        <v>0</v>
      </c>
      <c r="L383" s="5">
        <f t="shared" si="22"/>
        <v>0</v>
      </c>
      <c r="M383">
        <f t="shared" si="21"/>
        <v>0</v>
      </c>
    </row>
    <row r="384" spans="11:13" hidden="1" x14ac:dyDescent="0.3">
      <c r="K384" s="7">
        <f t="shared" si="20"/>
        <v>0</v>
      </c>
      <c r="L384" s="5">
        <f t="shared" si="22"/>
        <v>0</v>
      </c>
      <c r="M384">
        <f t="shared" si="21"/>
        <v>0</v>
      </c>
    </row>
    <row r="385" spans="11:13" hidden="1" x14ac:dyDescent="0.3">
      <c r="K385" s="7">
        <f t="shared" si="20"/>
        <v>0</v>
      </c>
      <c r="L385" s="5">
        <f t="shared" si="22"/>
        <v>0</v>
      </c>
      <c r="M385">
        <f t="shared" si="21"/>
        <v>0</v>
      </c>
    </row>
    <row r="386" spans="11:13" hidden="1" x14ac:dyDescent="0.3">
      <c r="K386" s="7">
        <f t="shared" si="20"/>
        <v>0</v>
      </c>
      <c r="L386" s="5">
        <f t="shared" si="22"/>
        <v>0</v>
      </c>
      <c r="M386">
        <f t="shared" si="21"/>
        <v>0</v>
      </c>
    </row>
    <row r="387" spans="11:13" hidden="1" x14ac:dyDescent="0.3">
      <c r="K387" s="7">
        <f t="shared" si="20"/>
        <v>0</v>
      </c>
      <c r="L387" s="5">
        <f t="shared" si="22"/>
        <v>0</v>
      </c>
      <c r="M387">
        <f t="shared" si="21"/>
        <v>0</v>
      </c>
    </row>
    <row r="388" spans="11:13" hidden="1" x14ac:dyDescent="0.3">
      <c r="K388" s="7">
        <f t="shared" si="20"/>
        <v>0</v>
      </c>
      <c r="L388" s="5">
        <f t="shared" si="22"/>
        <v>0</v>
      </c>
      <c r="M388">
        <f t="shared" si="21"/>
        <v>0</v>
      </c>
    </row>
    <row r="389" spans="11:13" hidden="1" x14ac:dyDescent="0.3">
      <c r="K389" s="7">
        <f t="shared" ref="K389:K452" si="23">SUM(F389:J389)</f>
        <v>0</v>
      </c>
      <c r="L389" s="5">
        <f t="shared" si="22"/>
        <v>0</v>
      </c>
      <c r="M389">
        <f t="shared" ref="M389:M452" si="24">SUM(K389*L389)</f>
        <v>0</v>
      </c>
    </row>
    <row r="390" spans="11:13" hidden="1" x14ac:dyDescent="0.3">
      <c r="K390" s="7">
        <f t="shared" si="23"/>
        <v>0</v>
      </c>
      <c r="L390" s="5">
        <f t="shared" ref="L390:L453" si="25">IF(D390="X",0,IF(E390="",0,IF(E390="H",0,VLOOKUP(E390,$F$539:$G$553,2))))</f>
        <v>0</v>
      </c>
      <c r="M390">
        <f t="shared" si="24"/>
        <v>0</v>
      </c>
    </row>
    <row r="391" spans="11:13" hidden="1" x14ac:dyDescent="0.3">
      <c r="K391" s="7">
        <f t="shared" si="23"/>
        <v>0</v>
      </c>
      <c r="L391" s="5">
        <f t="shared" si="25"/>
        <v>0</v>
      </c>
      <c r="M391">
        <f t="shared" si="24"/>
        <v>0</v>
      </c>
    </row>
    <row r="392" spans="11:13" hidden="1" x14ac:dyDescent="0.3">
      <c r="K392" s="7">
        <f t="shared" si="23"/>
        <v>0</v>
      </c>
      <c r="L392" s="5">
        <f t="shared" si="25"/>
        <v>0</v>
      </c>
      <c r="M392">
        <f t="shared" si="24"/>
        <v>0</v>
      </c>
    </row>
    <row r="393" spans="11:13" hidden="1" x14ac:dyDescent="0.3">
      <c r="K393" s="7">
        <f t="shared" si="23"/>
        <v>0</v>
      </c>
      <c r="L393" s="5">
        <f t="shared" si="25"/>
        <v>0</v>
      </c>
      <c r="M393">
        <f t="shared" si="24"/>
        <v>0</v>
      </c>
    </row>
    <row r="394" spans="11:13" hidden="1" x14ac:dyDescent="0.3">
      <c r="K394" s="7">
        <f t="shared" si="23"/>
        <v>0</v>
      </c>
      <c r="L394" s="5">
        <f t="shared" si="25"/>
        <v>0</v>
      </c>
      <c r="M394">
        <f t="shared" si="24"/>
        <v>0</v>
      </c>
    </row>
    <row r="395" spans="11:13" hidden="1" x14ac:dyDescent="0.3">
      <c r="K395" s="7">
        <f t="shared" si="23"/>
        <v>0</v>
      </c>
      <c r="L395" s="5">
        <f t="shared" si="25"/>
        <v>0</v>
      </c>
      <c r="M395">
        <f t="shared" si="24"/>
        <v>0</v>
      </c>
    </row>
    <row r="396" spans="11:13" hidden="1" x14ac:dyDescent="0.3">
      <c r="K396" s="7">
        <f t="shared" si="23"/>
        <v>0</v>
      </c>
      <c r="L396" s="5">
        <f t="shared" si="25"/>
        <v>0</v>
      </c>
      <c r="M396">
        <f t="shared" si="24"/>
        <v>0</v>
      </c>
    </row>
    <row r="397" spans="11:13" hidden="1" x14ac:dyDescent="0.3">
      <c r="K397" s="7">
        <f t="shared" si="23"/>
        <v>0</v>
      </c>
      <c r="L397" s="5">
        <f t="shared" si="25"/>
        <v>0</v>
      </c>
      <c r="M397">
        <f t="shared" si="24"/>
        <v>0</v>
      </c>
    </row>
    <row r="398" spans="11:13" hidden="1" x14ac:dyDescent="0.3">
      <c r="K398" s="7">
        <f t="shared" si="23"/>
        <v>0</v>
      </c>
      <c r="L398" s="5">
        <f t="shared" si="25"/>
        <v>0</v>
      </c>
      <c r="M398">
        <f t="shared" si="24"/>
        <v>0</v>
      </c>
    </row>
    <row r="399" spans="11:13" hidden="1" x14ac:dyDescent="0.3">
      <c r="K399" s="7">
        <f t="shared" si="23"/>
        <v>0</v>
      </c>
      <c r="L399" s="5">
        <f t="shared" si="25"/>
        <v>0</v>
      </c>
      <c r="M399">
        <f t="shared" si="24"/>
        <v>0</v>
      </c>
    </row>
    <row r="400" spans="11:13" hidden="1" x14ac:dyDescent="0.3">
      <c r="K400" s="7">
        <f t="shared" si="23"/>
        <v>0</v>
      </c>
      <c r="L400" s="5">
        <f t="shared" si="25"/>
        <v>0</v>
      </c>
      <c r="M400">
        <f t="shared" si="24"/>
        <v>0</v>
      </c>
    </row>
    <row r="401" spans="11:13" hidden="1" x14ac:dyDescent="0.3">
      <c r="K401" s="7">
        <f t="shared" si="23"/>
        <v>0</v>
      </c>
      <c r="L401" s="5">
        <f t="shared" si="25"/>
        <v>0</v>
      </c>
      <c r="M401">
        <f t="shared" si="24"/>
        <v>0</v>
      </c>
    </row>
    <row r="402" spans="11:13" hidden="1" x14ac:dyDescent="0.3">
      <c r="K402" s="7">
        <f t="shared" si="23"/>
        <v>0</v>
      </c>
      <c r="L402" s="5">
        <f t="shared" si="25"/>
        <v>0</v>
      </c>
      <c r="M402">
        <f t="shared" si="24"/>
        <v>0</v>
      </c>
    </row>
    <row r="403" spans="11:13" hidden="1" x14ac:dyDescent="0.3">
      <c r="K403" s="7">
        <f t="shared" si="23"/>
        <v>0</v>
      </c>
      <c r="L403" s="5">
        <f t="shared" si="25"/>
        <v>0</v>
      </c>
      <c r="M403">
        <f t="shared" si="24"/>
        <v>0</v>
      </c>
    </row>
    <row r="404" spans="11:13" hidden="1" x14ac:dyDescent="0.3">
      <c r="K404" s="7">
        <f t="shared" si="23"/>
        <v>0</v>
      </c>
      <c r="L404" s="5">
        <f t="shared" si="25"/>
        <v>0</v>
      </c>
      <c r="M404">
        <f t="shared" si="24"/>
        <v>0</v>
      </c>
    </row>
    <row r="405" spans="11:13" hidden="1" x14ac:dyDescent="0.3">
      <c r="K405" s="7">
        <f t="shared" si="23"/>
        <v>0</v>
      </c>
      <c r="L405" s="5">
        <f t="shared" si="25"/>
        <v>0</v>
      </c>
      <c r="M405">
        <f t="shared" si="24"/>
        <v>0</v>
      </c>
    </row>
    <row r="406" spans="11:13" hidden="1" x14ac:dyDescent="0.3">
      <c r="K406" s="7">
        <f t="shared" si="23"/>
        <v>0</v>
      </c>
      <c r="L406" s="5">
        <f t="shared" si="25"/>
        <v>0</v>
      </c>
      <c r="M406">
        <f t="shared" si="24"/>
        <v>0</v>
      </c>
    </row>
    <row r="407" spans="11:13" hidden="1" x14ac:dyDescent="0.3">
      <c r="K407" s="7">
        <f t="shared" si="23"/>
        <v>0</v>
      </c>
      <c r="L407" s="5">
        <f t="shared" si="25"/>
        <v>0</v>
      </c>
      <c r="M407">
        <f t="shared" si="24"/>
        <v>0</v>
      </c>
    </row>
    <row r="408" spans="11:13" hidden="1" x14ac:dyDescent="0.3">
      <c r="K408" s="7">
        <f t="shared" si="23"/>
        <v>0</v>
      </c>
      <c r="L408" s="5">
        <f t="shared" si="25"/>
        <v>0</v>
      </c>
      <c r="M408">
        <f t="shared" si="24"/>
        <v>0</v>
      </c>
    </row>
    <row r="409" spans="11:13" hidden="1" x14ac:dyDescent="0.3">
      <c r="K409" s="7">
        <f t="shared" si="23"/>
        <v>0</v>
      </c>
      <c r="L409" s="5">
        <f t="shared" si="25"/>
        <v>0</v>
      </c>
      <c r="M409">
        <f t="shared" si="24"/>
        <v>0</v>
      </c>
    </row>
    <row r="410" spans="11:13" hidden="1" x14ac:dyDescent="0.3">
      <c r="K410" s="7">
        <f t="shared" si="23"/>
        <v>0</v>
      </c>
      <c r="L410" s="5">
        <f t="shared" si="25"/>
        <v>0</v>
      </c>
      <c r="M410">
        <f t="shared" si="24"/>
        <v>0</v>
      </c>
    </row>
    <row r="411" spans="11:13" hidden="1" x14ac:dyDescent="0.3">
      <c r="K411" s="7">
        <f t="shared" si="23"/>
        <v>0</v>
      </c>
      <c r="L411" s="5">
        <f t="shared" si="25"/>
        <v>0</v>
      </c>
      <c r="M411">
        <f t="shared" si="24"/>
        <v>0</v>
      </c>
    </row>
    <row r="412" spans="11:13" hidden="1" x14ac:dyDescent="0.3">
      <c r="K412" s="7">
        <f t="shared" si="23"/>
        <v>0</v>
      </c>
      <c r="L412" s="5">
        <f t="shared" si="25"/>
        <v>0</v>
      </c>
      <c r="M412">
        <f t="shared" si="24"/>
        <v>0</v>
      </c>
    </row>
    <row r="413" spans="11:13" hidden="1" x14ac:dyDescent="0.3">
      <c r="K413" s="7">
        <f t="shared" si="23"/>
        <v>0</v>
      </c>
      <c r="L413" s="5">
        <f t="shared" si="25"/>
        <v>0</v>
      </c>
      <c r="M413">
        <f t="shared" si="24"/>
        <v>0</v>
      </c>
    </row>
    <row r="414" spans="11:13" hidden="1" x14ac:dyDescent="0.3">
      <c r="K414" s="7">
        <f t="shared" si="23"/>
        <v>0</v>
      </c>
      <c r="L414" s="5">
        <f t="shared" si="25"/>
        <v>0</v>
      </c>
      <c r="M414">
        <f t="shared" si="24"/>
        <v>0</v>
      </c>
    </row>
    <row r="415" spans="11:13" hidden="1" x14ac:dyDescent="0.3">
      <c r="K415" s="7">
        <f t="shared" si="23"/>
        <v>0</v>
      </c>
      <c r="L415" s="5">
        <f t="shared" si="25"/>
        <v>0</v>
      </c>
      <c r="M415">
        <f t="shared" si="24"/>
        <v>0</v>
      </c>
    </row>
    <row r="416" spans="11:13" hidden="1" x14ac:dyDescent="0.3">
      <c r="K416" s="7">
        <f t="shared" si="23"/>
        <v>0</v>
      </c>
      <c r="L416" s="5">
        <f t="shared" si="25"/>
        <v>0</v>
      </c>
      <c r="M416">
        <f t="shared" si="24"/>
        <v>0</v>
      </c>
    </row>
    <row r="417" spans="11:13" hidden="1" x14ac:dyDescent="0.3">
      <c r="K417" s="7">
        <f t="shared" si="23"/>
        <v>0</v>
      </c>
      <c r="L417" s="5">
        <f t="shared" si="25"/>
        <v>0</v>
      </c>
      <c r="M417">
        <f t="shared" si="24"/>
        <v>0</v>
      </c>
    </row>
    <row r="418" spans="11:13" hidden="1" x14ac:dyDescent="0.3">
      <c r="K418" s="7">
        <f t="shared" si="23"/>
        <v>0</v>
      </c>
      <c r="L418" s="5">
        <f t="shared" si="25"/>
        <v>0</v>
      </c>
      <c r="M418">
        <f t="shared" si="24"/>
        <v>0</v>
      </c>
    </row>
    <row r="419" spans="11:13" hidden="1" x14ac:dyDescent="0.3">
      <c r="K419" s="7">
        <f t="shared" si="23"/>
        <v>0</v>
      </c>
      <c r="L419" s="5">
        <f t="shared" si="25"/>
        <v>0</v>
      </c>
      <c r="M419">
        <f t="shared" si="24"/>
        <v>0</v>
      </c>
    </row>
    <row r="420" spans="11:13" hidden="1" x14ac:dyDescent="0.3">
      <c r="K420" s="7">
        <f t="shared" si="23"/>
        <v>0</v>
      </c>
      <c r="L420" s="5">
        <f t="shared" si="25"/>
        <v>0</v>
      </c>
      <c r="M420">
        <f t="shared" si="24"/>
        <v>0</v>
      </c>
    </row>
    <row r="421" spans="11:13" hidden="1" x14ac:dyDescent="0.3">
      <c r="K421" s="7">
        <f t="shared" si="23"/>
        <v>0</v>
      </c>
      <c r="L421" s="5">
        <f t="shared" si="25"/>
        <v>0</v>
      </c>
      <c r="M421">
        <f t="shared" si="24"/>
        <v>0</v>
      </c>
    </row>
    <row r="422" spans="11:13" hidden="1" x14ac:dyDescent="0.3">
      <c r="K422" s="7">
        <f t="shared" si="23"/>
        <v>0</v>
      </c>
      <c r="L422" s="5">
        <f t="shared" si="25"/>
        <v>0</v>
      </c>
      <c r="M422">
        <f t="shared" si="24"/>
        <v>0</v>
      </c>
    </row>
    <row r="423" spans="11:13" hidden="1" x14ac:dyDescent="0.3">
      <c r="K423" s="7">
        <f t="shared" si="23"/>
        <v>0</v>
      </c>
      <c r="L423" s="5">
        <f t="shared" si="25"/>
        <v>0</v>
      </c>
      <c r="M423">
        <f t="shared" si="24"/>
        <v>0</v>
      </c>
    </row>
    <row r="424" spans="11:13" hidden="1" x14ac:dyDescent="0.3">
      <c r="K424" s="7">
        <f t="shared" si="23"/>
        <v>0</v>
      </c>
      <c r="L424" s="5">
        <f t="shared" si="25"/>
        <v>0</v>
      </c>
      <c r="M424">
        <f t="shared" si="24"/>
        <v>0</v>
      </c>
    </row>
    <row r="425" spans="11:13" hidden="1" x14ac:dyDescent="0.3">
      <c r="K425" s="7">
        <f t="shared" si="23"/>
        <v>0</v>
      </c>
      <c r="L425" s="5">
        <f t="shared" si="25"/>
        <v>0</v>
      </c>
      <c r="M425">
        <f t="shared" si="24"/>
        <v>0</v>
      </c>
    </row>
    <row r="426" spans="11:13" hidden="1" x14ac:dyDescent="0.3">
      <c r="K426" s="7">
        <f t="shared" si="23"/>
        <v>0</v>
      </c>
      <c r="L426" s="5">
        <f t="shared" si="25"/>
        <v>0</v>
      </c>
      <c r="M426">
        <f t="shared" si="24"/>
        <v>0</v>
      </c>
    </row>
    <row r="427" spans="11:13" hidden="1" x14ac:dyDescent="0.3">
      <c r="K427" s="7">
        <f t="shared" si="23"/>
        <v>0</v>
      </c>
      <c r="L427" s="5">
        <f t="shared" si="25"/>
        <v>0</v>
      </c>
      <c r="M427">
        <f t="shared" si="24"/>
        <v>0</v>
      </c>
    </row>
    <row r="428" spans="11:13" hidden="1" x14ac:dyDescent="0.3">
      <c r="K428" s="7">
        <f t="shared" si="23"/>
        <v>0</v>
      </c>
      <c r="L428" s="5">
        <f t="shared" si="25"/>
        <v>0</v>
      </c>
      <c r="M428">
        <f t="shared" si="24"/>
        <v>0</v>
      </c>
    </row>
    <row r="429" spans="11:13" hidden="1" x14ac:dyDescent="0.3">
      <c r="K429" s="7">
        <f t="shared" si="23"/>
        <v>0</v>
      </c>
      <c r="L429" s="5">
        <f t="shared" si="25"/>
        <v>0</v>
      </c>
      <c r="M429">
        <f t="shared" si="24"/>
        <v>0</v>
      </c>
    </row>
    <row r="430" spans="11:13" hidden="1" x14ac:dyDescent="0.3">
      <c r="K430" s="7">
        <f t="shared" si="23"/>
        <v>0</v>
      </c>
      <c r="L430" s="5">
        <f t="shared" si="25"/>
        <v>0</v>
      </c>
      <c r="M430">
        <f t="shared" si="24"/>
        <v>0</v>
      </c>
    </row>
    <row r="431" spans="11:13" hidden="1" x14ac:dyDescent="0.3">
      <c r="K431" s="7">
        <f t="shared" si="23"/>
        <v>0</v>
      </c>
      <c r="L431" s="5">
        <f t="shared" si="25"/>
        <v>0</v>
      </c>
      <c r="M431">
        <f t="shared" si="24"/>
        <v>0</v>
      </c>
    </row>
    <row r="432" spans="11:13" hidden="1" x14ac:dyDescent="0.3">
      <c r="K432" s="7">
        <f t="shared" si="23"/>
        <v>0</v>
      </c>
      <c r="L432" s="5">
        <f t="shared" si="25"/>
        <v>0</v>
      </c>
      <c r="M432">
        <f t="shared" si="24"/>
        <v>0</v>
      </c>
    </row>
    <row r="433" spans="11:13" hidden="1" x14ac:dyDescent="0.3">
      <c r="K433" s="7">
        <f t="shared" si="23"/>
        <v>0</v>
      </c>
      <c r="L433" s="5">
        <f t="shared" si="25"/>
        <v>0</v>
      </c>
      <c r="M433">
        <f t="shared" si="24"/>
        <v>0</v>
      </c>
    </row>
    <row r="434" spans="11:13" hidden="1" x14ac:dyDescent="0.3">
      <c r="K434" s="7">
        <f t="shared" si="23"/>
        <v>0</v>
      </c>
      <c r="L434" s="5">
        <f t="shared" si="25"/>
        <v>0</v>
      </c>
      <c r="M434">
        <f t="shared" si="24"/>
        <v>0</v>
      </c>
    </row>
    <row r="435" spans="11:13" hidden="1" x14ac:dyDescent="0.3">
      <c r="K435" s="7">
        <f t="shared" si="23"/>
        <v>0</v>
      </c>
      <c r="L435" s="5">
        <f t="shared" si="25"/>
        <v>0</v>
      </c>
      <c r="M435">
        <f t="shared" si="24"/>
        <v>0</v>
      </c>
    </row>
    <row r="436" spans="11:13" hidden="1" x14ac:dyDescent="0.3">
      <c r="K436" s="7">
        <f t="shared" si="23"/>
        <v>0</v>
      </c>
      <c r="L436" s="5">
        <f t="shared" si="25"/>
        <v>0</v>
      </c>
      <c r="M436">
        <f t="shared" si="24"/>
        <v>0</v>
      </c>
    </row>
    <row r="437" spans="11:13" hidden="1" x14ac:dyDescent="0.3">
      <c r="K437" s="7">
        <f t="shared" si="23"/>
        <v>0</v>
      </c>
      <c r="L437" s="5">
        <f t="shared" si="25"/>
        <v>0</v>
      </c>
      <c r="M437">
        <f t="shared" si="24"/>
        <v>0</v>
      </c>
    </row>
    <row r="438" spans="11:13" hidden="1" x14ac:dyDescent="0.3">
      <c r="K438" s="7">
        <f t="shared" si="23"/>
        <v>0</v>
      </c>
      <c r="L438" s="5">
        <f t="shared" si="25"/>
        <v>0</v>
      </c>
      <c r="M438">
        <f t="shared" si="24"/>
        <v>0</v>
      </c>
    </row>
    <row r="439" spans="11:13" hidden="1" x14ac:dyDescent="0.3">
      <c r="K439" s="7">
        <f t="shared" si="23"/>
        <v>0</v>
      </c>
      <c r="L439" s="5">
        <f t="shared" si="25"/>
        <v>0</v>
      </c>
      <c r="M439">
        <f t="shared" si="24"/>
        <v>0</v>
      </c>
    </row>
    <row r="440" spans="11:13" hidden="1" x14ac:dyDescent="0.3">
      <c r="K440" s="7">
        <f t="shared" si="23"/>
        <v>0</v>
      </c>
      <c r="L440" s="5">
        <f t="shared" si="25"/>
        <v>0</v>
      </c>
      <c r="M440">
        <f t="shared" si="24"/>
        <v>0</v>
      </c>
    </row>
    <row r="441" spans="11:13" hidden="1" x14ac:dyDescent="0.3">
      <c r="K441" s="7">
        <f t="shared" si="23"/>
        <v>0</v>
      </c>
      <c r="L441" s="5">
        <f t="shared" si="25"/>
        <v>0</v>
      </c>
      <c r="M441">
        <f t="shared" si="24"/>
        <v>0</v>
      </c>
    </row>
    <row r="442" spans="11:13" hidden="1" x14ac:dyDescent="0.3">
      <c r="K442" s="7">
        <f t="shared" si="23"/>
        <v>0</v>
      </c>
      <c r="L442" s="5">
        <f t="shared" si="25"/>
        <v>0</v>
      </c>
      <c r="M442">
        <f t="shared" si="24"/>
        <v>0</v>
      </c>
    </row>
    <row r="443" spans="11:13" hidden="1" x14ac:dyDescent="0.3">
      <c r="K443" s="7">
        <f t="shared" si="23"/>
        <v>0</v>
      </c>
      <c r="L443" s="5">
        <f t="shared" si="25"/>
        <v>0</v>
      </c>
      <c r="M443">
        <f t="shared" si="24"/>
        <v>0</v>
      </c>
    </row>
    <row r="444" spans="11:13" hidden="1" x14ac:dyDescent="0.3">
      <c r="K444" s="7">
        <f t="shared" si="23"/>
        <v>0</v>
      </c>
      <c r="L444" s="5">
        <f t="shared" si="25"/>
        <v>0</v>
      </c>
      <c r="M444">
        <f t="shared" si="24"/>
        <v>0</v>
      </c>
    </row>
    <row r="445" spans="11:13" hidden="1" x14ac:dyDescent="0.3">
      <c r="K445" s="7">
        <f t="shared" si="23"/>
        <v>0</v>
      </c>
      <c r="L445" s="5">
        <f t="shared" si="25"/>
        <v>0</v>
      </c>
      <c r="M445">
        <f t="shared" si="24"/>
        <v>0</v>
      </c>
    </row>
    <row r="446" spans="11:13" hidden="1" x14ac:dyDescent="0.3">
      <c r="K446" s="7">
        <f t="shared" si="23"/>
        <v>0</v>
      </c>
      <c r="L446" s="5">
        <f t="shared" si="25"/>
        <v>0</v>
      </c>
      <c r="M446">
        <f t="shared" si="24"/>
        <v>0</v>
      </c>
    </row>
    <row r="447" spans="11:13" hidden="1" x14ac:dyDescent="0.3">
      <c r="K447" s="7">
        <f t="shared" si="23"/>
        <v>0</v>
      </c>
      <c r="L447" s="5">
        <f t="shared" si="25"/>
        <v>0</v>
      </c>
      <c r="M447">
        <f t="shared" si="24"/>
        <v>0</v>
      </c>
    </row>
    <row r="448" spans="11:13" hidden="1" x14ac:dyDescent="0.3">
      <c r="K448" s="7">
        <f t="shared" si="23"/>
        <v>0</v>
      </c>
      <c r="L448" s="5">
        <f t="shared" si="25"/>
        <v>0</v>
      </c>
      <c r="M448">
        <f t="shared" si="24"/>
        <v>0</v>
      </c>
    </row>
    <row r="449" spans="11:13" hidden="1" x14ac:dyDescent="0.3">
      <c r="K449" s="7">
        <f t="shared" si="23"/>
        <v>0</v>
      </c>
      <c r="L449" s="5">
        <f t="shared" si="25"/>
        <v>0</v>
      </c>
      <c r="M449">
        <f t="shared" si="24"/>
        <v>0</v>
      </c>
    </row>
    <row r="450" spans="11:13" hidden="1" x14ac:dyDescent="0.3">
      <c r="K450" s="7">
        <f t="shared" si="23"/>
        <v>0</v>
      </c>
      <c r="L450" s="5">
        <f t="shared" si="25"/>
        <v>0</v>
      </c>
      <c r="M450">
        <f t="shared" si="24"/>
        <v>0</v>
      </c>
    </row>
    <row r="451" spans="11:13" hidden="1" x14ac:dyDescent="0.3">
      <c r="K451" s="7">
        <f t="shared" si="23"/>
        <v>0</v>
      </c>
      <c r="L451" s="5">
        <f t="shared" si="25"/>
        <v>0</v>
      </c>
      <c r="M451">
        <f t="shared" si="24"/>
        <v>0</v>
      </c>
    </row>
    <row r="452" spans="11:13" hidden="1" x14ac:dyDescent="0.3">
      <c r="K452" s="7">
        <f t="shared" si="23"/>
        <v>0</v>
      </c>
      <c r="L452" s="5">
        <f t="shared" si="25"/>
        <v>0</v>
      </c>
      <c r="M452">
        <f t="shared" si="24"/>
        <v>0</v>
      </c>
    </row>
    <row r="453" spans="11:13" hidden="1" x14ac:dyDescent="0.3">
      <c r="K453" s="7">
        <f t="shared" ref="K453:K496" si="26">SUM(F453:J453)</f>
        <v>0</v>
      </c>
      <c r="L453" s="5">
        <f t="shared" si="25"/>
        <v>0</v>
      </c>
      <c r="M453">
        <f t="shared" ref="M453:M498" si="27">SUM(K453*L453)</f>
        <v>0</v>
      </c>
    </row>
    <row r="454" spans="11:13" hidden="1" x14ac:dyDescent="0.3">
      <c r="K454" s="7">
        <f t="shared" si="26"/>
        <v>0</v>
      </c>
      <c r="L454" s="5">
        <f t="shared" ref="L454:L498" si="28">IF(D454="X",0,IF(E454="",0,IF(E454="H",0,VLOOKUP(E454,$F$539:$G$553,2))))</f>
        <v>0</v>
      </c>
      <c r="M454">
        <f t="shared" si="27"/>
        <v>0</v>
      </c>
    </row>
    <row r="455" spans="11:13" hidden="1" x14ac:dyDescent="0.3">
      <c r="K455" s="7">
        <f t="shared" si="26"/>
        <v>0</v>
      </c>
      <c r="L455" s="5">
        <f t="shared" si="28"/>
        <v>0</v>
      </c>
      <c r="M455">
        <f t="shared" si="27"/>
        <v>0</v>
      </c>
    </row>
    <row r="456" spans="11:13" hidden="1" x14ac:dyDescent="0.3">
      <c r="K456" s="7">
        <f t="shared" si="26"/>
        <v>0</v>
      </c>
      <c r="L456" s="5">
        <f t="shared" si="28"/>
        <v>0</v>
      </c>
      <c r="M456">
        <f t="shared" si="27"/>
        <v>0</v>
      </c>
    </row>
    <row r="457" spans="11:13" hidden="1" x14ac:dyDescent="0.3">
      <c r="K457" s="7">
        <f t="shared" si="26"/>
        <v>0</v>
      </c>
      <c r="L457" s="5">
        <f t="shared" si="28"/>
        <v>0</v>
      </c>
      <c r="M457">
        <f t="shared" si="27"/>
        <v>0</v>
      </c>
    </row>
    <row r="458" spans="11:13" hidden="1" x14ac:dyDescent="0.3">
      <c r="K458" s="7">
        <f t="shared" si="26"/>
        <v>0</v>
      </c>
      <c r="L458" s="5">
        <f t="shared" si="28"/>
        <v>0</v>
      </c>
      <c r="M458">
        <f t="shared" si="27"/>
        <v>0</v>
      </c>
    </row>
    <row r="459" spans="11:13" hidden="1" x14ac:dyDescent="0.3">
      <c r="K459" s="7">
        <f t="shared" si="26"/>
        <v>0</v>
      </c>
      <c r="L459" s="5">
        <f t="shared" si="28"/>
        <v>0</v>
      </c>
      <c r="M459">
        <f t="shared" si="27"/>
        <v>0</v>
      </c>
    </row>
    <row r="460" spans="11:13" hidden="1" x14ac:dyDescent="0.3">
      <c r="K460" s="7">
        <f t="shared" si="26"/>
        <v>0</v>
      </c>
      <c r="L460" s="5">
        <f t="shared" si="28"/>
        <v>0</v>
      </c>
      <c r="M460">
        <f t="shared" si="27"/>
        <v>0</v>
      </c>
    </row>
    <row r="461" spans="11:13" hidden="1" x14ac:dyDescent="0.3">
      <c r="K461" s="7">
        <f t="shared" si="26"/>
        <v>0</v>
      </c>
      <c r="L461" s="5">
        <f t="shared" si="28"/>
        <v>0</v>
      </c>
      <c r="M461">
        <f t="shared" si="27"/>
        <v>0</v>
      </c>
    </row>
    <row r="462" spans="11:13" hidden="1" x14ac:dyDescent="0.3">
      <c r="K462" s="7">
        <f t="shared" si="26"/>
        <v>0</v>
      </c>
      <c r="L462" s="5">
        <f t="shared" si="28"/>
        <v>0</v>
      </c>
      <c r="M462">
        <f t="shared" si="27"/>
        <v>0</v>
      </c>
    </row>
    <row r="463" spans="11:13" hidden="1" x14ac:dyDescent="0.3">
      <c r="K463" s="7">
        <f t="shared" si="26"/>
        <v>0</v>
      </c>
      <c r="L463" s="5">
        <f t="shared" si="28"/>
        <v>0</v>
      </c>
      <c r="M463">
        <f t="shared" si="27"/>
        <v>0</v>
      </c>
    </row>
    <row r="464" spans="11:13" hidden="1" x14ac:dyDescent="0.3">
      <c r="K464" s="7">
        <f t="shared" si="26"/>
        <v>0</v>
      </c>
      <c r="L464" s="5">
        <f t="shared" si="28"/>
        <v>0</v>
      </c>
      <c r="M464">
        <f t="shared" si="27"/>
        <v>0</v>
      </c>
    </row>
    <row r="465" spans="11:13" hidden="1" x14ac:dyDescent="0.3">
      <c r="K465" s="7">
        <f t="shared" si="26"/>
        <v>0</v>
      </c>
      <c r="L465" s="5">
        <f t="shared" si="28"/>
        <v>0</v>
      </c>
      <c r="M465">
        <f t="shared" si="27"/>
        <v>0</v>
      </c>
    </row>
    <row r="466" spans="11:13" hidden="1" x14ac:dyDescent="0.3">
      <c r="K466" s="7">
        <f t="shared" si="26"/>
        <v>0</v>
      </c>
      <c r="L466" s="5">
        <f t="shared" si="28"/>
        <v>0</v>
      </c>
      <c r="M466">
        <f t="shared" si="27"/>
        <v>0</v>
      </c>
    </row>
    <row r="467" spans="11:13" hidden="1" x14ac:dyDescent="0.3">
      <c r="K467" s="7">
        <f t="shared" si="26"/>
        <v>0</v>
      </c>
      <c r="L467" s="5">
        <f t="shared" si="28"/>
        <v>0</v>
      </c>
      <c r="M467">
        <f t="shared" si="27"/>
        <v>0</v>
      </c>
    </row>
    <row r="468" spans="11:13" hidden="1" x14ac:dyDescent="0.3">
      <c r="K468" s="7">
        <f t="shared" si="26"/>
        <v>0</v>
      </c>
      <c r="L468" s="5">
        <f t="shared" si="28"/>
        <v>0</v>
      </c>
      <c r="M468">
        <f t="shared" si="27"/>
        <v>0</v>
      </c>
    </row>
    <row r="469" spans="11:13" hidden="1" x14ac:dyDescent="0.3">
      <c r="K469" s="7">
        <f t="shared" si="26"/>
        <v>0</v>
      </c>
      <c r="L469" s="5">
        <f t="shared" si="28"/>
        <v>0</v>
      </c>
      <c r="M469">
        <f t="shared" si="27"/>
        <v>0</v>
      </c>
    </row>
    <row r="470" spans="11:13" hidden="1" x14ac:dyDescent="0.3">
      <c r="K470" s="7">
        <f t="shared" si="26"/>
        <v>0</v>
      </c>
      <c r="L470" s="5">
        <f t="shared" si="28"/>
        <v>0</v>
      </c>
      <c r="M470">
        <f t="shared" si="27"/>
        <v>0</v>
      </c>
    </row>
    <row r="471" spans="11:13" hidden="1" x14ac:dyDescent="0.3">
      <c r="K471" s="7">
        <f t="shared" si="26"/>
        <v>0</v>
      </c>
      <c r="L471" s="5">
        <f t="shared" si="28"/>
        <v>0</v>
      </c>
      <c r="M471">
        <f t="shared" si="27"/>
        <v>0</v>
      </c>
    </row>
    <row r="472" spans="11:13" hidden="1" x14ac:dyDescent="0.3">
      <c r="K472" s="7">
        <f t="shared" si="26"/>
        <v>0</v>
      </c>
      <c r="L472" s="5">
        <f t="shared" si="28"/>
        <v>0</v>
      </c>
      <c r="M472">
        <f t="shared" si="27"/>
        <v>0</v>
      </c>
    </row>
    <row r="473" spans="11:13" hidden="1" x14ac:dyDescent="0.3">
      <c r="K473" s="7">
        <f t="shared" si="26"/>
        <v>0</v>
      </c>
      <c r="L473" s="5">
        <f t="shared" si="28"/>
        <v>0</v>
      </c>
      <c r="M473">
        <f t="shared" si="27"/>
        <v>0</v>
      </c>
    </row>
    <row r="474" spans="11:13" hidden="1" x14ac:dyDescent="0.3">
      <c r="K474" s="7">
        <f t="shared" si="26"/>
        <v>0</v>
      </c>
      <c r="L474" s="5">
        <f t="shared" si="28"/>
        <v>0</v>
      </c>
      <c r="M474">
        <f t="shared" si="27"/>
        <v>0</v>
      </c>
    </row>
    <row r="475" spans="11:13" hidden="1" x14ac:dyDescent="0.3">
      <c r="K475" s="7">
        <f t="shared" si="26"/>
        <v>0</v>
      </c>
      <c r="L475" s="5">
        <f t="shared" si="28"/>
        <v>0</v>
      </c>
      <c r="M475">
        <f t="shared" si="27"/>
        <v>0</v>
      </c>
    </row>
    <row r="476" spans="11:13" hidden="1" x14ac:dyDescent="0.3">
      <c r="K476" s="7">
        <f t="shared" si="26"/>
        <v>0</v>
      </c>
      <c r="L476" s="5">
        <f t="shared" si="28"/>
        <v>0</v>
      </c>
      <c r="M476">
        <f t="shared" si="27"/>
        <v>0</v>
      </c>
    </row>
    <row r="477" spans="11:13" hidden="1" x14ac:dyDescent="0.3">
      <c r="K477" s="7">
        <f t="shared" si="26"/>
        <v>0</v>
      </c>
      <c r="L477" s="5">
        <f t="shared" si="28"/>
        <v>0</v>
      </c>
      <c r="M477">
        <f t="shared" si="27"/>
        <v>0</v>
      </c>
    </row>
    <row r="478" spans="11:13" hidden="1" x14ac:dyDescent="0.3">
      <c r="K478" s="7">
        <f t="shared" si="26"/>
        <v>0</v>
      </c>
      <c r="L478" s="5">
        <f t="shared" si="28"/>
        <v>0</v>
      </c>
      <c r="M478">
        <f t="shared" si="27"/>
        <v>0</v>
      </c>
    </row>
    <row r="479" spans="11:13" hidden="1" x14ac:dyDescent="0.3">
      <c r="K479" s="7">
        <f t="shared" si="26"/>
        <v>0</v>
      </c>
      <c r="L479" s="5">
        <f t="shared" si="28"/>
        <v>0</v>
      </c>
      <c r="M479">
        <f t="shared" si="27"/>
        <v>0</v>
      </c>
    </row>
    <row r="480" spans="11:13" hidden="1" x14ac:dyDescent="0.3">
      <c r="K480" s="7">
        <f t="shared" si="26"/>
        <v>0</v>
      </c>
      <c r="L480" s="5">
        <f t="shared" si="28"/>
        <v>0</v>
      </c>
      <c r="M480">
        <f t="shared" si="27"/>
        <v>0</v>
      </c>
    </row>
    <row r="481" spans="11:13" hidden="1" x14ac:dyDescent="0.3">
      <c r="K481" s="7">
        <f t="shared" si="26"/>
        <v>0</v>
      </c>
      <c r="L481" s="5">
        <f t="shared" si="28"/>
        <v>0</v>
      </c>
      <c r="M481">
        <f t="shared" si="27"/>
        <v>0</v>
      </c>
    </row>
    <row r="482" spans="11:13" hidden="1" x14ac:dyDescent="0.3">
      <c r="K482" s="7">
        <f t="shared" si="26"/>
        <v>0</v>
      </c>
      <c r="L482" s="5">
        <f t="shared" si="28"/>
        <v>0</v>
      </c>
      <c r="M482">
        <f t="shared" si="27"/>
        <v>0</v>
      </c>
    </row>
    <row r="483" spans="11:13" hidden="1" x14ac:dyDescent="0.3">
      <c r="K483" s="7">
        <f t="shared" si="26"/>
        <v>0</v>
      </c>
      <c r="L483" s="5">
        <f t="shared" si="28"/>
        <v>0</v>
      </c>
      <c r="M483">
        <f t="shared" si="27"/>
        <v>0</v>
      </c>
    </row>
    <row r="484" spans="11:13" hidden="1" x14ac:dyDescent="0.3">
      <c r="K484" s="7">
        <f t="shared" si="26"/>
        <v>0</v>
      </c>
      <c r="L484" s="5">
        <f t="shared" si="28"/>
        <v>0</v>
      </c>
      <c r="M484">
        <f t="shared" si="27"/>
        <v>0</v>
      </c>
    </row>
    <row r="485" spans="11:13" hidden="1" x14ac:dyDescent="0.3">
      <c r="K485" s="7">
        <f t="shared" si="26"/>
        <v>0</v>
      </c>
      <c r="L485" s="5">
        <f t="shared" si="28"/>
        <v>0</v>
      </c>
      <c r="M485">
        <f t="shared" si="27"/>
        <v>0</v>
      </c>
    </row>
    <row r="486" spans="11:13" hidden="1" x14ac:dyDescent="0.3">
      <c r="K486" s="7">
        <f t="shared" si="26"/>
        <v>0</v>
      </c>
      <c r="L486" s="5">
        <f t="shared" si="28"/>
        <v>0</v>
      </c>
      <c r="M486">
        <f t="shared" si="27"/>
        <v>0</v>
      </c>
    </row>
    <row r="487" spans="11:13" hidden="1" x14ac:dyDescent="0.3">
      <c r="K487" s="7">
        <f t="shared" si="26"/>
        <v>0</v>
      </c>
      <c r="L487" s="5">
        <f t="shared" si="28"/>
        <v>0</v>
      </c>
      <c r="M487">
        <f t="shared" si="27"/>
        <v>0</v>
      </c>
    </row>
    <row r="488" spans="11:13" hidden="1" x14ac:dyDescent="0.3">
      <c r="K488" s="7">
        <f t="shared" si="26"/>
        <v>0</v>
      </c>
      <c r="L488" s="5">
        <f t="shared" si="28"/>
        <v>0</v>
      </c>
      <c r="M488">
        <f t="shared" si="27"/>
        <v>0</v>
      </c>
    </row>
    <row r="489" spans="11:13" hidden="1" x14ac:dyDescent="0.3">
      <c r="K489" s="7">
        <f t="shared" si="26"/>
        <v>0</v>
      </c>
      <c r="L489" s="5">
        <f t="shared" si="28"/>
        <v>0</v>
      </c>
      <c r="M489">
        <f t="shared" si="27"/>
        <v>0</v>
      </c>
    </row>
    <row r="490" spans="11:13" hidden="1" x14ac:dyDescent="0.3">
      <c r="K490" s="7">
        <f t="shared" si="26"/>
        <v>0</v>
      </c>
      <c r="L490" s="5">
        <f t="shared" si="28"/>
        <v>0</v>
      </c>
      <c r="M490">
        <f t="shared" si="27"/>
        <v>0</v>
      </c>
    </row>
    <row r="491" spans="11:13" hidden="1" x14ac:dyDescent="0.3">
      <c r="K491" s="7">
        <f t="shared" ref="K491:K494" si="29">SUM(F491:J491)</f>
        <v>0</v>
      </c>
      <c r="L491" s="5">
        <f t="shared" si="28"/>
        <v>0</v>
      </c>
      <c r="M491">
        <f t="shared" si="27"/>
        <v>0</v>
      </c>
    </row>
    <row r="492" spans="11:13" hidden="1" x14ac:dyDescent="0.3">
      <c r="K492" s="7">
        <f t="shared" si="29"/>
        <v>0</v>
      </c>
      <c r="L492" s="5">
        <f t="shared" si="28"/>
        <v>0</v>
      </c>
      <c r="M492">
        <f t="shared" si="27"/>
        <v>0</v>
      </c>
    </row>
    <row r="493" spans="11:13" hidden="1" x14ac:dyDescent="0.3">
      <c r="K493" s="7">
        <f t="shared" si="29"/>
        <v>0</v>
      </c>
      <c r="L493" s="5">
        <f t="shared" si="28"/>
        <v>0</v>
      </c>
      <c r="M493">
        <f t="shared" si="27"/>
        <v>0</v>
      </c>
    </row>
    <row r="494" spans="11:13" hidden="1" x14ac:dyDescent="0.3">
      <c r="K494" s="7">
        <f t="shared" si="29"/>
        <v>0</v>
      </c>
      <c r="L494" s="5">
        <f t="shared" si="28"/>
        <v>0</v>
      </c>
      <c r="M494">
        <f t="shared" si="27"/>
        <v>0</v>
      </c>
    </row>
    <row r="495" spans="11:13" hidden="1" x14ac:dyDescent="0.3">
      <c r="K495" s="7">
        <f t="shared" si="26"/>
        <v>0</v>
      </c>
      <c r="L495" s="5">
        <f t="shared" si="28"/>
        <v>0</v>
      </c>
      <c r="M495">
        <f t="shared" si="27"/>
        <v>0</v>
      </c>
    </row>
    <row r="496" spans="11:13" hidden="1" x14ac:dyDescent="0.3">
      <c r="K496" s="7">
        <f t="shared" si="26"/>
        <v>0</v>
      </c>
      <c r="L496" s="5">
        <f t="shared" si="28"/>
        <v>0</v>
      </c>
      <c r="M496">
        <f t="shared" si="27"/>
        <v>0</v>
      </c>
    </row>
    <row r="497" spans="3:13" ht="15" thickTop="1" x14ac:dyDescent="0.3">
      <c r="L497" s="5">
        <f t="shared" si="28"/>
        <v>0</v>
      </c>
      <c r="M497">
        <f t="shared" si="27"/>
        <v>0</v>
      </c>
    </row>
    <row r="498" spans="3:13" x14ac:dyDescent="0.3">
      <c r="L498" s="5">
        <f t="shared" si="28"/>
        <v>0</v>
      </c>
      <c r="M498">
        <f t="shared" si="27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30">SUMPRODUCT(--($E$4:$E$498=C500),--($D$4:$D$498=""),$F$4:$F$498)</f>
        <v>40.200000000000003</v>
      </c>
      <c r="G500" s="149">
        <f t="shared" ref="G500:G514" si="31">SUMPRODUCT(--($E$4:$E$498=C500),--($D$4:$D$498=""),$G$4:$G$498)</f>
        <v>1451.8</v>
      </c>
      <c r="H500" s="149">
        <f t="shared" ref="H500:H514" si="32">SUMPRODUCT(--($E$4:$E$498=C500),--($D$4:$D$498=""),$H$4:$H$498)</f>
        <v>0</v>
      </c>
      <c r="I500" s="149">
        <f t="shared" ref="I500:I514" si="33">SUMPRODUCT(--($E$4:$E$498=C500),--($D$4:$D$498=""),$I$4:$I$498)</f>
        <v>0</v>
      </c>
      <c r="J500" s="149">
        <f t="shared" ref="J500:J514" si="34">SUMPRODUCT(--($E$4:$E$498=C500),--($D$4:$D$498=""),$J$4:$J$498)</f>
        <v>0</v>
      </c>
      <c r="K500" s="149">
        <f t="shared" ref="K500:K514" si="35">SUM(F500:J500)</f>
        <v>1492</v>
      </c>
      <c r="L500" s="149"/>
      <c r="M500" s="149">
        <f t="shared" ref="M500:M513" si="36">SUMPRODUCT(--($E$4:$E$498=C500),--($D$4:$D$498=""),$M$4:$M$498)</f>
        <v>298400</v>
      </c>
    </row>
    <row r="501" spans="3:13" hidden="1" x14ac:dyDescent="0.3">
      <c r="C501" s="149" t="str">
        <f t="shared" ref="C501:C514" si="37">IF(F540="","Vrije categorie",F540)</f>
        <v>A1</v>
      </c>
      <c r="D501" s="149"/>
      <c r="E501" s="149"/>
      <c r="F501" s="149">
        <f t="shared" si="30"/>
        <v>110.39999999999999</v>
      </c>
      <c r="G501" s="149">
        <f t="shared" si="31"/>
        <v>50.5</v>
      </c>
      <c r="H501" s="149">
        <f t="shared" si="32"/>
        <v>0</v>
      </c>
      <c r="I501" s="149">
        <f t="shared" si="33"/>
        <v>0</v>
      </c>
      <c r="J501" s="149">
        <f t="shared" si="34"/>
        <v>0</v>
      </c>
      <c r="K501" s="149">
        <f t="shared" si="35"/>
        <v>160.89999999999998</v>
      </c>
      <c r="L501" s="149"/>
      <c r="M501" s="149">
        <f t="shared" si="36"/>
        <v>19308</v>
      </c>
    </row>
    <row r="502" spans="3:13" hidden="1" x14ac:dyDescent="0.3">
      <c r="C502" s="149" t="str">
        <f t="shared" si="37"/>
        <v>B</v>
      </c>
      <c r="D502" s="149"/>
      <c r="E502" s="149"/>
      <c r="F502" s="149">
        <f t="shared" si="30"/>
        <v>30.6</v>
      </c>
      <c r="G502" s="149">
        <f t="shared" si="31"/>
        <v>349.30000000000007</v>
      </c>
      <c r="H502" s="149">
        <f t="shared" si="32"/>
        <v>0</v>
      </c>
      <c r="I502" s="149">
        <f t="shared" si="33"/>
        <v>0</v>
      </c>
      <c r="J502" s="149">
        <f t="shared" si="34"/>
        <v>0</v>
      </c>
      <c r="K502" s="149">
        <f t="shared" si="35"/>
        <v>379.90000000000009</v>
      </c>
      <c r="L502" s="149"/>
      <c r="M502" s="149">
        <f t="shared" si="36"/>
        <v>75980</v>
      </c>
    </row>
    <row r="503" spans="3:13" hidden="1" x14ac:dyDescent="0.3">
      <c r="C503" s="149" t="str">
        <f t="shared" si="37"/>
        <v>C</v>
      </c>
      <c r="D503" s="149"/>
      <c r="E503" s="149"/>
      <c r="F503" s="149">
        <f t="shared" si="30"/>
        <v>0</v>
      </c>
      <c r="G503" s="149">
        <f t="shared" si="31"/>
        <v>0</v>
      </c>
      <c r="H503" s="149">
        <f t="shared" si="32"/>
        <v>0</v>
      </c>
      <c r="I503" s="149">
        <f t="shared" si="33"/>
        <v>0</v>
      </c>
      <c r="J503" s="149">
        <f t="shared" si="34"/>
        <v>77.200000000000017</v>
      </c>
      <c r="K503" s="149">
        <f t="shared" si="35"/>
        <v>77.200000000000017</v>
      </c>
      <c r="L503" s="149"/>
      <c r="M503" s="149">
        <f t="shared" si="36"/>
        <v>15440</v>
      </c>
    </row>
    <row r="504" spans="3:13" hidden="1" x14ac:dyDescent="0.3">
      <c r="C504" s="149" t="str">
        <f t="shared" si="37"/>
        <v>D</v>
      </c>
      <c r="D504" s="149"/>
      <c r="E504" s="149"/>
      <c r="F504" s="149">
        <f t="shared" si="30"/>
        <v>0</v>
      </c>
      <c r="G504" s="149">
        <f t="shared" si="31"/>
        <v>87.9</v>
      </c>
      <c r="H504" s="149">
        <f t="shared" si="32"/>
        <v>377.70000000000005</v>
      </c>
      <c r="I504" s="149">
        <f t="shared" si="33"/>
        <v>0</v>
      </c>
      <c r="J504" s="149">
        <f t="shared" si="34"/>
        <v>50</v>
      </c>
      <c r="K504" s="149">
        <f t="shared" si="35"/>
        <v>515.6</v>
      </c>
      <c r="L504" s="149"/>
      <c r="M504" s="149">
        <f t="shared" si="36"/>
        <v>103120</v>
      </c>
    </row>
    <row r="505" spans="3:13" hidden="1" x14ac:dyDescent="0.3">
      <c r="C505" s="149" t="str">
        <f t="shared" si="37"/>
        <v>Vrije categorie</v>
      </c>
      <c r="D505" s="149"/>
      <c r="E505" s="149"/>
      <c r="F505" s="149">
        <f t="shared" si="30"/>
        <v>0</v>
      </c>
      <c r="G505" s="149">
        <f t="shared" si="31"/>
        <v>0</v>
      </c>
      <c r="H505" s="149">
        <f t="shared" si="32"/>
        <v>0</v>
      </c>
      <c r="I505" s="149">
        <f t="shared" si="33"/>
        <v>0</v>
      </c>
      <c r="J505" s="149">
        <f t="shared" si="34"/>
        <v>0</v>
      </c>
      <c r="K505" s="149">
        <f t="shared" si="35"/>
        <v>0</v>
      </c>
      <c r="L505" s="149"/>
      <c r="M505" s="149">
        <f t="shared" si="36"/>
        <v>0</v>
      </c>
    </row>
    <row r="506" spans="3:13" hidden="1" x14ac:dyDescent="0.3">
      <c r="C506" s="149" t="str">
        <f t="shared" si="37"/>
        <v>Vrije categorie</v>
      </c>
      <c r="D506" s="149"/>
      <c r="E506" s="149"/>
      <c r="F506" s="149">
        <f t="shared" si="30"/>
        <v>0</v>
      </c>
      <c r="G506" s="149">
        <f t="shared" si="31"/>
        <v>0</v>
      </c>
      <c r="H506" s="149">
        <f t="shared" si="32"/>
        <v>0</v>
      </c>
      <c r="I506" s="149">
        <f t="shared" si="33"/>
        <v>0</v>
      </c>
      <c r="J506" s="149">
        <f t="shared" si="34"/>
        <v>0</v>
      </c>
      <c r="K506" s="149">
        <f t="shared" si="35"/>
        <v>0</v>
      </c>
      <c r="L506" s="149"/>
      <c r="M506" s="149">
        <f t="shared" si="36"/>
        <v>0</v>
      </c>
    </row>
    <row r="507" spans="3:13" hidden="1" x14ac:dyDescent="0.3">
      <c r="C507" s="149" t="str">
        <f t="shared" si="37"/>
        <v>Vrije categorie</v>
      </c>
      <c r="D507" s="149"/>
      <c r="E507" s="149"/>
      <c r="F507" s="149">
        <f t="shared" si="30"/>
        <v>0</v>
      </c>
      <c r="G507" s="149">
        <f t="shared" si="31"/>
        <v>0</v>
      </c>
      <c r="H507" s="149">
        <f t="shared" si="32"/>
        <v>0</v>
      </c>
      <c r="I507" s="149">
        <f t="shared" si="33"/>
        <v>0</v>
      </c>
      <c r="J507" s="149">
        <f t="shared" si="34"/>
        <v>0</v>
      </c>
      <c r="K507" s="149">
        <f t="shared" si="35"/>
        <v>0</v>
      </c>
      <c r="L507" s="149"/>
      <c r="M507" s="149">
        <f t="shared" si="36"/>
        <v>0</v>
      </c>
    </row>
    <row r="508" spans="3:13" hidden="1" x14ac:dyDescent="0.3">
      <c r="C508" s="149" t="str">
        <f t="shared" si="37"/>
        <v>Vrije categorie</v>
      </c>
      <c r="D508" s="149"/>
      <c r="E508" s="149"/>
      <c r="F508" s="149">
        <f t="shared" si="30"/>
        <v>0</v>
      </c>
      <c r="G508" s="149">
        <f t="shared" si="31"/>
        <v>0</v>
      </c>
      <c r="H508" s="149">
        <f t="shared" si="32"/>
        <v>0</v>
      </c>
      <c r="I508" s="149">
        <f t="shared" si="33"/>
        <v>0</v>
      </c>
      <c r="J508" s="149">
        <f t="shared" si="34"/>
        <v>0</v>
      </c>
      <c r="K508" s="149">
        <f t="shared" si="35"/>
        <v>0</v>
      </c>
      <c r="L508" s="149"/>
      <c r="M508" s="149">
        <f t="shared" si="36"/>
        <v>0</v>
      </c>
    </row>
    <row r="509" spans="3:13" hidden="1" x14ac:dyDescent="0.3">
      <c r="C509" s="149" t="str">
        <f t="shared" si="37"/>
        <v>Vrije categorie</v>
      </c>
      <c r="D509" s="149"/>
      <c r="E509" s="149"/>
      <c r="F509" s="149">
        <f t="shared" si="30"/>
        <v>0</v>
      </c>
      <c r="G509" s="149">
        <f t="shared" si="31"/>
        <v>0</v>
      </c>
      <c r="H509" s="149">
        <f t="shared" si="32"/>
        <v>0</v>
      </c>
      <c r="I509" s="149">
        <f t="shared" si="33"/>
        <v>0</v>
      </c>
      <c r="J509" s="149">
        <f t="shared" si="34"/>
        <v>0</v>
      </c>
      <c r="K509" s="149">
        <f t="shared" si="35"/>
        <v>0</v>
      </c>
      <c r="L509" s="149"/>
      <c r="M509" s="149">
        <f t="shared" si="36"/>
        <v>0</v>
      </c>
    </row>
    <row r="510" spans="3:13" hidden="1" x14ac:dyDescent="0.3">
      <c r="C510" s="149" t="str">
        <f t="shared" si="37"/>
        <v>Vrije categorie</v>
      </c>
      <c r="D510" s="149"/>
      <c r="E510" s="149"/>
      <c r="F510" s="149">
        <f t="shared" si="30"/>
        <v>0</v>
      </c>
      <c r="G510" s="149">
        <f t="shared" si="31"/>
        <v>0</v>
      </c>
      <c r="H510" s="149">
        <f t="shared" si="32"/>
        <v>0</v>
      </c>
      <c r="I510" s="149">
        <f t="shared" si="33"/>
        <v>0</v>
      </c>
      <c r="J510" s="149">
        <f t="shared" si="34"/>
        <v>0</v>
      </c>
      <c r="K510" s="149">
        <f t="shared" si="35"/>
        <v>0</v>
      </c>
      <c r="L510" s="149"/>
      <c r="M510" s="149">
        <f t="shared" si="36"/>
        <v>0</v>
      </c>
    </row>
    <row r="511" spans="3:13" hidden="1" x14ac:dyDescent="0.3">
      <c r="C511" s="149" t="str">
        <f t="shared" si="37"/>
        <v>Vrije categorie</v>
      </c>
      <c r="D511" s="149"/>
      <c r="E511" s="149"/>
      <c r="F511" s="149">
        <f t="shared" si="30"/>
        <v>0</v>
      </c>
      <c r="G511" s="149">
        <f t="shared" si="31"/>
        <v>0</v>
      </c>
      <c r="H511" s="149">
        <f t="shared" si="32"/>
        <v>0</v>
      </c>
      <c r="I511" s="149">
        <f t="shared" si="33"/>
        <v>0</v>
      </c>
      <c r="J511" s="149">
        <f t="shared" si="34"/>
        <v>0</v>
      </c>
      <c r="K511" s="149">
        <f t="shared" si="35"/>
        <v>0</v>
      </c>
      <c r="L511" s="149"/>
      <c r="M511" s="149">
        <f t="shared" si="36"/>
        <v>0</v>
      </c>
    </row>
    <row r="512" spans="3:13" hidden="1" x14ac:dyDescent="0.3">
      <c r="C512" s="149" t="str">
        <f t="shared" si="37"/>
        <v>Vrije categorie</v>
      </c>
      <c r="D512" s="149"/>
      <c r="E512" s="149"/>
      <c r="F512" s="149">
        <f t="shared" si="30"/>
        <v>0</v>
      </c>
      <c r="G512" s="149">
        <f t="shared" si="31"/>
        <v>0</v>
      </c>
      <c r="H512" s="149">
        <f t="shared" si="32"/>
        <v>0</v>
      </c>
      <c r="I512" s="149">
        <f t="shared" si="33"/>
        <v>0</v>
      </c>
      <c r="J512" s="149">
        <f t="shared" si="34"/>
        <v>0</v>
      </c>
      <c r="K512" s="149">
        <f t="shared" si="35"/>
        <v>0</v>
      </c>
      <c r="L512" s="149"/>
      <c r="M512" s="149">
        <f t="shared" si="36"/>
        <v>0</v>
      </c>
    </row>
    <row r="513" spans="3:13" hidden="1" x14ac:dyDescent="0.3">
      <c r="C513" s="149" t="str">
        <f t="shared" si="37"/>
        <v>Vrije categorie</v>
      </c>
      <c r="D513" s="149"/>
      <c r="E513" s="149"/>
      <c r="F513" s="149">
        <f t="shared" si="30"/>
        <v>0</v>
      </c>
      <c r="G513" s="149">
        <f t="shared" si="31"/>
        <v>0</v>
      </c>
      <c r="H513" s="149">
        <f t="shared" si="32"/>
        <v>0</v>
      </c>
      <c r="I513" s="149">
        <f t="shared" si="33"/>
        <v>0</v>
      </c>
      <c r="J513" s="149">
        <f t="shared" si="34"/>
        <v>0</v>
      </c>
      <c r="K513" s="149">
        <f t="shared" si="35"/>
        <v>0</v>
      </c>
      <c r="L513" s="149"/>
      <c r="M513" s="149">
        <f t="shared" si="36"/>
        <v>0</v>
      </c>
    </row>
    <row r="514" spans="3:13" hidden="1" x14ac:dyDescent="0.3">
      <c r="C514" s="149" t="str">
        <f t="shared" si="37"/>
        <v>Vrije categorie</v>
      </c>
      <c r="D514" s="149"/>
      <c r="E514" s="149"/>
      <c r="F514" s="149">
        <f t="shared" si="30"/>
        <v>0</v>
      </c>
      <c r="G514" s="149">
        <f t="shared" si="31"/>
        <v>0</v>
      </c>
      <c r="H514" s="149">
        <f t="shared" si="32"/>
        <v>0</v>
      </c>
      <c r="I514" s="149">
        <f t="shared" si="33"/>
        <v>0</v>
      </c>
      <c r="J514" s="149">
        <f t="shared" si="34"/>
        <v>0</v>
      </c>
      <c r="K514" s="149">
        <f t="shared" si="35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181.2</v>
      </c>
      <c r="G515" s="150">
        <f t="shared" ref="G515:K515" si="38">SUM(G500:G514)</f>
        <v>1939.5</v>
      </c>
      <c r="H515" s="150">
        <f t="shared" si="38"/>
        <v>377.70000000000005</v>
      </c>
      <c r="I515" s="150">
        <f t="shared" si="38"/>
        <v>0</v>
      </c>
      <c r="J515" s="150">
        <f t="shared" si="38"/>
        <v>127.20000000000002</v>
      </c>
      <c r="K515" s="150">
        <f t="shared" si="38"/>
        <v>2625.6</v>
      </c>
      <c r="L515" s="150"/>
      <c r="M515" s="150">
        <f>SUM(M499:M514)</f>
        <v>512248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92.6</v>
      </c>
      <c r="H517" s="150">
        <f>SUMPRODUCT(--($E$4:$E$498="H"),H4:H498)</f>
        <v>0</v>
      </c>
      <c r="I517" s="150">
        <f>SUMPRODUCT(--($E$4:$E$498="H"),I4:I498)</f>
        <v>81.400000000000006</v>
      </c>
      <c r="J517" s="150">
        <f>SUMPRODUCT(--($E$4:$E$498="H"),J4:J498)</f>
        <v>2</v>
      </c>
      <c r="K517" s="150">
        <f>SUM(F517:J517)</f>
        <v>176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9">C500</f>
        <v>A</v>
      </c>
      <c r="D520" s="9"/>
      <c r="E520" s="9"/>
      <c r="F520" s="9">
        <f t="shared" ref="F520:F534" si="40">SUMPRODUCT(--($E$4:$E$498=C520),--($D$4:$D$498="X"),$F$4:$F$498)</f>
        <v>0</v>
      </c>
      <c r="G520" s="9">
        <f t="shared" ref="G520:G534" si="41">SUMPRODUCT(--($E$4:$E$498=C520),--($D$4:$D$498="X"),$G$4:$G$498)</f>
        <v>180.20000000000002</v>
      </c>
      <c r="H520" s="9">
        <f t="shared" ref="H520:H534" si="42">SUMPRODUCT(--($E$4:$E$498=C520),--($D$4:$D$498="X"),$H$4:$H$498)</f>
        <v>0</v>
      </c>
      <c r="I520" s="9">
        <f t="shared" ref="I520:I534" si="43">SUMPRODUCT(--($E$4:$E$498=C520),--($D$4:$D$498="X"),$I$4:$I$498)</f>
        <v>0</v>
      </c>
      <c r="J520" s="9">
        <f t="shared" ref="J520:J534" si="44">SUMPRODUCT(--($E$4:$E$498=C520),--($D$4:$D$498="X"),$J$4:$J$498)</f>
        <v>0</v>
      </c>
      <c r="K520" s="9">
        <f t="shared" ref="K520:K534" si="45">SUM(F520:J520)</f>
        <v>180.20000000000002</v>
      </c>
    </row>
    <row r="521" spans="3:13" hidden="1" x14ac:dyDescent="0.3">
      <c r="C521" s="9" t="str">
        <f t="shared" si="39"/>
        <v>A1</v>
      </c>
      <c r="D521" s="9"/>
      <c r="E521" s="9"/>
      <c r="F521" s="9">
        <f t="shared" si="40"/>
        <v>0</v>
      </c>
      <c r="G521" s="9">
        <f t="shared" si="41"/>
        <v>49.2</v>
      </c>
      <c r="H521" s="9">
        <f t="shared" si="42"/>
        <v>0</v>
      </c>
      <c r="I521" s="9">
        <f t="shared" si="43"/>
        <v>0</v>
      </c>
      <c r="J521" s="9">
        <f t="shared" si="44"/>
        <v>0</v>
      </c>
      <c r="K521" s="9">
        <f t="shared" si="45"/>
        <v>49.2</v>
      </c>
    </row>
    <row r="522" spans="3:13" hidden="1" x14ac:dyDescent="0.3">
      <c r="C522" s="9" t="str">
        <f t="shared" si="39"/>
        <v>B</v>
      </c>
      <c r="D522" s="9"/>
      <c r="E522" s="9"/>
      <c r="F522" s="9">
        <f t="shared" si="40"/>
        <v>7.2</v>
      </c>
      <c r="G522" s="9">
        <f t="shared" si="41"/>
        <v>4.2</v>
      </c>
      <c r="H522" s="9">
        <f t="shared" si="42"/>
        <v>0</v>
      </c>
      <c r="I522" s="9">
        <f t="shared" si="43"/>
        <v>0</v>
      </c>
      <c r="J522" s="9">
        <f t="shared" si="44"/>
        <v>0</v>
      </c>
      <c r="K522" s="9">
        <f t="shared" si="45"/>
        <v>11.4</v>
      </c>
    </row>
    <row r="523" spans="3:13" hidden="1" x14ac:dyDescent="0.3">
      <c r="C523" s="9" t="str">
        <f t="shared" si="39"/>
        <v>C</v>
      </c>
      <c r="D523" s="9"/>
      <c r="E523" s="9"/>
      <c r="F523" s="9">
        <f t="shared" si="40"/>
        <v>0</v>
      </c>
      <c r="G523" s="9">
        <f t="shared" si="41"/>
        <v>0</v>
      </c>
      <c r="H523" s="9">
        <f t="shared" si="42"/>
        <v>0</v>
      </c>
      <c r="I523" s="9">
        <f t="shared" si="43"/>
        <v>0</v>
      </c>
      <c r="J523" s="9">
        <f t="shared" si="44"/>
        <v>43.9</v>
      </c>
      <c r="K523" s="9">
        <f t="shared" si="45"/>
        <v>43.9</v>
      </c>
    </row>
    <row r="524" spans="3:13" hidden="1" x14ac:dyDescent="0.3">
      <c r="C524" s="9" t="str">
        <f t="shared" si="39"/>
        <v>D</v>
      </c>
      <c r="D524" s="9"/>
      <c r="E524" s="9"/>
      <c r="F524" s="9">
        <f t="shared" si="40"/>
        <v>0</v>
      </c>
      <c r="G524" s="9">
        <f t="shared" si="41"/>
        <v>159.69999999999999</v>
      </c>
      <c r="H524" s="9">
        <f t="shared" si="42"/>
        <v>0</v>
      </c>
      <c r="I524" s="9">
        <f t="shared" si="43"/>
        <v>0</v>
      </c>
      <c r="J524" s="9">
        <f t="shared" si="44"/>
        <v>0</v>
      </c>
      <c r="K524" s="9">
        <f t="shared" si="45"/>
        <v>159.69999999999999</v>
      </c>
    </row>
    <row r="525" spans="3:13" hidden="1" x14ac:dyDescent="0.3">
      <c r="C525" s="9" t="str">
        <f t="shared" si="39"/>
        <v>Vrije categorie</v>
      </c>
      <c r="D525" s="9"/>
      <c r="E525" s="9"/>
      <c r="F525" s="9">
        <f t="shared" si="40"/>
        <v>0</v>
      </c>
      <c r="G525" s="9">
        <f t="shared" si="41"/>
        <v>0</v>
      </c>
      <c r="H525" s="9">
        <f t="shared" si="42"/>
        <v>0</v>
      </c>
      <c r="I525" s="9">
        <f t="shared" si="43"/>
        <v>0</v>
      </c>
      <c r="J525" s="9">
        <f t="shared" si="44"/>
        <v>0</v>
      </c>
      <c r="K525" s="9">
        <f t="shared" si="45"/>
        <v>0</v>
      </c>
    </row>
    <row r="526" spans="3:13" hidden="1" x14ac:dyDescent="0.3">
      <c r="C526" s="9" t="str">
        <f t="shared" si="39"/>
        <v>Vrije categorie</v>
      </c>
      <c r="D526" s="9"/>
      <c r="E526" s="9"/>
      <c r="F526" s="9">
        <f t="shared" si="40"/>
        <v>0</v>
      </c>
      <c r="G526" s="9">
        <f t="shared" si="41"/>
        <v>0</v>
      </c>
      <c r="H526" s="9">
        <f t="shared" si="42"/>
        <v>0</v>
      </c>
      <c r="I526" s="9">
        <f t="shared" si="43"/>
        <v>0</v>
      </c>
      <c r="J526" s="9">
        <f t="shared" si="44"/>
        <v>0</v>
      </c>
      <c r="K526" s="9">
        <f t="shared" si="45"/>
        <v>0</v>
      </c>
    </row>
    <row r="527" spans="3:13" hidden="1" x14ac:dyDescent="0.3">
      <c r="C527" s="9" t="str">
        <f t="shared" si="39"/>
        <v>Vrije categorie</v>
      </c>
      <c r="D527" s="9"/>
      <c r="E527" s="9"/>
      <c r="F527" s="9">
        <f t="shared" si="40"/>
        <v>0</v>
      </c>
      <c r="G527" s="9">
        <f t="shared" si="41"/>
        <v>0</v>
      </c>
      <c r="H527" s="9">
        <f t="shared" si="42"/>
        <v>0</v>
      </c>
      <c r="I527" s="9">
        <f t="shared" si="43"/>
        <v>0</v>
      </c>
      <c r="J527" s="9">
        <f t="shared" si="44"/>
        <v>0</v>
      </c>
      <c r="K527" s="9">
        <f t="shared" si="45"/>
        <v>0</v>
      </c>
    </row>
    <row r="528" spans="3:13" hidden="1" x14ac:dyDescent="0.3">
      <c r="C528" s="9" t="str">
        <f t="shared" si="39"/>
        <v>Vrije categorie</v>
      </c>
      <c r="D528" s="9"/>
      <c r="E528" s="9"/>
      <c r="F528" s="9">
        <f t="shared" si="40"/>
        <v>0</v>
      </c>
      <c r="G528" s="9">
        <f t="shared" si="41"/>
        <v>0</v>
      </c>
      <c r="H528" s="9">
        <f t="shared" si="42"/>
        <v>0</v>
      </c>
      <c r="I528" s="9">
        <f t="shared" si="43"/>
        <v>0</v>
      </c>
      <c r="J528" s="9">
        <f t="shared" si="44"/>
        <v>0</v>
      </c>
      <c r="K528" s="9">
        <f t="shared" si="45"/>
        <v>0</v>
      </c>
    </row>
    <row r="529" spans="3:12" hidden="1" x14ac:dyDescent="0.3">
      <c r="C529" s="9" t="str">
        <f t="shared" si="39"/>
        <v>Vrije categorie</v>
      </c>
      <c r="D529" s="9"/>
      <c r="E529" s="9"/>
      <c r="F529" s="9">
        <f t="shared" si="40"/>
        <v>0</v>
      </c>
      <c r="G529" s="9">
        <f t="shared" si="41"/>
        <v>0</v>
      </c>
      <c r="H529" s="9">
        <f t="shared" si="42"/>
        <v>0</v>
      </c>
      <c r="I529" s="9">
        <f t="shared" si="43"/>
        <v>0</v>
      </c>
      <c r="J529" s="9">
        <f t="shared" si="44"/>
        <v>0</v>
      </c>
      <c r="K529" s="9">
        <f t="shared" si="45"/>
        <v>0</v>
      </c>
    </row>
    <row r="530" spans="3:12" hidden="1" x14ac:dyDescent="0.3">
      <c r="C530" s="9" t="str">
        <f t="shared" si="39"/>
        <v>Vrije categorie</v>
      </c>
      <c r="D530" s="9"/>
      <c r="E530" s="9"/>
      <c r="F530" s="9">
        <f t="shared" si="40"/>
        <v>0</v>
      </c>
      <c r="G530" s="9">
        <f t="shared" si="41"/>
        <v>0</v>
      </c>
      <c r="H530" s="9">
        <f t="shared" si="42"/>
        <v>0</v>
      </c>
      <c r="I530" s="9">
        <f t="shared" si="43"/>
        <v>0</v>
      </c>
      <c r="J530" s="9">
        <f t="shared" si="44"/>
        <v>0</v>
      </c>
      <c r="K530" s="9">
        <f t="shared" si="45"/>
        <v>0</v>
      </c>
    </row>
    <row r="531" spans="3:12" hidden="1" x14ac:dyDescent="0.3">
      <c r="C531" s="9" t="str">
        <f t="shared" si="39"/>
        <v>Vrije categorie</v>
      </c>
      <c r="D531" s="9"/>
      <c r="E531" s="9"/>
      <c r="F531" s="9">
        <f t="shared" si="40"/>
        <v>0</v>
      </c>
      <c r="G531" s="9">
        <f t="shared" si="41"/>
        <v>0</v>
      </c>
      <c r="H531" s="9">
        <f t="shared" si="42"/>
        <v>0</v>
      </c>
      <c r="I531" s="9">
        <f t="shared" si="43"/>
        <v>0</v>
      </c>
      <c r="J531" s="9">
        <f t="shared" si="44"/>
        <v>0</v>
      </c>
      <c r="K531" s="9">
        <f t="shared" si="45"/>
        <v>0</v>
      </c>
    </row>
    <row r="532" spans="3:12" hidden="1" x14ac:dyDescent="0.3">
      <c r="C532" s="9" t="str">
        <f t="shared" si="39"/>
        <v>Vrije categorie</v>
      </c>
      <c r="D532" s="9"/>
      <c r="E532" s="9"/>
      <c r="F532" s="9">
        <f t="shared" si="40"/>
        <v>0</v>
      </c>
      <c r="G532" s="9">
        <f t="shared" si="41"/>
        <v>0</v>
      </c>
      <c r="H532" s="9">
        <f t="shared" si="42"/>
        <v>0</v>
      </c>
      <c r="I532" s="9">
        <f t="shared" si="43"/>
        <v>0</v>
      </c>
      <c r="J532" s="9">
        <f t="shared" si="44"/>
        <v>0</v>
      </c>
      <c r="K532" s="9">
        <f t="shared" si="45"/>
        <v>0</v>
      </c>
    </row>
    <row r="533" spans="3:12" hidden="1" x14ac:dyDescent="0.3">
      <c r="C533" s="9" t="str">
        <f t="shared" si="39"/>
        <v>Vrije categorie</v>
      </c>
      <c r="D533" s="9"/>
      <c r="E533" s="9"/>
      <c r="F533" s="9">
        <f t="shared" si="40"/>
        <v>0</v>
      </c>
      <c r="G533" s="9">
        <f t="shared" si="41"/>
        <v>0</v>
      </c>
      <c r="H533" s="9">
        <f t="shared" si="42"/>
        <v>0</v>
      </c>
      <c r="I533" s="9">
        <f t="shared" si="43"/>
        <v>0</v>
      </c>
      <c r="J533" s="9">
        <f t="shared" si="44"/>
        <v>0</v>
      </c>
      <c r="K533" s="9">
        <f t="shared" si="45"/>
        <v>0</v>
      </c>
    </row>
    <row r="534" spans="3:12" hidden="1" x14ac:dyDescent="0.3">
      <c r="C534" s="9" t="str">
        <f t="shared" si="39"/>
        <v>Vrije categorie</v>
      </c>
      <c r="D534" s="9"/>
      <c r="E534" s="9"/>
      <c r="F534" s="9">
        <f t="shared" si="40"/>
        <v>0</v>
      </c>
      <c r="G534" s="9">
        <f t="shared" si="41"/>
        <v>0</v>
      </c>
      <c r="H534" s="9">
        <f t="shared" si="42"/>
        <v>0</v>
      </c>
      <c r="I534" s="9">
        <f t="shared" si="43"/>
        <v>0</v>
      </c>
      <c r="J534" s="9">
        <f t="shared" si="44"/>
        <v>0</v>
      </c>
      <c r="K534" s="9">
        <f t="shared" si="45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6">SUM(F520:F534)</f>
        <v>7.2</v>
      </c>
      <c r="G535" s="10">
        <f t="shared" si="46"/>
        <v>393.3</v>
      </c>
      <c r="H535" s="10">
        <f t="shared" si="46"/>
        <v>0</v>
      </c>
      <c r="I535" s="10">
        <f t="shared" si="46"/>
        <v>0</v>
      </c>
      <c r="J535" s="10">
        <f t="shared" si="46"/>
        <v>43.9</v>
      </c>
      <c r="K535" s="10">
        <f t="shared" si="46"/>
        <v>444.40000000000003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tabColor rgb="FFC2E76B"/>
  </sheetPr>
  <dimension ref="A1:O122"/>
  <sheetViews>
    <sheetView showGridLines="0" showZeros="0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37,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Violier (Oostindie) alleen KDV</v>
      </c>
      <c r="C4" s="530"/>
      <c r="D4" s="530"/>
      <c r="E4" s="530"/>
      <c r="F4" s="548" t="s">
        <v>10</v>
      </c>
      <c r="G4" s="548"/>
      <c r="H4" s="306">
        <v>37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37a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84944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 t="str">
        <f>VLOOKUP($H$4,Verzamelblad!$A$5:$EK$54,32,0)</f>
        <v>Dieptereiniging sanitair</v>
      </c>
      <c r="B22" s="66"/>
      <c r="C22" s="67"/>
      <c r="D22" s="71" t="str">
        <f>VLOOKUP($H$4,Verzamelblad!$A$5:$EK$54,33,0)</f>
        <v>m²</v>
      </c>
      <c r="E22" s="224">
        <f>VLOOKUP($H$4,Verzamelblad!$A$5:$DE$54,34)</f>
        <v>43.9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393.3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393.3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393.3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7.2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393.3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393.3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393.3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393.3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 t="str">
        <f>VLOOKUP($H$4,Verzamelblad!$A$5:$EK$54,82,0)</f>
        <v>Koepelglas enkelvoudig gemeten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 t="str">
        <f>VLOOKUP($H$4,Verzamelblad!$A$5:$EK$54,84,0)</f>
        <v>Boeidelen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 t="str">
        <f>VLOOKUP($H$4,Verzamelblad!$A$5:$EK$54,86,0)</f>
        <v>Gevelbeplating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hidden="1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20" t="str">
        <f ca="1">VLOOKUP($H$4,Verzamelblad!$A$5:$EK$54,9,0)</f>
        <v/>
      </c>
      <c r="F82" s="100">
        <v>1</v>
      </c>
      <c r="G82" s="99"/>
      <c r="H82" s="99"/>
      <c r="I82" s="206" t="str">
        <f ca="1"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36040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5904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2280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8780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31940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84944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B4:E4"/>
    <mergeCell ref="F4:G4"/>
    <mergeCell ref="B5:E5"/>
    <mergeCell ref="F5:G5"/>
    <mergeCell ref="B6:E6"/>
    <mergeCell ref="F6:G6"/>
    <mergeCell ref="A82:D82"/>
    <mergeCell ref="A72:I72"/>
    <mergeCell ref="A73:I73"/>
    <mergeCell ref="A74:I74"/>
    <mergeCell ref="K17:K18"/>
    <mergeCell ref="J37:L39"/>
    <mergeCell ref="L17:L18"/>
    <mergeCell ref="A19:C19"/>
    <mergeCell ref="E19:F19"/>
    <mergeCell ref="A70:I70"/>
    <mergeCell ref="A71:I71"/>
  </mergeCells>
  <conditionalFormatting sqref="K14">
    <cfRule type="cellIs" dxfId="18" priority="4" operator="equal">
      <formula>"Geen 100%"</formula>
    </cfRule>
  </conditionalFormatting>
  <conditionalFormatting sqref="G12">
    <cfRule type="containsText" dxfId="17" priority="2" operator="containsText" text="te laag">
      <formula>NOT(ISERROR(SEARCH("te laag",G12)))</formula>
    </cfRule>
  </conditionalFormatting>
  <conditionalFormatting sqref="G13">
    <cfRule type="containsText" dxfId="16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1FAD92B-1705-4ADC-A634-037422EE2D9D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>
    <tabColor rgb="FF173583"/>
  </sheetPr>
  <dimension ref="A1:M563"/>
  <sheetViews>
    <sheetView zoomScaleNormal="100" workbookViewId="0">
      <selection activeCell="J49" sqref="J49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'37'!H4</f>
        <v>37</v>
      </c>
      <c r="B1" s="38" t="s">
        <v>6</v>
      </c>
      <c r="C1" s="39"/>
      <c r="D1" s="51" t="str">
        <f>IF(VLOOKUP(A1,Verzamelblad!A5:E54,3)=0,"",VLOOKUP(A1,Verzamelblad!A5:E54,3))</f>
        <v>Violier (Oostindie) alleen KDV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A4" s="352"/>
      <c r="B4" s="352" t="s">
        <v>1106</v>
      </c>
      <c r="C4" s="352" t="s">
        <v>1107</v>
      </c>
      <c r="D4" s="352"/>
      <c r="E4" s="352" t="s">
        <v>343</v>
      </c>
      <c r="F4" s="353"/>
      <c r="G4" s="353">
        <v>5.9</v>
      </c>
      <c r="H4" s="353"/>
      <c r="I4" s="353"/>
      <c r="J4" s="353"/>
      <c r="K4" s="7">
        <f t="shared" ref="K4:K35" si="0">SUM(F4:J4)</f>
        <v>5.9</v>
      </c>
      <c r="L4" s="5">
        <f>IF(D4="X",0,IF(E4="",0,IF(E4="H",0,VLOOKUP(E4,$F$539:$G$553,2))))</f>
        <v>0</v>
      </c>
      <c r="M4">
        <f>SUM(K4*L4)</f>
        <v>0</v>
      </c>
    </row>
    <row r="5" spans="1:13" x14ac:dyDescent="0.3">
      <c r="A5" s="352"/>
      <c r="B5" s="352" t="s">
        <v>1108</v>
      </c>
      <c r="C5" s="352" t="s">
        <v>817</v>
      </c>
      <c r="D5" s="352"/>
      <c r="E5" s="352" t="s">
        <v>343</v>
      </c>
      <c r="F5" s="353"/>
      <c r="G5" s="353">
        <v>11.9</v>
      </c>
      <c r="H5" s="353"/>
      <c r="I5" s="353"/>
      <c r="J5" s="353"/>
      <c r="K5" s="7">
        <f t="shared" si="0"/>
        <v>11.9</v>
      </c>
      <c r="L5" s="5">
        <f>IF(D5="X",0,IF(E5="",0,IF(E5="H",0,VLOOKUP(E5,$F$539:$G$553,2))))</f>
        <v>0</v>
      </c>
      <c r="M5">
        <f t="shared" ref="M5:M68" si="1">SUM(K5*L5)</f>
        <v>0</v>
      </c>
    </row>
    <row r="6" spans="1:13" x14ac:dyDescent="0.3">
      <c r="A6" s="352"/>
      <c r="B6" s="352" t="s">
        <v>1109</v>
      </c>
      <c r="C6" s="352" t="s">
        <v>997</v>
      </c>
      <c r="D6" s="352"/>
      <c r="E6" s="352" t="s">
        <v>276</v>
      </c>
      <c r="F6" s="353"/>
      <c r="G6" s="353"/>
      <c r="H6" s="353"/>
      <c r="I6" s="353"/>
      <c r="J6" s="353">
        <v>3.9</v>
      </c>
      <c r="K6" s="7">
        <f t="shared" si="0"/>
        <v>3.9</v>
      </c>
      <c r="L6" s="5">
        <f t="shared" ref="L6:L69" si="2">IF(D6="X",0,IF(E6="",0,IF(E6="H",0,VLOOKUP(E6,$F$539:$G$553,2))))</f>
        <v>200</v>
      </c>
      <c r="M6">
        <f t="shared" si="1"/>
        <v>780</v>
      </c>
    </row>
    <row r="7" spans="1:13" x14ac:dyDescent="0.3">
      <c r="A7" s="352"/>
      <c r="B7" s="352" t="s">
        <v>1110</v>
      </c>
      <c r="C7" s="352" t="s">
        <v>1111</v>
      </c>
      <c r="D7" s="352"/>
      <c r="E7" s="352" t="s">
        <v>276</v>
      </c>
      <c r="F7" s="353"/>
      <c r="G7" s="353"/>
      <c r="H7" s="353"/>
      <c r="I7" s="353"/>
      <c r="J7" s="353">
        <v>2.8</v>
      </c>
      <c r="K7" s="7">
        <f t="shared" si="0"/>
        <v>2.8</v>
      </c>
      <c r="L7" s="5">
        <f t="shared" si="2"/>
        <v>200</v>
      </c>
      <c r="M7">
        <f t="shared" si="1"/>
        <v>560</v>
      </c>
    </row>
    <row r="8" spans="1:13" x14ac:dyDescent="0.3">
      <c r="A8" s="361"/>
      <c r="B8" s="352" t="s">
        <v>1112</v>
      </c>
      <c r="C8" s="352" t="s">
        <v>1113</v>
      </c>
      <c r="D8" s="352"/>
      <c r="E8" s="352" t="s">
        <v>343</v>
      </c>
      <c r="F8" s="353"/>
      <c r="G8" s="353">
        <v>8.6999999999999993</v>
      </c>
      <c r="H8" s="353"/>
      <c r="I8" s="353"/>
      <c r="J8" s="353"/>
      <c r="K8" s="7">
        <f t="shared" si="0"/>
        <v>8.6999999999999993</v>
      </c>
      <c r="L8" s="5">
        <f t="shared" si="2"/>
        <v>0</v>
      </c>
      <c r="M8">
        <f t="shared" si="1"/>
        <v>0</v>
      </c>
    </row>
    <row r="9" spans="1:13" x14ac:dyDescent="0.3">
      <c r="A9" s="362"/>
      <c r="B9" s="352" t="s">
        <v>1114</v>
      </c>
      <c r="C9" s="352" t="s">
        <v>889</v>
      </c>
      <c r="D9" s="352"/>
      <c r="E9" s="352" t="s">
        <v>343</v>
      </c>
      <c r="F9" s="353"/>
      <c r="G9" s="353">
        <v>8.5</v>
      </c>
      <c r="H9" s="353"/>
      <c r="I9" s="353"/>
      <c r="J9" s="353"/>
      <c r="K9" s="7">
        <f t="shared" si="0"/>
        <v>8.5</v>
      </c>
      <c r="L9" s="5">
        <f t="shared" si="2"/>
        <v>0</v>
      </c>
      <c r="M9">
        <f t="shared" si="1"/>
        <v>0</v>
      </c>
    </row>
    <row r="10" spans="1:13" x14ac:dyDescent="0.3">
      <c r="A10" s="362"/>
      <c r="B10" s="352" t="s">
        <v>1115</v>
      </c>
      <c r="C10" s="352" t="s">
        <v>1116</v>
      </c>
      <c r="D10" s="352"/>
      <c r="E10" s="352" t="s">
        <v>276</v>
      </c>
      <c r="F10" s="353"/>
      <c r="G10" s="353"/>
      <c r="H10" s="353"/>
      <c r="I10" s="353"/>
      <c r="J10" s="353">
        <v>15.1</v>
      </c>
      <c r="K10" s="7">
        <f t="shared" si="0"/>
        <v>15.1</v>
      </c>
      <c r="L10" s="5">
        <f t="shared" si="2"/>
        <v>200</v>
      </c>
      <c r="M10">
        <f t="shared" si="1"/>
        <v>3020</v>
      </c>
    </row>
    <row r="11" spans="1:13" x14ac:dyDescent="0.3">
      <c r="A11" s="362"/>
      <c r="B11" s="352" t="s">
        <v>1130</v>
      </c>
      <c r="C11" s="352" t="s">
        <v>889</v>
      </c>
      <c r="D11" s="352"/>
      <c r="E11" s="352" t="s">
        <v>343</v>
      </c>
      <c r="F11" s="353"/>
      <c r="G11" s="353">
        <v>4.0999999999999996</v>
      </c>
      <c r="H11" s="353"/>
      <c r="I11" s="353"/>
      <c r="J11" s="353"/>
      <c r="K11" s="7">
        <f t="shared" si="0"/>
        <v>4.0999999999999996</v>
      </c>
      <c r="L11" s="5">
        <f t="shared" si="2"/>
        <v>0</v>
      </c>
      <c r="M11">
        <f t="shared" si="1"/>
        <v>0</v>
      </c>
    </row>
    <row r="12" spans="1:13" x14ac:dyDescent="0.3">
      <c r="A12" s="362"/>
      <c r="B12" s="352" t="s">
        <v>1131</v>
      </c>
      <c r="C12" s="352" t="s">
        <v>817</v>
      </c>
      <c r="D12" s="352"/>
      <c r="E12" s="352" t="s">
        <v>343</v>
      </c>
      <c r="F12" s="353"/>
      <c r="G12" s="353">
        <v>6.3</v>
      </c>
      <c r="H12" s="353"/>
      <c r="I12" s="353"/>
      <c r="J12" s="353"/>
      <c r="K12" s="7">
        <f t="shared" si="0"/>
        <v>6.3</v>
      </c>
      <c r="L12" s="5">
        <f t="shared" si="2"/>
        <v>0</v>
      </c>
      <c r="M12">
        <f t="shared" si="1"/>
        <v>0</v>
      </c>
    </row>
    <row r="13" spans="1:13" x14ac:dyDescent="0.3">
      <c r="A13" s="362"/>
      <c r="B13" s="352" t="s">
        <v>1132</v>
      </c>
      <c r="C13" s="352" t="s">
        <v>808</v>
      </c>
      <c r="D13" s="352"/>
      <c r="E13" s="352" t="s">
        <v>289</v>
      </c>
      <c r="F13" s="353"/>
      <c r="G13" s="353">
        <v>8.5</v>
      </c>
      <c r="H13" s="353"/>
      <c r="I13" s="353"/>
      <c r="J13" s="353"/>
      <c r="K13" s="7">
        <f t="shared" si="0"/>
        <v>8.5</v>
      </c>
      <c r="L13" s="5">
        <f t="shared" si="2"/>
        <v>120</v>
      </c>
      <c r="M13">
        <f t="shared" si="1"/>
        <v>1020</v>
      </c>
    </row>
    <row r="14" spans="1:13" x14ac:dyDescent="0.3">
      <c r="A14" s="362"/>
      <c r="B14" s="352" t="s">
        <v>1133</v>
      </c>
      <c r="C14" s="352" t="s">
        <v>808</v>
      </c>
      <c r="D14" s="352"/>
      <c r="E14" s="352" t="s">
        <v>289</v>
      </c>
      <c r="F14" s="353"/>
      <c r="G14" s="353">
        <v>8.3000000000000007</v>
      </c>
      <c r="H14" s="353"/>
      <c r="I14" s="353"/>
      <c r="J14" s="353"/>
      <c r="K14" s="7">
        <f t="shared" si="0"/>
        <v>8.3000000000000007</v>
      </c>
      <c r="L14" s="5">
        <f t="shared" si="2"/>
        <v>120</v>
      </c>
      <c r="M14">
        <f t="shared" si="1"/>
        <v>996.00000000000011</v>
      </c>
    </row>
    <row r="15" spans="1:13" x14ac:dyDescent="0.3">
      <c r="A15" s="362"/>
      <c r="B15" s="352" t="s">
        <v>1134</v>
      </c>
      <c r="C15" s="352" t="s">
        <v>1135</v>
      </c>
      <c r="D15" s="352"/>
      <c r="E15" s="352" t="s">
        <v>288</v>
      </c>
      <c r="F15" s="353"/>
      <c r="G15" s="353">
        <v>60.1</v>
      </c>
      <c r="H15" s="353"/>
      <c r="I15" s="353"/>
      <c r="J15" s="353"/>
      <c r="K15" s="7">
        <f t="shared" si="0"/>
        <v>60.1</v>
      </c>
      <c r="L15" s="5">
        <f t="shared" si="2"/>
        <v>200</v>
      </c>
      <c r="M15">
        <f t="shared" si="1"/>
        <v>12020</v>
      </c>
    </row>
    <row r="16" spans="1:13" x14ac:dyDescent="0.3">
      <c r="A16" s="362"/>
      <c r="B16" s="352" t="s">
        <v>1136</v>
      </c>
      <c r="C16" s="352" t="s">
        <v>1137</v>
      </c>
      <c r="D16" s="352"/>
      <c r="E16" s="352" t="s">
        <v>276</v>
      </c>
      <c r="F16" s="353"/>
      <c r="G16" s="353"/>
      <c r="H16" s="353"/>
      <c r="I16" s="353"/>
      <c r="J16" s="353">
        <v>9.3000000000000007</v>
      </c>
      <c r="K16" s="7">
        <f t="shared" si="0"/>
        <v>9.3000000000000007</v>
      </c>
      <c r="L16" s="5">
        <f t="shared" si="2"/>
        <v>200</v>
      </c>
      <c r="M16">
        <f t="shared" si="1"/>
        <v>1860.0000000000002</v>
      </c>
    </row>
    <row r="17" spans="1:13" x14ac:dyDescent="0.3">
      <c r="A17" s="362"/>
      <c r="B17" s="352" t="s">
        <v>1138</v>
      </c>
      <c r="C17" s="352" t="s">
        <v>808</v>
      </c>
      <c r="D17" s="352"/>
      <c r="E17" s="352" t="s">
        <v>289</v>
      </c>
      <c r="F17" s="353"/>
      <c r="G17" s="353">
        <v>8.1999999999999993</v>
      </c>
      <c r="H17" s="353"/>
      <c r="I17" s="353"/>
      <c r="J17" s="353"/>
      <c r="K17" s="7">
        <f t="shared" si="0"/>
        <v>8.1999999999999993</v>
      </c>
      <c r="L17" s="5">
        <f t="shared" si="2"/>
        <v>120</v>
      </c>
      <c r="M17">
        <f t="shared" si="1"/>
        <v>983.99999999999989</v>
      </c>
    </row>
    <row r="18" spans="1:13" x14ac:dyDescent="0.3">
      <c r="A18" s="362"/>
      <c r="B18" s="352" t="s">
        <v>1139</v>
      </c>
      <c r="C18" s="352" t="s">
        <v>808</v>
      </c>
      <c r="D18" s="352"/>
      <c r="E18" s="352" t="s">
        <v>289</v>
      </c>
      <c r="F18" s="353"/>
      <c r="G18" s="353">
        <v>8.1999999999999993</v>
      </c>
      <c r="H18" s="353"/>
      <c r="I18" s="353"/>
      <c r="J18" s="353"/>
      <c r="K18" s="7">
        <f t="shared" si="0"/>
        <v>8.1999999999999993</v>
      </c>
      <c r="L18" s="5">
        <f t="shared" si="2"/>
        <v>120</v>
      </c>
      <c r="M18">
        <f t="shared" si="1"/>
        <v>983.99999999999989</v>
      </c>
    </row>
    <row r="19" spans="1:13" x14ac:dyDescent="0.3">
      <c r="A19" s="362"/>
      <c r="B19" s="352" t="s">
        <v>1140</v>
      </c>
      <c r="C19" s="352" t="s">
        <v>1135</v>
      </c>
      <c r="D19" s="352"/>
      <c r="E19" s="352" t="s">
        <v>288</v>
      </c>
      <c r="F19" s="353"/>
      <c r="G19" s="353">
        <v>60.2</v>
      </c>
      <c r="H19" s="353"/>
      <c r="I19" s="353"/>
      <c r="J19" s="353"/>
      <c r="K19" s="7">
        <f t="shared" si="0"/>
        <v>60.2</v>
      </c>
      <c r="L19" s="5">
        <f t="shared" si="2"/>
        <v>200</v>
      </c>
      <c r="M19">
        <f t="shared" si="1"/>
        <v>12040</v>
      </c>
    </row>
    <row r="20" spans="1:13" x14ac:dyDescent="0.3">
      <c r="A20" s="362"/>
      <c r="B20" s="352" t="s">
        <v>1141</v>
      </c>
      <c r="C20" s="352" t="s">
        <v>985</v>
      </c>
      <c r="D20" s="352"/>
      <c r="E20" s="352" t="s">
        <v>287</v>
      </c>
      <c r="F20" s="353"/>
      <c r="G20" s="353">
        <v>4.2</v>
      </c>
      <c r="H20" s="353"/>
      <c r="I20" s="353"/>
      <c r="J20" s="353"/>
      <c r="K20" s="7">
        <f t="shared" si="0"/>
        <v>4.2</v>
      </c>
      <c r="L20" s="5">
        <f t="shared" si="2"/>
        <v>200</v>
      </c>
      <c r="M20">
        <f t="shared" si="1"/>
        <v>840</v>
      </c>
    </row>
    <row r="21" spans="1:13" x14ac:dyDescent="0.3">
      <c r="A21" s="362"/>
      <c r="B21" s="352" t="s">
        <v>1142</v>
      </c>
      <c r="C21" s="352" t="s">
        <v>965</v>
      </c>
      <c r="D21" s="352"/>
      <c r="E21" s="352" t="s">
        <v>276</v>
      </c>
      <c r="F21" s="353"/>
      <c r="G21" s="353"/>
      <c r="H21" s="353"/>
      <c r="I21" s="353"/>
      <c r="J21" s="353">
        <v>2.9</v>
      </c>
      <c r="K21" s="7">
        <f t="shared" si="0"/>
        <v>2.9</v>
      </c>
      <c r="L21" s="5">
        <f t="shared" si="2"/>
        <v>200</v>
      </c>
      <c r="M21">
        <f t="shared" si="1"/>
        <v>580</v>
      </c>
    </row>
    <row r="22" spans="1:13" x14ac:dyDescent="0.3">
      <c r="A22" s="362"/>
      <c r="B22" s="352" t="s">
        <v>1143</v>
      </c>
      <c r="C22" s="352" t="s">
        <v>1135</v>
      </c>
      <c r="D22" s="352"/>
      <c r="E22" s="352" t="s">
        <v>288</v>
      </c>
      <c r="F22" s="353"/>
      <c r="G22" s="353">
        <v>59.9</v>
      </c>
      <c r="H22" s="353"/>
      <c r="I22" s="353"/>
      <c r="J22" s="353"/>
      <c r="K22" s="7">
        <f t="shared" si="0"/>
        <v>59.9</v>
      </c>
      <c r="L22" s="5">
        <f t="shared" si="2"/>
        <v>200</v>
      </c>
      <c r="M22">
        <f t="shared" si="1"/>
        <v>11980</v>
      </c>
    </row>
    <row r="23" spans="1:13" x14ac:dyDescent="0.3">
      <c r="A23" s="362"/>
      <c r="B23" s="352" t="s">
        <v>1144</v>
      </c>
      <c r="C23" s="352" t="s">
        <v>808</v>
      </c>
      <c r="D23" s="352"/>
      <c r="E23" s="352" t="s">
        <v>289</v>
      </c>
      <c r="F23" s="353"/>
      <c r="G23" s="353">
        <v>8</v>
      </c>
      <c r="H23" s="353"/>
      <c r="I23" s="353"/>
      <c r="J23" s="353"/>
      <c r="K23" s="7">
        <f t="shared" si="0"/>
        <v>8</v>
      </c>
      <c r="L23" s="5">
        <f t="shared" si="2"/>
        <v>120</v>
      </c>
      <c r="M23">
        <f t="shared" si="1"/>
        <v>960</v>
      </c>
    </row>
    <row r="24" spans="1:13" x14ac:dyDescent="0.3">
      <c r="A24" s="362"/>
      <c r="B24" s="352" t="s">
        <v>1145</v>
      </c>
      <c r="C24" s="352" t="s">
        <v>808</v>
      </c>
      <c r="D24" s="352"/>
      <c r="E24" s="352" t="s">
        <v>289</v>
      </c>
      <c r="F24" s="353"/>
      <c r="G24" s="353">
        <v>8</v>
      </c>
      <c r="H24" s="353"/>
      <c r="I24" s="353"/>
      <c r="J24" s="353"/>
      <c r="K24" s="7">
        <f t="shared" si="0"/>
        <v>8</v>
      </c>
      <c r="L24" s="5">
        <f t="shared" si="2"/>
        <v>120</v>
      </c>
      <c r="M24">
        <f t="shared" si="1"/>
        <v>960</v>
      </c>
    </row>
    <row r="25" spans="1:13" x14ac:dyDescent="0.3">
      <c r="A25" s="362"/>
      <c r="B25" s="352" t="s">
        <v>1146</v>
      </c>
      <c r="C25" s="352" t="s">
        <v>952</v>
      </c>
      <c r="D25" s="352"/>
      <c r="E25" s="352" t="s">
        <v>287</v>
      </c>
      <c r="F25" s="353">
        <v>7.2</v>
      </c>
      <c r="G25" s="355"/>
      <c r="H25" s="353"/>
      <c r="I25" s="353"/>
      <c r="J25" s="353"/>
      <c r="K25" s="7">
        <f t="shared" si="0"/>
        <v>7.2</v>
      </c>
      <c r="L25" s="5">
        <f t="shared" si="2"/>
        <v>200</v>
      </c>
      <c r="M25">
        <f t="shared" si="1"/>
        <v>1440</v>
      </c>
    </row>
    <row r="26" spans="1:13" x14ac:dyDescent="0.3">
      <c r="B26" s="352" t="s">
        <v>1147</v>
      </c>
      <c r="C26" s="352" t="s">
        <v>817</v>
      </c>
      <c r="D26" s="352"/>
      <c r="E26" s="352" t="s">
        <v>343</v>
      </c>
      <c r="F26" s="353"/>
      <c r="G26" s="353">
        <v>5.3</v>
      </c>
      <c r="H26" s="353"/>
      <c r="I26" s="353"/>
      <c r="J26" s="353"/>
      <c r="K26" s="7">
        <f t="shared" si="0"/>
        <v>5.3</v>
      </c>
      <c r="L26" s="5">
        <f t="shared" si="2"/>
        <v>0</v>
      </c>
      <c r="M26">
        <f t="shared" si="1"/>
        <v>0</v>
      </c>
    </row>
    <row r="27" spans="1:13" x14ac:dyDescent="0.3">
      <c r="B27" s="352" t="s">
        <v>1148</v>
      </c>
      <c r="C27" s="352" t="s">
        <v>1137</v>
      </c>
      <c r="D27" s="352"/>
      <c r="E27" s="352" t="s">
        <v>276</v>
      </c>
      <c r="F27" s="353"/>
      <c r="G27" s="353"/>
      <c r="H27" s="353"/>
      <c r="I27" s="353"/>
      <c r="J27" s="353">
        <v>9.9</v>
      </c>
      <c r="K27" s="7">
        <f t="shared" si="0"/>
        <v>9.9</v>
      </c>
      <c r="L27" s="5">
        <f t="shared" si="2"/>
        <v>200</v>
      </c>
      <c r="M27">
        <f t="shared" si="1"/>
        <v>1980</v>
      </c>
    </row>
    <row r="28" spans="1:13" x14ac:dyDescent="0.3">
      <c r="B28" s="352" t="s">
        <v>1149</v>
      </c>
      <c r="C28" s="352" t="s">
        <v>1150</v>
      </c>
      <c r="E28" s="352" t="s">
        <v>290</v>
      </c>
      <c r="F28" s="353"/>
      <c r="G28" s="353">
        <v>85.4</v>
      </c>
      <c r="H28" s="353"/>
      <c r="I28" s="353"/>
      <c r="J28" s="353"/>
      <c r="K28" s="7">
        <f t="shared" si="0"/>
        <v>85.4</v>
      </c>
      <c r="L28" s="5">
        <f t="shared" si="2"/>
        <v>200</v>
      </c>
      <c r="M28">
        <f t="shared" si="1"/>
        <v>17080</v>
      </c>
    </row>
    <row r="29" spans="1:13" x14ac:dyDescent="0.3">
      <c r="B29" s="352" t="s">
        <v>1151</v>
      </c>
      <c r="C29" s="352" t="s">
        <v>1152</v>
      </c>
      <c r="D29" s="352"/>
      <c r="E29" s="352" t="s">
        <v>290</v>
      </c>
      <c r="F29" s="353"/>
      <c r="G29" s="353">
        <v>74.3</v>
      </c>
      <c r="H29" s="353"/>
      <c r="I29" s="353"/>
      <c r="J29" s="353"/>
      <c r="K29" s="7">
        <f t="shared" si="0"/>
        <v>74.3</v>
      </c>
      <c r="L29" s="5">
        <f t="shared" si="2"/>
        <v>200</v>
      </c>
      <c r="M29">
        <f t="shared" si="1"/>
        <v>14860</v>
      </c>
    </row>
    <row r="30" spans="1:13" hidden="1" x14ac:dyDescent="0.3">
      <c r="A30" s="352"/>
      <c r="B30" s="352"/>
      <c r="C30" s="352"/>
      <c r="D30" s="352"/>
      <c r="E30" s="352"/>
      <c r="F30" s="353"/>
      <c r="G30" s="353"/>
      <c r="H30" s="353"/>
      <c r="I30" s="353"/>
      <c r="J30" s="353"/>
      <c r="K30" s="7">
        <f t="shared" si="0"/>
        <v>0</v>
      </c>
      <c r="L30" s="5">
        <f t="shared" si="2"/>
        <v>0</v>
      </c>
      <c r="M30">
        <f t="shared" si="1"/>
        <v>0</v>
      </c>
    </row>
    <row r="31" spans="1:13" hidden="1" x14ac:dyDescent="0.3">
      <c r="A31" s="352"/>
      <c r="B31" s="352"/>
      <c r="C31" s="352"/>
      <c r="D31" s="352"/>
      <c r="E31" s="352"/>
      <c r="F31" s="353"/>
      <c r="G31" s="353"/>
      <c r="H31" s="353"/>
      <c r="I31" s="353"/>
      <c r="J31" s="353"/>
      <c r="K31" s="7">
        <f t="shared" si="0"/>
        <v>0</v>
      </c>
      <c r="L31" s="5">
        <f t="shared" si="2"/>
        <v>0</v>
      </c>
      <c r="M31">
        <f t="shared" si="1"/>
        <v>0</v>
      </c>
    </row>
    <row r="32" spans="1:13" hidden="1" x14ac:dyDescent="0.3">
      <c r="A32" s="352"/>
      <c r="B32" s="352"/>
      <c r="C32" s="352"/>
      <c r="D32" s="352"/>
      <c r="E32" s="352"/>
      <c r="F32" s="353"/>
      <c r="G32" s="353"/>
      <c r="H32" s="353"/>
      <c r="I32" s="353"/>
      <c r="J32" s="353"/>
      <c r="K32" s="7">
        <f t="shared" si="0"/>
        <v>0</v>
      </c>
      <c r="L32" s="5">
        <f t="shared" si="2"/>
        <v>0</v>
      </c>
      <c r="M32">
        <f t="shared" si="1"/>
        <v>0</v>
      </c>
    </row>
    <row r="33" spans="1:13" hidden="1" x14ac:dyDescent="0.3">
      <c r="A33" s="361"/>
      <c r="B33" s="352"/>
      <c r="C33" s="352"/>
      <c r="D33" s="352"/>
      <c r="E33" s="352"/>
      <c r="F33" s="353"/>
      <c r="G33" s="353"/>
      <c r="H33" s="353"/>
      <c r="I33" s="353"/>
      <c r="J33" s="353"/>
      <c r="K33" s="7">
        <f t="shared" si="0"/>
        <v>0</v>
      </c>
      <c r="L33" s="5">
        <f t="shared" si="2"/>
        <v>0</v>
      </c>
      <c r="M33">
        <f t="shared" si="1"/>
        <v>0</v>
      </c>
    </row>
    <row r="34" spans="1:13" hidden="1" x14ac:dyDescent="0.3">
      <c r="A34" s="362"/>
      <c r="B34" s="352"/>
      <c r="C34" s="352"/>
      <c r="D34" s="352"/>
      <c r="E34" s="352"/>
      <c r="F34" s="353"/>
      <c r="G34" s="353"/>
      <c r="H34" s="353"/>
      <c r="I34" s="353"/>
      <c r="J34" s="353"/>
      <c r="K34" s="7">
        <f t="shared" si="0"/>
        <v>0</v>
      </c>
      <c r="L34" s="5">
        <f t="shared" si="2"/>
        <v>0</v>
      </c>
      <c r="M34">
        <f t="shared" si="1"/>
        <v>0</v>
      </c>
    </row>
    <row r="35" spans="1:13" hidden="1" x14ac:dyDescent="0.3">
      <c r="A35" s="362"/>
      <c r="B35" s="352"/>
      <c r="C35" s="352"/>
      <c r="D35" s="352"/>
      <c r="E35" s="352"/>
      <c r="F35" s="353"/>
      <c r="G35" s="353"/>
      <c r="H35" s="353"/>
      <c r="I35" s="353"/>
      <c r="J35" s="353"/>
      <c r="K35" s="7">
        <f t="shared" si="0"/>
        <v>0</v>
      </c>
      <c r="L35" s="5">
        <f t="shared" si="2"/>
        <v>0</v>
      </c>
      <c r="M35">
        <f t="shared" si="1"/>
        <v>0</v>
      </c>
    </row>
    <row r="36" spans="1:13" hidden="1" x14ac:dyDescent="0.3">
      <c r="A36" s="362"/>
      <c r="B36" s="352"/>
      <c r="C36" s="352"/>
      <c r="D36" s="352"/>
      <c r="E36" s="352"/>
      <c r="F36" s="353"/>
      <c r="G36" s="353"/>
      <c r="H36" s="353"/>
      <c r="I36" s="353"/>
      <c r="J36" s="353"/>
      <c r="K36" s="7">
        <f t="shared" ref="K36:K99" si="3">SUM(F36:J36)</f>
        <v>0</v>
      </c>
      <c r="L36" s="5">
        <f t="shared" si="2"/>
        <v>0</v>
      </c>
      <c r="M36">
        <f t="shared" si="1"/>
        <v>0</v>
      </c>
    </row>
    <row r="37" spans="1:13" hidden="1" x14ac:dyDescent="0.3">
      <c r="A37" s="362"/>
      <c r="B37" s="352"/>
      <c r="C37" s="352"/>
      <c r="D37" s="352"/>
      <c r="E37" s="352"/>
      <c r="F37" s="353"/>
      <c r="G37" s="353"/>
      <c r="H37" s="353"/>
      <c r="I37" s="353"/>
      <c r="J37" s="353"/>
      <c r="K37" s="7">
        <f t="shared" si="3"/>
        <v>0</v>
      </c>
      <c r="L37" s="5">
        <f t="shared" si="2"/>
        <v>0</v>
      </c>
      <c r="M37">
        <f t="shared" si="1"/>
        <v>0</v>
      </c>
    </row>
    <row r="38" spans="1:13" hidden="1" x14ac:dyDescent="0.3">
      <c r="A38" s="362"/>
      <c r="B38" s="352"/>
      <c r="C38" s="352"/>
      <c r="D38" s="352"/>
      <c r="E38" s="352"/>
      <c r="F38" s="353"/>
      <c r="G38" s="353"/>
      <c r="H38" s="353"/>
      <c r="I38" s="353"/>
      <c r="J38" s="353"/>
      <c r="K38" s="7">
        <f t="shared" si="3"/>
        <v>0</v>
      </c>
      <c r="L38" s="5">
        <f t="shared" si="2"/>
        <v>0</v>
      </c>
      <c r="M38">
        <f t="shared" si="1"/>
        <v>0</v>
      </c>
    </row>
    <row r="39" spans="1:13" hidden="1" x14ac:dyDescent="0.3">
      <c r="A39" s="362"/>
      <c r="B39" s="352"/>
      <c r="C39" s="352"/>
      <c r="D39" s="352"/>
      <c r="E39" s="352"/>
      <c r="F39" s="353"/>
      <c r="G39" s="355"/>
      <c r="H39" s="353"/>
      <c r="I39" s="353"/>
      <c r="J39" s="353"/>
      <c r="K39" s="7">
        <f t="shared" si="3"/>
        <v>0</v>
      </c>
      <c r="L39" s="5">
        <f t="shared" si="2"/>
        <v>0</v>
      </c>
      <c r="M39">
        <f t="shared" si="1"/>
        <v>0</v>
      </c>
    </row>
    <row r="40" spans="1:13" hidden="1" x14ac:dyDescent="0.3">
      <c r="A40" s="362"/>
      <c r="B40" s="352"/>
      <c r="C40" s="352"/>
      <c r="D40" s="352"/>
      <c r="E40" s="352"/>
      <c r="F40" s="353"/>
      <c r="G40" s="355"/>
      <c r="H40" s="353"/>
      <c r="I40" s="353"/>
      <c r="J40" s="353"/>
      <c r="K40" s="7">
        <f t="shared" si="3"/>
        <v>0</v>
      </c>
      <c r="L40" s="5">
        <f t="shared" si="2"/>
        <v>0</v>
      </c>
      <c r="M40">
        <f t="shared" si="1"/>
        <v>0</v>
      </c>
    </row>
    <row r="41" spans="1:13" hidden="1" x14ac:dyDescent="0.3">
      <c r="A41" s="362"/>
      <c r="B41" s="352"/>
      <c r="C41" s="352"/>
      <c r="D41" s="352"/>
      <c r="E41" s="352"/>
      <c r="F41" s="353"/>
      <c r="G41" s="355"/>
      <c r="H41" s="353"/>
      <c r="I41" s="353"/>
      <c r="J41" s="353"/>
      <c r="K41" s="7">
        <f t="shared" si="3"/>
        <v>0</v>
      </c>
      <c r="L41" s="5">
        <f t="shared" si="2"/>
        <v>0</v>
      </c>
      <c r="M41">
        <f t="shared" si="1"/>
        <v>0</v>
      </c>
    </row>
    <row r="42" spans="1:13" hidden="1" x14ac:dyDescent="0.3">
      <c r="A42" s="362"/>
      <c r="B42" s="352"/>
      <c r="C42" s="352"/>
      <c r="D42" s="352"/>
      <c r="E42" s="352"/>
      <c r="F42" s="353"/>
      <c r="G42" s="355"/>
      <c r="H42" s="353"/>
      <c r="I42" s="353"/>
      <c r="J42" s="353"/>
      <c r="K42" s="7">
        <f t="shared" si="3"/>
        <v>0</v>
      </c>
      <c r="L42" s="5">
        <f t="shared" si="2"/>
        <v>0</v>
      </c>
      <c r="M42">
        <f t="shared" si="1"/>
        <v>0</v>
      </c>
    </row>
    <row r="43" spans="1:13" hidden="1" x14ac:dyDescent="0.3">
      <c r="A43" s="362"/>
      <c r="B43" s="352"/>
      <c r="C43" s="352"/>
      <c r="D43" s="352"/>
      <c r="E43" s="352"/>
      <c r="F43" s="353"/>
      <c r="G43" s="355"/>
      <c r="H43" s="353"/>
      <c r="I43" s="353"/>
      <c r="J43" s="353"/>
      <c r="K43" s="7">
        <f t="shared" si="3"/>
        <v>0</v>
      </c>
      <c r="L43" s="5">
        <f t="shared" si="2"/>
        <v>0</v>
      </c>
      <c r="M43">
        <f t="shared" si="1"/>
        <v>0</v>
      </c>
    </row>
    <row r="44" spans="1:13" hidden="1" x14ac:dyDescent="0.3">
      <c r="A44" s="362"/>
      <c r="B44" s="352"/>
      <c r="C44" s="352"/>
      <c r="D44" s="352"/>
      <c r="E44" s="352"/>
      <c r="F44" s="353"/>
      <c r="G44" s="355"/>
      <c r="H44" s="353"/>
      <c r="I44" s="353"/>
      <c r="J44" s="353"/>
      <c r="K44" s="7">
        <f t="shared" si="3"/>
        <v>0</v>
      </c>
      <c r="L44" s="5">
        <f t="shared" si="2"/>
        <v>0</v>
      </c>
      <c r="M44">
        <f t="shared" si="1"/>
        <v>0</v>
      </c>
    </row>
    <row r="45" spans="1:13" hidden="1" x14ac:dyDescent="0.3">
      <c r="A45" s="362"/>
      <c r="B45" s="352"/>
      <c r="C45" s="352"/>
      <c r="D45" s="352"/>
      <c r="E45" s="352"/>
      <c r="F45" s="353"/>
      <c r="G45" s="353"/>
      <c r="H45" s="353"/>
      <c r="I45" s="353"/>
      <c r="J45" s="353"/>
      <c r="K45" s="7">
        <f t="shared" si="3"/>
        <v>0</v>
      </c>
      <c r="L45" s="5">
        <f t="shared" si="2"/>
        <v>0</v>
      </c>
      <c r="M45">
        <f t="shared" si="1"/>
        <v>0</v>
      </c>
    </row>
    <row r="46" spans="1:13" hidden="1" x14ac:dyDescent="0.3">
      <c r="A46" s="362"/>
      <c r="B46" s="352"/>
      <c r="C46" s="352"/>
      <c r="D46" s="352"/>
      <c r="E46" s="352"/>
      <c r="F46" s="353"/>
      <c r="G46" s="353"/>
      <c r="H46" s="353"/>
      <c r="I46" s="353"/>
      <c r="J46" s="353"/>
      <c r="K46" s="7">
        <f t="shared" si="3"/>
        <v>0</v>
      </c>
      <c r="L46" s="5">
        <f t="shared" si="2"/>
        <v>0</v>
      </c>
      <c r="M46">
        <f t="shared" si="1"/>
        <v>0</v>
      </c>
    </row>
    <row r="47" spans="1:13" hidden="1" x14ac:dyDescent="0.3">
      <c r="A47" s="362"/>
      <c r="B47" s="352"/>
      <c r="C47" s="352"/>
      <c r="D47" s="352"/>
      <c r="E47" s="352"/>
      <c r="F47" s="353"/>
      <c r="G47" s="353"/>
      <c r="H47" s="353"/>
      <c r="I47" s="353"/>
      <c r="J47" s="353"/>
      <c r="K47" s="7">
        <f t="shared" si="3"/>
        <v>0</v>
      </c>
      <c r="L47" s="5">
        <f t="shared" si="2"/>
        <v>0</v>
      </c>
      <c r="M47">
        <f t="shared" si="1"/>
        <v>0</v>
      </c>
    </row>
    <row r="48" spans="1:13" hidden="1" x14ac:dyDescent="0.3">
      <c r="A48" s="362"/>
      <c r="B48" s="352"/>
      <c r="C48" s="352"/>
      <c r="D48" s="352"/>
      <c r="E48" s="352"/>
      <c r="F48" s="353"/>
      <c r="G48" s="353"/>
      <c r="H48" s="353"/>
      <c r="I48" s="353"/>
      <c r="J48" s="353"/>
      <c r="K48" s="7">
        <f t="shared" si="3"/>
        <v>0</v>
      </c>
      <c r="L48" s="5">
        <f t="shared" si="2"/>
        <v>0</v>
      </c>
      <c r="M48">
        <f t="shared" si="1"/>
        <v>0</v>
      </c>
    </row>
    <row r="49" spans="1:13" hidden="1" x14ac:dyDescent="0.3">
      <c r="A49" s="362"/>
      <c r="B49" s="352"/>
      <c r="C49" s="352"/>
      <c r="D49" s="352"/>
      <c r="E49" s="352"/>
      <c r="F49" s="353"/>
      <c r="G49" s="353"/>
      <c r="H49" s="353"/>
      <c r="I49" s="353"/>
      <c r="J49" s="353"/>
      <c r="K49" s="7">
        <f t="shared" si="3"/>
        <v>0</v>
      </c>
      <c r="L49" s="5">
        <f t="shared" si="2"/>
        <v>0</v>
      </c>
      <c r="M49">
        <f t="shared" si="1"/>
        <v>0</v>
      </c>
    </row>
    <row r="50" spans="1:13" hidden="1" x14ac:dyDescent="0.3">
      <c r="A50" s="362"/>
      <c r="B50" s="352"/>
      <c r="C50" s="352"/>
      <c r="D50" s="352"/>
      <c r="E50" s="352"/>
      <c r="F50" s="353"/>
      <c r="G50" s="353"/>
      <c r="H50" s="353"/>
      <c r="I50" s="353"/>
      <c r="J50" s="353"/>
      <c r="K50" s="7">
        <f t="shared" si="3"/>
        <v>0</v>
      </c>
      <c r="L50" s="5">
        <f t="shared" si="2"/>
        <v>0</v>
      </c>
      <c r="M50">
        <f t="shared" si="1"/>
        <v>0</v>
      </c>
    </row>
    <row r="51" spans="1:13" hidden="1" x14ac:dyDescent="0.3">
      <c r="A51" s="362"/>
      <c r="B51" s="352"/>
      <c r="C51" s="352"/>
      <c r="D51" s="352"/>
      <c r="E51" s="352"/>
      <c r="F51" s="353"/>
      <c r="G51" s="353"/>
      <c r="H51" s="353"/>
      <c r="I51" s="353"/>
      <c r="J51" s="353"/>
      <c r="K51" s="7">
        <f t="shared" si="3"/>
        <v>0</v>
      </c>
      <c r="L51" s="5">
        <f t="shared" si="2"/>
        <v>0</v>
      </c>
      <c r="M51">
        <f t="shared" si="1"/>
        <v>0</v>
      </c>
    </row>
    <row r="52" spans="1:13" hidden="1" x14ac:dyDescent="0.3">
      <c r="A52" s="362"/>
      <c r="B52" s="352"/>
      <c r="C52" s="352"/>
      <c r="D52" s="352"/>
      <c r="E52" s="352"/>
      <c r="F52" s="353"/>
      <c r="G52" s="353"/>
      <c r="H52" s="353"/>
      <c r="I52" s="353"/>
      <c r="J52" s="353"/>
      <c r="K52" s="7">
        <f t="shared" si="3"/>
        <v>0</v>
      </c>
      <c r="L52" s="5">
        <f t="shared" si="2"/>
        <v>0</v>
      </c>
      <c r="M52">
        <f t="shared" si="1"/>
        <v>0</v>
      </c>
    </row>
    <row r="53" spans="1:13" hidden="1" x14ac:dyDescent="0.3">
      <c r="A53" s="362"/>
      <c r="B53" s="352"/>
      <c r="C53" s="352"/>
      <c r="D53" s="352"/>
      <c r="E53" s="352"/>
      <c r="F53" s="353"/>
      <c r="G53" s="353"/>
      <c r="H53" s="353"/>
      <c r="I53" s="353"/>
      <c r="J53" s="353"/>
      <c r="K53" s="7">
        <f t="shared" si="3"/>
        <v>0</v>
      </c>
      <c r="L53" s="5">
        <f t="shared" si="2"/>
        <v>0</v>
      </c>
      <c r="M53">
        <f t="shared" si="1"/>
        <v>0</v>
      </c>
    </row>
    <row r="54" spans="1:13" hidden="1" x14ac:dyDescent="0.3">
      <c r="A54" s="362"/>
      <c r="B54" s="352"/>
      <c r="C54" s="352"/>
      <c r="D54" s="352"/>
      <c r="E54" s="352"/>
      <c r="F54" s="353"/>
      <c r="G54" s="353"/>
      <c r="H54" s="353"/>
      <c r="I54" s="353"/>
      <c r="J54" s="353"/>
      <c r="K54" s="7">
        <f t="shared" si="3"/>
        <v>0</v>
      </c>
      <c r="L54" s="5">
        <f t="shared" si="2"/>
        <v>0</v>
      </c>
      <c r="M54">
        <f t="shared" si="1"/>
        <v>0</v>
      </c>
    </row>
    <row r="55" spans="1:13" hidden="1" x14ac:dyDescent="0.3">
      <c r="A55" s="362"/>
      <c r="B55" s="352"/>
      <c r="C55" s="352"/>
      <c r="D55" s="352"/>
      <c r="E55" s="352"/>
      <c r="F55" s="353"/>
      <c r="G55" s="353"/>
      <c r="H55" s="353"/>
      <c r="I55" s="353"/>
      <c r="J55" s="353"/>
      <c r="K55" s="7">
        <f t="shared" si="3"/>
        <v>0</v>
      </c>
      <c r="L55" s="5">
        <f t="shared" si="2"/>
        <v>0</v>
      </c>
      <c r="M55">
        <f t="shared" si="1"/>
        <v>0</v>
      </c>
    </row>
    <row r="56" spans="1:13" hidden="1" x14ac:dyDescent="0.3">
      <c r="A56" s="362"/>
      <c r="B56" s="352"/>
      <c r="C56" s="352"/>
      <c r="D56" s="352"/>
      <c r="E56" s="352"/>
      <c r="F56" s="353"/>
      <c r="G56" s="353"/>
      <c r="H56" s="353"/>
      <c r="I56" s="353"/>
      <c r="J56" s="353"/>
      <c r="K56" s="7">
        <f t="shared" si="3"/>
        <v>0</v>
      </c>
      <c r="L56" s="5">
        <f t="shared" si="2"/>
        <v>0</v>
      </c>
      <c r="M56">
        <f t="shared" si="1"/>
        <v>0</v>
      </c>
    </row>
    <row r="57" spans="1:13" hidden="1" x14ac:dyDescent="0.3">
      <c r="A57" s="362"/>
      <c r="B57" s="352"/>
      <c r="C57" s="352"/>
      <c r="D57" s="352"/>
      <c r="E57" s="352"/>
      <c r="F57" s="353"/>
      <c r="G57" s="353"/>
      <c r="H57" s="353"/>
      <c r="I57" s="353"/>
      <c r="J57" s="353"/>
      <c r="K57" s="7">
        <f t="shared" si="3"/>
        <v>0</v>
      </c>
      <c r="L57" s="5">
        <f t="shared" si="2"/>
        <v>0</v>
      </c>
      <c r="M57">
        <f t="shared" si="1"/>
        <v>0</v>
      </c>
    </row>
    <row r="58" spans="1:13" hidden="1" x14ac:dyDescent="0.3">
      <c r="A58" s="362"/>
      <c r="B58" s="352"/>
      <c r="C58" s="352"/>
      <c r="D58" s="352"/>
      <c r="E58" s="352"/>
      <c r="F58" s="353"/>
      <c r="G58" s="353"/>
      <c r="H58" s="353"/>
      <c r="I58" s="353"/>
      <c r="J58" s="353"/>
      <c r="K58" s="7">
        <f t="shared" si="3"/>
        <v>0</v>
      </c>
      <c r="L58" s="5">
        <f t="shared" si="2"/>
        <v>0</v>
      </c>
      <c r="M58">
        <f t="shared" si="1"/>
        <v>0</v>
      </c>
    </row>
    <row r="59" spans="1:13" hidden="1" x14ac:dyDescent="0.3">
      <c r="A59" s="362"/>
      <c r="B59" s="352"/>
      <c r="C59" s="352"/>
      <c r="D59" s="352"/>
      <c r="E59" s="352"/>
      <c r="F59" s="353"/>
      <c r="G59" s="353"/>
      <c r="H59" s="353"/>
      <c r="I59" s="353"/>
      <c r="J59" s="353"/>
      <c r="K59" s="7">
        <f t="shared" si="3"/>
        <v>0</v>
      </c>
      <c r="L59" s="5">
        <f t="shared" si="2"/>
        <v>0</v>
      </c>
      <c r="M59">
        <f t="shared" si="1"/>
        <v>0</v>
      </c>
    </row>
    <row r="60" spans="1:13" hidden="1" x14ac:dyDescent="0.3">
      <c r="A60" s="362"/>
      <c r="B60" s="352"/>
      <c r="C60" s="352"/>
      <c r="D60" s="352"/>
      <c r="E60" s="352"/>
      <c r="F60" s="353"/>
      <c r="G60" s="353"/>
      <c r="H60" s="353"/>
      <c r="I60" s="353"/>
      <c r="J60" s="353"/>
      <c r="K60" s="7">
        <f t="shared" si="3"/>
        <v>0</v>
      </c>
      <c r="L60" s="5">
        <f t="shared" si="2"/>
        <v>0</v>
      </c>
      <c r="M60">
        <f t="shared" si="1"/>
        <v>0</v>
      </c>
    </row>
    <row r="61" spans="1:13" hidden="1" x14ac:dyDescent="0.3">
      <c r="A61" s="362"/>
      <c r="B61" s="352"/>
      <c r="C61" s="352"/>
      <c r="D61" s="352"/>
      <c r="E61" s="352"/>
      <c r="F61" s="353"/>
      <c r="G61" s="355"/>
      <c r="H61" s="353"/>
      <c r="I61" s="353"/>
      <c r="J61" s="353"/>
      <c r="K61" s="7">
        <f t="shared" si="3"/>
        <v>0</v>
      </c>
      <c r="L61" s="5">
        <f t="shared" si="2"/>
        <v>0</v>
      </c>
      <c r="M61">
        <f t="shared" si="1"/>
        <v>0</v>
      </c>
    </row>
    <row r="62" spans="1:13" hidden="1" x14ac:dyDescent="0.3">
      <c r="B62" s="352"/>
      <c r="C62" s="352"/>
      <c r="D62" s="352"/>
      <c r="E62" s="352"/>
      <c r="F62" s="353"/>
      <c r="G62" s="353"/>
      <c r="H62" s="353"/>
      <c r="I62" s="353"/>
      <c r="J62" s="353"/>
      <c r="K62" s="7">
        <f t="shared" si="3"/>
        <v>0</v>
      </c>
      <c r="L62" s="5">
        <f t="shared" si="2"/>
        <v>0</v>
      </c>
      <c r="M62">
        <f t="shared" si="1"/>
        <v>0</v>
      </c>
    </row>
    <row r="63" spans="1:13" hidden="1" x14ac:dyDescent="0.3">
      <c r="B63" s="352"/>
      <c r="C63" s="352"/>
      <c r="D63" s="352"/>
      <c r="E63" s="352"/>
      <c r="F63" s="353"/>
      <c r="G63" s="353"/>
      <c r="H63" s="353"/>
      <c r="I63" s="353"/>
      <c r="J63" s="353"/>
      <c r="K63" s="7">
        <f t="shared" si="3"/>
        <v>0</v>
      </c>
      <c r="L63" s="5">
        <f t="shared" si="2"/>
        <v>0</v>
      </c>
      <c r="M63">
        <f t="shared" si="1"/>
        <v>0</v>
      </c>
    </row>
    <row r="64" spans="1:13" hidden="1" x14ac:dyDescent="0.3">
      <c r="B64" s="352"/>
      <c r="C64" s="352"/>
      <c r="E64" s="352"/>
      <c r="F64" s="353"/>
      <c r="G64" s="353"/>
      <c r="H64" s="353"/>
      <c r="I64" s="353"/>
      <c r="J64" s="353"/>
      <c r="K64" s="7">
        <f t="shared" si="3"/>
        <v>0</v>
      </c>
      <c r="L64" s="5">
        <f t="shared" si="2"/>
        <v>0</v>
      </c>
      <c r="M64">
        <f t="shared" si="1"/>
        <v>0</v>
      </c>
    </row>
    <row r="65" spans="1:13" hidden="1" x14ac:dyDescent="0.3">
      <c r="B65" s="352"/>
      <c r="C65" s="352"/>
      <c r="D65" s="352"/>
      <c r="E65" s="352"/>
      <c r="F65" s="353"/>
      <c r="G65" s="353"/>
      <c r="H65" s="353"/>
      <c r="I65" s="353"/>
      <c r="J65" s="353"/>
      <c r="K65" s="7">
        <f t="shared" si="3"/>
        <v>0</v>
      </c>
      <c r="L65" s="5">
        <f t="shared" si="2"/>
        <v>0</v>
      </c>
      <c r="M65">
        <f t="shared" si="1"/>
        <v>0</v>
      </c>
    </row>
    <row r="66" spans="1:13" hidden="1" x14ac:dyDescent="0.3">
      <c r="B66" s="352"/>
      <c r="C66" s="352"/>
      <c r="D66" s="352"/>
      <c r="E66" s="352"/>
      <c r="F66" s="353"/>
      <c r="G66" s="353"/>
      <c r="H66" s="355"/>
      <c r="I66" s="355"/>
      <c r="J66" s="355"/>
      <c r="K66" s="7">
        <f t="shared" si="3"/>
        <v>0</v>
      </c>
      <c r="L66" s="5">
        <f t="shared" si="2"/>
        <v>0</v>
      </c>
      <c r="M66">
        <f t="shared" si="1"/>
        <v>0</v>
      </c>
    </row>
    <row r="67" spans="1:13" hidden="1" x14ac:dyDescent="0.3">
      <c r="A67"/>
      <c r="B67" s="352"/>
      <c r="C67" s="352"/>
      <c r="D67" s="352"/>
      <c r="E67" s="352"/>
      <c r="F67" s="353"/>
      <c r="G67" s="353"/>
      <c r="H67" s="355"/>
      <c r="I67" s="355"/>
      <c r="J67" s="355"/>
      <c r="K67" s="7">
        <f t="shared" si="3"/>
        <v>0</v>
      </c>
      <c r="L67" s="5">
        <f t="shared" si="2"/>
        <v>0</v>
      </c>
      <c r="M67">
        <f t="shared" si="1"/>
        <v>0</v>
      </c>
    </row>
    <row r="68" spans="1:13" hidden="1" x14ac:dyDescent="0.3">
      <c r="A68"/>
      <c r="B68" s="352"/>
      <c r="C68" s="352"/>
      <c r="D68" s="352"/>
      <c r="E68" s="352"/>
      <c r="F68" s="353"/>
      <c r="G68" s="353"/>
      <c r="H68" s="355"/>
      <c r="I68" s="355"/>
      <c r="J68" s="355"/>
      <c r="K68" s="7">
        <f t="shared" si="3"/>
        <v>0</v>
      </c>
      <c r="L68" s="5">
        <f t="shared" si="2"/>
        <v>0</v>
      </c>
      <c r="M68">
        <f t="shared" si="1"/>
        <v>0</v>
      </c>
    </row>
    <row r="69" spans="1:13" hidden="1" x14ac:dyDescent="0.3">
      <c r="A69"/>
      <c r="B69" s="352"/>
      <c r="C69" s="352"/>
      <c r="D69" s="352"/>
      <c r="E69" s="352"/>
      <c r="F69" s="353"/>
      <c r="G69" s="355"/>
      <c r="H69" s="355"/>
      <c r="I69" s="355"/>
      <c r="J69" s="355"/>
      <c r="K69" s="7">
        <f t="shared" si="3"/>
        <v>0</v>
      </c>
      <c r="L69" s="5">
        <f t="shared" si="2"/>
        <v>0</v>
      </c>
      <c r="M69">
        <f t="shared" ref="M69:M132" si="4">SUM(K69*L69)</f>
        <v>0</v>
      </c>
    </row>
    <row r="70" spans="1:13" hidden="1" x14ac:dyDescent="0.3">
      <c r="A70"/>
      <c r="B70" s="352"/>
      <c r="C70" s="352"/>
      <c r="D70" s="352"/>
      <c r="E70" s="352"/>
      <c r="F70" s="353"/>
      <c r="G70" s="355"/>
      <c r="H70" s="355"/>
      <c r="I70" s="355"/>
      <c r="J70" s="355"/>
      <c r="K70" s="7">
        <f t="shared" si="3"/>
        <v>0</v>
      </c>
      <c r="L70" s="5">
        <f t="shared" ref="L70:L133" si="5">IF(D70="X",0,IF(E70="",0,IF(E70="H",0,VLOOKUP(E70,$F$539:$G$553,2))))</f>
        <v>0</v>
      </c>
      <c r="M70">
        <f t="shared" si="4"/>
        <v>0</v>
      </c>
    </row>
    <row r="71" spans="1:13" hidden="1" x14ac:dyDescent="0.3">
      <c r="A71"/>
      <c r="B71" s="352"/>
      <c r="C71" s="352"/>
      <c r="D71" s="352"/>
      <c r="E71" s="352"/>
      <c r="F71" s="353"/>
      <c r="G71" s="353"/>
      <c r="H71" s="355"/>
      <c r="I71" s="355"/>
      <c r="J71" s="355"/>
      <c r="K71" s="7">
        <f t="shared" si="3"/>
        <v>0</v>
      </c>
      <c r="L71" s="5">
        <f t="shared" si="5"/>
        <v>0</v>
      </c>
      <c r="M71">
        <f t="shared" si="4"/>
        <v>0</v>
      </c>
    </row>
    <row r="72" spans="1:13" hidden="1" x14ac:dyDescent="0.3">
      <c r="A72"/>
      <c r="B72" s="352"/>
      <c r="C72" s="352"/>
      <c r="D72" s="352"/>
      <c r="E72" s="352"/>
      <c r="F72" s="353"/>
      <c r="G72" s="353"/>
      <c r="H72" s="355"/>
      <c r="I72" s="355"/>
      <c r="J72" s="355"/>
      <c r="K72" s="7">
        <f t="shared" si="3"/>
        <v>0</v>
      </c>
      <c r="L72" s="5">
        <f t="shared" si="5"/>
        <v>0</v>
      </c>
      <c r="M72">
        <f t="shared" si="4"/>
        <v>0</v>
      </c>
    </row>
    <row r="73" spans="1:13" hidden="1" x14ac:dyDescent="0.3">
      <c r="A73"/>
      <c r="B73" s="352"/>
      <c r="C73" s="352"/>
      <c r="D73" s="352"/>
      <c r="E73" s="352"/>
      <c r="F73" s="353"/>
      <c r="G73" s="353"/>
      <c r="H73" s="355"/>
      <c r="I73" s="355"/>
      <c r="J73" s="355"/>
      <c r="K73" s="7">
        <f t="shared" si="3"/>
        <v>0</v>
      </c>
      <c r="L73" s="5">
        <f t="shared" si="5"/>
        <v>0</v>
      </c>
      <c r="M73">
        <f t="shared" si="4"/>
        <v>0</v>
      </c>
    </row>
    <row r="74" spans="1:13" hidden="1" x14ac:dyDescent="0.3">
      <c r="A74"/>
      <c r="B74" s="352"/>
      <c r="C74" s="352"/>
      <c r="D74" s="352"/>
      <c r="E74" s="352"/>
      <c r="F74" s="353"/>
      <c r="G74" s="353"/>
      <c r="H74" s="355"/>
      <c r="I74" s="355"/>
      <c r="J74" s="355"/>
      <c r="K74" s="7">
        <f t="shared" si="3"/>
        <v>0</v>
      </c>
      <c r="L74" s="5">
        <f t="shared" si="5"/>
        <v>0</v>
      </c>
      <c r="M74">
        <f t="shared" si="4"/>
        <v>0</v>
      </c>
    </row>
    <row r="75" spans="1:13" hidden="1" x14ac:dyDescent="0.3">
      <c r="A75"/>
      <c r="B75" s="352"/>
      <c r="C75" s="352"/>
      <c r="D75" s="352"/>
      <c r="E75" s="352"/>
      <c r="F75" s="353"/>
      <c r="G75" s="355"/>
      <c r="H75" s="355"/>
      <c r="I75" s="355"/>
      <c r="J75" s="353"/>
      <c r="K75" s="7">
        <f t="shared" si="3"/>
        <v>0</v>
      </c>
      <c r="L75" s="5">
        <f t="shared" si="5"/>
        <v>0</v>
      </c>
      <c r="M75">
        <f t="shared" si="4"/>
        <v>0</v>
      </c>
    </row>
    <row r="76" spans="1:13" hidden="1" x14ac:dyDescent="0.3">
      <c r="A76"/>
      <c r="B76" s="352"/>
      <c r="C76" s="352"/>
      <c r="D76" s="352"/>
      <c r="E76" s="352"/>
      <c r="F76" s="353"/>
      <c r="G76" s="353"/>
      <c r="H76" s="355"/>
      <c r="I76" s="355"/>
      <c r="J76" s="355"/>
      <c r="K76" s="7">
        <f t="shared" si="3"/>
        <v>0</v>
      </c>
      <c r="L76" s="5">
        <f t="shared" si="5"/>
        <v>0</v>
      </c>
      <c r="M76">
        <f t="shared" si="4"/>
        <v>0</v>
      </c>
    </row>
    <row r="77" spans="1:13" hidden="1" x14ac:dyDescent="0.3">
      <c r="A77"/>
      <c r="B77" s="352"/>
      <c r="C77" s="352"/>
      <c r="D77" s="352"/>
      <c r="E77" s="352"/>
      <c r="F77" s="353"/>
      <c r="G77" s="353"/>
      <c r="H77" s="355"/>
      <c r="I77" s="355"/>
      <c r="J77" s="355"/>
      <c r="K77" s="7">
        <f t="shared" si="3"/>
        <v>0</v>
      </c>
      <c r="L77" s="5">
        <f t="shared" si="5"/>
        <v>0</v>
      </c>
      <c r="M77">
        <f t="shared" si="4"/>
        <v>0</v>
      </c>
    </row>
    <row r="78" spans="1:13" hidden="1" x14ac:dyDescent="0.3">
      <c r="A78"/>
      <c r="B78" s="352"/>
      <c r="C78" s="352"/>
      <c r="D78" s="352"/>
      <c r="E78" s="352"/>
      <c r="F78" s="353"/>
      <c r="G78" s="355"/>
      <c r="H78" s="355"/>
      <c r="I78" s="355"/>
      <c r="J78" s="353"/>
      <c r="K78" s="7">
        <f t="shared" si="3"/>
        <v>0</v>
      </c>
      <c r="L78" s="5">
        <f t="shared" si="5"/>
        <v>0</v>
      </c>
      <c r="M78">
        <f t="shared" si="4"/>
        <v>0</v>
      </c>
    </row>
    <row r="79" spans="1:13" hidden="1" x14ac:dyDescent="0.3">
      <c r="A79"/>
      <c r="B79" s="352"/>
      <c r="C79" s="352"/>
      <c r="D79" s="352"/>
      <c r="E79" s="352"/>
      <c r="F79" s="353"/>
      <c r="G79" s="353"/>
      <c r="H79" s="355"/>
      <c r="I79" s="355"/>
      <c r="J79" s="355"/>
      <c r="K79" s="7">
        <f t="shared" si="3"/>
        <v>0</v>
      </c>
      <c r="L79" s="5">
        <f t="shared" si="5"/>
        <v>0</v>
      </c>
      <c r="M79">
        <f t="shared" si="4"/>
        <v>0</v>
      </c>
    </row>
    <row r="80" spans="1:13" hidden="1" x14ac:dyDescent="0.3">
      <c r="A80"/>
      <c r="B80" s="352"/>
      <c r="C80" s="352"/>
      <c r="D80" s="352"/>
      <c r="E80" s="352"/>
      <c r="F80" s="353"/>
      <c r="G80" s="353"/>
      <c r="H80" s="355"/>
      <c r="I80" s="355"/>
      <c r="J80" s="355"/>
      <c r="K80" s="7">
        <f t="shared" si="3"/>
        <v>0</v>
      </c>
      <c r="L80" s="5">
        <f t="shared" si="5"/>
        <v>0</v>
      </c>
      <c r="M80">
        <f t="shared" si="4"/>
        <v>0</v>
      </c>
    </row>
    <row r="81" spans="1:13" hidden="1" x14ac:dyDescent="0.3">
      <c r="A81"/>
      <c r="B81" s="352"/>
      <c r="C81" s="352"/>
      <c r="D81" s="352"/>
      <c r="E81" s="352"/>
      <c r="F81" s="353"/>
      <c r="G81" s="353"/>
      <c r="H81" s="355"/>
      <c r="I81" s="355"/>
      <c r="J81" s="355"/>
      <c r="K81" s="7">
        <f t="shared" si="3"/>
        <v>0</v>
      </c>
      <c r="L81" s="5">
        <f t="shared" si="5"/>
        <v>0</v>
      </c>
      <c r="M81">
        <f t="shared" si="4"/>
        <v>0</v>
      </c>
    </row>
    <row r="82" spans="1:13" hidden="1" x14ac:dyDescent="0.3">
      <c r="A82"/>
      <c r="B82" s="352"/>
      <c r="C82" s="352"/>
      <c r="D82" s="352"/>
      <c r="E82" s="352"/>
      <c r="F82" s="353"/>
      <c r="G82" s="353"/>
      <c r="H82" s="355"/>
      <c r="I82" s="355"/>
      <c r="J82" s="355"/>
      <c r="K82" s="7">
        <f t="shared" si="3"/>
        <v>0</v>
      </c>
      <c r="L82" s="5">
        <f t="shared" si="5"/>
        <v>0</v>
      </c>
      <c r="M82">
        <f t="shared" si="4"/>
        <v>0</v>
      </c>
    </row>
    <row r="83" spans="1:13" hidden="1" x14ac:dyDescent="0.3">
      <c r="A83"/>
      <c r="B83" s="352"/>
      <c r="C83" s="352"/>
      <c r="D83" s="352"/>
      <c r="E83" s="352"/>
      <c r="F83" s="353"/>
      <c r="G83" s="353"/>
      <c r="H83" s="355"/>
      <c r="I83" s="355"/>
      <c r="J83" s="355"/>
      <c r="K83" s="7">
        <f t="shared" si="3"/>
        <v>0</v>
      </c>
      <c r="L83" s="5">
        <f t="shared" si="5"/>
        <v>0</v>
      </c>
      <c r="M83">
        <f t="shared" si="4"/>
        <v>0</v>
      </c>
    </row>
    <row r="84" spans="1:13" hidden="1" x14ac:dyDescent="0.3">
      <c r="A84"/>
      <c r="B84" s="352"/>
      <c r="C84" s="352"/>
      <c r="D84" s="352"/>
      <c r="E84" s="352"/>
      <c r="F84" s="353"/>
      <c r="G84" s="353"/>
      <c r="H84" s="355"/>
      <c r="I84" s="355"/>
      <c r="J84" s="355"/>
      <c r="K84" s="7">
        <f t="shared" si="3"/>
        <v>0</v>
      </c>
      <c r="L84" s="5">
        <f t="shared" si="5"/>
        <v>0</v>
      </c>
      <c r="M84">
        <f t="shared" si="4"/>
        <v>0</v>
      </c>
    </row>
    <row r="85" spans="1:13" hidden="1" x14ac:dyDescent="0.3">
      <c r="A85"/>
      <c r="B85" s="352"/>
      <c r="C85" s="352"/>
      <c r="D85" s="352"/>
      <c r="E85" s="352"/>
      <c r="F85" s="353"/>
      <c r="G85" s="353"/>
      <c r="H85" s="355"/>
      <c r="I85" s="355"/>
      <c r="J85" s="355"/>
      <c r="K85" s="7">
        <f t="shared" si="3"/>
        <v>0</v>
      </c>
      <c r="L85" s="5">
        <f t="shared" si="5"/>
        <v>0</v>
      </c>
      <c r="M85">
        <f t="shared" si="4"/>
        <v>0</v>
      </c>
    </row>
    <row r="86" spans="1:13" hidden="1" x14ac:dyDescent="0.3">
      <c r="A86"/>
      <c r="B86" s="352"/>
      <c r="C86" s="352"/>
      <c r="D86" s="352"/>
      <c r="E86" s="352"/>
      <c r="F86" s="353"/>
      <c r="G86" s="353"/>
      <c r="H86" s="355"/>
      <c r="I86" s="355"/>
      <c r="J86" s="355"/>
      <c r="K86" s="7">
        <f t="shared" si="3"/>
        <v>0</v>
      </c>
      <c r="L86" s="5">
        <f t="shared" si="5"/>
        <v>0</v>
      </c>
      <c r="M86">
        <f t="shared" si="4"/>
        <v>0</v>
      </c>
    </row>
    <row r="87" spans="1:13" hidden="1" x14ac:dyDescent="0.3">
      <c r="A87"/>
      <c r="B87" s="352"/>
      <c r="C87" s="352"/>
      <c r="D87" s="352"/>
      <c r="E87" s="352"/>
      <c r="F87" s="353"/>
      <c r="G87" s="353"/>
      <c r="H87" s="355"/>
      <c r="I87" s="355"/>
      <c r="J87" s="355"/>
      <c r="K87" s="7">
        <f t="shared" si="3"/>
        <v>0</v>
      </c>
      <c r="L87" s="5">
        <f t="shared" si="5"/>
        <v>0</v>
      </c>
      <c r="M87">
        <f t="shared" si="4"/>
        <v>0</v>
      </c>
    </row>
    <row r="88" spans="1:13" hidden="1" x14ac:dyDescent="0.3">
      <c r="A88"/>
      <c r="B88" s="352"/>
      <c r="C88" s="352"/>
      <c r="D88" s="352"/>
      <c r="E88" s="352"/>
      <c r="F88" s="353"/>
      <c r="G88" s="355"/>
      <c r="H88" s="355"/>
      <c r="I88" s="355"/>
      <c r="J88" s="353"/>
      <c r="K88" s="7">
        <f t="shared" si="3"/>
        <v>0</v>
      </c>
      <c r="L88" s="5">
        <f t="shared" si="5"/>
        <v>0</v>
      </c>
      <c r="M88">
        <f t="shared" si="4"/>
        <v>0</v>
      </c>
    </row>
    <row r="89" spans="1:13" hidden="1" x14ac:dyDescent="0.3">
      <c r="A89"/>
      <c r="B89" s="352"/>
      <c r="C89" s="352"/>
      <c r="D89" s="352"/>
      <c r="E89" s="352"/>
      <c r="F89" s="353"/>
      <c r="G89" s="353"/>
      <c r="H89" s="355"/>
      <c r="I89" s="355"/>
      <c r="J89" s="355"/>
      <c r="K89" s="7">
        <f t="shared" si="3"/>
        <v>0</v>
      </c>
      <c r="L89" s="5">
        <f t="shared" si="5"/>
        <v>0</v>
      </c>
      <c r="M89">
        <f t="shared" si="4"/>
        <v>0</v>
      </c>
    </row>
    <row r="90" spans="1:13" hidden="1" x14ac:dyDescent="0.3">
      <c r="A90"/>
      <c r="B90" s="352"/>
      <c r="C90" s="352"/>
      <c r="D90" s="352"/>
      <c r="E90" s="352"/>
      <c r="F90" s="353"/>
      <c r="G90" s="353"/>
      <c r="H90" s="355"/>
      <c r="I90" s="355"/>
      <c r="J90" s="355"/>
      <c r="K90" s="7">
        <f t="shared" si="3"/>
        <v>0</v>
      </c>
      <c r="L90" s="5">
        <f t="shared" si="5"/>
        <v>0</v>
      </c>
      <c r="M90">
        <f t="shared" si="4"/>
        <v>0</v>
      </c>
    </row>
    <row r="91" spans="1:13" hidden="1" x14ac:dyDescent="0.3">
      <c r="A91"/>
      <c r="B91" s="352"/>
      <c r="C91" s="352"/>
      <c r="D91" s="352"/>
      <c r="E91" s="352"/>
      <c r="F91" s="353"/>
      <c r="G91" s="355"/>
      <c r="H91" s="355"/>
      <c r="I91" s="355"/>
      <c r="J91" s="353"/>
      <c r="K91" s="7">
        <f t="shared" si="3"/>
        <v>0</v>
      </c>
      <c r="L91" s="5">
        <f t="shared" si="5"/>
        <v>0</v>
      </c>
      <c r="M91">
        <f t="shared" si="4"/>
        <v>0</v>
      </c>
    </row>
    <row r="92" spans="1:13" hidden="1" x14ac:dyDescent="0.3">
      <c r="A92"/>
      <c r="B92" s="352"/>
      <c r="C92" s="352"/>
      <c r="D92" s="352"/>
      <c r="E92" s="352"/>
      <c r="F92" s="353"/>
      <c r="G92" s="353"/>
      <c r="H92" s="355"/>
      <c r="I92" s="355"/>
      <c r="J92" s="355"/>
      <c r="K92" s="7">
        <f t="shared" si="3"/>
        <v>0</v>
      </c>
      <c r="L92" s="5">
        <f t="shared" si="5"/>
        <v>0</v>
      </c>
      <c r="M92">
        <f t="shared" si="4"/>
        <v>0</v>
      </c>
    </row>
    <row r="93" spans="1:13" hidden="1" x14ac:dyDescent="0.3">
      <c r="A93"/>
      <c r="B93" s="352"/>
      <c r="C93" s="352"/>
      <c r="D93" s="352"/>
      <c r="E93" s="352"/>
      <c r="F93" s="353"/>
      <c r="G93" s="353"/>
      <c r="H93" s="355"/>
      <c r="I93" s="355"/>
      <c r="J93" s="355"/>
      <c r="K93" s="7">
        <f t="shared" si="3"/>
        <v>0</v>
      </c>
      <c r="L93" s="5">
        <f t="shared" si="5"/>
        <v>0</v>
      </c>
      <c r="M93">
        <f t="shared" si="4"/>
        <v>0</v>
      </c>
    </row>
    <row r="94" spans="1:13" hidden="1" x14ac:dyDescent="0.3">
      <c r="A94"/>
      <c r="B94" s="352"/>
      <c r="C94" s="352"/>
      <c r="D94" s="352"/>
      <c r="E94" s="352"/>
      <c r="F94" s="353"/>
      <c r="G94" s="353"/>
      <c r="H94" s="355"/>
      <c r="I94" s="355"/>
      <c r="J94" s="355"/>
      <c r="K94" s="7">
        <f t="shared" si="3"/>
        <v>0</v>
      </c>
      <c r="L94" s="5">
        <f t="shared" si="5"/>
        <v>0</v>
      </c>
      <c r="M94">
        <f t="shared" si="4"/>
        <v>0</v>
      </c>
    </row>
    <row r="95" spans="1:13" hidden="1" x14ac:dyDescent="0.3">
      <c r="A95"/>
      <c r="B95" s="352"/>
      <c r="C95" s="352"/>
      <c r="D95" s="352"/>
      <c r="E95" s="352"/>
      <c r="F95" s="353"/>
      <c r="G95" s="355"/>
      <c r="H95" s="355"/>
      <c r="I95" s="355"/>
      <c r="J95" s="353"/>
      <c r="K95" s="7">
        <f t="shared" si="3"/>
        <v>0</v>
      </c>
      <c r="L95" s="5">
        <f t="shared" si="5"/>
        <v>0</v>
      </c>
      <c r="M95">
        <f t="shared" si="4"/>
        <v>0</v>
      </c>
    </row>
    <row r="96" spans="1:13" hidden="1" x14ac:dyDescent="0.3">
      <c r="A96"/>
      <c r="B96" s="352"/>
      <c r="C96" s="352"/>
      <c r="D96" s="352"/>
      <c r="E96" s="352"/>
      <c r="F96" s="353"/>
      <c r="G96" s="355"/>
      <c r="H96" s="355"/>
      <c r="I96" s="355"/>
      <c r="J96" s="353"/>
      <c r="K96" s="7">
        <f t="shared" si="3"/>
        <v>0</v>
      </c>
      <c r="L96" s="5">
        <f t="shared" si="5"/>
        <v>0</v>
      </c>
      <c r="M96">
        <f t="shared" si="4"/>
        <v>0</v>
      </c>
    </row>
    <row r="97" spans="1:13" hidden="1" x14ac:dyDescent="0.3">
      <c r="A97"/>
      <c r="B97" s="352"/>
      <c r="C97" s="352"/>
      <c r="D97" s="352"/>
      <c r="E97" s="352"/>
      <c r="F97" s="353"/>
      <c r="G97" s="353"/>
      <c r="H97" s="355"/>
      <c r="I97" s="355"/>
      <c r="J97" s="355"/>
      <c r="K97" s="7">
        <f t="shared" si="3"/>
        <v>0</v>
      </c>
      <c r="L97" s="5">
        <f t="shared" si="5"/>
        <v>0</v>
      </c>
      <c r="M97">
        <f t="shared" si="4"/>
        <v>0</v>
      </c>
    </row>
    <row r="98" spans="1:13" hidden="1" x14ac:dyDescent="0.3">
      <c r="A98"/>
      <c r="B98" s="352"/>
      <c r="C98" s="352"/>
      <c r="D98" s="352"/>
      <c r="E98" s="352"/>
      <c r="F98" s="353"/>
      <c r="G98" s="355"/>
      <c r="H98" s="355"/>
      <c r="I98" s="355"/>
      <c r="J98" s="355"/>
      <c r="K98" s="7">
        <f t="shared" si="3"/>
        <v>0</v>
      </c>
      <c r="L98" s="5">
        <f t="shared" si="5"/>
        <v>0</v>
      </c>
      <c r="M98">
        <f t="shared" si="4"/>
        <v>0</v>
      </c>
    </row>
    <row r="99" spans="1:13" hidden="1" x14ac:dyDescent="0.3">
      <c r="A99"/>
      <c r="B99" s="352"/>
      <c r="C99" s="352"/>
      <c r="D99" s="352"/>
      <c r="E99" s="352"/>
      <c r="F99" s="353"/>
      <c r="G99" s="355"/>
      <c r="H99" s="355"/>
      <c r="I99" s="355"/>
      <c r="J99" s="355"/>
      <c r="K99" s="7">
        <f t="shared" si="3"/>
        <v>0</v>
      </c>
      <c r="L99" s="5">
        <f t="shared" si="5"/>
        <v>0</v>
      </c>
      <c r="M99">
        <f t="shared" si="4"/>
        <v>0</v>
      </c>
    </row>
    <row r="100" spans="1:13" hidden="1" x14ac:dyDescent="0.3">
      <c r="A100"/>
      <c r="B100" s="352"/>
      <c r="C100" s="352"/>
      <c r="D100" s="352"/>
      <c r="E100" s="352"/>
      <c r="F100" s="353"/>
      <c r="G100" s="355"/>
      <c r="H100" s="355"/>
      <c r="I100" s="353"/>
      <c r="J100" s="355"/>
      <c r="K100" s="7">
        <f t="shared" ref="K100:K101" si="6">SUM(F100:J100)</f>
        <v>0</v>
      </c>
      <c r="L100" s="5">
        <f t="shared" si="5"/>
        <v>0</v>
      </c>
      <c r="M100">
        <f t="shared" si="4"/>
        <v>0</v>
      </c>
    </row>
    <row r="101" spans="1:13" hidden="1" x14ac:dyDescent="0.3">
      <c r="A101" s="363"/>
      <c r="B101" s="352"/>
      <c r="C101" s="352"/>
      <c r="D101" s="352"/>
      <c r="E101" s="352"/>
      <c r="F101" s="353"/>
      <c r="G101" s="355"/>
      <c r="H101" s="355"/>
      <c r="I101" s="353"/>
      <c r="J101" s="355"/>
      <c r="K101" s="7">
        <f t="shared" si="6"/>
        <v>0</v>
      </c>
      <c r="L101" s="5">
        <f t="shared" si="5"/>
        <v>0</v>
      </c>
      <c r="M101">
        <f t="shared" si="4"/>
        <v>0</v>
      </c>
    </row>
    <row r="102" spans="1:13" hidden="1" x14ac:dyDescent="0.3">
      <c r="B102" s="352"/>
      <c r="C102" s="352"/>
      <c r="D102" s="352"/>
      <c r="E102" s="352"/>
      <c r="F102" s="353"/>
      <c r="G102" s="353"/>
      <c r="H102" s="353"/>
      <c r="I102" s="353"/>
      <c r="J102" s="355"/>
      <c r="L102" s="5">
        <f t="shared" si="5"/>
        <v>0</v>
      </c>
      <c r="M102">
        <f t="shared" si="4"/>
        <v>0</v>
      </c>
    </row>
    <row r="103" spans="1:13" ht="15" thickBot="1" x14ac:dyDescent="0.35">
      <c r="A103" s="363"/>
      <c r="B103" s="162"/>
      <c r="C103" s="332" t="s">
        <v>285</v>
      </c>
      <c r="D103" s="332"/>
      <c r="E103" s="332"/>
      <c r="F103" s="333">
        <f>SUM(F4:F102)</f>
        <v>7.2</v>
      </c>
      <c r="G103" s="333">
        <f t="shared" ref="G103:J103" si="7">SUM(G4:G102)</f>
        <v>443.99999999999994</v>
      </c>
      <c r="H103" s="333">
        <f t="shared" si="7"/>
        <v>0</v>
      </c>
      <c r="I103" s="333">
        <f t="shared" si="7"/>
        <v>0</v>
      </c>
      <c r="J103" s="333">
        <f t="shared" si="7"/>
        <v>43.9</v>
      </c>
      <c r="K103" s="356">
        <f t="shared" ref="K103" si="8">SUM(F103:J103)</f>
        <v>495.09999999999991</v>
      </c>
      <c r="L103" s="5">
        <f t="shared" si="5"/>
        <v>0</v>
      </c>
      <c r="M103">
        <f t="shared" si="4"/>
        <v>0</v>
      </c>
    </row>
    <row r="104" spans="1:13" ht="15" hidden="1" thickTop="1" x14ac:dyDescent="0.3">
      <c r="K104" s="7">
        <f t="shared" ref="K104:K132" si="9">SUM(F104:J104)</f>
        <v>0</v>
      </c>
      <c r="L104" s="5">
        <f t="shared" si="5"/>
        <v>0</v>
      </c>
      <c r="M104">
        <f t="shared" si="4"/>
        <v>0</v>
      </c>
    </row>
    <row r="105" spans="1:13" hidden="1" x14ac:dyDescent="0.3">
      <c r="K105" s="7">
        <f t="shared" si="9"/>
        <v>0</v>
      </c>
      <c r="L105" s="5">
        <f t="shared" si="5"/>
        <v>0</v>
      </c>
      <c r="M105">
        <f t="shared" si="4"/>
        <v>0</v>
      </c>
    </row>
    <row r="106" spans="1:13" hidden="1" x14ac:dyDescent="0.3">
      <c r="K106" s="7">
        <f t="shared" si="9"/>
        <v>0</v>
      </c>
      <c r="L106" s="5">
        <f t="shared" si="5"/>
        <v>0</v>
      </c>
      <c r="M106">
        <f t="shared" si="4"/>
        <v>0</v>
      </c>
    </row>
    <row r="107" spans="1:13" hidden="1" x14ac:dyDescent="0.3">
      <c r="K107" s="7">
        <f t="shared" si="9"/>
        <v>0</v>
      </c>
      <c r="L107" s="5">
        <f t="shared" si="5"/>
        <v>0</v>
      </c>
      <c r="M107">
        <f t="shared" si="4"/>
        <v>0</v>
      </c>
    </row>
    <row r="108" spans="1:13" hidden="1" x14ac:dyDescent="0.3">
      <c r="K108" s="7">
        <f t="shared" si="9"/>
        <v>0</v>
      </c>
      <c r="L108" s="5">
        <f t="shared" si="5"/>
        <v>0</v>
      </c>
      <c r="M108">
        <f t="shared" si="4"/>
        <v>0</v>
      </c>
    </row>
    <row r="109" spans="1:13" hidden="1" x14ac:dyDescent="0.3">
      <c r="K109" s="7">
        <f t="shared" si="9"/>
        <v>0</v>
      </c>
      <c r="L109" s="5">
        <f t="shared" si="5"/>
        <v>0</v>
      </c>
      <c r="M109">
        <f t="shared" si="4"/>
        <v>0</v>
      </c>
    </row>
    <row r="110" spans="1:13" hidden="1" x14ac:dyDescent="0.3">
      <c r="K110" s="7">
        <f t="shared" si="9"/>
        <v>0</v>
      </c>
      <c r="L110" s="5">
        <f t="shared" si="5"/>
        <v>0</v>
      </c>
      <c r="M110">
        <f t="shared" si="4"/>
        <v>0</v>
      </c>
    </row>
    <row r="111" spans="1:13" hidden="1" x14ac:dyDescent="0.3">
      <c r="K111" s="7">
        <f t="shared" si="9"/>
        <v>0</v>
      </c>
      <c r="L111" s="5">
        <f t="shared" si="5"/>
        <v>0</v>
      </c>
      <c r="M111">
        <f t="shared" si="4"/>
        <v>0</v>
      </c>
    </row>
    <row r="112" spans="1:13" hidden="1" x14ac:dyDescent="0.3">
      <c r="K112" s="7">
        <f t="shared" si="9"/>
        <v>0</v>
      </c>
      <c r="L112" s="5">
        <f t="shared" si="5"/>
        <v>0</v>
      </c>
      <c r="M112">
        <f t="shared" si="4"/>
        <v>0</v>
      </c>
    </row>
    <row r="113" spans="11:13" hidden="1" x14ac:dyDescent="0.3">
      <c r="K113" s="7">
        <f t="shared" si="9"/>
        <v>0</v>
      </c>
      <c r="L113" s="5">
        <f t="shared" si="5"/>
        <v>0</v>
      </c>
      <c r="M113">
        <f t="shared" si="4"/>
        <v>0</v>
      </c>
    </row>
    <row r="114" spans="11:13" hidden="1" x14ac:dyDescent="0.3">
      <c r="K114" s="7">
        <f t="shared" si="9"/>
        <v>0</v>
      </c>
      <c r="L114" s="5">
        <f t="shared" si="5"/>
        <v>0</v>
      </c>
      <c r="M114">
        <f t="shared" si="4"/>
        <v>0</v>
      </c>
    </row>
    <row r="115" spans="11:13" hidden="1" x14ac:dyDescent="0.3">
      <c r="K115" s="7">
        <f t="shared" si="9"/>
        <v>0</v>
      </c>
      <c r="L115" s="5">
        <f t="shared" si="5"/>
        <v>0</v>
      </c>
      <c r="M115">
        <f t="shared" si="4"/>
        <v>0</v>
      </c>
    </row>
    <row r="116" spans="11:13" hidden="1" x14ac:dyDescent="0.3">
      <c r="K116" s="7">
        <f t="shared" si="9"/>
        <v>0</v>
      </c>
      <c r="L116" s="5">
        <f t="shared" si="5"/>
        <v>0</v>
      </c>
      <c r="M116">
        <f t="shared" si="4"/>
        <v>0</v>
      </c>
    </row>
    <row r="117" spans="11:13" hidden="1" x14ac:dyDescent="0.3">
      <c r="K117" s="7">
        <f t="shared" si="9"/>
        <v>0</v>
      </c>
      <c r="L117" s="5">
        <f t="shared" si="5"/>
        <v>0</v>
      </c>
      <c r="M117">
        <f t="shared" si="4"/>
        <v>0</v>
      </c>
    </row>
    <row r="118" spans="11:13" hidden="1" x14ac:dyDescent="0.3">
      <c r="K118" s="7">
        <f t="shared" si="9"/>
        <v>0</v>
      </c>
      <c r="L118" s="5">
        <f t="shared" si="5"/>
        <v>0</v>
      </c>
      <c r="M118">
        <f t="shared" si="4"/>
        <v>0</v>
      </c>
    </row>
    <row r="119" spans="11:13" hidden="1" x14ac:dyDescent="0.3">
      <c r="K119" s="7">
        <f t="shared" si="9"/>
        <v>0</v>
      </c>
      <c r="L119" s="5">
        <f t="shared" si="5"/>
        <v>0</v>
      </c>
      <c r="M119">
        <f t="shared" si="4"/>
        <v>0</v>
      </c>
    </row>
    <row r="120" spans="11:13" hidden="1" x14ac:dyDescent="0.3">
      <c r="K120" s="7">
        <f t="shared" si="9"/>
        <v>0</v>
      </c>
      <c r="L120" s="5">
        <f t="shared" si="5"/>
        <v>0</v>
      </c>
      <c r="M120">
        <f t="shared" si="4"/>
        <v>0</v>
      </c>
    </row>
    <row r="121" spans="11:13" hidden="1" x14ac:dyDescent="0.3">
      <c r="K121" s="7">
        <f t="shared" si="9"/>
        <v>0</v>
      </c>
      <c r="L121" s="5">
        <f t="shared" si="5"/>
        <v>0</v>
      </c>
      <c r="M121">
        <f t="shared" si="4"/>
        <v>0</v>
      </c>
    </row>
    <row r="122" spans="11:13" hidden="1" x14ac:dyDescent="0.3">
      <c r="K122" s="7">
        <f t="shared" si="9"/>
        <v>0</v>
      </c>
      <c r="L122" s="5">
        <f t="shared" si="5"/>
        <v>0</v>
      </c>
      <c r="M122">
        <f t="shared" si="4"/>
        <v>0</v>
      </c>
    </row>
    <row r="123" spans="11:13" hidden="1" x14ac:dyDescent="0.3">
      <c r="K123" s="7">
        <f t="shared" si="9"/>
        <v>0</v>
      </c>
      <c r="L123" s="5">
        <f t="shared" si="5"/>
        <v>0</v>
      </c>
      <c r="M123">
        <f t="shared" si="4"/>
        <v>0</v>
      </c>
    </row>
    <row r="124" spans="11:13" hidden="1" x14ac:dyDescent="0.3">
      <c r="K124" s="7">
        <f t="shared" si="9"/>
        <v>0</v>
      </c>
      <c r="L124" s="5">
        <f t="shared" si="5"/>
        <v>0</v>
      </c>
      <c r="M124">
        <f t="shared" si="4"/>
        <v>0</v>
      </c>
    </row>
    <row r="125" spans="11:13" hidden="1" x14ac:dyDescent="0.3">
      <c r="K125" s="7">
        <f t="shared" si="9"/>
        <v>0</v>
      </c>
      <c r="L125" s="5">
        <f t="shared" si="5"/>
        <v>0</v>
      </c>
      <c r="M125">
        <f t="shared" si="4"/>
        <v>0</v>
      </c>
    </row>
    <row r="126" spans="11:13" hidden="1" x14ac:dyDescent="0.3">
      <c r="K126" s="7">
        <f t="shared" si="9"/>
        <v>0</v>
      </c>
      <c r="L126" s="5">
        <f t="shared" si="5"/>
        <v>0</v>
      </c>
      <c r="M126">
        <f t="shared" si="4"/>
        <v>0</v>
      </c>
    </row>
    <row r="127" spans="11:13" hidden="1" x14ac:dyDescent="0.3">
      <c r="K127" s="7">
        <f t="shared" si="9"/>
        <v>0</v>
      </c>
      <c r="L127" s="5">
        <f t="shared" si="5"/>
        <v>0</v>
      </c>
      <c r="M127">
        <f t="shared" si="4"/>
        <v>0</v>
      </c>
    </row>
    <row r="128" spans="11:13" hidden="1" x14ac:dyDescent="0.3">
      <c r="K128" s="7">
        <f t="shared" si="9"/>
        <v>0</v>
      </c>
      <c r="L128" s="5">
        <f t="shared" si="5"/>
        <v>0</v>
      </c>
      <c r="M128">
        <f t="shared" si="4"/>
        <v>0</v>
      </c>
    </row>
    <row r="129" spans="11:13" hidden="1" x14ac:dyDescent="0.3">
      <c r="K129" s="7">
        <f t="shared" si="9"/>
        <v>0</v>
      </c>
      <c r="L129" s="5">
        <f t="shared" si="5"/>
        <v>0</v>
      </c>
      <c r="M129">
        <f t="shared" si="4"/>
        <v>0</v>
      </c>
    </row>
    <row r="130" spans="11:13" hidden="1" x14ac:dyDescent="0.3">
      <c r="K130" s="7">
        <f t="shared" si="9"/>
        <v>0</v>
      </c>
      <c r="L130" s="5">
        <f t="shared" si="5"/>
        <v>0</v>
      </c>
      <c r="M130">
        <f t="shared" si="4"/>
        <v>0</v>
      </c>
    </row>
    <row r="131" spans="11:13" hidden="1" x14ac:dyDescent="0.3">
      <c r="K131" s="7">
        <f t="shared" si="9"/>
        <v>0</v>
      </c>
      <c r="L131" s="5">
        <f t="shared" si="5"/>
        <v>0</v>
      </c>
      <c r="M131">
        <f t="shared" si="4"/>
        <v>0</v>
      </c>
    </row>
    <row r="132" spans="11:13" hidden="1" x14ac:dyDescent="0.3">
      <c r="K132" s="7">
        <f t="shared" si="9"/>
        <v>0</v>
      </c>
      <c r="L132" s="5">
        <f t="shared" si="5"/>
        <v>0</v>
      </c>
      <c r="M132">
        <f t="shared" si="4"/>
        <v>0</v>
      </c>
    </row>
    <row r="133" spans="11:13" hidden="1" x14ac:dyDescent="0.3">
      <c r="K133" s="7">
        <f t="shared" ref="K133:K196" si="10">SUM(F133:J133)</f>
        <v>0</v>
      </c>
      <c r="L133" s="5">
        <f t="shared" si="5"/>
        <v>0</v>
      </c>
      <c r="M133">
        <f t="shared" ref="M133:M196" si="11">SUM(K133*L133)</f>
        <v>0</v>
      </c>
    </row>
    <row r="134" spans="11:13" hidden="1" x14ac:dyDescent="0.3">
      <c r="K134" s="7">
        <f t="shared" si="10"/>
        <v>0</v>
      </c>
      <c r="L134" s="5">
        <f t="shared" ref="L134:L197" si="12">IF(D134="X",0,IF(E134="",0,IF(E134="H",0,VLOOKUP(E134,$F$539:$G$553,2))))</f>
        <v>0</v>
      </c>
      <c r="M134">
        <f t="shared" si="11"/>
        <v>0</v>
      </c>
    </row>
    <row r="135" spans="11:13" hidden="1" x14ac:dyDescent="0.3">
      <c r="K135" s="7">
        <f t="shared" si="10"/>
        <v>0</v>
      </c>
      <c r="L135" s="5">
        <f t="shared" si="12"/>
        <v>0</v>
      </c>
      <c r="M135">
        <f t="shared" si="11"/>
        <v>0</v>
      </c>
    </row>
    <row r="136" spans="11:13" hidden="1" x14ac:dyDescent="0.3">
      <c r="K136" s="7">
        <f t="shared" si="10"/>
        <v>0</v>
      </c>
      <c r="L136" s="5">
        <f t="shared" si="12"/>
        <v>0</v>
      </c>
      <c r="M136">
        <f t="shared" si="11"/>
        <v>0</v>
      </c>
    </row>
    <row r="137" spans="11:13" hidden="1" x14ac:dyDescent="0.3">
      <c r="K137" s="7">
        <f t="shared" si="10"/>
        <v>0</v>
      </c>
      <c r="L137" s="5">
        <f t="shared" si="12"/>
        <v>0</v>
      </c>
      <c r="M137">
        <f t="shared" si="11"/>
        <v>0</v>
      </c>
    </row>
    <row r="138" spans="11:13" hidden="1" x14ac:dyDescent="0.3">
      <c r="K138" s="7">
        <f t="shared" si="10"/>
        <v>0</v>
      </c>
      <c r="L138" s="5">
        <f t="shared" si="12"/>
        <v>0</v>
      </c>
      <c r="M138">
        <f t="shared" si="11"/>
        <v>0</v>
      </c>
    </row>
    <row r="139" spans="11:13" hidden="1" x14ac:dyDescent="0.3">
      <c r="K139" s="7">
        <f t="shared" si="10"/>
        <v>0</v>
      </c>
      <c r="L139" s="5">
        <f t="shared" si="12"/>
        <v>0</v>
      </c>
      <c r="M139">
        <f t="shared" si="11"/>
        <v>0</v>
      </c>
    </row>
    <row r="140" spans="11:13" hidden="1" x14ac:dyDescent="0.3">
      <c r="K140" s="7">
        <f t="shared" si="10"/>
        <v>0</v>
      </c>
      <c r="L140" s="5">
        <f t="shared" si="12"/>
        <v>0</v>
      </c>
      <c r="M140">
        <f t="shared" si="11"/>
        <v>0</v>
      </c>
    </row>
    <row r="141" spans="11:13" hidden="1" x14ac:dyDescent="0.3">
      <c r="K141" s="7">
        <f t="shared" si="10"/>
        <v>0</v>
      </c>
      <c r="L141" s="5">
        <f t="shared" si="12"/>
        <v>0</v>
      </c>
      <c r="M141">
        <f t="shared" si="11"/>
        <v>0</v>
      </c>
    </row>
    <row r="142" spans="11:13" hidden="1" x14ac:dyDescent="0.3">
      <c r="K142" s="7">
        <f t="shared" si="10"/>
        <v>0</v>
      </c>
      <c r="L142" s="5">
        <f t="shared" si="12"/>
        <v>0</v>
      </c>
      <c r="M142">
        <f t="shared" si="11"/>
        <v>0</v>
      </c>
    </row>
    <row r="143" spans="11:13" hidden="1" x14ac:dyDescent="0.3">
      <c r="K143" s="7">
        <f t="shared" si="10"/>
        <v>0</v>
      </c>
      <c r="L143" s="5">
        <f t="shared" si="12"/>
        <v>0</v>
      </c>
      <c r="M143">
        <f t="shared" si="11"/>
        <v>0</v>
      </c>
    </row>
    <row r="144" spans="11:13" hidden="1" x14ac:dyDescent="0.3">
      <c r="K144" s="7">
        <f t="shared" si="10"/>
        <v>0</v>
      </c>
      <c r="L144" s="5">
        <f t="shared" si="12"/>
        <v>0</v>
      </c>
      <c r="M144">
        <f t="shared" si="11"/>
        <v>0</v>
      </c>
    </row>
    <row r="145" spans="11:13" hidden="1" x14ac:dyDescent="0.3">
      <c r="K145" s="7">
        <f t="shared" si="10"/>
        <v>0</v>
      </c>
      <c r="L145" s="5">
        <f t="shared" si="12"/>
        <v>0</v>
      </c>
      <c r="M145">
        <f t="shared" si="11"/>
        <v>0</v>
      </c>
    </row>
    <row r="146" spans="11:13" hidden="1" x14ac:dyDescent="0.3">
      <c r="K146" s="7">
        <f t="shared" si="10"/>
        <v>0</v>
      </c>
      <c r="L146" s="5">
        <f t="shared" si="12"/>
        <v>0</v>
      </c>
      <c r="M146">
        <f t="shared" si="11"/>
        <v>0</v>
      </c>
    </row>
    <row r="147" spans="11:13" hidden="1" x14ac:dyDescent="0.3">
      <c r="K147" s="7">
        <f t="shared" si="10"/>
        <v>0</v>
      </c>
      <c r="L147" s="5">
        <f t="shared" si="12"/>
        <v>0</v>
      </c>
      <c r="M147">
        <f t="shared" si="11"/>
        <v>0</v>
      </c>
    </row>
    <row r="148" spans="11:13" hidden="1" x14ac:dyDescent="0.3">
      <c r="K148" s="7">
        <f t="shared" si="10"/>
        <v>0</v>
      </c>
      <c r="L148" s="5">
        <f t="shared" si="12"/>
        <v>0</v>
      </c>
      <c r="M148">
        <f t="shared" si="11"/>
        <v>0</v>
      </c>
    </row>
    <row r="149" spans="11:13" hidden="1" x14ac:dyDescent="0.3">
      <c r="K149" s="7">
        <f t="shared" si="10"/>
        <v>0</v>
      </c>
      <c r="L149" s="5">
        <f t="shared" si="12"/>
        <v>0</v>
      </c>
      <c r="M149">
        <f t="shared" si="11"/>
        <v>0</v>
      </c>
    </row>
    <row r="150" spans="11:13" hidden="1" x14ac:dyDescent="0.3">
      <c r="K150" s="7">
        <f t="shared" si="10"/>
        <v>0</v>
      </c>
      <c r="L150" s="5">
        <f t="shared" si="12"/>
        <v>0</v>
      </c>
      <c r="M150">
        <f t="shared" si="11"/>
        <v>0</v>
      </c>
    </row>
    <row r="151" spans="11:13" hidden="1" x14ac:dyDescent="0.3">
      <c r="K151" s="7">
        <f t="shared" si="10"/>
        <v>0</v>
      </c>
      <c r="L151" s="5">
        <f t="shared" si="12"/>
        <v>0</v>
      </c>
      <c r="M151">
        <f t="shared" si="11"/>
        <v>0</v>
      </c>
    </row>
    <row r="152" spans="11:13" hidden="1" x14ac:dyDescent="0.3">
      <c r="K152" s="7">
        <f t="shared" si="10"/>
        <v>0</v>
      </c>
      <c r="L152" s="5">
        <f t="shared" si="12"/>
        <v>0</v>
      </c>
      <c r="M152">
        <f t="shared" si="11"/>
        <v>0</v>
      </c>
    </row>
    <row r="153" spans="11:13" hidden="1" x14ac:dyDescent="0.3">
      <c r="K153" s="7">
        <f t="shared" si="10"/>
        <v>0</v>
      </c>
      <c r="L153" s="5">
        <f t="shared" si="12"/>
        <v>0</v>
      </c>
      <c r="M153">
        <f t="shared" si="11"/>
        <v>0</v>
      </c>
    </row>
    <row r="154" spans="11:13" hidden="1" x14ac:dyDescent="0.3">
      <c r="K154" s="7">
        <f t="shared" si="10"/>
        <v>0</v>
      </c>
      <c r="L154" s="5">
        <f t="shared" si="12"/>
        <v>0</v>
      </c>
      <c r="M154">
        <f t="shared" si="11"/>
        <v>0</v>
      </c>
    </row>
    <row r="155" spans="11:13" hidden="1" x14ac:dyDescent="0.3">
      <c r="K155" s="7">
        <f t="shared" si="10"/>
        <v>0</v>
      </c>
      <c r="L155" s="5">
        <f t="shared" si="12"/>
        <v>0</v>
      </c>
      <c r="M155">
        <f t="shared" si="11"/>
        <v>0</v>
      </c>
    </row>
    <row r="156" spans="11:13" hidden="1" x14ac:dyDescent="0.3">
      <c r="K156" s="7">
        <f t="shared" si="10"/>
        <v>0</v>
      </c>
      <c r="L156" s="5">
        <f t="shared" si="12"/>
        <v>0</v>
      </c>
      <c r="M156">
        <f t="shared" si="11"/>
        <v>0</v>
      </c>
    </row>
    <row r="157" spans="11:13" hidden="1" x14ac:dyDescent="0.3">
      <c r="K157" s="7">
        <f t="shared" si="10"/>
        <v>0</v>
      </c>
      <c r="L157" s="5">
        <f t="shared" si="12"/>
        <v>0</v>
      </c>
      <c r="M157">
        <f t="shared" si="11"/>
        <v>0</v>
      </c>
    </row>
    <row r="158" spans="11:13" hidden="1" x14ac:dyDescent="0.3">
      <c r="K158" s="7">
        <f t="shared" si="10"/>
        <v>0</v>
      </c>
      <c r="L158" s="5">
        <f t="shared" si="12"/>
        <v>0</v>
      </c>
      <c r="M158">
        <f t="shared" si="11"/>
        <v>0</v>
      </c>
    </row>
    <row r="159" spans="11:13" hidden="1" x14ac:dyDescent="0.3">
      <c r="K159" s="7">
        <f t="shared" si="10"/>
        <v>0</v>
      </c>
      <c r="L159" s="5">
        <f t="shared" si="12"/>
        <v>0</v>
      </c>
      <c r="M159">
        <f t="shared" si="11"/>
        <v>0</v>
      </c>
    </row>
    <row r="160" spans="11:13" hidden="1" x14ac:dyDescent="0.3">
      <c r="K160" s="7">
        <f t="shared" si="10"/>
        <v>0</v>
      </c>
      <c r="L160" s="5">
        <f t="shared" si="12"/>
        <v>0</v>
      </c>
      <c r="M160">
        <f t="shared" si="11"/>
        <v>0</v>
      </c>
    </row>
    <row r="161" spans="11:13" hidden="1" x14ac:dyDescent="0.3">
      <c r="K161" s="7">
        <f t="shared" si="10"/>
        <v>0</v>
      </c>
      <c r="L161" s="5">
        <f t="shared" si="12"/>
        <v>0</v>
      </c>
      <c r="M161">
        <f t="shared" si="11"/>
        <v>0</v>
      </c>
    </row>
    <row r="162" spans="11:13" hidden="1" x14ac:dyDescent="0.3">
      <c r="K162" s="7">
        <f t="shared" si="10"/>
        <v>0</v>
      </c>
      <c r="L162" s="5">
        <f t="shared" si="12"/>
        <v>0</v>
      </c>
      <c r="M162">
        <f t="shared" si="11"/>
        <v>0</v>
      </c>
    </row>
    <row r="163" spans="11:13" hidden="1" x14ac:dyDescent="0.3">
      <c r="K163" s="7">
        <f t="shared" si="10"/>
        <v>0</v>
      </c>
      <c r="L163" s="5">
        <f t="shared" si="12"/>
        <v>0</v>
      </c>
      <c r="M163">
        <f t="shared" si="11"/>
        <v>0</v>
      </c>
    </row>
    <row r="164" spans="11:13" hidden="1" x14ac:dyDescent="0.3">
      <c r="K164" s="7">
        <f t="shared" si="10"/>
        <v>0</v>
      </c>
      <c r="L164" s="5">
        <f t="shared" si="12"/>
        <v>0</v>
      </c>
      <c r="M164">
        <f t="shared" si="11"/>
        <v>0</v>
      </c>
    </row>
    <row r="165" spans="11:13" hidden="1" x14ac:dyDescent="0.3">
      <c r="K165" s="7">
        <f t="shared" si="10"/>
        <v>0</v>
      </c>
      <c r="L165" s="5">
        <f t="shared" si="12"/>
        <v>0</v>
      </c>
      <c r="M165">
        <f t="shared" si="11"/>
        <v>0</v>
      </c>
    </row>
    <row r="166" spans="11:13" hidden="1" x14ac:dyDescent="0.3">
      <c r="K166" s="7">
        <f t="shared" si="10"/>
        <v>0</v>
      </c>
      <c r="L166" s="5">
        <f t="shared" si="12"/>
        <v>0</v>
      </c>
      <c r="M166">
        <f t="shared" si="11"/>
        <v>0</v>
      </c>
    </row>
    <row r="167" spans="11:13" hidden="1" x14ac:dyDescent="0.3">
      <c r="K167" s="7">
        <f t="shared" si="10"/>
        <v>0</v>
      </c>
      <c r="L167" s="5">
        <f t="shared" si="12"/>
        <v>0</v>
      </c>
      <c r="M167">
        <f t="shared" si="11"/>
        <v>0</v>
      </c>
    </row>
    <row r="168" spans="11:13" hidden="1" x14ac:dyDescent="0.3">
      <c r="K168" s="7">
        <f t="shared" si="10"/>
        <v>0</v>
      </c>
      <c r="L168" s="5">
        <f t="shared" si="12"/>
        <v>0</v>
      </c>
      <c r="M168">
        <f t="shared" si="11"/>
        <v>0</v>
      </c>
    </row>
    <row r="169" spans="11:13" hidden="1" x14ac:dyDescent="0.3">
      <c r="K169" s="7">
        <f t="shared" si="10"/>
        <v>0</v>
      </c>
      <c r="L169" s="5">
        <f t="shared" si="12"/>
        <v>0</v>
      </c>
      <c r="M169">
        <f t="shared" si="11"/>
        <v>0</v>
      </c>
    </row>
    <row r="170" spans="11:13" hidden="1" x14ac:dyDescent="0.3">
      <c r="K170" s="7">
        <f t="shared" si="10"/>
        <v>0</v>
      </c>
      <c r="L170" s="5">
        <f t="shared" si="12"/>
        <v>0</v>
      </c>
      <c r="M170">
        <f t="shared" si="11"/>
        <v>0</v>
      </c>
    </row>
    <row r="171" spans="11:13" hidden="1" x14ac:dyDescent="0.3">
      <c r="K171" s="7">
        <f t="shared" si="10"/>
        <v>0</v>
      </c>
      <c r="L171" s="5">
        <f t="shared" si="12"/>
        <v>0</v>
      </c>
      <c r="M171">
        <f t="shared" si="11"/>
        <v>0</v>
      </c>
    </row>
    <row r="172" spans="11:13" hidden="1" x14ac:dyDescent="0.3">
      <c r="K172" s="7">
        <f t="shared" si="10"/>
        <v>0</v>
      </c>
      <c r="L172" s="5">
        <f t="shared" si="12"/>
        <v>0</v>
      </c>
      <c r="M172">
        <f t="shared" si="11"/>
        <v>0</v>
      </c>
    </row>
    <row r="173" spans="11:13" hidden="1" x14ac:dyDescent="0.3">
      <c r="K173" s="7">
        <f t="shared" si="10"/>
        <v>0</v>
      </c>
      <c r="L173" s="5">
        <f t="shared" si="12"/>
        <v>0</v>
      </c>
      <c r="M173">
        <f t="shared" si="11"/>
        <v>0</v>
      </c>
    </row>
    <row r="174" spans="11:13" hidden="1" x14ac:dyDescent="0.3">
      <c r="K174" s="7">
        <f t="shared" si="10"/>
        <v>0</v>
      </c>
      <c r="L174" s="5">
        <f t="shared" si="12"/>
        <v>0</v>
      </c>
      <c r="M174">
        <f t="shared" si="11"/>
        <v>0</v>
      </c>
    </row>
    <row r="175" spans="11:13" hidden="1" x14ac:dyDescent="0.3">
      <c r="K175" s="7">
        <f t="shared" si="10"/>
        <v>0</v>
      </c>
      <c r="L175" s="5">
        <f t="shared" si="12"/>
        <v>0</v>
      </c>
      <c r="M175">
        <f t="shared" si="11"/>
        <v>0</v>
      </c>
    </row>
    <row r="176" spans="11:13" hidden="1" x14ac:dyDescent="0.3">
      <c r="K176" s="7">
        <f t="shared" si="10"/>
        <v>0</v>
      </c>
      <c r="L176" s="5">
        <f t="shared" si="12"/>
        <v>0</v>
      </c>
      <c r="M176">
        <f t="shared" si="11"/>
        <v>0</v>
      </c>
    </row>
    <row r="177" spans="11:13" hidden="1" x14ac:dyDescent="0.3">
      <c r="K177" s="7">
        <f t="shared" si="10"/>
        <v>0</v>
      </c>
      <c r="L177" s="5">
        <f t="shared" si="12"/>
        <v>0</v>
      </c>
      <c r="M177">
        <f t="shared" si="11"/>
        <v>0</v>
      </c>
    </row>
    <row r="178" spans="11:13" hidden="1" x14ac:dyDescent="0.3">
      <c r="K178" s="7">
        <f t="shared" si="10"/>
        <v>0</v>
      </c>
      <c r="L178" s="5">
        <f t="shared" si="12"/>
        <v>0</v>
      </c>
      <c r="M178">
        <f t="shared" si="11"/>
        <v>0</v>
      </c>
    </row>
    <row r="179" spans="11:13" hidden="1" x14ac:dyDescent="0.3">
      <c r="K179" s="7">
        <f t="shared" si="10"/>
        <v>0</v>
      </c>
      <c r="L179" s="5">
        <f t="shared" si="12"/>
        <v>0</v>
      </c>
      <c r="M179">
        <f t="shared" si="11"/>
        <v>0</v>
      </c>
    </row>
    <row r="180" spans="11:13" hidden="1" x14ac:dyDescent="0.3">
      <c r="K180" s="7">
        <f t="shared" si="10"/>
        <v>0</v>
      </c>
      <c r="L180" s="5">
        <f t="shared" si="12"/>
        <v>0</v>
      </c>
      <c r="M180">
        <f t="shared" si="11"/>
        <v>0</v>
      </c>
    </row>
    <row r="181" spans="11:13" hidden="1" x14ac:dyDescent="0.3">
      <c r="K181" s="7">
        <f t="shared" si="10"/>
        <v>0</v>
      </c>
      <c r="L181" s="5">
        <f t="shared" si="12"/>
        <v>0</v>
      </c>
      <c r="M181">
        <f t="shared" si="11"/>
        <v>0</v>
      </c>
    </row>
    <row r="182" spans="11:13" hidden="1" x14ac:dyDescent="0.3">
      <c r="K182" s="7">
        <f t="shared" si="10"/>
        <v>0</v>
      </c>
      <c r="L182" s="5">
        <f t="shared" si="12"/>
        <v>0</v>
      </c>
      <c r="M182">
        <f t="shared" si="11"/>
        <v>0</v>
      </c>
    </row>
    <row r="183" spans="11:13" hidden="1" x14ac:dyDescent="0.3">
      <c r="K183" s="7">
        <f t="shared" si="10"/>
        <v>0</v>
      </c>
      <c r="L183" s="5">
        <f t="shared" si="12"/>
        <v>0</v>
      </c>
      <c r="M183">
        <f t="shared" si="11"/>
        <v>0</v>
      </c>
    </row>
    <row r="184" spans="11:13" hidden="1" x14ac:dyDescent="0.3">
      <c r="K184" s="7">
        <f t="shared" si="10"/>
        <v>0</v>
      </c>
      <c r="L184" s="5">
        <f t="shared" si="12"/>
        <v>0</v>
      </c>
      <c r="M184">
        <f t="shared" si="11"/>
        <v>0</v>
      </c>
    </row>
    <row r="185" spans="11:13" hidden="1" x14ac:dyDescent="0.3">
      <c r="K185" s="7">
        <f t="shared" si="10"/>
        <v>0</v>
      </c>
      <c r="L185" s="5">
        <f t="shared" si="12"/>
        <v>0</v>
      </c>
      <c r="M185">
        <f t="shared" si="11"/>
        <v>0</v>
      </c>
    </row>
    <row r="186" spans="11:13" hidden="1" x14ac:dyDescent="0.3">
      <c r="K186" s="7">
        <f t="shared" si="10"/>
        <v>0</v>
      </c>
      <c r="L186" s="5">
        <f t="shared" si="12"/>
        <v>0</v>
      </c>
      <c r="M186">
        <f t="shared" si="11"/>
        <v>0</v>
      </c>
    </row>
    <row r="187" spans="11:13" hidden="1" x14ac:dyDescent="0.3">
      <c r="K187" s="7">
        <f t="shared" si="10"/>
        <v>0</v>
      </c>
      <c r="L187" s="5">
        <f t="shared" si="12"/>
        <v>0</v>
      </c>
      <c r="M187">
        <f t="shared" si="11"/>
        <v>0</v>
      </c>
    </row>
    <row r="188" spans="11:13" hidden="1" x14ac:dyDescent="0.3">
      <c r="K188" s="7">
        <f t="shared" si="10"/>
        <v>0</v>
      </c>
      <c r="L188" s="5">
        <f t="shared" si="12"/>
        <v>0</v>
      </c>
      <c r="M188">
        <f t="shared" si="11"/>
        <v>0</v>
      </c>
    </row>
    <row r="189" spans="11:13" hidden="1" x14ac:dyDescent="0.3">
      <c r="K189" s="7">
        <f t="shared" si="10"/>
        <v>0</v>
      </c>
      <c r="L189" s="5">
        <f t="shared" si="12"/>
        <v>0</v>
      </c>
      <c r="M189">
        <f t="shared" si="11"/>
        <v>0</v>
      </c>
    </row>
    <row r="190" spans="11:13" hidden="1" x14ac:dyDescent="0.3">
      <c r="K190" s="7">
        <f t="shared" si="10"/>
        <v>0</v>
      </c>
      <c r="L190" s="5">
        <f t="shared" si="12"/>
        <v>0</v>
      </c>
      <c r="M190">
        <f t="shared" si="11"/>
        <v>0</v>
      </c>
    </row>
    <row r="191" spans="11:13" hidden="1" x14ac:dyDescent="0.3">
      <c r="K191" s="7">
        <f t="shared" si="10"/>
        <v>0</v>
      </c>
      <c r="L191" s="5">
        <f t="shared" si="12"/>
        <v>0</v>
      </c>
      <c r="M191">
        <f t="shared" si="11"/>
        <v>0</v>
      </c>
    </row>
    <row r="192" spans="11:13" hidden="1" x14ac:dyDescent="0.3">
      <c r="K192" s="7">
        <f t="shared" si="10"/>
        <v>0</v>
      </c>
      <c r="L192" s="5">
        <f t="shared" si="12"/>
        <v>0</v>
      </c>
      <c r="M192">
        <f t="shared" si="11"/>
        <v>0</v>
      </c>
    </row>
    <row r="193" spans="11:13" hidden="1" x14ac:dyDescent="0.3">
      <c r="K193" s="7">
        <f t="shared" si="10"/>
        <v>0</v>
      </c>
      <c r="L193" s="5">
        <f t="shared" si="12"/>
        <v>0</v>
      </c>
      <c r="M193">
        <f t="shared" si="11"/>
        <v>0</v>
      </c>
    </row>
    <row r="194" spans="11:13" hidden="1" x14ac:dyDescent="0.3">
      <c r="K194" s="7">
        <f t="shared" si="10"/>
        <v>0</v>
      </c>
      <c r="L194" s="5">
        <f t="shared" si="12"/>
        <v>0</v>
      </c>
      <c r="M194">
        <f t="shared" si="11"/>
        <v>0</v>
      </c>
    </row>
    <row r="195" spans="11:13" hidden="1" x14ac:dyDescent="0.3">
      <c r="K195" s="7">
        <f t="shared" si="10"/>
        <v>0</v>
      </c>
      <c r="L195" s="5">
        <f t="shared" si="12"/>
        <v>0</v>
      </c>
      <c r="M195">
        <f t="shared" si="11"/>
        <v>0</v>
      </c>
    </row>
    <row r="196" spans="11:13" hidden="1" x14ac:dyDescent="0.3">
      <c r="K196" s="7">
        <f t="shared" si="10"/>
        <v>0</v>
      </c>
      <c r="L196" s="5">
        <f t="shared" si="12"/>
        <v>0</v>
      </c>
      <c r="M196">
        <f t="shared" si="11"/>
        <v>0</v>
      </c>
    </row>
    <row r="197" spans="11:13" hidden="1" x14ac:dyDescent="0.3">
      <c r="K197" s="7">
        <f t="shared" ref="K197:K260" si="13">SUM(F197:J197)</f>
        <v>0</v>
      </c>
      <c r="L197" s="5">
        <f t="shared" si="12"/>
        <v>0</v>
      </c>
      <c r="M197">
        <f t="shared" ref="M197:M260" si="14">SUM(K197*L197)</f>
        <v>0</v>
      </c>
    </row>
    <row r="198" spans="11:13" hidden="1" x14ac:dyDescent="0.3">
      <c r="K198" s="7">
        <f t="shared" si="13"/>
        <v>0</v>
      </c>
      <c r="L198" s="5">
        <f t="shared" ref="L198:L261" si="15">IF(D198="X",0,IF(E198="",0,IF(E198="H",0,VLOOKUP(E198,$F$539:$G$553,2))))</f>
        <v>0</v>
      </c>
      <c r="M198">
        <f t="shared" si="14"/>
        <v>0</v>
      </c>
    </row>
    <row r="199" spans="11:13" hidden="1" x14ac:dyDescent="0.3">
      <c r="K199" s="7">
        <f t="shared" si="13"/>
        <v>0</v>
      </c>
      <c r="L199" s="5">
        <f t="shared" si="15"/>
        <v>0</v>
      </c>
      <c r="M199">
        <f t="shared" si="14"/>
        <v>0</v>
      </c>
    </row>
    <row r="200" spans="11:13" hidden="1" x14ac:dyDescent="0.3">
      <c r="K200" s="7">
        <f t="shared" si="13"/>
        <v>0</v>
      </c>
      <c r="L200" s="5">
        <f t="shared" si="15"/>
        <v>0</v>
      </c>
      <c r="M200">
        <f t="shared" si="14"/>
        <v>0</v>
      </c>
    </row>
    <row r="201" spans="11:13" hidden="1" x14ac:dyDescent="0.3">
      <c r="K201" s="7">
        <f t="shared" si="13"/>
        <v>0</v>
      </c>
      <c r="L201" s="5">
        <f t="shared" si="15"/>
        <v>0</v>
      </c>
      <c r="M201">
        <f t="shared" si="14"/>
        <v>0</v>
      </c>
    </row>
    <row r="202" spans="11:13" hidden="1" x14ac:dyDescent="0.3">
      <c r="K202" s="7">
        <f t="shared" si="13"/>
        <v>0</v>
      </c>
      <c r="L202" s="5">
        <f t="shared" si="15"/>
        <v>0</v>
      </c>
      <c r="M202">
        <f t="shared" si="14"/>
        <v>0</v>
      </c>
    </row>
    <row r="203" spans="11:13" hidden="1" x14ac:dyDescent="0.3">
      <c r="K203" s="7">
        <f t="shared" si="13"/>
        <v>0</v>
      </c>
      <c r="L203" s="5">
        <f t="shared" si="15"/>
        <v>0</v>
      </c>
      <c r="M203">
        <f t="shared" si="14"/>
        <v>0</v>
      </c>
    </row>
    <row r="204" spans="11:13" hidden="1" x14ac:dyDescent="0.3">
      <c r="K204" s="7">
        <f t="shared" si="13"/>
        <v>0</v>
      </c>
      <c r="L204" s="5">
        <f t="shared" si="15"/>
        <v>0</v>
      </c>
      <c r="M204">
        <f t="shared" si="14"/>
        <v>0</v>
      </c>
    </row>
    <row r="205" spans="11:13" hidden="1" x14ac:dyDescent="0.3">
      <c r="K205" s="7">
        <f t="shared" si="13"/>
        <v>0</v>
      </c>
      <c r="L205" s="5">
        <f t="shared" si="15"/>
        <v>0</v>
      </c>
      <c r="M205">
        <f t="shared" si="14"/>
        <v>0</v>
      </c>
    </row>
    <row r="206" spans="11:13" hidden="1" x14ac:dyDescent="0.3">
      <c r="K206" s="7">
        <f t="shared" si="13"/>
        <v>0</v>
      </c>
      <c r="L206" s="5">
        <f t="shared" si="15"/>
        <v>0</v>
      </c>
      <c r="M206">
        <f t="shared" si="14"/>
        <v>0</v>
      </c>
    </row>
    <row r="207" spans="11:13" hidden="1" x14ac:dyDescent="0.3">
      <c r="K207" s="7">
        <f t="shared" si="13"/>
        <v>0</v>
      </c>
      <c r="L207" s="5">
        <f t="shared" si="15"/>
        <v>0</v>
      </c>
      <c r="M207">
        <f t="shared" si="14"/>
        <v>0</v>
      </c>
    </row>
    <row r="208" spans="11:13" hidden="1" x14ac:dyDescent="0.3">
      <c r="K208" s="7">
        <f t="shared" si="13"/>
        <v>0</v>
      </c>
      <c r="L208" s="5">
        <f t="shared" si="15"/>
        <v>0</v>
      </c>
      <c r="M208">
        <f t="shared" si="14"/>
        <v>0</v>
      </c>
    </row>
    <row r="209" spans="11:13" hidden="1" x14ac:dyDescent="0.3">
      <c r="K209" s="7">
        <f t="shared" si="13"/>
        <v>0</v>
      </c>
      <c r="L209" s="5">
        <f t="shared" si="15"/>
        <v>0</v>
      </c>
      <c r="M209">
        <f t="shared" si="14"/>
        <v>0</v>
      </c>
    </row>
    <row r="210" spans="11:13" hidden="1" x14ac:dyDescent="0.3">
      <c r="K210" s="7">
        <f t="shared" si="13"/>
        <v>0</v>
      </c>
      <c r="L210" s="5">
        <f t="shared" si="15"/>
        <v>0</v>
      </c>
      <c r="M210">
        <f t="shared" si="14"/>
        <v>0</v>
      </c>
    </row>
    <row r="211" spans="11:13" hidden="1" x14ac:dyDescent="0.3">
      <c r="K211" s="7">
        <f t="shared" si="13"/>
        <v>0</v>
      </c>
      <c r="L211" s="5">
        <f t="shared" si="15"/>
        <v>0</v>
      </c>
      <c r="M211">
        <f t="shared" si="14"/>
        <v>0</v>
      </c>
    </row>
    <row r="212" spans="11:13" hidden="1" x14ac:dyDescent="0.3">
      <c r="K212" s="7">
        <f t="shared" si="13"/>
        <v>0</v>
      </c>
      <c r="L212" s="5">
        <f t="shared" si="15"/>
        <v>0</v>
      </c>
      <c r="M212">
        <f t="shared" si="14"/>
        <v>0</v>
      </c>
    </row>
    <row r="213" spans="11:13" hidden="1" x14ac:dyDescent="0.3">
      <c r="K213" s="7">
        <f t="shared" si="13"/>
        <v>0</v>
      </c>
      <c r="L213" s="5">
        <f t="shared" si="15"/>
        <v>0</v>
      </c>
      <c r="M213">
        <f t="shared" si="14"/>
        <v>0</v>
      </c>
    </row>
    <row r="214" spans="11:13" hidden="1" x14ac:dyDescent="0.3">
      <c r="K214" s="7">
        <f t="shared" si="13"/>
        <v>0</v>
      </c>
      <c r="L214" s="5">
        <f t="shared" si="15"/>
        <v>0</v>
      </c>
      <c r="M214">
        <f t="shared" si="14"/>
        <v>0</v>
      </c>
    </row>
    <row r="215" spans="11:13" hidden="1" x14ac:dyDescent="0.3">
      <c r="K215" s="7">
        <f t="shared" si="13"/>
        <v>0</v>
      </c>
      <c r="L215" s="5">
        <f t="shared" si="15"/>
        <v>0</v>
      </c>
      <c r="M215">
        <f t="shared" si="14"/>
        <v>0</v>
      </c>
    </row>
    <row r="216" spans="11:13" hidden="1" x14ac:dyDescent="0.3">
      <c r="K216" s="7">
        <f t="shared" si="13"/>
        <v>0</v>
      </c>
      <c r="L216" s="5">
        <f t="shared" si="15"/>
        <v>0</v>
      </c>
      <c r="M216">
        <f t="shared" si="14"/>
        <v>0</v>
      </c>
    </row>
    <row r="217" spans="11:13" hidden="1" x14ac:dyDescent="0.3">
      <c r="K217" s="7">
        <f t="shared" si="13"/>
        <v>0</v>
      </c>
      <c r="L217" s="5">
        <f t="shared" si="15"/>
        <v>0</v>
      </c>
      <c r="M217">
        <f t="shared" si="14"/>
        <v>0</v>
      </c>
    </row>
    <row r="218" spans="11:13" hidden="1" x14ac:dyDescent="0.3">
      <c r="K218" s="7">
        <f t="shared" si="13"/>
        <v>0</v>
      </c>
      <c r="L218" s="5">
        <f t="shared" si="15"/>
        <v>0</v>
      </c>
      <c r="M218">
        <f t="shared" si="14"/>
        <v>0</v>
      </c>
    </row>
    <row r="219" spans="11:13" hidden="1" x14ac:dyDescent="0.3">
      <c r="K219" s="7">
        <f t="shared" si="13"/>
        <v>0</v>
      </c>
      <c r="L219" s="5">
        <f t="shared" si="15"/>
        <v>0</v>
      </c>
      <c r="M219">
        <f t="shared" si="14"/>
        <v>0</v>
      </c>
    </row>
    <row r="220" spans="11:13" hidden="1" x14ac:dyDescent="0.3">
      <c r="K220" s="7">
        <f t="shared" si="13"/>
        <v>0</v>
      </c>
      <c r="L220" s="5">
        <f t="shared" si="15"/>
        <v>0</v>
      </c>
      <c r="M220">
        <f t="shared" si="14"/>
        <v>0</v>
      </c>
    </row>
    <row r="221" spans="11:13" hidden="1" x14ac:dyDescent="0.3">
      <c r="K221" s="7">
        <f t="shared" si="13"/>
        <v>0</v>
      </c>
      <c r="L221" s="5">
        <f t="shared" si="15"/>
        <v>0</v>
      </c>
      <c r="M221">
        <f t="shared" si="14"/>
        <v>0</v>
      </c>
    </row>
    <row r="222" spans="11:13" hidden="1" x14ac:dyDescent="0.3">
      <c r="K222" s="7">
        <f t="shared" si="13"/>
        <v>0</v>
      </c>
      <c r="L222" s="5">
        <f t="shared" si="15"/>
        <v>0</v>
      </c>
      <c r="M222">
        <f t="shared" si="14"/>
        <v>0</v>
      </c>
    </row>
    <row r="223" spans="11:13" hidden="1" x14ac:dyDescent="0.3">
      <c r="K223" s="7">
        <f t="shared" si="13"/>
        <v>0</v>
      </c>
      <c r="L223" s="5">
        <f t="shared" si="15"/>
        <v>0</v>
      </c>
      <c r="M223">
        <f t="shared" si="14"/>
        <v>0</v>
      </c>
    </row>
    <row r="224" spans="11:13" hidden="1" x14ac:dyDescent="0.3">
      <c r="K224" s="7">
        <f t="shared" si="13"/>
        <v>0</v>
      </c>
      <c r="L224" s="5">
        <f t="shared" si="15"/>
        <v>0</v>
      </c>
      <c r="M224">
        <f t="shared" si="14"/>
        <v>0</v>
      </c>
    </row>
    <row r="225" spans="11:13" hidden="1" x14ac:dyDescent="0.3">
      <c r="K225" s="7">
        <f t="shared" si="13"/>
        <v>0</v>
      </c>
      <c r="L225" s="5">
        <f t="shared" si="15"/>
        <v>0</v>
      </c>
      <c r="M225">
        <f t="shared" si="14"/>
        <v>0</v>
      </c>
    </row>
    <row r="226" spans="11:13" hidden="1" x14ac:dyDescent="0.3">
      <c r="K226" s="7">
        <f t="shared" si="13"/>
        <v>0</v>
      </c>
      <c r="L226" s="5">
        <f t="shared" si="15"/>
        <v>0</v>
      </c>
      <c r="M226">
        <f t="shared" si="14"/>
        <v>0</v>
      </c>
    </row>
    <row r="227" spans="11:13" hidden="1" x14ac:dyDescent="0.3">
      <c r="K227" s="7">
        <f t="shared" si="13"/>
        <v>0</v>
      </c>
      <c r="L227" s="5">
        <f t="shared" si="15"/>
        <v>0</v>
      </c>
      <c r="M227">
        <f t="shared" si="14"/>
        <v>0</v>
      </c>
    </row>
    <row r="228" spans="11:13" hidden="1" x14ac:dyDescent="0.3">
      <c r="K228" s="7">
        <f t="shared" si="13"/>
        <v>0</v>
      </c>
      <c r="L228" s="5">
        <f t="shared" si="15"/>
        <v>0</v>
      </c>
      <c r="M228">
        <f t="shared" si="14"/>
        <v>0</v>
      </c>
    </row>
    <row r="229" spans="11:13" hidden="1" x14ac:dyDescent="0.3">
      <c r="K229" s="7">
        <f t="shared" si="13"/>
        <v>0</v>
      </c>
      <c r="L229" s="5">
        <f t="shared" si="15"/>
        <v>0</v>
      </c>
      <c r="M229">
        <f t="shared" si="14"/>
        <v>0</v>
      </c>
    </row>
    <row r="230" spans="11:13" hidden="1" x14ac:dyDescent="0.3">
      <c r="K230" s="7">
        <f t="shared" si="13"/>
        <v>0</v>
      </c>
      <c r="L230" s="5">
        <f t="shared" si="15"/>
        <v>0</v>
      </c>
      <c r="M230">
        <f t="shared" si="14"/>
        <v>0</v>
      </c>
    </row>
    <row r="231" spans="11:13" hidden="1" x14ac:dyDescent="0.3">
      <c r="K231" s="7">
        <f t="shared" si="13"/>
        <v>0</v>
      </c>
      <c r="L231" s="5">
        <f t="shared" si="15"/>
        <v>0</v>
      </c>
      <c r="M231">
        <f t="shared" si="14"/>
        <v>0</v>
      </c>
    </row>
    <row r="232" spans="11:13" hidden="1" x14ac:dyDescent="0.3">
      <c r="K232" s="7">
        <f t="shared" si="13"/>
        <v>0</v>
      </c>
      <c r="L232" s="5">
        <f t="shared" si="15"/>
        <v>0</v>
      </c>
      <c r="M232">
        <f t="shared" si="14"/>
        <v>0</v>
      </c>
    </row>
    <row r="233" spans="11:13" hidden="1" x14ac:dyDescent="0.3">
      <c r="K233" s="7">
        <f t="shared" si="13"/>
        <v>0</v>
      </c>
      <c r="L233" s="5">
        <f t="shared" si="15"/>
        <v>0</v>
      </c>
      <c r="M233">
        <f t="shared" si="14"/>
        <v>0</v>
      </c>
    </row>
    <row r="234" spans="11:13" hidden="1" x14ac:dyDescent="0.3">
      <c r="K234" s="7">
        <f t="shared" si="13"/>
        <v>0</v>
      </c>
      <c r="L234" s="5">
        <f t="shared" si="15"/>
        <v>0</v>
      </c>
      <c r="M234">
        <f t="shared" si="14"/>
        <v>0</v>
      </c>
    </row>
    <row r="235" spans="11:13" hidden="1" x14ac:dyDescent="0.3">
      <c r="K235" s="7">
        <f t="shared" si="13"/>
        <v>0</v>
      </c>
      <c r="L235" s="5">
        <f t="shared" si="15"/>
        <v>0</v>
      </c>
      <c r="M235">
        <f t="shared" si="14"/>
        <v>0</v>
      </c>
    </row>
    <row r="236" spans="11:13" hidden="1" x14ac:dyDescent="0.3">
      <c r="K236" s="7">
        <f t="shared" si="13"/>
        <v>0</v>
      </c>
      <c r="L236" s="5">
        <f t="shared" si="15"/>
        <v>0</v>
      </c>
      <c r="M236">
        <f t="shared" si="14"/>
        <v>0</v>
      </c>
    </row>
    <row r="237" spans="11:13" hidden="1" x14ac:dyDescent="0.3">
      <c r="K237" s="7">
        <f t="shared" si="13"/>
        <v>0</v>
      </c>
      <c r="L237" s="5">
        <f t="shared" si="15"/>
        <v>0</v>
      </c>
      <c r="M237">
        <f t="shared" si="14"/>
        <v>0</v>
      </c>
    </row>
    <row r="238" spans="11:13" hidden="1" x14ac:dyDescent="0.3">
      <c r="K238" s="7">
        <f t="shared" si="13"/>
        <v>0</v>
      </c>
      <c r="L238" s="5">
        <f t="shared" si="15"/>
        <v>0</v>
      </c>
      <c r="M238">
        <f t="shared" si="14"/>
        <v>0</v>
      </c>
    </row>
    <row r="239" spans="11:13" hidden="1" x14ac:dyDescent="0.3">
      <c r="K239" s="7">
        <f t="shared" si="13"/>
        <v>0</v>
      </c>
      <c r="L239" s="5">
        <f t="shared" si="15"/>
        <v>0</v>
      </c>
      <c r="M239">
        <f t="shared" si="14"/>
        <v>0</v>
      </c>
    </row>
    <row r="240" spans="11:13" hidden="1" x14ac:dyDescent="0.3">
      <c r="K240" s="7">
        <f t="shared" si="13"/>
        <v>0</v>
      </c>
      <c r="L240" s="5">
        <f t="shared" si="15"/>
        <v>0</v>
      </c>
      <c r="M240">
        <f t="shared" si="14"/>
        <v>0</v>
      </c>
    </row>
    <row r="241" spans="11:13" hidden="1" x14ac:dyDescent="0.3">
      <c r="K241" s="7">
        <f t="shared" si="13"/>
        <v>0</v>
      </c>
      <c r="L241" s="5">
        <f t="shared" si="15"/>
        <v>0</v>
      </c>
      <c r="M241">
        <f t="shared" si="14"/>
        <v>0</v>
      </c>
    </row>
    <row r="242" spans="11:13" hidden="1" x14ac:dyDescent="0.3">
      <c r="K242" s="7">
        <f t="shared" si="13"/>
        <v>0</v>
      </c>
      <c r="L242" s="5">
        <f t="shared" si="15"/>
        <v>0</v>
      </c>
      <c r="M242">
        <f t="shared" si="14"/>
        <v>0</v>
      </c>
    </row>
    <row r="243" spans="11:13" hidden="1" x14ac:dyDescent="0.3">
      <c r="K243" s="7">
        <f t="shared" si="13"/>
        <v>0</v>
      </c>
      <c r="L243" s="5">
        <f t="shared" si="15"/>
        <v>0</v>
      </c>
      <c r="M243">
        <f t="shared" si="14"/>
        <v>0</v>
      </c>
    </row>
    <row r="244" spans="11:13" hidden="1" x14ac:dyDescent="0.3">
      <c r="K244" s="7">
        <f t="shared" si="13"/>
        <v>0</v>
      </c>
      <c r="L244" s="5">
        <f t="shared" si="15"/>
        <v>0</v>
      </c>
      <c r="M244">
        <f t="shared" si="14"/>
        <v>0</v>
      </c>
    </row>
    <row r="245" spans="11:13" hidden="1" x14ac:dyDescent="0.3">
      <c r="K245" s="7">
        <f t="shared" si="13"/>
        <v>0</v>
      </c>
      <c r="L245" s="5">
        <f t="shared" si="15"/>
        <v>0</v>
      </c>
      <c r="M245">
        <f t="shared" si="14"/>
        <v>0</v>
      </c>
    </row>
    <row r="246" spans="11:13" hidden="1" x14ac:dyDescent="0.3">
      <c r="K246" s="7">
        <f t="shared" si="13"/>
        <v>0</v>
      </c>
      <c r="L246" s="5">
        <f t="shared" si="15"/>
        <v>0</v>
      </c>
      <c r="M246">
        <f t="shared" si="14"/>
        <v>0</v>
      </c>
    </row>
    <row r="247" spans="11:13" hidden="1" x14ac:dyDescent="0.3">
      <c r="K247" s="7">
        <f t="shared" si="13"/>
        <v>0</v>
      </c>
      <c r="L247" s="5">
        <f t="shared" si="15"/>
        <v>0</v>
      </c>
      <c r="M247">
        <f t="shared" si="14"/>
        <v>0</v>
      </c>
    </row>
    <row r="248" spans="11:13" hidden="1" x14ac:dyDescent="0.3">
      <c r="K248" s="7">
        <f t="shared" si="13"/>
        <v>0</v>
      </c>
      <c r="L248" s="5">
        <f t="shared" si="15"/>
        <v>0</v>
      </c>
      <c r="M248">
        <f t="shared" si="14"/>
        <v>0</v>
      </c>
    </row>
    <row r="249" spans="11:13" hidden="1" x14ac:dyDescent="0.3">
      <c r="K249" s="7">
        <f t="shared" si="13"/>
        <v>0</v>
      </c>
      <c r="L249" s="5">
        <f t="shared" si="15"/>
        <v>0</v>
      </c>
      <c r="M249">
        <f t="shared" si="14"/>
        <v>0</v>
      </c>
    </row>
    <row r="250" spans="11:13" hidden="1" x14ac:dyDescent="0.3">
      <c r="K250" s="7">
        <f t="shared" si="13"/>
        <v>0</v>
      </c>
      <c r="L250" s="5">
        <f t="shared" si="15"/>
        <v>0</v>
      </c>
      <c r="M250">
        <f t="shared" si="14"/>
        <v>0</v>
      </c>
    </row>
    <row r="251" spans="11:13" hidden="1" x14ac:dyDescent="0.3">
      <c r="K251" s="7">
        <f t="shared" si="13"/>
        <v>0</v>
      </c>
      <c r="L251" s="5">
        <f t="shared" si="15"/>
        <v>0</v>
      </c>
      <c r="M251">
        <f t="shared" si="14"/>
        <v>0</v>
      </c>
    </row>
    <row r="252" spans="11:13" hidden="1" x14ac:dyDescent="0.3">
      <c r="K252" s="7">
        <f t="shared" si="13"/>
        <v>0</v>
      </c>
      <c r="L252" s="5">
        <f t="shared" si="15"/>
        <v>0</v>
      </c>
      <c r="M252">
        <f t="shared" si="14"/>
        <v>0</v>
      </c>
    </row>
    <row r="253" spans="11:13" hidden="1" x14ac:dyDescent="0.3">
      <c r="K253" s="7">
        <f t="shared" si="13"/>
        <v>0</v>
      </c>
      <c r="L253" s="5">
        <f t="shared" si="15"/>
        <v>0</v>
      </c>
      <c r="M253">
        <f t="shared" si="14"/>
        <v>0</v>
      </c>
    </row>
    <row r="254" spans="11:13" hidden="1" x14ac:dyDescent="0.3">
      <c r="K254" s="7">
        <f t="shared" si="13"/>
        <v>0</v>
      </c>
      <c r="L254" s="5">
        <f t="shared" si="15"/>
        <v>0</v>
      </c>
      <c r="M254">
        <f t="shared" si="14"/>
        <v>0</v>
      </c>
    </row>
    <row r="255" spans="11:13" hidden="1" x14ac:dyDescent="0.3">
      <c r="K255" s="7">
        <f t="shared" si="13"/>
        <v>0</v>
      </c>
      <c r="L255" s="5">
        <f t="shared" si="15"/>
        <v>0</v>
      </c>
      <c r="M255">
        <f t="shared" si="14"/>
        <v>0</v>
      </c>
    </row>
    <row r="256" spans="11:13" hidden="1" x14ac:dyDescent="0.3">
      <c r="K256" s="7">
        <f t="shared" si="13"/>
        <v>0</v>
      </c>
      <c r="L256" s="5">
        <f t="shared" si="15"/>
        <v>0</v>
      </c>
      <c r="M256">
        <f t="shared" si="14"/>
        <v>0</v>
      </c>
    </row>
    <row r="257" spans="11:13" hidden="1" x14ac:dyDescent="0.3">
      <c r="K257" s="7">
        <f t="shared" si="13"/>
        <v>0</v>
      </c>
      <c r="L257" s="5">
        <f t="shared" si="15"/>
        <v>0</v>
      </c>
      <c r="M257">
        <f t="shared" si="14"/>
        <v>0</v>
      </c>
    </row>
    <row r="258" spans="11:13" hidden="1" x14ac:dyDescent="0.3">
      <c r="K258" s="7">
        <f t="shared" si="13"/>
        <v>0</v>
      </c>
      <c r="L258" s="5">
        <f t="shared" si="15"/>
        <v>0</v>
      </c>
      <c r="M258">
        <f t="shared" si="14"/>
        <v>0</v>
      </c>
    </row>
    <row r="259" spans="11:13" hidden="1" x14ac:dyDescent="0.3">
      <c r="K259" s="7">
        <f t="shared" si="13"/>
        <v>0</v>
      </c>
      <c r="L259" s="5">
        <f t="shared" si="15"/>
        <v>0</v>
      </c>
      <c r="M259">
        <f t="shared" si="14"/>
        <v>0</v>
      </c>
    </row>
    <row r="260" spans="11:13" hidden="1" x14ac:dyDescent="0.3">
      <c r="K260" s="7">
        <f t="shared" si="13"/>
        <v>0</v>
      </c>
      <c r="L260" s="5">
        <f t="shared" si="15"/>
        <v>0</v>
      </c>
      <c r="M260">
        <f t="shared" si="14"/>
        <v>0</v>
      </c>
    </row>
    <row r="261" spans="11:13" hidden="1" x14ac:dyDescent="0.3">
      <c r="K261" s="7">
        <f t="shared" ref="K261:K324" si="16">SUM(F261:J261)</f>
        <v>0</v>
      </c>
      <c r="L261" s="5">
        <f t="shared" si="15"/>
        <v>0</v>
      </c>
      <c r="M261">
        <f t="shared" ref="M261:M324" si="17">SUM(K261*L261)</f>
        <v>0</v>
      </c>
    </row>
    <row r="262" spans="11:13" hidden="1" x14ac:dyDescent="0.3">
      <c r="K262" s="7">
        <f t="shared" si="16"/>
        <v>0</v>
      </c>
      <c r="L262" s="5">
        <f t="shared" ref="L262:L325" si="18">IF(D262="X",0,IF(E262="",0,IF(E262="H",0,VLOOKUP(E262,$F$539:$G$553,2))))</f>
        <v>0</v>
      </c>
      <c r="M262">
        <f t="shared" si="17"/>
        <v>0</v>
      </c>
    </row>
    <row r="263" spans="11:13" hidden="1" x14ac:dyDescent="0.3">
      <c r="K263" s="7">
        <f t="shared" si="16"/>
        <v>0</v>
      </c>
      <c r="L263" s="5">
        <f t="shared" si="18"/>
        <v>0</v>
      </c>
      <c r="M263">
        <f t="shared" si="17"/>
        <v>0</v>
      </c>
    </row>
    <row r="264" spans="11:13" hidden="1" x14ac:dyDescent="0.3">
      <c r="K264" s="7">
        <f t="shared" si="16"/>
        <v>0</v>
      </c>
      <c r="L264" s="5">
        <f t="shared" si="18"/>
        <v>0</v>
      </c>
      <c r="M264">
        <f t="shared" si="17"/>
        <v>0</v>
      </c>
    </row>
    <row r="265" spans="11:13" hidden="1" x14ac:dyDescent="0.3">
      <c r="K265" s="7">
        <f t="shared" si="16"/>
        <v>0</v>
      </c>
      <c r="L265" s="5">
        <f t="shared" si="18"/>
        <v>0</v>
      </c>
      <c r="M265">
        <f t="shared" si="17"/>
        <v>0</v>
      </c>
    </row>
    <row r="266" spans="11:13" hidden="1" x14ac:dyDescent="0.3">
      <c r="K266" s="7">
        <f t="shared" si="16"/>
        <v>0</v>
      </c>
      <c r="L266" s="5">
        <f t="shared" si="18"/>
        <v>0</v>
      </c>
      <c r="M266">
        <f t="shared" si="17"/>
        <v>0</v>
      </c>
    </row>
    <row r="267" spans="11:13" hidden="1" x14ac:dyDescent="0.3">
      <c r="K267" s="7">
        <f t="shared" si="16"/>
        <v>0</v>
      </c>
      <c r="L267" s="5">
        <f t="shared" si="18"/>
        <v>0</v>
      </c>
      <c r="M267">
        <f t="shared" si="17"/>
        <v>0</v>
      </c>
    </row>
    <row r="268" spans="11:13" hidden="1" x14ac:dyDescent="0.3">
      <c r="K268" s="7">
        <f t="shared" si="16"/>
        <v>0</v>
      </c>
      <c r="L268" s="5">
        <f t="shared" si="18"/>
        <v>0</v>
      </c>
      <c r="M268">
        <f t="shared" si="17"/>
        <v>0</v>
      </c>
    </row>
    <row r="269" spans="11:13" hidden="1" x14ac:dyDescent="0.3">
      <c r="K269" s="7">
        <f t="shared" si="16"/>
        <v>0</v>
      </c>
      <c r="L269" s="5">
        <f t="shared" si="18"/>
        <v>0</v>
      </c>
      <c r="M269">
        <f t="shared" si="17"/>
        <v>0</v>
      </c>
    </row>
    <row r="270" spans="11:13" hidden="1" x14ac:dyDescent="0.3">
      <c r="K270" s="7">
        <f t="shared" si="16"/>
        <v>0</v>
      </c>
      <c r="L270" s="5">
        <f t="shared" si="18"/>
        <v>0</v>
      </c>
      <c r="M270">
        <f t="shared" si="17"/>
        <v>0</v>
      </c>
    </row>
    <row r="271" spans="11:13" hidden="1" x14ac:dyDescent="0.3">
      <c r="K271" s="7">
        <f t="shared" si="16"/>
        <v>0</v>
      </c>
      <c r="L271" s="5">
        <f t="shared" si="18"/>
        <v>0</v>
      </c>
      <c r="M271">
        <f t="shared" si="17"/>
        <v>0</v>
      </c>
    </row>
    <row r="272" spans="11:13" hidden="1" x14ac:dyDescent="0.3">
      <c r="K272" s="7">
        <f t="shared" si="16"/>
        <v>0</v>
      </c>
      <c r="L272" s="5">
        <f t="shared" si="18"/>
        <v>0</v>
      </c>
      <c r="M272">
        <f t="shared" si="17"/>
        <v>0</v>
      </c>
    </row>
    <row r="273" spans="11:13" hidden="1" x14ac:dyDescent="0.3">
      <c r="K273" s="7">
        <f t="shared" si="16"/>
        <v>0</v>
      </c>
      <c r="L273" s="5">
        <f t="shared" si="18"/>
        <v>0</v>
      </c>
      <c r="M273">
        <f t="shared" si="17"/>
        <v>0</v>
      </c>
    </row>
    <row r="274" spans="11:13" hidden="1" x14ac:dyDescent="0.3">
      <c r="K274" s="7">
        <f t="shared" si="16"/>
        <v>0</v>
      </c>
      <c r="L274" s="5">
        <f t="shared" si="18"/>
        <v>0</v>
      </c>
      <c r="M274">
        <f t="shared" si="17"/>
        <v>0</v>
      </c>
    </row>
    <row r="275" spans="11:13" hidden="1" x14ac:dyDescent="0.3">
      <c r="K275" s="7">
        <f t="shared" si="16"/>
        <v>0</v>
      </c>
      <c r="L275" s="5">
        <f t="shared" si="18"/>
        <v>0</v>
      </c>
      <c r="M275">
        <f t="shared" si="17"/>
        <v>0</v>
      </c>
    </row>
    <row r="276" spans="11:13" hidden="1" x14ac:dyDescent="0.3">
      <c r="K276" s="7">
        <f t="shared" si="16"/>
        <v>0</v>
      </c>
      <c r="L276" s="5">
        <f t="shared" si="18"/>
        <v>0</v>
      </c>
      <c r="M276">
        <f t="shared" si="17"/>
        <v>0</v>
      </c>
    </row>
    <row r="277" spans="11:13" hidden="1" x14ac:dyDescent="0.3">
      <c r="K277" s="7">
        <f t="shared" si="16"/>
        <v>0</v>
      </c>
      <c r="L277" s="5">
        <f t="shared" si="18"/>
        <v>0</v>
      </c>
      <c r="M277">
        <f t="shared" si="17"/>
        <v>0</v>
      </c>
    </row>
    <row r="278" spans="11:13" hidden="1" x14ac:dyDescent="0.3">
      <c r="K278" s="7">
        <f t="shared" si="16"/>
        <v>0</v>
      </c>
      <c r="L278" s="5">
        <f t="shared" si="18"/>
        <v>0</v>
      </c>
      <c r="M278">
        <f t="shared" si="17"/>
        <v>0</v>
      </c>
    </row>
    <row r="279" spans="11:13" hidden="1" x14ac:dyDescent="0.3">
      <c r="K279" s="7">
        <f t="shared" si="16"/>
        <v>0</v>
      </c>
      <c r="L279" s="5">
        <f t="shared" si="18"/>
        <v>0</v>
      </c>
      <c r="M279">
        <f t="shared" si="17"/>
        <v>0</v>
      </c>
    </row>
    <row r="280" spans="11:13" hidden="1" x14ac:dyDescent="0.3">
      <c r="K280" s="7">
        <f t="shared" si="16"/>
        <v>0</v>
      </c>
      <c r="L280" s="5">
        <f t="shared" si="18"/>
        <v>0</v>
      </c>
      <c r="M280">
        <f t="shared" si="17"/>
        <v>0</v>
      </c>
    </row>
    <row r="281" spans="11:13" hidden="1" x14ac:dyDescent="0.3">
      <c r="K281" s="7">
        <f t="shared" si="16"/>
        <v>0</v>
      </c>
      <c r="L281" s="5">
        <f t="shared" si="18"/>
        <v>0</v>
      </c>
      <c r="M281">
        <f t="shared" si="17"/>
        <v>0</v>
      </c>
    </row>
    <row r="282" spans="11:13" hidden="1" x14ac:dyDescent="0.3">
      <c r="K282" s="7">
        <f t="shared" si="16"/>
        <v>0</v>
      </c>
      <c r="L282" s="5">
        <f t="shared" si="18"/>
        <v>0</v>
      </c>
      <c r="M282">
        <f t="shared" si="17"/>
        <v>0</v>
      </c>
    </row>
    <row r="283" spans="11:13" hidden="1" x14ac:dyDescent="0.3">
      <c r="K283" s="7">
        <f t="shared" si="16"/>
        <v>0</v>
      </c>
      <c r="L283" s="5">
        <f t="shared" si="18"/>
        <v>0</v>
      </c>
      <c r="M283">
        <f t="shared" si="17"/>
        <v>0</v>
      </c>
    </row>
    <row r="284" spans="11:13" hidden="1" x14ac:dyDescent="0.3">
      <c r="K284" s="7">
        <f t="shared" si="16"/>
        <v>0</v>
      </c>
      <c r="L284" s="5">
        <f t="shared" si="18"/>
        <v>0</v>
      </c>
      <c r="M284">
        <f t="shared" si="17"/>
        <v>0</v>
      </c>
    </row>
    <row r="285" spans="11:13" hidden="1" x14ac:dyDescent="0.3">
      <c r="K285" s="7">
        <f t="shared" si="16"/>
        <v>0</v>
      </c>
      <c r="L285" s="5">
        <f t="shared" si="18"/>
        <v>0</v>
      </c>
      <c r="M285">
        <f t="shared" si="17"/>
        <v>0</v>
      </c>
    </row>
    <row r="286" spans="11:13" hidden="1" x14ac:dyDescent="0.3">
      <c r="K286" s="7">
        <f t="shared" si="16"/>
        <v>0</v>
      </c>
      <c r="L286" s="5">
        <f t="shared" si="18"/>
        <v>0</v>
      </c>
      <c r="M286">
        <f t="shared" si="17"/>
        <v>0</v>
      </c>
    </row>
    <row r="287" spans="11:13" hidden="1" x14ac:dyDescent="0.3">
      <c r="K287" s="7">
        <f t="shared" si="16"/>
        <v>0</v>
      </c>
      <c r="L287" s="5">
        <f t="shared" si="18"/>
        <v>0</v>
      </c>
      <c r="M287">
        <f t="shared" si="17"/>
        <v>0</v>
      </c>
    </row>
    <row r="288" spans="11:13" hidden="1" x14ac:dyDescent="0.3">
      <c r="K288" s="7">
        <f t="shared" si="16"/>
        <v>0</v>
      </c>
      <c r="L288" s="5">
        <f t="shared" si="18"/>
        <v>0</v>
      </c>
      <c r="M288">
        <f t="shared" si="17"/>
        <v>0</v>
      </c>
    </row>
    <row r="289" spans="11:13" hidden="1" x14ac:dyDescent="0.3">
      <c r="K289" s="7">
        <f t="shared" si="16"/>
        <v>0</v>
      </c>
      <c r="L289" s="5">
        <f t="shared" si="18"/>
        <v>0</v>
      </c>
      <c r="M289">
        <f t="shared" si="17"/>
        <v>0</v>
      </c>
    </row>
    <row r="290" spans="11:13" hidden="1" x14ac:dyDescent="0.3">
      <c r="K290" s="7">
        <f t="shared" si="16"/>
        <v>0</v>
      </c>
      <c r="L290" s="5">
        <f t="shared" si="18"/>
        <v>0</v>
      </c>
      <c r="M290">
        <f t="shared" si="17"/>
        <v>0</v>
      </c>
    </row>
    <row r="291" spans="11:13" hidden="1" x14ac:dyDescent="0.3">
      <c r="K291" s="7">
        <f t="shared" si="16"/>
        <v>0</v>
      </c>
      <c r="L291" s="5">
        <f t="shared" si="18"/>
        <v>0</v>
      </c>
      <c r="M291">
        <f t="shared" si="17"/>
        <v>0</v>
      </c>
    </row>
    <row r="292" spans="11:13" hidden="1" x14ac:dyDescent="0.3">
      <c r="K292" s="7">
        <f t="shared" si="16"/>
        <v>0</v>
      </c>
      <c r="L292" s="5">
        <f t="shared" si="18"/>
        <v>0</v>
      </c>
      <c r="M292">
        <f t="shared" si="17"/>
        <v>0</v>
      </c>
    </row>
    <row r="293" spans="11:13" hidden="1" x14ac:dyDescent="0.3">
      <c r="K293" s="7">
        <f t="shared" si="16"/>
        <v>0</v>
      </c>
      <c r="L293" s="5">
        <f t="shared" si="18"/>
        <v>0</v>
      </c>
      <c r="M293">
        <f t="shared" si="17"/>
        <v>0</v>
      </c>
    </row>
    <row r="294" spans="11:13" hidden="1" x14ac:dyDescent="0.3">
      <c r="K294" s="7">
        <f t="shared" si="16"/>
        <v>0</v>
      </c>
      <c r="L294" s="5">
        <f t="shared" si="18"/>
        <v>0</v>
      </c>
      <c r="M294">
        <f t="shared" si="17"/>
        <v>0</v>
      </c>
    </row>
    <row r="295" spans="11:13" hidden="1" x14ac:dyDescent="0.3">
      <c r="K295" s="7">
        <f t="shared" si="16"/>
        <v>0</v>
      </c>
      <c r="L295" s="5">
        <f t="shared" si="18"/>
        <v>0</v>
      </c>
      <c r="M295">
        <f t="shared" si="17"/>
        <v>0</v>
      </c>
    </row>
    <row r="296" spans="11:13" hidden="1" x14ac:dyDescent="0.3">
      <c r="K296" s="7">
        <f t="shared" si="16"/>
        <v>0</v>
      </c>
      <c r="L296" s="5">
        <f t="shared" si="18"/>
        <v>0</v>
      </c>
      <c r="M296">
        <f t="shared" si="17"/>
        <v>0</v>
      </c>
    </row>
    <row r="297" spans="11:13" hidden="1" x14ac:dyDescent="0.3">
      <c r="K297" s="7">
        <f t="shared" si="16"/>
        <v>0</v>
      </c>
      <c r="L297" s="5">
        <f t="shared" si="18"/>
        <v>0</v>
      </c>
      <c r="M297">
        <f t="shared" si="17"/>
        <v>0</v>
      </c>
    </row>
    <row r="298" spans="11:13" hidden="1" x14ac:dyDescent="0.3">
      <c r="K298" s="7">
        <f t="shared" si="16"/>
        <v>0</v>
      </c>
      <c r="L298" s="5">
        <f t="shared" si="18"/>
        <v>0</v>
      </c>
      <c r="M298">
        <f t="shared" si="17"/>
        <v>0</v>
      </c>
    </row>
    <row r="299" spans="11:13" hidden="1" x14ac:dyDescent="0.3">
      <c r="K299" s="7">
        <f t="shared" si="16"/>
        <v>0</v>
      </c>
      <c r="L299" s="5">
        <f t="shared" si="18"/>
        <v>0</v>
      </c>
      <c r="M299">
        <f t="shared" si="17"/>
        <v>0</v>
      </c>
    </row>
    <row r="300" spans="11:13" hidden="1" x14ac:dyDescent="0.3">
      <c r="K300" s="7">
        <f t="shared" si="16"/>
        <v>0</v>
      </c>
      <c r="L300" s="5">
        <f t="shared" si="18"/>
        <v>0</v>
      </c>
      <c r="M300">
        <f t="shared" si="17"/>
        <v>0</v>
      </c>
    </row>
    <row r="301" spans="11:13" hidden="1" x14ac:dyDescent="0.3">
      <c r="K301" s="7">
        <f t="shared" si="16"/>
        <v>0</v>
      </c>
      <c r="L301" s="5">
        <f t="shared" si="18"/>
        <v>0</v>
      </c>
      <c r="M301">
        <f t="shared" si="17"/>
        <v>0</v>
      </c>
    </row>
    <row r="302" spans="11:13" hidden="1" x14ac:dyDescent="0.3">
      <c r="K302" s="7">
        <f t="shared" si="16"/>
        <v>0</v>
      </c>
      <c r="L302" s="5">
        <f t="shared" si="18"/>
        <v>0</v>
      </c>
      <c r="M302">
        <f t="shared" si="17"/>
        <v>0</v>
      </c>
    </row>
    <row r="303" spans="11:13" hidden="1" x14ac:dyDescent="0.3">
      <c r="K303" s="7">
        <f t="shared" si="16"/>
        <v>0</v>
      </c>
      <c r="L303" s="5">
        <f t="shared" si="18"/>
        <v>0</v>
      </c>
      <c r="M303">
        <f t="shared" si="17"/>
        <v>0</v>
      </c>
    </row>
    <row r="304" spans="11:13" hidden="1" x14ac:dyDescent="0.3">
      <c r="K304" s="7">
        <f t="shared" si="16"/>
        <v>0</v>
      </c>
      <c r="L304" s="5">
        <f t="shared" si="18"/>
        <v>0</v>
      </c>
      <c r="M304">
        <f t="shared" si="17"/>
        <v>0</v>
      </c>
    </row>
    <row r="305" spans="11:13" hidden="1" x14ac:dyDescent="0.3">
      <c r="K305" s="7">
        <f t="shared" si="16"/>
        <v>0</v>
      </c>
      <c r="L305" s="5">
        <f t="shared" si="18"/>
        <v>0</v>
      </c>
      <c r="M305">
        <f t="shared" si="17"/>
        <v>0</v>
      </c>
    </row>
    <row r="306" spans="11:13" hidden="1" x14ac:dyDescent="0.3">
      <c r="K306" s="7">
        <f t="shared" si="16"/>
        <v>0</v>
      </c>
      <c r="L306" s="5">
        <f t="shared" si="18"/>
        <v>0</v>
      </c>
      <c r="M306">
        <f t="shared" si="17"/>
        <v>0</v>
      </c>
    </row>
    <row r="307" spans="11:13" hidden="1" x14ac:dyDescent="0.3">
      <c r="K307" s="7">
        <f t="shared" si="16"/>
        <v>0</v>
      </c>
      <c r="L307" s="5">
        <f t="shared" si="18"/>
        <v>0</v>
      </c>
      <c r="M307">
        <f t="shared" si="17"/>
        <v>0</v>
      </c>
    </row>
    <row r="308" spans="11:13" hidden="1" x14ac:dyDescent="0.3">
      <c r="K308" s="7">
        <f t="shared" si="16"/>
        <v>0</v>
      </c>
      <c r="L308" s="5">
        <f t="shared" si="18"/>
        <v>0</v>
      </c>
      <c r="M308">
        <f t="shared" si="17"/>
        <v>0</v>
      </c>
    </row>
    <row r="309" spans="11:13" hidden="1" x14ac:dyDescent="0.3">
      <c r="K309" s="7">
        <f t="shared" si="16"/>
        <v>0</v>
      </c>
      <c r="L309" s="5">
        <f t="shared" si="18"/>
        <v>0</v>
      </c>
      <c r="M309">
        <f t="shared" si="17"/>
        <v>0</v>
      </c>
    </row>
    <row r="310" spans="11:13" hidden="1" x14ac:dyDescent="0.3">
      <c r="K310" s="7">
        <f t="shared" si="16"/>
        <v>0</v>
      </c>
      <c r="L310" s="5">
        <f t="shared" si="18"/>
        <v>0</v>
      </c>
      <c r="M310">
        <f t="shared" si="17"/>
        <v>0</v>
      </c>
    </row>
    <row r="311" spans="11:13" hidden="1" x14ac:dyDescent="0.3">
      <c r="K311" s="7">
        <f t="shared" si="16"/>
        <v>0</v>
      </c>
      <c r="L311" s="5">
        <f t="shared" si="18"/>
        <v>0</v>
      </c>
      <c r="M311">
        <f t="shared" si="17"/>
        <v>0</v>
      </c>
    </row>
    <row r="312" spans="11:13" hidden="1" x14ac:dyDescent="0.3">
      <c r="K312" s="7">
        <f t="shared" si="16"/>
        <v>0</v>
      </c>
      <c r="L312" s="5">
        <f t="shared" si="18"/>
        <v>0</v>
      </c>
      <c r="M312">
        <f t="shared" si="17"/>
        <v>0</v>
      </c>
    </row>
    <row r="313" spans="11:13" hidden="1" x14ac:dyDescent="0.3">
      <c r="K313" s="7">
        <f t="shared" si="16"/>
        <v>0</v>
      </c>
      <c r="L313" s="5">
        <f t="shared" si="18"/>
        <v>0</v>
      </c>
      <c r="M313">
        <f t="shared" si="17"/>
        <v>0</v>
      </c>
    </row>
    <row r="314" spans="11:13" hidden="1" x14ac:dyDescent="0.3">
      <c r="K314" s="7">
        <f t="shared" si="16"/>
        <v>0</v>
      </c>
      <c r="L314" s="5">
        <f t="shared" si="18"/>
        <v>0</v>
      </c>
      <c r="M314">
        <f t="shared" si="17"/>
        <v>0</v>
      </c>
    </row>
    <row r="315" spans="11:13" hidden="1" x14ac:dyDescent="0.3">
      <c r="K315" s="7">
        <f t="shared" si="16"/>
        <v>0</v>
      </c>
      <c r="L315" s="5">
        <f t="shared" si="18"/>
        <v>0</v>
      </c>
      <c r="M315">
        <f t="shared" si="17"/>
        <v>0</v>
      </c>
    </row>
    <row r="316" spans="11:13" hidden="1" x14ac:dyDescent="0.3">
      <c r="K316" s="7">
        <f t="shared" si="16"/>
        <v>0</v>
      </c>
      <c r="L316" s="5">
        <f t="shared" si="18"/>
        <v>0</v>
      </c>
      <c r="M316">
        <f t="shared" si="17"/>
        <v>0</v>
      </c>
    </row>
    <row r="317" spans="11:13" hidden="1" x14ac:dyDescent="0.3">
      <c r="K317" s="7">
        <f t="shared" si="16"/>
        <v>0</v>
      </c>
      <c r="L317" s="5">
        <f t="shared" si="18"/>
        <v>0</v>
      </c>
      <c r="M317">
        <f t="shared" si="17"/>
        <v>0</v>
      </c>
    </row>
    <row r="318" spans="11:13" hidden="1" x14ac:dyDescent="0.3">
      <c r="K318" s="7">
        <f t="shared" si="16"/>
        <v>0</v>
      </c>
      <c r="L318" s="5">
        <f t="shared" si="18"/>
        <v>0</v>
      </c>
      <c r="M318">
        <f t="shared" si="17"/>
        <v>0</v>
      </c>
    </row>
    <row r="319" spans="11:13" hidden="1" x14ac:dyDescent="0.3">
      <c r="K319" s="7">
        <f t="shared" si="16"/>
        <v>0</v>
      </c>
      <c r="L319" s="5">
        <f t="shared" si="18"/>
        <v>0</v>
      </c>
      <c r="M319">
        <f t="shared" si="17"/>
        <v>0</v>
      </c>
    </row>
    <row r="320" spans="11:13" hidden="1" x14ac:dyDescent="0.3">
      <c r="K320" s="7">
        <f t="shared" si="16"/>
        <v>0</v>
      </c>
      <c r="L320" s="5">
        <f t="shared" si="18"/>
        <v>0</v>
      </c>
      <c r="M320">
        <f t="shared" si="17"/>
        <v>0</v>
      </c>
    </row>
    <row r="321" spans="11:13" hidden="1" x14ac:dyDescent="0.3">
      <c r="K321" s="7">
        <f t="shared" si="16"/>
        <v>0</v>
      </c>
      <c r="L321" s="5">
        <f t="shared" si="18"/>
        <v>0</v>
      </c>
      <c r="M321">
        <f t="shared" si="17"/>
        <v>0</v>
      </c>
    </row>
    <row r="322" spans="11:13" hidden="1" x14ac:dyDescent="0.3">
      <c r="K322" s="7">
        <f t="shared" si="16"/>
        <v>0</v>
      </c>
      <c r="L322" s="5">
        <f t="shared" si="18"/>
        <v>0</v>
      </c>
      <c r="M322">
        <f t="shared" si="17"/>
        <v>0</v>
      </c>
    </row>
    <row r="323" spans="11:13" hidden="1" x14ac:dyDescent="0.3">
      <c r="K323" s="7">
        <f t="shared" si="16"/>
        <v>0</v>
      </c>
      <c r="L323" s="5">
        <f t="shared" si="18"/>
        <v>0</v>
      </c>
      <c r="M323">
        <f t="shared" si="17"/>
        <v>0</v>
      </c>
    </row>
    <row r="324" spans="11:13" hidden="1" x14ac:dyDescent="0.3">
      <c r="K324" s="7">
        <f t="shared" si="16"/>
        <v>0</v>
      </c>
      <c r="L324" s="5">
        <f t="shared" si="18"/>
        <v>0</v>
      </c>
      <c r="M324">
        <f t="shared" si="17"/>
        <v>0</v>
      </c>
    </row>
    <row r="325" spans="11:13" hidden="1" x14ac:dyDescent="0.3">
      <c r="K325" s="7">
        <f t="shared" ref="K325:K388" si="19">SUM(F325:J325)</f>
        <v>0</v>
      </c>
      <c r="L325" s="5">
        <f t="shared" si="18"/>
        <v>0</v>
      </c>
      <c r="M325">
        <f t="shared" ref="M325:M388" si="20">SUM(K325*L325)</f>
        <v>0</v>
      </c>
    </row>
    <row r="326" spans="11:13" hidden="1" x14ac:dyDescent="0.3">
      <c r="K326" s="7">
        <f t="shared" si="19"/>
        <v>0</v>
      </c>
      <c r="L326" s="5">
        <f t="shared" ref="L326:L389" si="21">IF(D326="X",0,IF(E326="",0,IF(E326="H",0,VLOOKUP(E326,$F$539:$G$553,2))))</f>
        <v>0</v>
      </c>
      <c r="M326">
        <f t="shared" si="20"/>
        <v>0</v>
      </c>
    </row>
    <row r="327" spans="11:13" hidden="1" x14ac:dyDescent="0.3">
      <c r="K327" s="7">
        <f t="shared" si="19"/>
        <v>0</v>
      </c>
      <c r="L327" s="5">
        <f t="shared" si="21"/>
        <v>0</v>
      </c>
      <c r="M327">
        <f t="shared" si="20"/>
        <v>0</v>
      </c>
    </row>
    <row r="328" spans="11:13" hidden="1" x14ac:dyDescent="0.3">
      <c r="K328" s="7">
        <f t="shared" si="19"/>
        <v>0</v>
      </c>
      <c r="L328" s="5">
        <f t="shared" si="21"/>
        <v>0</v>
      </c>
      <c r="M328">
        <f t="shared" si="20"/>
        <v>0</v>
      </c>
    </row>
    <row r="329" spans="11:13" hidden="1" x14ac:dyDescent="0.3">
      <c r="K329" s="7">
        <f t="shared" si="19"/>
        <v>0</v>
      </c>
      <c r="L329" s="5">
        <f t="shared" si="21"/>
        <v>0</v>
      </c>
      <c r="M329">
        <f t="shared" si="20"/>
        <v>0</v>
      </c>
    </row>
    <row r="330" spans="11:13" hidden="1" x14ac:dyDescent="0.3">
      <c r="K330" s="7">
        <f t="shared" si="19"/>
        <v>0</v>
      </c>
      <c r="L330" s="5">
        <f t="shared" si="21"/>
        <v>0</v>
      </c>
      <c r="M330">
        <f t="shared" si="20"/>
        <v>0</v>
      </c>
    </row>
    <row r="331" spans="11:13" hidden="1" x14ac:dyDescent="0.3">
      <c r="K331" s="7">
        <f t="shared" si="19"/>
        <v>0</v>
      </c>
      <c r="L331" s="5">
        <f t="shared" si="21"/>
        <v>0</v>
      </c>
      <c r="M331">
        <f t="shared" si="20"/>
        <v>0</v>
      </c>
    </row>
    <row r="332" spans="11:13" hidden="1" x14ac:dyDescent="0.3">
      <c r="K332" s="7">
        <f t="shared" si="19"/>
        <v>0</v>
      </c>
      <c r="L332" s="5">
        <f t="shared" si="21"/>
        <v>0</v>
      </c>
      <c r="M332">
        <f t="shared" si="20"/>
        <v>0</v>
      </c>
    </row>
    <row r="333" spans="11:13" hidden="1" x14ac:dyDescent="0.3">
      <c r="K333" s="7">
        <f t="shared" si="19"/>
        <v>0</v>
      </c>
      <c r="L333" s="5">
        <f t="shared" si="21"/>
        <v>0</v>
      </c>
      <c r="M333">
        <f t="shared" si="20"/>
        <v>0</v>
      </c>
    </row>
    <row r="334" spans="11:13" hidden="1" x14ac:dyDescent="0.3">
      <c r="K334" s="7">
        <f t="shared" si="19"/>
        <v>0</v>
      </c>
      <c r="L334" s="5">
        <f t="shared" si="21"/>
        <v>0</v>
      </c>
      <c r="M334">
        <f t="shared" si="20"/>
        <v>0</v>
      </c>
    </row>
    <row r="335" spans="11:13" hidden="1" x14ac:dyDescent="0.3">
      <c r="K335" s="7">
        <f t="shared" si="19"/>
        <v>0</v>
      </c>
      <c r="L335" s="5">
        <f t="shared" si="21"/>
        <v>0</v>
      </c>
      <c r="M335">
        <f t="shared" si="20"/>
        <v>0</v>
      </c>
    </row>
    <row r="336" spans="11:13" hidden="1" x14ac:dyDescent="0.3">
      <c r="K336" s="7">
        <f t="shared" si="19"/>
        <v>0</v>
      </c>
      <c r="L336" s="5">
        <f t="shared" si="21"/>
        <v>0</v>
      </c>
      <c r="M336">
        <f t="shared" si="20"/>
        <v>0</v>
      </c>
    </row>
    <row r="337" spans="11:13" hidden="1" x14ac:dyDescent="0.3">
      <c r="K337" s="7">
        <f t="shared" si="19"/>
        <v>0</v>
      </c>
      <c r="L337" s="5">
        <f t="shared" si="21"/>
        <v>0</v>
      </c>
      <c r="M337">
        <f t="shared" si="20"/>
        <v>0</v>
      </c>
    </row>
    <row r="338" spans="11:13" hidden="1" x14ac:dyDescent="0.3">
      <c r="K338" s="7">
        <f t="shared" si="19"/>
        <v>0</v>
      </c>
      <c r="L338" s="5">
        <f t="shared" si="21"/>
        <v>0</v>
      </c>
      <c r="M338">
        <f t="shared" si="20"/>
        <v>0</v>
      </c>
    </row>
    <row r="339" spans="11:13" hidden="1" x14ac:dyDescent="0.3">
      <c r="K339" s="7">
        <f t="shared" si="19"/>
        <v>0</v>
      </c>
      <c r="L339" s="5">
        <f t="shared" si="21"/>
        <v>0</v>
      </c>
      <c r="M339">
        <f t="shared" si="20"/>
        <v>0</v>
      </c>
    </row>
    <row r="340" spans="11:13" hidden="1" x14ac:dyDescent="0.3">
      <c r="K340" s="7">
        <f t="shared" si="19"/>
        <v>0</v>
      </c>
      <c r="L340" s="5">
        <f t="shared" si="21"/>
        <v>0</v>
      </c>
      <c r="M340">
        <f t="shared" si="20"/>
        <v>0</v>
      </c>
    </row>
    <row r="341" spans="11:13" hidden="1" x14ac:dyDescent="0.3">
      <c r="K341" s="7">
        <f t="shared" si="19"/>
        <v>0</v>
      </c>
      <c r="L341" s="5">
        <f t="shared" si="21"/>
        <v>0</v>
      </c>
      <c r="M341">
        <f t="shared" si="20"/>
        <v>0</v>
      </c>
    </row>
    <row r="342" spans="11:13" hidden="1" x14ac:dyDescent="0.3">
      <c r="K342" s="7">
        <f t="shared" si="19"/>
        <v>0</v>
      </c>
      <c r="L342" s="5">
        <f t="shared" si="21"/>
        <v>0</v>
      </c>
      <c r="M342">
        <f t="shared" si="20"/>
        <v>0</v>
      </c>
    </row>
    <row r="343" spans="11:13" hidden="1" x14ac:dyDescent="0.3">
      <c r="K343" s="7">
        <f t="shared" si="19"/>
        <v>0</v>
      </c>
      <c r="L343" s="5">
        <f t="shared" si="21"/>
        <v>0</v>
      </c>
      <c r="M343">
        <f t="shared" si="20"/>
        <v>0</v>
      </c>
    </row>
    <row r="344" spans="11:13" hidden="1" x14ac:dyDescent="0.3">
      <c r="K344" s="7">
        <f t="shared" si="19"/>
        <v>0</v>
      </c>
      <c r="L344" s="5">
        <f t="shared" si="21"/>
        <v>0</v>
      </c>
      <c r="M344">
        <f t="shared" si="20"/>
        <v>0</v>
      </c>
    </row>
    <row r="345" spans="11:13" hidden="1" x14ac:dyDescent="0.3">
      <c r="K345" s="7">
        <f t="shared" si="19"/>
        <v>0</v>
      </c>
      <c r="L345" s="5">
        <f t="shared" si="21"/>
        <v>0</v>
      </c>
      <c r="M345">
        <f t="shared" si="20"/>
        <v>0</v>
      </c>
    </row>
    <row r="346" spans="11:13" hidden="1" x14ac:dyDescent="0.3">
      <c r="K346" s="7">
        <f t="shared" si="19"/>
        <v>0</v>
      </c>
      <c r="L346" s="5">
        <f t="shared" si="21"/>
        <v>0</v>
      </c>
      <c r="M346">
        <f t="shared" si="20"/>
        <v>0</v>
      </c>
    </row>
    <row r="347" spans="11:13" hidden="1" x14ac:dyDescent="0.3">
      <c r="K347" s="7">
        <f t="shared" si="19"/>
        <v>0</v>
      </c>
      <c r="L347" s="5">
        <f t="shared" si="21"/>
        <v>0</v>
      </c>
      <c r="M347">
        <f t="shared" si="20"/>
        <v>0</v>
      </c>
    </row>
    <row r="348" spans="11:13" hidden="1" x14ac:dyDescent="0.3">
      <c r="K348" s="7">
        <f t="shared" si="19"/>
        <v>0</v>
      </c>
      <c r="L348" s="5">
        <f t="shared" si="21"/>
        <v>0</v>
      </c>
      <c r="M348">
        <f t="shared" si="20"/>
        <v>0</v>
      </c>
    </row>
    <row r="349" spans="11:13" hidden="1" x14ac:dyDescent="0.3">
      <c r="K349" s="7">
        <f t="shared" si="19"/>
        <v>0</v>
      </c>
      <c r="L349" s="5">
        <f t="shared" si="21"/>
        <v>0</v>
      </c>
      <c r="M349">
        <f t="shared" si="20"/>
        <v>0</v>
      </c>
    </row>
    <row r="350" spans="11:13" hidden="1" x14ac:dyDescent="0.3">
      <c r="K350" s="7">
        <f t="shared" si="19"/>
        <v>0</v>
      </c>
      <c r="L350" s="5">
        <f t="shared" si="21"/>
        <v>0</v>
      </c>
      <c r="M350">
        <f t="shared" si="20"/>
        <v>0</v>
      </c>
    </row>
    <row r="351" spans="11:13" hidden="1" x14ac:dyDescent="0.3">
      <c r="K351" s="7">
        <f t="shared" si="19"/>
        <v>0</v>
      </c>
      <c r="L351" s="5">
        <f t="shared" si="21"/>
        <v>0</v>
      </c>
      <c r="M351">
        <f t="shared" si="20"/>
        <v>0</v>
      </c>
    </row>
    <row r="352" spans="11:13" hidden="1" x14ac:dyDescent="0.3">
      <c r="K352" s="7">
        <f t="shared" si="19"/>
        <v>0</v>
      </c>
      <c r="L352" s="5">
        <f t="shared" si="21"/>
        <v>0</v>
      </c>
      <c r="M352">
        <f t="shared" si="20"/>
        <v>0</v>
      </c>
    </row>
    <row r="353" spans="11:13" hidden="1" x14ac:dyDescent="0.3">
      <c r="K353" s="7">
        <f t="shared" si="19"/>
        <v>0</v>
      </c>
      <c r="L353" s="5">
        <f t="shared" si="21"/>
        <v>0</v>
      </c>
      <c r="M353">
        <f t="shared" si="20"/>
        <v>0</v>
      </c>
    </row>
    <row r="354" spans="11:13" hidden="1" x14ac:dyDescent="0.3">
      <c r="K354" s="7">
        <f t="shared" si="19"/>
        <v>0</v>
      </c>
      <c r="L354" s="5">
        <f t="shared" si="21"/>
        <v>0</v>
      </c>
      <c r="M354">
        <f t="shared" si="20"/>
        <v>0</v>
      </c>
    </row>
    <row r="355" spans="11:13" hidden="1" x14ac:dyDescent="0.3">
      <c r="K355" s="7">
        <f t="shared" si="19"/>
        <v>0</v>
      </c>
      <c r="L355" s="5">
        <f t="shared" si="21"/>
        <v>0</v>
      </c>
      <c r="M355">
        <f t="shared" si="20"/>
        <v>0</v>
      </c>
    </row>
    <row r="356" spans="11:13" hidden="1" x14ac:dyDescent="0.3">
      <c r="K356" s="7">
        <f t="shared" si="19"/>
        <v>0</v>
      </c>
      <c r="L356" s="5">
        <f t="shared" si="21"/>
        <v>0</v>
      </c>
      <c r="M356">
        <f t="shared" si="20"/>
        <v>0</v>
      </c>
    </row>
    <row r="357" spans="11:13" hidden="1" x14ac:dyDescent="0.3">
      <c r="K357" s="7">
        <f t="shared" si="19"/>
        <v>0</v>
      </c>
      <c r="L357" s="5">
        <f t="shared" si="21"/>
        <v>0</v>
      </c>
      <c r="M357">
        <f t="shared" si="20"/>
        <v>0</v>
      </c>
    </row>
    <row r="358" spans="11:13" hidden="1" x14ac:dyDescent="0.3">
      <c r="K358" s="7">
        <f t="shared" si="19"/>
        <v>0</v>
      </c>
      <c r="L358" s="5">
        <f t="shared" si="21"/>
        <v>0</v>
      </c>
      <c r="M358">
        <f t="shared" si="20"/>
        <v>0</v>
      </c>
    </row>
    <row r="359" spans="11:13" hidden="1" x14ac:dyDescent="0.3">
      <c r="K359" s="7">
        <f t="shared" si="19"/>
        <v>0</v>
      </c>
      <c r="L359" s="5">
        <f t="shared" si="21"/>
        <v>0</v>
      </c>
      <c r="M359">
        <f t="shared" si="20"/>
        <v>0</v>
      </c>
    </row>
    <row r="360" spans="11:13" hidden="1" x14ac:dyDescent="0.3">
      <c r="K360" s="7">
        <f t="shared" si="19"/>
        <v>0</v>
      </c>
      <c r="L360" s="5">
        <f t="shared" si="21"/>
        <v>0</v>
      </c>
      <c r="M360">
        <f t="shared" si="20"/>
        <v>0</v>
      </c>
    </row>
    <row r="361" spans="11:13" hidden="1" x14ac:dyDescent="0.3">
      <c r="K361" s="7">
        <f t="shared" si="19"/>
        <v>0</v>
      </c>
      <c r="L361" s="5">
        <f t="shared" si="21"/>
        <v>0</v>
      </c>
      <c r="M361">
        <f t="shared" si="20"/>
        <v>0</v>
      </c>
    </row>
    <row r="362" spans="11:13" hidden="1" x14ac:dyDescent="0.3">
      <c r="K362" s="7">
        <f t="shared" si="19"/>
        <v>0</v>
      </c>
      <c r="L362" s="5">
        <f t="shared" si="21"/>
        <v>0</v>
      </c>
      <c r="M362">
        <f t="shared" si="20"/>
        <v>0</v>
      </c>
    </row>
    <row r="363" spans="11:13" hidden="1" x14ac:dyDescent="0.3">
      <c r="K363" s="7">
        <f t="shared" si="19"/>
        <v>0</v>
      </c>
      <c r="L363" s="5">
        <f t="shared" si="21"/>
        <v>0</v>
      </c>
      <c r="M363">
        <f t="shared" si="20"/>
        <v>0</v>
      </c>
    </row>
    <row r="364" spans="11:13" hidden="1" x14ac:dyDescent="0.3">
      <c r="K364" s="7">
        <f t="shared" si="19"/>
        <v>0</v>
      </c>
      <c r="L364" s="5">
        <f t="shared" si="21"/>
        <v>0</v>
      </c>
      <c r="M364">
        <f t="shared" si="20"/>
        <v>0</v>
      </c>
    </row>
    <row r="365" spans="11:13" hidden="1" x14ac:dyDescent="0.3">
      <c r="K365" s="7">
        <f t="shared" si="19"/>
        <v>0</v>
      </c>
      <c r="L365" s="5">
        <f t="shared" si="21"/>
        <v>0</v>
      </c>
      <c r="M365">
        <f t="shared" si="20"/>
        <v>0</v>
      </c>
    </row>
    <row r="366" spans="11:13" hidden="1" x14ac:dyDescent="0.3">
      <c r="K366" s="7">
        <f t="shared" si="19"/>
        <v>0</v>
      </c>
      <c r="L366" s="5">
        <f t="shared" si="21"/>
        <v>0</v>
      </c>
      <c r="M366">
        <f t="shared" si="20"/>
        <v>0</v>
      </c>
    </row>
    <row r="367" spans="11:13" hidden="1" x14ac:dyDescent="0.3">
      <c r="K367" s="7">
        <f t="shared" si="19"/>
        <v>0</v>
      </c>
      <c r="L367" s="5">
        <f t="shared" si="21"/>
        <v>0</v>
      </c>
      <c r="M367">
        <f t="shared" si="20"/>
        <v>0</v>
      </c>
    </row>
    <row r="368" spans="11:13" hidden="1" x14ac:dyDescent="0.3">
      <c r="K368" s="7">
        <f t="shared" si="19"/>
        <v>0</v>
      </c>
      <c r="L368" s="5">
        <f t="shared" si="21"/>
        <v>0</v>
      </c>
      <c r="M368">
        <f t="shared" si="20"/>
        <v>0</v>
      </c>
    </row>
    <row r="369" spans="11:13" hidden="1" x14ac:dyDescent="0.3">
      <c r="K369" s="7">
        <f t="shared" si="19"/>
        <v>0</v>
      </c>
      <c r="L369" s="5">
        <f t="shared" si="21"/>
        <v>0</v>
      </c>
      <c r="M369">
        <f t="shared" si="20"/>
        <v>0</v>
      </c>
    </row>
    <row r="370" spans="11:13" hidden="1" x14ac:dyDescent="0.3">
      <c r="K370" s="7">
        <f t="shared" si="19"/>
        <v>0</v>
      </c>
      <c r="L370" s="5">
        <f t="shared" si="21"/>
        <v>0</v>
      </c>
      <c r="M370">
        <f t="shared" si="20"/>
        <v>0</v>
      </c>
    </row>
    <row r="371" spans="11:13" hidden="1" x14ac:dyDescent="0.3">
      <c r="K371" s="7">
        <f t="shared" si="19"/>
        <v>0</v>
      </c>
      <c r="L371" s="5">
        <f t="shared" si="21"/>
        <v>0</v>
      </c>
      <c r="M371">
        <f t="shared" si="20"/>
        <v>0</v>
      </c>
    </row>
    <row r="372" spans="11:13" hidden="1" x14ac:dyDescent="0.3">
      <c r="K372" s="7">
        <f t="shared" si="19"/>
        <v>0</v>
      </c>
      <c r="L372" s="5">
        <f t="shared" si="21"/>
        <v>0</v>
      </c>
      <c r="M372">
        <f t="shared" si="20"/>
        <v>0</v>
      </c>
    </row>
    <row r="373" spans="11:13" hidden="1" x14ac:dyDescent="0.3">
      <c r="K373" s="7">
        <f t="shared" si="19"/>
        <v>0</v>
      </c>
      <c r="L373" s="5">
        <f t="shared" si="21"/>
        <v>0</v>
      </c>
      <c r="M373">
        <f t="shared" si="20"/>
        <v>0</v>
      </c>
    </row>
    <row r="374" spans="11:13" hidden="1" x14ac:dyDescent="0.3">
      <c r="K374" s="7">
        <f t="shared" si="19"/>
        <v>0</v>
      </c>
      <c r="L374" s="5">
        <f t="shared" si="21"/>
        <v>0</v>
      </c>
      <c r="M374">
        <f t="shared" si="20"/>
        <v>0</v>
      </c>
    </row>
    <row r="375" spans="11:13" hidden="1" x14ac:dyDescent="0.3">
      <c r="K375" s="7">
        <f t="shared" si="19"/>
        <v>0</v>
      </c>
      <c r="L375" s="5">
        <f t="shared" si="21"/>
        <v>0</v>
      </c>
      <c r="M375">
        <f t="shared" si="20"/>
        <v>0</v>
      </c>
    </row>
    <row r="376" spans="11:13" hidden="1" x14ac:dyDescent="0.3">
      <c r="K376" s="7">
        <f t="shared" si="19"/>
        <v>0</v>
      </c>
      <c r="L376" s="5">
        <f t="shared" si="21"/>
        <v>0</v>
      </c>
      <c r="M376">
        <f t="shared" si="20"/>
        <v>0</v>
      </c>
    </row>
    <row r="377" spans="11:13" hidden="1" x14ac:dyDescent="0.3">
      <c r="K377" s="7">
        <f t="shared" si="19"/>
        <v>0</v>
      </c>
      <c r="L377" s="5">
        <f t="shared" si="21"/>
        <v>0</v>
      </c>
      <c r="M377">
        <f t="shared" si="20"/>
        <v>0</v>
      </c>
    </row>
    <row r="378" spans="11:13" hidden="1" x14ac:dyDescent="0.3">
      <c r="K378" s="7">
        <f t="shared" si="19"/>
        <v>0</v>
      </c>
      <c r="L378" s="5">
        <f t="shared" si="21"/>
        <v>0</v>
      </c>
      <c r="M378">
        <f t="shared" si="20"/>
        <v>0</v>
      </c>
    </row>
    <row r="379" spans="11:13" hidden="1" x14ac:dyDescent="0.3">
      <c r="K379" s="7">
        <f t="shared" si="19"/>
        <v>0</v>
      </c>
      <c r="L379" s="5">
        <f t="shared" si="21"/>
        <v>0</v>
      </c>
      <c r="M379">
        <f t="shared" si="20"/>
        <v>0</v>
      </c>
    </row>
    <row r="380" spans="11:13" hidden="1" x14ac:dyDescent="0.3">
      <c r="K380" s="7">
        <f t="shared" si="19"/>
        <v>0</v>
      </c>
      <c r="L380" s="5">
        <f t="shared" si="21"/>
        <v>0</v>
      </c>
      <c r="M380">
        <f t="shared" si="20"/>
        <v>0</v>
      </c>
    </row>
    <row r="381" spans="11:13" hidden="1" x14ac:dyDescent="0.3">
      <c r="K381" s="7">
        <f t="shared" si="19"/>
        <v>0</v>
      </c>
      <c r="L381" s="5">
        <f t="shared" si="21"/>
        <v>0</v>
      </c>
      <c r="M381">
        <f t="shared" si="20"/>
        <v>0</v>
      </c>
    </row>
    <row r="382" spans="11:13" hidden="1" x14ac:dyDescent="0.3">
      <c r="K382" s="7">
        <f t="shared" si="19"/>
        <v>0</v>
      </c>
      <c r="L382" s="5">
        <f t="shared" si="21"/>
        <v>0</v>
      </c>
      <c r="M382">
        <f t="shared" si="20"/>
        <v>0</v>
      </c>
    </row>
    <row r="383" spans="11:13" hidden="1" x14ac:dyDescent="0.3">
      <c r="K383" s="7">
        <f t="shared" si="19"/>
        <v>0</v>
      </c>
      <c r="L383" s="5">
        <f t="shared" si="21"/>
        <v>0</v>
      </c>
      <c r="M383">
        <f t="shared" si="20"/>
        <v>0</v>
      </c>
    </row>
    <row r="384" spans="11:13" hidden="1" x14ac:dyDescent="0.3">
      <c r="K384" s="7">
        <f t="shared" si="19"/>
        <v>0</v>
      </c>
      <c r="L384" s="5">
        <f t="shared" si="21"/>
        <v>0</v>
      </c>
      <c r="M384">
        <f t="shared" si="20"/>
        <v>0</v>
      </c>
    </row>
    <row r="385" spans="11:13" hidden="1" x14ac:dyDescent="0.3">
      <c r="K385" s="7">
        <f t="shared" si="19"/>
        <v>0</v>
      </c>
      <c r="L385" s="5">
        <f t="shared" si="21"/>
        <v>0</v>
      </c>
      <c r="M385">
        <f t="shared" si="20"/>
        <v>0</v>
      </c>
    </row>
    <row r="386" spans="11:13" hidden="1" x14ac:dyDescent="0.3">
      <c r="K386" s="7">
        <f t="shared" si="19"/>
        <v>0</v>
      </c>
      <c r="L386" s="5">
        <f t="shared" si="21"/>
        <v>0</v>
      </c>
      <c r="M386">
        <f t="shared" si="20"/>
        <v>0</v>
      </c>
    </row>
    <row r="387" spans="11:13" hidden="1" x14ac:dyDescent="0.3">
      <c r="K387" s="7">
        <f t="shared" si="19"/>
        <v>0</v>
      </c>
      <c r="L387" s="5">
        <f t="shared" si="21"/>
        <v>0</v>
      </c>
      <c r="M387">
        <f t="shared" si="20"/>
        <v>0</v>
      </c>
    </row>
    <row r="388" spans="11:13" hidden="1" x14ac:dyDescent="0.3">
      <c r="K388" s="7">
        <f t="shared" si="19"/>
        <v>0</v>
      </c>
      <c r="L388" s="5">
        <f t="shared" si="21"/>
        <v>0</v>
      </c>
      <c r="M388">
        <f t="shared" si="20"/>
        <v>0</v>
      </c>
    </row>
    <row r="389" spans="11:13" hidden="1" x14ac:dyDescent="0.3">
      <c r="K389" s="7">
        <f t="shared" ref="K389:K452" si="22">SUM(F389:J389)</f>
        <v>0</v>
      </c>
      <c r="L389" s="5">
        <f t="shared" si="21"/>
        <v>0</v>
      </c>
      <c r="M389">
        <f t="shared" ref="M389:M452" si="23">SUM(K389*L389)</f>
        <v>0</v>
      </c>
    </row>
    <row r="390" spans="11:13" hidden="1" x14ac:dyDescent="0.3">
      <c r="K390" s="7">
        <f t="shared" si="22"/>
        <v>0</v>
      </c>
      <c r="L390" s="5">
        <f t="shared" ref="L390:L453" si="24">IF(D390="X",0,IF(E390="",0,IF(E390="H",0,VLOOKUP(E390,$F$539:$G$553,2))))</f>
        <v>0</v>
      </c>
      <c r="M390">
        <f t="shared" si="23"/>
        <v>0</v>
      </c>
    </row>
    <row r="391" spans="11:13" hidden="1" x14ac:dyDescent="0.3">
      <c r="K391" s="7">
        <f t="shared" si="22"/>
        <v>0</v>
      </c>
      <c r="L391" s="5">
        <f t="shared" si="24"/>
        <v>0</v>
      </c>
      <c r="M391">
        <f t="shared" si="23"/>
        <v>0</v>
      </c>
    </row>
    <row r="392" spans="11:13" hidden="1" x14ac:dyDescent="0.3">
      <c r="K392" s="7">
        <f t="shared" si="22"/>
        <v>0</v>
      </c>
      <c r="L392" s="5">
        <f t="shared" si="24"/>
        <v>0</v>
      </c>
      <c r="M392">
        <f t="shared" si="23"/>
        <v>0</v>
      </c>
    </row>
    <row r="393" spans="11:13" hidden="1" x14ac:dyDescent="0.3">
      <c r="K393" s="7">
        <f t="shared" si="22"/>
        <v>0</v>
      </c>
      <c r="L393" s="5">
        <f t="shared" si="24"/>
        <v>0</v>
      </c>
      <c r="M393">
        <f t="shared" si="23"/>
        <v>0</v>
      </c>
    </row>
    <row r="394" spans="11:13" hidden="1" x14ac:dyDescent="0.3">
      <c r="K394" s="7">
        <f t="shared" si="22"/>
        <v>0</v>
      </c>
      <c r="L394" s="5">
        <f t="shared" si="24"/>
        <v>0</v>
      </c>
      <c r="M394">
        <f t="shared" si="23"/>
        <v>0</v>
      </c>
    </row>
    <row r="395" spans="11:13" hidden="1" x14ac:dyDescent="0.3">
      <c r="K395" s="7">
        <f t="shared" si="22"/>
        <v>0</v>
      </c>
      <c r="L395" s="5">
        <f t="shared" si="24"/>
        <v>0</v>
      </c>
      <c r="M395">
        <f t="shared" si="23"/>
        <v>0</v>
      </c>
    </row>
    <row r="396" spans="11:13" hidden="1" x14ac:dyDescent="0.3">
      <c r="K396" s="7">
        <f t="shared" si="22"/>
        <v>0</v>
      </c>
      <c r="L396" s="5">
        <f t="shared" si="24"/>
        <v>0</v>
      </c>
      <c r="M396">
        <f t="shared" si="23"/>
        <v>0</v>
      </c>
    </row>
    <row r="397" spans="11:13" hidden="1" x14ac:dyDescent="0.3">
      <c r="K397" s="7">
        <f t="shared" si="22"/>
        <v>0</v>
      </c>
      <c r="L397" s="5">
        <f t="shared" si="24"/>
        <v>0</v>
      </c>
      <c r="M397">
        <f t="shared" si="23"/>
        <v>0</v>
      </c>
    </row>
    <row r="398" spans="11:13" hidden="1" x14ac:dyDescent="0.3">
      <c r="K398" s="7">
        <f t="shared" si="22"/>
        <v>0</v>
      </c>
      <c r="L398" s="5">
        <f t="shared" si="24"/>
        <v>0</v>
      </c>
      <c r="M398">
        <f t="shared" si="23"/>
        <v>0</v>
      </c>
    </row>
    <row r="399" spans="11:13" hidden="1" x14ac:dyDescent="0.3">
      <c r="K399" s="7">
        <f t="shared" si="22"/>
        <v>0</v>
      </c>
      <c r="L399" s="5">
        <f t="shared" si="24"/>
        <v>0</v>
      </c>
      <c r="M399">
        <f t="shared" si="23"/>
        <v>0</v>
      </c>
    </row>
    <row r="400" spans="11:13" hidden="1" x14ac:dyDescent="0.3">
      <c r="K400" s="7">
        <f t="shared" si="22"/>
        <v>0</v>
      </c>
      <c r="L400" s="5">
        <f t="shared" si="24"/>
        <v>0</v>
      </c>
      <c r="M400">
        <f t="shared" si="23"/>
        <v>0</v>
      </c>
    </row>
    <row r="401" spans="11:13" hidden="1" x14ac:dyDescent="0.3">
      <c r="K401" s="7">
        <f t="shared" si="22"/>
        <v>0</v>
      </c>
      <c r="L401" s="5">
        <f t="shared" si="24"/>
        <v>0</v>
      </c>
      <c r="M401">
        <f t="shared" si="23"/>
        <v>0</v>
      </c>
    </row>
    <row r="402" spans="11:13" hidden="1" x14ac:dyDescent="0.3">
      <c r="K402" s="7">
        <f t="shared" si="22"/>
        <v>0</v>
      </c>
      <c r="L402" s="5">
        <f t="shared" si="24"/>
        <v>0</v>
      </c>
      <c r="M402">
        <f t="shared" si="23"/>
        <v>0</v>
      </c>
    </row>
    <row r="403" spans="11:13" hidden="1" x14ac:dyDescent="0.3">
      <c r="K403" s="7">
        <f t="shared" si="22"/>
        <v>0</v>
      </c>
      <c r="L403" s="5">
        <f t="shared" si="24"/>
        <v>0</v>
      </c>
      <c r="M403">
        <f t="shared" si="23"/>
        <v>0</v>
      </c>
    </row>
    <row r="404" spans="11:13" hidden="1" x14ac:dyDescent="0.3">
      <c r="K404" s="7">
        <f t="shared" si="22"/>
        <v>0</v>
      </c>
      <c r="L404" s="5">
        <f t="shared" si="24"/>
        <v>0</v>
      </c>
      <c r="M404">
        <f t="shared" si="23"/>
        <v>0</v>
      </c>
    </row>
    <row r="405" spans="11:13" hidden="1" x14ac:dyDescent="0.3">
      <c r="K405" s="7">
        <f t="shared" si="22"/>
        <v>0</v>
      </c>
      <c r="L405" s="5">
        <f t="shared" si="24"/>
        <v>0</v>
      </c>
      <c r="M405">
        <f t="shared" si="23"/>
        <v>0</v>
      </c>
    </row>
    <row r="406" spans="11:13" hidden="1" x14ac:dyDescent="0.3">
      <c r="K406" s="7">
        <f t="shared" si="22"/>
        <v>0</v>
      </c>
      <c r="L406" s="5">
        <f t="shared" si="24"/>
        <v>0</v>
      </c>
      <c r="M406">
        <f t="shared" si="23"/>
        <v>0</v>
      </c>
    </row>
    <row r="407" spans="11:13" hidden="1" x14ac:dyDescent="0.3">
      <c r="K407" s="7">
        <f t="shared" si="22"/>
        <v>0</v>
      </c>
      <c r="L407" s="5">
        <f t="shared" si="24"/>
        <v>0</v>
      </c>
      <c r="M407">
        <f t="shared" si="23"/>
        <v>0</v>
      </c>
    </row>
    <row r="408" spans="11:13" hidden="1" x14ac:dyDescent="0.3">
      <c r="K408" s="7">
        <f t="shared" si="22"/>
        <v>0</v>
      </c>
      <c r="L408" s="5">
        <f t="shared" si="24"/>
        <v>0</v>
      </c>
      <c r="M408">
        <f t="shared" si="23"/>
        <v>0</v>
      </c>
    </row>
    <row r="409" spans="11:13" hidden="1" x14ac:dyDescent="0.3">
      <c r="K409" s="7">
        <f t="shared" si="22"/>
        <v>0</v>
      </c>
      <c r="L409" s="5">
        <f t="shared" si="24"/>
        <v>0</v>
      </c>
      <c r="M409">
        <f t="shared" si="23"/>
        <v>0</v>
      </c>
    </row>
    <row r="410" spans="11:13" hidden="1" x14ac:dyDescent="0.3">
      <c r="K410" s="7">
        <f t="shared" si="22"/>
        <v>0</v>
      </c>
      <c r="L410" s="5">
        <f t="shared" si="24"/>
        <v>0</v>
      </c>
      <c r="M410">
        <f t="shared" si="23"/>
        <v>0</v>
      </c>
    </row>
    <row r="411" spans="11:13" hidden="1" x14ac:dyDescent="0.3">
      <c r="K411" s="7">
        <f t="shared" si="22"/>
        <v>0</v>
      </c>
      <c r="L411" s="5">
        <f t="shared" si="24"/>
        <v>0</v>
      </c>
      <c r="M411">
        <f t="shared" si="23"/>
        <v>0</v>
      </c>
    </row>
    <row r="412" spans="11:13" hidden="1" x14ac:dyDescent="0.3">
      <c r="K412" s="7">
        <f t="shared" si="22"/>
        <v>0</v>
      </c>
      <c r="L412" s="5">
        <f t="shared" si="24"/>
        <v>0</v>
      </c>
      <c r="M412">
        <f t="shared" si="23"/>
        <v>0</v>
      </c>
    </row>
    <row r="413" spans="11:13" hidden="1" x14ac:dyDescent="0.3">
      <c r="K413" s="7">
        <f t="shared" si="22"/>
        <v>0</v>
      </c>
      <c r="L413" s="5">
        <f t="shared" si="24"/>
        <v>0</v>
      </c>
      <c r="M413">
        <f t="shared" si="23"/>
        <v>0</v>
      </c>
    </row>
    <row r="414" spans="11:13" hidden="1" x14ac:dyDescent="0.3">
      <c r="K414" s="7">
        <f t="shared" si="22"/>
        <v>0</v>
      </c>
      <c r="L414" s="5">
        <f t="shared" si="24"/>
        <v>0</v>
      </c>
      <c r="M414">
        <f t="shared" si="23"/>
        <v>0</v>
      </c>
    </row>
    <row r="415" spans="11:13" hidden="1" x14ac:dyDescent="0.3">
      <c r="K415" s="7">
        <f t="shared" si="22"/>
        <v>0</v>
      </c>
      <c r="L415" s="5">
        <f t="shared" si="24"/>
        <v>0</v>
      </c>
      <c r="M415">
        <f t="shared" si="23"/>
        <v>0</v>
      </c>
    </row>
    <row r="416" spans="11:13" hidden="1" x14ac:dyDescent="0.3">
      <c r="K416" s="7">
        <f t="shared" si="22"/>
        <v>0</v>
      </c>
      <c r="L416" s="5">
        <f t="shared" si="24"/>
        <v>0</v>
      </c>
      <c r="M416">
        <f t="shared" si="23"/>
        <v>0</v>
      </c>
    </row>
    <row r="417" spans="11:13" hidden="1" x14ac:dyDescent="0.3">
      <c r="K417" s="7">
        <f t="shared" si="22"/>
        <v>0</v>
      </c>
      <c r="L417" s="5">
        <f t="shared" si="24"/>
        <v>0</v>
      </c>
      <c r="M417">
        <f t="shared" si="23"/>
        <v>0</v>
      </c>
    </row>
    <row r="418" spans="11:13" hidden="1" x14ac:dyDescent="0.3">
      <c r="K418" s="7">
        <f t="shared" si="22"/>
        <v>0</v>
      </c>
      <c r="L418" s="5">
        <f t="shared" si="24"/>
        <v>0</v>
      </c>
      <c r="M418">
        <f t="shared" si="23"/>
        <v>0</v>
      </c>
    </row>
    <row r="419" spans="11:13" hidden="1" x14ac:dyDescent="0.3">
      <c r="K419" s="7">
        <f t="shared" si="22"/>
        <v>0</v>
      </c>
      <c r="L419" s="5">
        <f t="shared" si="24"/>
        <v>0</v>
      </c>
      <c r="M419">
        <f t="shared" si="23"/>
        <v>0</v>
      </c>
    </row>
    <row r="420" spans="11:13" hidden="1" x14ac:dyDescent="0.3">
      <c r="K420" s="7">
        <f t="shared" si="22"/>
        <v>0</v>
      </c>
      <c r="L420" s="5">
        <f t="shared" si="24"/>
        <v>0</v>
      </c>
      <c r="M420">
        <f t="shared" si="23"/>
        <v>0</v>
      </c>
    </row>
    <row r="421" spans="11:13" hidden="1" x14ac:dyDescent="0.3">
      <c r="K421" s="7">
        <f t="shared" si="22"/>
        <v>0</v>
      </c>
      <c r="L421" s="5">
        <f t="shared" si="24"/>
        <v>0</v>
      </c>
      <c r="M421">
        <f t="shared" si="23"/>
        <v>0</v>
      </c>
    </row>
    <row r="422" spans="11:13" hidden="1" x14ac:dyDescent="0.3">
      <c r="K422" s="7">
        <f t="shared" si="22"/>
        <v>0</v>
      </c>
      <c r="L422" s="5">
        <f t="shared" si="24"/>
        <v>0</v>
      </c>
      <c r="M422">
        <f t="shared" si="23"/>
        <v>0</v>
      </c>
    </row>
    <row r="423" spans="11:13" hidden="1" x14ac:dyDescent="0.3">
      <c r="K423" s="7">
        <f t="shared" si="22"/>
        <v>0</v>
      </c>
      <c r="L423" s="5">
        <f t="shared" si="24"/>
        <v>0</v>
      </c>
      <c r="M423">
        <f t="shared" si="23"/>
        <v>0</v>
      </c>
    </row>
    <row r="424" spans="11:13" hidden="1" x14ac:dyDescent="0.3">
      <c r="K424" s="7">
        <f t="shared" si="22"/>
        <v>0</v>
      </c>
      <c r="L424" s="5">
        <f t="shared" si="24"/>
        <v>0</v>
      </c>
      <c r="M424">
        <f t="shared" si="23"/>
        <v>0</v>
      </c>
    </row>
    <row r="425" spans="11:13" hidden="1" x14ac:dyDescent="0.3">
      <c r="K425" s="7">
        <f t="shared" si="22"/>
        <v>0</v>
      </c>
      <c r="L425" s="5">
        <f t="shared" si="24"/>
        <v>0</v>
      </c>
      <c r="M425">
        <f t="shared" si="23"/>
        <v>0</v>
      </c>
    </row>
    <row r="426" spans="11:13" hidden="1" x14ac:dyDescent="0.3">
      <c r="K426" s="7">
        <f t="shared" si="22"/>
        <v>0</v>
      </c>
      <c r="L426" s="5">
        <f t="shared" si="24"/>
        <v>0</v>
      </c>
      <c r="M426">
        <f t="shared" si="23"/>
        <v>0</v>
      </c>
    </row>
    <row r="427" spans="11:13" hidden="1" x14ac:dyDescent="0.3">
      <c r="K427" s="7">
        <f t="shared" si="22"/>
        <v>0</v>
      </c>
      <c r="L427" s="5">
        <f t="shared" si="24"/>
        <v>0</v>
      </c>
      <c r="M427">
        <f t="shared" si="23"/>
        <v>0</v>
      </c>
    </row>
    <row r="428" spans="11:13" hidden="1" x14ac:dyDescent="0.3">
      <c r="K428" s="7">
        <f t="shared" si="22"/>
        <v>0</v>
      </c>
      <c r="L428" s="5">
        <f t="shared" si="24"/>
        <v>0</v>
      </c>
      <c r="M428">
        <f t="shared" si="23"/>
        <v>0</v>
      </c>
    </row>
    <row r="429" spans="11:13" hidden="1" x14ac:dyDescent="0.3">
      <c r="K429" s="7">
        <f t="shared" si="22"/>
        <v>0</v>
      </c>
      <c r="L429" s="5">
        <f t="shared" si="24"/>
        <v>0</v>
      </c>
      <c r="M429">
        <f t="shared" si="23"/>
        <v>0</v>
      </c>
    </row>
    <row r="430" spans="11:13" hidden="1" x14ac:dyDescent="0.3">
      <c r="K430" s="7">
        <f t="shared" si="22"/>
        <v>0</v>
      </c>
      <c r="L430" s="5">
        <f t="shared" si="24"/>
        <v>0</v>
      </c>
      <c r="M430">
        <f t="shared" si="23"/>
        <v>0</v>
      </c>
    </row>
    <row r="431" spans="11:13" hidden="1" x14ac:dyDescent="0.3">
      <c r="K431" s="7">
        <f t="shared" si="22"/>
        <v>0</v>
      </c>
      <c r="L431" s="5">
        <f t="shared" si="24"/>
        <v>0</v>
      </c>
      <c r="M431">
        <f t="shared" si="23"/>
        <v>0</v>
      </c>
    </row>
    <row r="432" spans="11:13" hidden="1" x14ac:dyDescent="0.3">
      <c r="K432" s="7">
        <f t="shared" si="22"/>
        <v>0</v>
      </c>
      <c r="L432" s="5">
        <f t="shared" si="24"/>
        <v>0</v>
      </c>
      <c r="M432">
        <f t="shared" si="23"/>
        <v>0</v>
      </c>
    </row>
    <row r="433" spans="11:13" hidden="1" x14ac:dyDescent="0.3">
      <c r="K433" s="7">
        <f t="shared" si="22"/>
        <v>0</v>
      </c>
      <c r="L433" s="5">
        <f t="shared" si="24"/>
        <v>0</v>
      </c>
      <c r="M433">
        <f t="shared" si="23"/>
        <v>0</v>
      </c>
    </row>
    <row r="434" spans="11:13" hidden="1" x14ac:dyDescent="0.3">
      <c r="K434" s="7">
        <f t="shared" si="22"/>
        <v>0</v>
      </c>
      <c r="L434" s="5">
        <f t="shared" si="24"/>
        <v>0</v>
      </c>
      <c r="M434">
        <f t="shared" si="23"/>
        <v>0</v>
      </c>
    </row>
    <row r="435" spans="11:13" hidden="1" x14ac:dyDescent="0.3">
      <c r="K435" s="7">
        <f t="shared" si="22"/>
        <v>0</v>
      </c>
      <c r="L435" s="5">
        <f t="shared" si="24"/>
        <v>0</v>
      </c>
      <c r="M435">
        <f t="shared" si="23"/>
        <v>0</v>
      </c>
    </row>
    <row r="436" spans="11:13" hidden="1" x14ac:dyDescent="0.3">
      <c r="K436" s="7">
        <f t="shared" si="22"/>
        <v>0</v>
      </c>
      <c r="L436" s="5">
        <f t="shared" si="24"/>
        <v>0</v>
      </c>
      <c r="M436">
        <f t="shared" si="23"/>
        <v>0</v>
      </c>
    </row>
    <row r="437" spans="11:13" hidden="1" x14ac:dyDescent="0.3">
      <c r="K437" s="7">
        <f t="shared" si="22"/>
        <v>0</v>
      </c>
      <c r="L437" s="5">
        <f t="shared" si="24"/>
        <v>0</v>
      </c>
      <c r="M437">
        <f t="shared" si="23"/>
        <v>0</v>
      </c>
    </row>
    <row r="438" spans="11:13" hidden="1" x14ac:dyDescent="0.3">
      <c r="K438" s="7">
        <f t="shared" si="22"/>
        <v>0</v>
      </c>
      <c r="L438" s="5">
        <f t="shared" si="24"/>
        <v>0</v>
      </c>
      <c r="M438">
        <f t="shared" si="23"/>
        <v>0</v>
      </c>
    </row>
    <row r="439" spans="11:13" hidden="1" x14ac:dyDescent="0.3">
      <c r="K439" s="7">
        <f t="shared" si="22"/>
        <v>0</v>
      </c>
      <c r="L439" s="5">
        <f t="shared" si="24"/>
        <v>0</v>
      </c>
      <c r="M439">
        <f t="shared" si="23"/>
        <v>0</v>
      </c>
    </row>
    <row r="440" spans="11:13" hidden="1" x14ac:dyDescent="0.3">
      <c r="K440" s="7">
        <f t="shared" si="22"/>
        <v>0</v>
      </c>
      <c r="L440" s="5">
        <f t="shared" si="24"/>
        <v>0</v>
      </c>
      <c r="M440">
        <f t="shared" si="23"/>
        <v>0</v>
      </c>
    </row>
    <row r="441" spans="11:13" hidden="1" x14ac:dyDescent="0.3">
      <c r="K441" s="7">
        <f t="shared" si="22"/>
        <v>0</v>
      </c>
      <c r="L441" s="5">
        <f t="shared" si="24"/>
        <v>0</v>
      </c>
      <c r="M441">
        <f t="shared" si="23"/>
        <v>0</v>
      </c>
    </row>
    <row r="442" spans="11:13" hidden="1" x14ac:dyDescent="0.3">
      <c r="K442" s="7">
        <f t="shared" si="22"/>
        <v>0</v>
      </c>
      <c r="L442" s="5">
        <f t="shared" si="24"/>
        <v>0</v>
      </c>
      <c r="M442">
        <f t="shared" si="23"/>
        <v>0</v>
      </c>
    </row>
    <row r="443" spans="11:13" hidden="1" x14ac:dyDescent="0.3">
      <c r="K443" s="7">
        <f t="shared" si="22"/>
        <v>0</v>
      </c>
      <c r="L443" s="5">
        <f t="shared" si="24"/>
        <v>0</v>
      </c>
      <c r="M443">
        <f t="shared" si="23"/>
        <v>0</v>
      </c>
    </row>
    <row r="444" spans="11:13" hidden="1" x14ac:dyDescent="0.3">
      <c r="K444" s="7">
        <f t="shared" si="22"/>
        <v>0</v>
      </c>
      <c r="L444" s="5">
        <f t="shared" si="24"/>
        <v>0</v>
      </c>
      <c r="M444">
        <f t="shared" si="23"/>
        <v>0</v>
      </c>
    </row>
    <row r="445" spans="11:13" hidden="1" x14ac:dyDescent="0.3">
      <c r="K445" s="7">
        <f t="shared" si="22"/>
        <v>0</v>
      </c>
      <c r="L445" s="5">
        <f t="shared" si="24"/>
        <v>0</v>
      </c>
      <c r="M445">
        <f t="shared" si="23"/>
        <v>0</v>
      </c>
    </row>
    <row r="446" spans="11:13" hidden="1" x14ac:dyDescent="0.3">
      <c r="K446" s="7">
        <f t="shared" si="22"/>
        <v>0</v>
      </c>
      <c r="L446" s="5">
        <f t="shared" si="24"/>
        <v>0</v>
      </c>
      <c r="M446">
        <f t="shared" si="23"/>
        <v>0</v>
      </c>
    </row>
    <row r="447" spans="11:13" hidden="1" x14ac:dyDescent="0.3">
      <c r="K447" s="7">
        <f t="shared" si="22"/>
        <v>0</v>
      </c>
      <c r="L447" s="5">
        <f t="shared" si="24"/>
        <v>0</v>
      </c>
      <c r="M447">
        <f t="shared" si="23"/>
        <v>0</v>
      </c>
    </row>
    <row r="448" spans="11:13" hidden="1" x14ac:dyDescent="0.3">
      <c r="K448" s="7">
        <f t="shared" si="22"/>
        <v>0</v>
      </c>
      <c r="L448" s="5">
        <f t="shared" si="24"/>
        <v>0</v>
      </c>
      <c r="M448">
        <f t="shared" si="23"/>
        <v>0</v>
      </c>
    </row>
    <row r="449" spans="11:13" hidden="1" x14ac:dyDescent="0.3">
      <c r="K449" s="7">
        <f t="shared" si="22"/>
        <v>0</v>
      </c>
      <c r="L449" s="5">
        <f t="shared" si="24"/>
        <v>0</v>
      </c>
      <c r="M449">
        <f t="shared" si="23"/>
        <v>0</v>
      </c>
    </row>
    <row r="450" spans="11:13" hidden="1" x14ac:dyDescent="0.3">
      <c r="K450" s="7">
        <f t="shared" si="22"/>
        <v>0</v>
      </c>
      <c r="L450" s="5">
        <f t="shared" si="24"/>
        <v>0</v>
      </c>
      <c r="M450">
        <f t="shared" si="23"/>
        <v>0</v>
      </c>
    </row>
    <row r="451" spans="11:13" hidden="1" x14ac:dyDescent="0.3">
      <c r="K451" s="7">
        <f t="shared" si="22"/>
        <v>0</v>
      </c>
      <c r="L451" s="5">
        <f t="shared" si="24"/>
        <v>0</v>
      </c>
      <c r="M451">
        <f t="shared" si="23"/>
        <v>0</v>
      </c>
    </row>
    <row r="452" spans="11:13" hidden="1" x14ac:dyDescent="0.3">
      <c r="K452" s="7">
        <f t="shared" si="22"/>
        <v>0</v>
      </c>
      <c r="L452" s="5">
        <f t="shared" si="24"/>
        <v>0</v>
      </c>
      <c r="M452">
        <f t="shared" si="23"/>
        <v>0</v>
      </c>
    </row>
    <row r="453" spans="11:13" hidden="1" x14ac:dyDescent="0.3">
      <c r="K453" s="7">
        <f t="shared" ref="K453:K496" si="25">SUM(F453:J453)</f>
        <v>0</v>
      </c>
      <c r="L453" s="5">
        <f t="shared" si="24"/>
        <v>0</v>
      </c>
      <c r="M453">
        <f t="shared" ref="M453:M498" si="26">SUM(K453*L453)</f>
        <v>0</v>
      </c>
    </row>
    <row r="454" spans="11:13" hidden="1" x14ac:dyDescent="0.3">
      <c r="K454" s="7">
        <f t="shared" si="25"/>
        <v>0</v>
      </c>
      <c r="L454" s="5">
        <f t="shared" ref="L454:L498" si="27">IF(D454="X",0,IF(E454="",0,IF(E454="H",0,VLOOKUP(E454,$F$539:$G$553,2))))</f>
        <v>0</v>
      </c>
      <c r="M454">
        <f t="shared" si="26"/>
        <v>0</v>
      </c>
    </row>
    <row r="455" spans="11:13" hidden="1" x14ac:dyDescent="0.3">
      <c r="K455" s="7">
        <f t="shared" si="25"/>
        <v>0</v>
      </c>
      <c r="L455" s="5">
        <f t="shared" si="27"/>
        <v>0</v>
      </c>
      <c r="M455">
        <f t="shared" si="26"/>
        <v>0</v>
      </c>
    </row>
    <row r="456" spans="11:13" hidden="1" x14ac:dyDescent="0.3">
      <c r="K456" s="7">
        <f t="shared" si="25"/>
        <v>0</v>
      </c>
      <c r="L456" s="5">
        <f t="shared" si="27"/>
        <v>0</v>
      </c>
      <c r="M456">
        <f t="shared" si="26"/>
        <v>0</v>
      </c>
    </row>
    <row r="457" spans="11:13" hidden="1" x14ac:dyDescent="0.3">
      <c r="K457" s="7">
        <f t="shared" si="25"/>
        <v>0</v>
      </c>
      <c r="L457" s="5">
        <f t="shared" si="27"/>
        <v>0</v>
      </c>
      <c r="M457">
        <f t="shared" si="26"/>
        <v>0</v>
      </c>
    </row>
    <row r="458" spans="11:13" hidden="1" x14ac:dyDescent="0.3">
      <c r="K458" s="7">
        <f t="shared" si="25"/>
        <v>0</v>
      </c>
      <c r="L458" s="5">
        <f t="shared" si="27"/>
        <v>0</v>
      </c>
      <c r="M458">
        <f t="shared" si="26"/>
        <v>0</v>
      </c>
    </row>
    <row r="459" spans="11:13" hidden="1" x14ac:dyDescent="0.3">
      <c r="K459" s="7">
        <f t="shared" si="25"/>
        <v>0</v>
      </c>
      <c r="L459" s="5">
        <f t="shared" si="27"/>
        <v>0</v>
      </c>
      <c r="M459">
        <f t="shared" si="26"/>
        <v>0</v>
      </c>
    </row>
    <row r="460" spans="11:13" hidden="1" x14ac:dyDescent="0.3">
      <c r="K460" s="7">
        <f t="shared" si="25"/>
        <v>0</v>
      </c>
      <c r="L460" s="5">
        <f t="shared" si="27"/>
        <v>0</v>
      </c>
      <c r="M460">
        <f t="shared" si="26"/>
        <v>0</v>
      </c>
    </row>
    <row r="461" spans="11:13" hidden="1" x14ac:dyDescent="0.3">
      <c r="K461" s="7">
        <f t="shared" si="25"/>
        <v>0</v>
      </c>
      <c r="L461" s="5">
        <f t="shared" si="27"/>
        <v>0</v>
      </c>
      <c r="M461">
        <f t="shared" si="26"/>
        <v>0</v>
      </c>
    </row>
    <row r="462" spans="11:13" hidden="1" x14ac:dyDescent="0.3">
      <c r="K462" s="7">
        <f t="shared" si="25"/>
        <v>0</v>
      </c>
      <c r="L462" s="5">
        <f t="shared" si="27"/>
        <v>0</v>
      </c>
      <c r="M462">
        <f t="shared" si="26"/>
        <v>0</v>
      </c>
    </row>
    <row r="463" spans="11:13" hidden="1" x14ac:dyDescent="0.3">
      <c r="K463" s="7">
        <f t="shared" si="25"/>
        <v>0</v>
      </c>
      <c r="L463" s="5">
        <f t="shared" si="27"/>
        <v>0</v>
      </c>
      <c r="M463">
        <f t="shared" si="26"/>
        <v>0</v>
      </c>
    </row>
    <row r="464" spans="11:13" hidden="1" x14ac:dyDescent="0.3">
      <c r="K464" s="7">
        <f t="shared" si="25"/>
        <v>0</v>
      </c>
      <c r="L464" s="5">
        <f t="shared" si="27"/>
        <v>0</v>
      </c>
      <c r="M464">
        <f t="shared" si="26"/>
        <v>0</v>
      </c>
    </row>
    <row r="465" spans="11:13" hidden="1" x14ac:dyDescent="0.3">
      <c r="K465" s="7">
        <f t="shared" si="25"/>
        <v>0</v>
      </c>
      <c r="L465" s="5">
        <f t="shared" si="27"/>
        <v>0</v>
      </c>
      <c r="M465">
        <f t="shared" si="26"/>
        <v>0</v>
      </c>
    </row>
    <row r="466" spans="11:13" hidden="1" x14ac:dyDescent="0.3">
      <c r="K466" s="7">
        <f t="shared" si="25"/>
        <v>0</v>
      </c>
      <c r="L466" s="5">
        <f t="shared" si="27"/>
        <v>0</v>
      </c>
      <c r="M466">
        <f t="shared" si="26"/>
        <v>0</v>
      </c>
    </row>
    <row r="467" spans="11:13" hidden="1" x14ac:dyDescent="0.3">
      <c r="K467" s="7">
        <f t="shared" si="25"/>
        <v>0</v>
      </c>
      <c r="L467" s="5">
        <f t="shared" si="27"/>
        <v>0</v>
      </c>
      <c r="M467">
        <f t="shared" si="26"/>
        <v>0</v>
      </c>
    </row>
    <row r="468" spans="11:13" hidden="1" x14ac:dyDescent="0.3">
      <c r="K468" s="7">
        <f t="shared" si="25"/>
        <v>0</v>
      </c>
      <c r="L468" s="5">
        <f t="shared" si="27"/>
        <v>0</v>
      </c>
      <c r="M468">
        <f t="shared" si="26"/>
        <v>0</v>
      </c>
    </row>
    <row r="469" spans="11:13" hidden="1" x14ac:dyDescent="0.3">
      <c r="K469" s="7">
        <f t="shared" si="25"/>
        <v>0</v>
      </c>
      <c r="L469" s="5">
        <f t="shared" si="27"/>
        <v>0</v>
      </c>
      <c r="M469">
        <f t="shared" si="26"/>
        <v>0</v>
      </c>
    </row>
    <row r="470" spans="11:13" hidden="1" x14ac:dyDescent="0.3">
      <c r="K470" s="7">
        <f t="shared" si="25"/>
        <v>0</v>
      </c>
      <c r="L470" s="5">
        <f t="shared" si="27"/>
        <v>0</v>
      </c>
      <c r="M470">
        <f t="shared" si="26"/>
        <v>0</v>
      </c>
    </row>
    <row r="471" spans="11:13" hidden="1" x14ac:dyDescent="0.3">
      <c r="K471" s="7">
        <f t="shared" si="25"/>
        <v>0</v>
      </c>
      <c r="L471" s="5">
        <f t="shared" si="27"/>
        <v>0</v>
      </c>
      <c r="M471">
        <f t="shared" si="26"/>
        <v>0</v>
      </c>
    </row>
    <row r="472" spans="11:13" hidden="1" x14ac:dyDescent="0.3">
      <c r="K472" s="7">
        <f t="shared" si="25"/>
        <v>0</v>
      </c>
      <c r="L472" s="5">
        <f t="shared" si="27"/>
        <v>0</v>
      </c>
      <c r="M472">
        <f t="shared" si="26"/>
        <v>0</v>
      </c>
    </row>
    <row r="473" spans="11:13" hidden="1" x14ac:dyDescent="0.3">
      <c r="K473" s="7">
        <f t="shared" si="25"/>
        <v>0</v>
      </c>
      <c r="L473" s="5">
        <f t="shared" si="27"/>
        <v>0</v>
      </c>
      <c r="M473">
        <f t="shared" si="26"/>
        <v>0</v>
      </c>
    </row>
    <row r="474" spans="11:13" hidden="1" x14ac:dyDescent="0.3">
      <c r="K474" s="7">
        <f t="shared" si="25"/>
        <v>0</v>
      </c>
      <c r="L474" s="5">
        <f t="shared" si="27"/>
        <v>0</v>
      </c>
      <c r="M474">
        <f t="shared" si="26"/>
        <v>0</v>
      </c>
    </row>
    <row r="475" spans="11:13" hidden="1" x14ac:dyDescent="0.3">
      <c r="K475" s="7">
        <f t="shared" si="25"/>
        <v>0</v>
      </c>
      <c r="L475" s="5">
        <f t="shared" si="27"/>
        <v>0</v>
      </c>
      <c r="M475">
        <f t="shared" si="26"/>
        <v>0</v>
      </c>
    </row>
    <row r="476" spans="11:13" hidden="1" x14ac:dyDescent="0.3">
      <c r="K476" s="7">
        <f t="shared" si="25"/>
        <v>0</v>
      </c>
      <c r="L476" s="5">
        <f t="shared" si="27"/>
        <v>0</v>
      </c>
      <c r="M476">
        <f t="shared" si="26"/>
        <v>0</v>
      </c>
    </row>
    <row r="477" spans="11:13" hidden="1" x14ac:dyDescent="0.3">
      <c r="K477" s="7">
        <f t="shared" si="25"/>
        <v>0</v>
      </c>
      <c r="L477" s="5">
        <f t="shared" si="27"/>
        <v>0</v>
      </c>
      <c r="M477">
        <f t="shared" si="26"/>
        <v>0</v>
      </c>
    </row>
    <row r="478" spans="11:13" hidden="1" x14ac:dyDescent="0.3">
      <c r="K478" s="7">
        <f t="shared" si="25"/>
        <v>0</v>
      </c>
      <c r="L478" s="5">
        <f t="shared" si="27"/>
        <v>0</v>
      </c>
      <c r="M478">
        <f t="shared" si="26"/>
        <v>0</v>
      </c>
    </row>
    <row r="479" spans="11:13" hidden="1" x14ac:dyDescent="0.3">
      <c r="K479" s="7">
        <f t="shared" si="25"/>
        <v>0</v>
      </c>
      <c r="L479" s="5">
        <f t="shared" si="27"/>
        <v>0</v>
      </c>
      <c r="M479">
        <f t="shared" si="26"/>
        <v>0</v>
      </c>
    </row>
    <row r="480" spans="11:13" hidden="1" x14ac:dyDescent="0.3">
      <c r="K480" s="7">
        <f t="shared" si="25"/>
        <v>0</v>
      </c>
      <c r="L480" s="5">
        <f t="shared" si="27"/>
        <v>0</v>
      </c>
      <c r="M480">
        <f t="shared" si="26"/>
        <v>0</v>
      </c>
    </row>
    <row r="481" spans="11:13" hidden="1" x14ac:dyDescent="0.3">
      <c r="K481" s="7">
        <f t="shared" si="25"/>
        <v>0</v>
      </c>
      <c r="L481" s="5">
        <f t="shared" si="27"/>
        <v>0</v>
      </c>
      <c r="M481">
        <f t="shared" si="26"/>
        <v>0</v>
      </c>
    </row>
    <row r="482" spans="11:13" hidden="1" x14ac:dyDescent="0.3">
      <c r="K482" s="7">
        <f t="shared" si="25"/>
        <v>0</v>
      </c>
      <c r="L482" s="5">
        <f t="shared" si="27"/>
        <v>0</v>
      </c>
      <c r="M482">
        <f t="shared" si="26"/>
        <v>0</v>
      </c>
    </row>
    <row r="483" spans="11:13" hidden="1" x14ac:dyDescent="0.3">
      <c r="K483" s="7">
        <f t="shared" si="25"/>
        <v>0</v>
      </c>
      <c r="L483" s="5">
        <f t="shared" si="27"/>
        <v>0</v>
      </c>
      <c r="M483">
        <f t="shared" si="26"/>
        <v>0</v>
      </c>
    </row>
    <row r="484" spans="11:13" hidden="1" x14ac:dyDescent="0.3">
      <c r="K484" s="7">
        <f t="shared" si="25"/>
        <v>0</v>
      </c>
      <c r="L484" s="5">
        <f t="shared" si="27"/>
        <v>0</v>
      </c>
      <c r="M484">
        <f t="shared" si="26"/>
        <v>0</v>
      </c>
    </row>
    <row r="485" spans="11:13" hidden="1" x14ac:dyDescent="0.3">
      <c r="K485" s="7">
        <f t="shared" si="25"/>
        <v>0</v>
      </c>
      <c r="L485" s="5">
        <f t="shared" si="27"/>
        <v>0</v>
      </c>
      <c r="M485">
        <f t="shared" si="26"/>
        <v>0</v>
      </c>
    </row>
    <row r="486" spans="11:13" hidden="1" x14ac:dyDescent="0.3">
      <c r="K486" s="7">
        <f t="shared" si="25"/>
        <v>0</v>
      </c>
      <c r="L486" s="5">
        <f t="shared" si="27"/>
        <v>0</v>
      </c>
      <c r="M486">
        <f t="shared" si="26"/>
        <v>0</v>
      </c>
    </row>
    <row r="487" spans="11:13" hidden="1" x14ac:dyDescent="0.3">
      <c r="K487" s="7">
        <f t="shared" si="25"/>
        <v>0</v>
      </c>
      <c r="L487" s="5">
        <f t="shared" si="27"/>
        <v>0</v>
      </c>
      <c r="M487">
        <f t="shared" si="26"/>
        <v>0</v>
      </c>
    </row>
    <row r="488" spans="11:13" hidden="1" x14ac:dyDescent="0.3">
      <c r="K488" s="7">
        <f t="shared" si="25"/>
        <v>0</v>
      </c>
      <c r="L488" s="5">
        <f t="shared" si="27"/>
        <v>0</v>
      </c>
      <c r="M488">
        <f t="shared" si="26"/>
        <v>0</v>
      </c>
    </row>
    <row r="489" spans="11:13" hidden="1" x14ac:dyDescent="0.3">
      <c r="K489" s="7">
        <f t="shared" si="25"/>
        <v>0</v>
      </c>
      <c r="L489" s="5">
        <f t="shared" si="27"/>
        <v>0</v>
      </c>
      <c r="M489">
        <f t="shared" si="26"/>
        <v>0</v>
      </c>
    </row>
    <row r="490" spans="11:13" hidden="1" x14ac:dyDescent="0.3">
      <c r="K490" s="7">
        <f t="shared" si="25"/>
        <v>0</v>
      </c>
      <c r="L490" s="5">
        <f t="shared" si="27"/>
        <v>0</v>
      </c>
      <c r="M490">
        <f t="shared" si="26"/>
        <v>0</v>
      </c>
    </row>
    <row r="491" spans="11:13" hidden="1" x14ac:dyDescent="0.3">
      <c r="K491" s="7">
        <f t="shared" ref="K491:K494" si="28">SUM(F491:J491)</f>
        <v>0</v>
      </c>
      <c r="L491" s="5">
        <f t="shared" si="27"/>
        <v>0</v>
      </c>
      <c r="M491">
        <f t="shared" si="26"/>
        <v>0</v>
      </c>
    </row>
    <row r="492" spans="11:13" hidden="1" x14ac:dyDescent="0.3">
      <c r="K492" s="7">
        <f t="shared" si="28"/>
        <v>0</v>
      </c>
      <c r="L492" s="5">
        <f t="shared" si="27"/>
        <v>0</v>
      </c>
      <c r="M492">
        <f t="shared" si="26"/>
        <v>0</v>
      </c>
    </row>
    <row r="493" spans="11:13" hidden="1" x14ac:dyDescent="0.3">
      <c r="K493" s="7">
        <f t="shared" si="28"/>
        <v>0</v>
      </c>
      <c r="L493" s="5">
        <f t="shared" si="27"/>
        <v>0</v>
      </c>
      <c r="M493">
        <f t="shared" si="26"/>
        <v>0</v>
      </c>
    </row>
    <row r="494" spans="11:13" hidden="1" x14ac:dyDescent="0.3">
      <c r="K494" s="7">
        <f t="shared" si="28"/>
        <v>0</v>
      </c>
      <c r="L494" s="5">
        <f t="shared" si="27"/>
        <v>0</v>
      </c>
      <c r="M494">
        <f t="shared" si="26"/>
        <v>0</v>
      </c>
    </row>
    <row r="495" spans="11:13" hidden="1" x14ac:dyDescent="0.3">
      <c r="K495" s="7">
        <f t="shared" si="25"/>
        <v>0</v>
      </c>
      <c r="L495" s="5">
        <f t="shared" si="27"/>
        <v>0</v>
      </c>
      <c r="M495">
        <f t="shared" si="26"/>
        <v>0</v>
      </c>
    </row>
    <row r="496" spans="11:13" hidden="1" x14ac:dyDescent="0.3">
      <c r="K496" s="7">
        <f t="shared" si="25"/>
        <v>0</v>
      </c>
      <c r="L496" s="5">
        <f t="shared" si="27"/>
        <v>0</v>
      </c>
      <c r="M496">
        <f t="shared" si="26"/>
        <v>0</v>
      </c>
    </row>
    <row r="497" spans="3:13" ht="15" thickTop="1" x14ac:dyDescent="0.3">
      <c r="L497" s="5">
        <f t="shared" si="27"/>
        <v>0</v>
      </c>
      <c r="M497">
        <f t="shared" si="26"/>
        <v>0</v>
      </c>
    </row>
    <row r="498" spans="3:13" x14ac:dyDescent="0.3">
      <c r="L498" s="5">
        <f t="shared" si="27"/>
        <v>0</v>
      </c>
      <c r="M498">
        <f t="shared" si="26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9">SUMPRODUCT(--($E$4:$E$498=C500),--($D$4:$D$498=""),$F$4:$F$498)</f>
        <v>0</v>
      </c>
      <c r="G500" s="149">
        <f t="shared" ref="G500:G514" si="30">SUMPRODUCT(--($E$4:$E$498=C500),--($D$4:$D$498=""),$G$4:$G$498)</f>
        <v>180.20000000000002</v>
      </c>
      <c r="H500" s="149">
        <f t="shared" ref="H500:H514" si="31">SUMPRODUCT(--($E$4:$E$498=C500),--($D$4:$D$498=""),$H$4:$H$498)</f>
        <v>0</v>
      </c>
      <c r="I500" s="149">
        <f t="shared" ref="I500:I514" si="32">SUMPRODUCT(--($E$4:$E$498=C500),--($D$4:$D$498=""),$I$4:$I$498)</f>
        <v>0</v>
      </c>
      <c r="J500" s="149">
        <f t="shared" ref="J500:J514" si="33">SUMPRODUCT(--($E$4:$E$498=C500),--($D$4:$D$498=""),$J$4:$J$498)</f>
        <v>0</v>
      </c>
      <c r="K500" s="149">
        <f t="shared" ref="K500:K514" si="34">SUM(F500:J500)</f>
        <v>180.20000000000002</v>
      </c>
      <c r="L500" s="149"/>
      <c r="M500" s="149">
        <f t="shared" ref="M500:M513" si="35">SUMPRODUCT(--($E$4:$E$498=C500),--($D$4:$D$498=""),$M$4:$M$498)</f>
        <v>36040</v>
      </c>
    </row>
    <row r="501" spans="3:13" hidden="1" x14ac:dyDescent="0.3">
      <c r="C501" s="149" t="str">
        <f t="shared" ref="C501:C514" si="36">IF(F540="","Vrije categorie",F540)</f>
        <v>A1</v>
      </c>
      <c r="D501" s="149"/>
      <c r="E501" s="149"/>
      <c r="F501" s="149">
        <f t="shared" si="29"/>
        <v>0</v>
      </c>
      <c r="G501" s="149">
        <f t="shared" si="30"/>
        <v>49.2</v>
      </c>
      <c r="H501" s="149">
        <f t="shared" si="31"/>
        <v>0</v>
      </c>
      <c r="I501" s="149">
        <f t="shared" si="32"/>
        <v>0</v>
      </c>
      <c r="J501" s="149">
        <f t="shared" si="33"/>
        <v>0</v>
      </c>
      <c r="K501" s="149">
        <f t="shared" si="34"/>
        <v>49.2</v>
      </c>
      <c r="L501" s="149"/>
      <c r="M501" s="149">
        <f t="shared" si="35"/>
        <v>5904</v>
      </c>
    </row>
    <row r="502" spans="3:13" hidden="1" x14ac:dyDescent="0.3">
      <c r="C502" s="149" t="str">
        <f t="shared" si="36"/>
        <v>B</v>
      </c>
      <c r="D502" s="149"/>
      <c r="E502" s="149"/>
      <c r="F502" s="149">
        <f t="shared" si="29"/>
        <v>7.2</v>
      </c>
      <c r="G502" s="149">
        <f t="shared" si="30"/>
        <v>4.2</v>
      </c>
      <c r="H502" s="149">
        <f t="shared" si="31"/>
        <v>0</v>
      </c>
      <c r="I502" s="149">
        <f t="shared" si="32"/>
        <v>0</v>
      </c>
      <c r="J502" s="149">
        <f t="shared" si="33"/>
        <v>0</v>
      </c>
      <c r="K502" s="149">
        <f t="shared" si="34"/>
        <v>11.4</v>
      </c>
      <c r="L502" s="149"/>
      <c r="M502" s="149">
        <f t="shared" si="35"/>
        <v>2280</v>
      </c>
    </row>
    <row r="503" spans="3:13" hidden="1" x14ac:dyDescent="0.3">
      <c r="C503" s="149" t="str">
        <f t="shared" si="36"/>
        <v>C</v>
      </c>
      <c r="D503" s="149"/>
      <c r="E503" s="149"/>
      <c r="F503" s="149">
        <f t="shared" si="29"/>
        <v>0</v>
      </c>
      <c r="G503" s="149">
        <f t="shared" si="30"/>
        <v>0</v>
      </c>
      <c r="H503" s="149">
        <f t="shared" si="31"/>
        <v>0</v>
      </c>
      <c r="I503" s="149">
        <f t="shared" si="32"/>
        <v>0</v>
      </c>
      <c r="J503" s="149">
        <f t="shared" si="33"/>
        <v>43.9</v>
      </c>
      <c r="K503" s="149">
        <f t="shared" si="34"/>
        <v>43.9</v>
      </c>
      <c r="L503" s="149"/>
      <c r="M503" s="149">
        <f t="shared" si="35"/>
        <v>8780</v>
      </c>
    </row>
    <row r="504" spans="3:13" hidden="1" x14ac:dyDescent="0.3">
      <c r="C504" s="149" t="str">
        <f t="shared" si="36"/>
        <v>D</v>
      </c>
      <c r="D504" s="149"/>
      <c r="E504" s="149"/>
      <c r="F504" s="149">
        <f t="shared" si="29"/>
        <v>0</v>
      </c>
      <c r="G504" s="149">
        <f t="shared" si="30"/>
        <v>159.69999999999999</v>
      </c>
      <c r="H504" s="149">
        <f t="shared" si="31"/>
        <v>0</v>
      </c>
      <c r="I504" s="149">
        <f t="shared" si="32"/>
        <v>0</v>
      </c>
      <c r="J504" s="149">
        <f t="shared" si="33"/>
        <v>0</v>
      </c>
      <c r="K504" s="149">
        <f t="shared" si="34"/>
        <v>159.69999999999999</v>
      </c>
      <c r="L504" s="149"/>
      <c r="M504" s="149">
        <f t="shared" si="35"/>
        <v>31940</v>
      </c>
    </row>
    <row r="505" spans="3:13" hidden="1" x14ac:dyDescent="0.3">
      <c r="C505" s="149" t="str">
        <f t="shared" si="36"/>
        <v>Vrije categorie</v>
      </c>
      <c r="D505" s="149"/>
      <c r="E505" s="149"/>
      <c r="F505" s="149">
        <f t="shared" si="29"/>
        <v>0</v>
      </c>
      <c r="G505" s="149">
        <f t="shared" si="30"/>
        <v>0</v>
      </c>
      <c r="H505" s="149">
        <f t="shared" si="31"/>
        <v>0</v>
      </c>
      <c r="I505" s="149">
        <f t="shared" si="32"/>
        <v>0</v>
      </c>
      <c r="J505" s="149">
        <f t="shared" si="33"/>
        <v>0</v>
      </c>
      <c r="K505" s="149">
        <f t="shared" si="34"/>
        <v>0</v>
      </c>
      <c r="L505" s="149"/>
      <c r="M505" s="149">
        <f t="shared" si="35"/>
        <v>0</v>
      </c>
    </row>
    <row r="506" spans="3:13" hidden="1" x14ac:dyDescent="0.3">
      <c r="C506" s="149" t="str">
        <f t="shared" si="36"/>
        <v>Vrije categorie</v>
      </c>
      <c r="D506" s="149"/>
      <c r="E506" s="149"/>
      <c r="F506" s="149">
        <f t="shared" si="29"/>
        <v>0</v>
      </c>
      <c r="G506" s="149">
        <f t="shared" si="30"/>
        <v>0</v>
      </c>
      <c r="H506" s="149">
        <f t="shared" si="31"/>
        <v>0</v>
      </c>
      <c r="I506" s="149">
        <f t="shared" si="32"/>
        <v>0</v>
      </c>
      <c r="J506" s="149">
        <f t="shared" si="33"/>
        <v>0</v>
      </c>
      <c r="K506" s="149">
        <f t="shared" si="34"/>
        <v>0</v>
      </c>
      <c r="L506" s="149"/>
      <c r="M506" s="149">
        <f t="shared" si="35"/>
        <v>0</v>
      </c>
    </row>
    <row r="507" spans="3:13" hidden="1" x14ac:dyDescent="0.3">
      <c r="C507" s="149" t="str">
        <f t="shared" si="36"/>
        <v>Vrije categorie</v>
      </c>
      <c r="D507" s="149"/>
      <c r="E507" s="149"/>
      <c r="F507" s="149">
        <f t="shared" si="29"/>
        <v>0</v>
      </c>
      <c r="G507" s="149">
        <f t="shared" si="30"/>
        <v>0</v>
      </c>
      <c r="H507" s="149">
        <f t="shared" si="31"/>
        <v>0</v>
      </c>
      <c r="I507" s="149">
        <f t="shared" si="32"/>
        <v>0</v>
      </c>
      <c r="J507" s="149">
        <f t="shared" si="33"/>
        <v>0</v>
      </c>
      <c r="K507" s="149">
        <f t="shared" si="34"/>
        <v>0</v>
      </c>
      <c r="L507" s="149"/>
      <c r="M507" s="149">
        <f t="shared" si="35"/>
        <v>0</v>
      </c>
    </row>
    <row r="508" spans="3:13" hidden="1" x14ac:dyDescent="0.3">
      <c r="C508" s="149" t="str">
        <f t="shared" si="36"/>
        <v>Vrije categorie</v>
      </c>
      <c r="D508" s="149"/>
      <c r="E508" s="149"/>
      <c r="F508" s="149">
        <f t="shared" si="29"/>
        <v>0</v>
      </c>
      <c r="G508" s="149">
        <f t="shared" si="30"/>
        <v>0</v>
      </c>
      <c r="H508" s="149">
        <f t="shared" si="31"/>
        <v>0</v>
      </c>
      <c r="I508" s="149">
        <f t="shared" si="32"/>
        <v>0</v>
      </c>
      <c r="J508" s="149">
        <f t="shared" si="33"/>
        <v>0</v>
      </c>
      <c r="K508" s="149">
        <f t="shared" si="34"/>
        <v>0</v>
      </c>
      <c r="L508" s="149"/>
      <c r="M508" s="149">
        <f t="shared" si="35"/>
        <v>0</v>
      </c>
    </row>
    <row r="509" spans="3:13" hidden="1" x14ac:dyDescent="0.3">
      <c r="C509" s="149" t="str">
        <f t="shared" si="36"/>
        <v>Vrije categorie</v>
      </c>
      <c r="D509" s="149"/>
      <c r="E509" s="149"/>
      <c r="F509" s="149">
        <f t="shared" si="29"/>
        <v>0</v>
      </c>
      <c r="G509" s="149">
        <f t="shared" si="30"/>
        <v>0</v>
      </c>
      <c r="H509" s="149">
        <f t="shared" si="31"/>
        <v>0</v>
      </c>
      <c r="I509" s="149">
        <f t="shared" si="32"/>
        <v>0</v>
      </c>
      <c r="J509" s="149">
        <f t="shared" si="33"/>
        <v>0</v>
      </c>
      <c r="K509" s="149">
        <f t="shared" si="34"/>
        <v>0</v>
      </c>
      <c r="L509" s="149"/>
      <c r="M509" s="149">
        <f t="shared" si="35"/>
        <v>0</v>
      </c>
    </row>
    <row r="510" spans="3:13" hidden="1" x14ac:dyDescent="0.3">
      <c r="C510" s="149" t="str">
        <f t="shared" si="36"/>
        <v>Vrije categorie</v>
      </c>
      <c r="D510" s="149"/>
      <c r="E510" s="149"/>
      <c r="F510" s="149">
        <f t="shared" si="29"/>
        <v>0</v>
      </c>
      <c r="G510" s="149">
        <f t="shared" si="30"/>
        <v>0</v>
      </c>
      <c r="H510" s="149">
        <f t="shared" si="31"/>
        <v>0</v>
      </c>
      <c r="I510" s="149">
        <f t="shared" si="32"/>
        <v>0</v>
      </c>
      <c r="J510" s="149">
        <f t="shared" si="33"/>
        <v>0</v>
      </c>
      <c r="K510" s="149">
        <f t="shared" si="34"/>
        <v>0</v>
      </c>
      <c r="L510" s="149"/>
      <c r="M510" s="149">
        <f t="shared" si="35"/>
        <v>0</v>
      </c>
    </row>
    <row r="511" spans="3:13" hidden="1" x14ac:dyDescent="0.3">
      <c r="C511" s="149" t="str">
        <f t="shared" si="36"/>
        <v>Vrije categorie</v>
      </c>
      <c r="D511" s="149"/>
      <c r="E511" s="149"/>
      <c r="F511" s="149">
        <f t="shared" si="29"/>
        <v>0</v>
      </c>
      <c r="G511" s="149">
        <f t="shared" si="30"/>
        <v>0</v>
      </c>
      <c r="H511" s="149">
        <f t="shared" si="31"/>
        <v>0</v>
      </c>
      <c r="I511" s="149">
        <f t="shared" si="32"/>
        <v>0</v>
      </c>
      <c r="J511" s="149">
        <f t="shared" si="33"/>
        <v>0</v>
      </c>
      <c r="K511" s="149">
        <f t="shared" si="34"/>
        <v>0</v>
      </c>
      <c r="L511" s="149"/>
      <c r="M511" s="149">
        <f t="shared" si="35"/>
        <v>0</v>
      </c>
    </row>
    <row r="512" spans="3:13" hidden="1" x14ac:dyDescent="0.3">
      <c r="C512" s="149" t="str">
        <f t="shared" si="36"/>
        <v>Vrije categorie</v>
      </c>
      <c r="D512" s="149"/>
      <c r="E512" s="149"/>
      <c r="F512" s="149">
        <f t="shared" si="29"/>
        <v>0</v>
      </c>
      <c r="G512" s="149">
        <f t="shared" si="30"/>
        <v>0</v>
      </c>
      <c r="H512" s="149">
        <f t="shared" si="31"/>
        <v>0</v>
      </c>
      <c r="I512" s="149">
        <f t="shared" si="32"/>
        <v>0</v>
      </c>
      <c r="J512" s="149">
        <f t="shared" si="33"/>
        <v>0</v>
      </c>
      <c r="K512" s="149">
        <f t="shared" si="34"/>
        <v>0</v>
      </c>
      <c r="L512" s="149"/>
      <c r="M512" s="149">
        <f t="shared" si="35"/>
        <v>0</v>
      </c>
    </row>
    <row r="513" spans="3:13" hidden="1" x14ac:dyDescent="0.3">
      <c r="C513" s="149" t="str">
        <f t="shared" si="36"/>
        <v>Vrije categorie</v>
      </c>
      <c r="D513" s="149"/>
      <c r="E513" s="149"/>
      <c r="F513" s="149">
        <f t="shared" si="29"/>
        <v>0</v>
      </c>
      <c r="G513" s="149">
        <f t="shared" si="30"/>
        <v>0</v>
      </c>
      <c r="H513" s="149">
        <f t="shared" si="31"/>
        <v>0</v>
      </c>
      <c r="I513" s="149">
        <f t="shared" si="32"/>
        <v>0</v>
      </c>
      <c r="J513" s="149">
        <f t="shared" si="33"/>
        <v>0</v>
      </c>
      <c r="K513" s="149">
        <f t="shared" si="34"/>
        <v>0</v>
      </c>
      <c r="L513" s="149"/>
      <c r="M513" s="149">
        <f t="shared" si="35"/>
        <v>0</v>
      </c>
    </row>
    <row r="514" spans="3:13" hidden="1" x14ac:dyDescent="0.3">
      <c r="C514" s="149" t="str">
        <f t="shared" si="36"/>
        <v>Vrije categorie</v>
      </c>
      <c r="D514" s="149"/>
      <c r="E514" s="149"/>
      <c r="F514" s="149">
        <f t="shared" si="29"/>
        <v>0</v>
      </c>
      <c r="G514" s="149">
        <f t="shared" si="30"/>
        <v>0</v>
      </c>
      <c r="H514" s="149">
        <f t="shared" si="31"/>
        <v>0</v>
      </c>
      <c r="I514" s="149">
        <f t="shared" si="32"/>
        <v>0</v>
      </c>
      <c r="J514" s="149">
        <f t="shared" si="33"/>
        <v>0</v>
      </c>
      <c r="K514" s="149">
        <f t="shared" si="34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7.2</v>
      </c>
      <c r="G515" s="150">
        <f t="shared" ref="G515:K515" si="37">SUM(G500:G514)</f>
        <v>393.3</v>
      </c>
      <c r="H515" s="150">
        <f t="shared" si="37"/>
        <v>0</v>
      </c>
      <c r="I515" s="150">
        <f t="shared" si="37"/>
        <v>0</v>
      </c>
      <c r="J515" s="150">
        <f t="shared" si="37"/>
        <v>43.9</v>
      </c>
      <c r="K515" s="150">
        <f t="shared" si="37"/>
        <v>444.40000000000003</v>
      </c>
      <c r="L515" s="150"/>
      <c r="M515" s="150">
        <f>SUM(M499:M514)</f>
        <v>84944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50.699999999999996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0</v>
      </c>
      <c r="K517" s="150">
        <f>SUM(F517:J517)</f>
        <v>50.699999999999996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8">C500</f>
        <v>A</v>
      </c>
      <c r="D520" s="9"/>
      <c r="E520" s="9"/>
      <c r="F520" s="9">
        <f t="shared" ref="F520:F534" si="39">SUMPRODUCT(--($E$4:$E$498=C520),--($D$4:$D$498="X"),$F$4:$F$498)</f>
        <v>0</v>
      </c>
      <c r="G520" s="9">
        <f t="shared" ref="G520:G534" si="40">SUMPRODUCT(--($E$4:$E$498=C520),--($D$4:$D$498="X"),$G$4:$G$498)</f>
        <v>0</v>
      </c>
      <c r="H520" s="9">
        <f t="shared" ref="H520:H534" si="41">SUMPRODUCT(--($E$4:$E$498=C520),--($D$4:$D$498="X"),$H$4:$H$498)</f>
        <v>0</v>
      </c>
      <c r="I520" s="9">
        <f t="shared" ref="I520:I534" si="42">SUMPRODUCT(--($E$4:$E$498=C520),--($D$4:$D$498="X"),$I$4:$I$498)</f>
        <v>0</v>
      </c>
      <c r="J520" s="9">
        <f t="shared" ref="J520:J534" si="43">SUMPRODUCT(--($E$4:$E$498=C520),--($D$4:$D$498="X"),$J$4:$J$498)</f>
        <v>0</v>
      </c>
      <c r="K520" s="9">
        <f t="shared" ref="K520:K534" si="44">SUM(F520:J520)</f>
        <v>0</v>
      </c>
    </row>
    <row r="521" spans="3:13" hidden="1" x14ac:dyDescent="0.3">
      <c r="C521" s="9" t="str">
        <f t="shared" si="38"/>
        <v>A1</v>
      </c>
      <c r="D521" s="9"/>
      <c r="E521" s="9"/>
      <c r="F521" s="9">
        <f t="shared" si="39"/>
        <v>0</v>
      </c>
      <c r="G521" s="9">
        <f t="shared" si="40"/>
        <v>0</v>
      </c>
      <c r="H521" s="9">
        <f t="shared" si="41"/>
        <v>0</v>
      </c>
      <c r="I521" s="9">
        <f t="shared" si="42"/>
        <v>0</v>
      </c>
      <c r="J521" s="9">
        <f t="shared" si="43"/>
        <v>0</v>
      </c>
      <c r="K521" s="9">
        <f t="shared" si="44"/>
        <v>0</v>
      </c>
    </row>
    <row r="522" spans="3:13" hidden="1" x14ac:dyDescent="0.3">
      <c r="C522" s="9" t="str">
        <f t="shared" si="38"/>
        <v>B</v>
      </c>
      <c r="D522" s="9"/>
      <c r="E522" s="9"/>
      <c r="F522" s="9">
        <f t="shared" si="39"/>
        <v>0</v>
      </c>
      <c r="G522" s="9">
        <f t="shared" si="40"/>
        <v>0</v>
      </c>
      <c r="H522" s="9">
        <f t="shared" si="41"/>
        <v>0</v>
      </c>
      <c r="I522" s="9">
        <f t="shared" si="42"/>
        <v>0</v>
      </c>
      <c r="J522" s="9">
        <f t="shared" si="43"/>
        <v>0</v>
      </c>
      <c r="K522" s="9">
        <f t="shared" si="44"/>
        <v>0</v>
      </c>
    </row>
    <row r="523" spans="3:13" hidden="1" x14ac:dyDescent="0.3">
      <c r="C523" s="9" t="str">
        <f t="shared" si="38"/>
        <v>C</v>
      </c>
      <c r="D523" s="9"/>
      <c r="E523" s="9"/>
      <c r="F523" s="9">
        <f t="shared" si="39"/>
        <v>0</v>
      </c>
      <c r="G523" s="9">
        <f t="shared" si="40"/>
        <v>0</v>
      </c>
      <c r="H523" s="9">
        <f t="shared" si="41"/>
        <v>0</v>
      </c>
      <c r="I523" s="9">
        <f t="shared" si="42"/>
        <v>0</v>
      </c>
      <c r="J523" s="9">
        <f t="shared" si="43"/>
        <v>0</v>
      </c>
      <c r="K523" s="9">
        <f t="shared" si="44"/>
        <v>0</v>
      </c>
    </row>
    <row r="524" spans="3:13" hidden="1" x14ac:dyDescent="0.3">
      <c r="C524" s="9" t="str">
        <f t="shared" si="38"/>
        <v>D</v>
      </c>
      <c r="D524" s="9"/>
      <c r="E524" s="9"/>
      <c r="F524" s="9">
        <f t="shared" si="39"/>
        <v>0</v>
      </c>
      <c r="G524" s="9">
        <f t="shared" si="40"/>
        <v>0</v>
      </c>
      <c r="H524" s="9">
        <f t="shared" si="41"/>
        <v>0</v>
      </c>
      <c r="I524" s="9">
        <f t="shared" si="42"/>
        <v>0</v>
      </c>
      <c r="J524" s="9">
        <f t="shared" si="43"/>
        <v>0</v>
      </c>
      <c r="K524" s="9">
        <f t="shared" si="44"/>
        <v>0</v>
      </c>
    </row>
    <row r="525" spans="3:13" hidden="1" x14ac:dyDescent="0.3">
      <c r="C525" s="9" t="str">
        <f t="shared" si="38"/>
        <v>Vrije categorie</v>
      </c>
      <c r="D525" s="9"/>
      <c r="E525" s="9"/>
      <c r="F525" s="9">
        <f t="shared" si="39"/>
        <v>0</v>
      </c>
      <c r="G525" s="9">
        <f t="shared" si="40"/>
        <v>0</v>
      </c>
      <c r="H525" s="9">
        <f t="shared" si="41"/>
        <v>0</v>
      </c>
      <c r="I525" s="9">
        <f t="shared" si="42"/>
        <v>0</v>
      </c>
      <c r="J525" s="9">
        <f t="shared" si="43"/>
        <v>0</v>
      </c>
      <c r="K525" s="9">
        <f t="shared" si="44"/>
        <v>0</v>
      </c>
    </row>
    <row r="526" spans="3:13" hidden="1" x14ac:dyDescent="0.3">
      <c r="C526" s="9" t="str">
        <f t="shared" si="38"/>
        <v>Vrije categorie</v>
      </c>
      <c r="D526" s="9"/>
      <c r="E526" s="9"/>
      <c r="F526" s="9">
        <f t="shared" si="39"/>
        <v>0</v>
      </c>
      <c r="G526" s="9">
        <f t="shared" si="40"/>
        <v>0</v>
      </c>
      <c r="H526" s="9">
        <f t="shared" si="41"/>
        <v>0</v>
      </c>
      <c r="I526" s="9">
        <f t="shared" si="42"/>
        <v>0</v>
      </c>
      <c r="J526" s="9">
        <f t="shared" si="43"/>
        <v>0</v>
      </c>
      <c r="K526" s="9">
        <f t="shared" si="44"/>
        <v>0</v>
      </c>
    </row>
    <row r="527" spans="3:13" hidden="1" x14ac:dyDescent="0.3">
      <c r="C527" s="9" t="str">
        <f t="shared" si="38"/>
        <v>Vrije categorie</v>
      </c>
      <c r="D527" s="9"/>
      <c r="E527" s="9"/>
      <c r="F527" s="9">
        <f t="shared" si="39"/>
        <v>0</v>
      </c>
      <c r="G527" s="9">
        <f t="shared" si="40"/>
        <v>0</v>
      </c>
      <c r="H527" s="9">
        <f t="shared" si="41"/>
        <v>0</v>
      </c>
      <c r="I527" s="9">
        <f t="shared" si="42"/>
        <v>0</v>
      </c>
      <c r="J527" s="9">
        <f t="shared" si="43"/>
        <v>0</v>
      </c>
      <c r="K527" s="9">
        <f t="shared" si="44"/>
        <v>0</v>
      </c>
    </row>
    <row r="528" spans="3:13" hidden="1" x14ac:dyDescent="0.3">
      <c r="C528" s="9" t="str">
        <f t="shared" si="38"/>
        <v>Vrije categorie</v>
      </c>
      <c r="D528" s="9"/>
      <c r="E528" s="9"/>
      <c r="F528" s="9">
        <f t="shared" si="39"/>
        <v>0</v>
      </c>
      <c r="G528" s="9">
        <f t="shared" si="40"/>
        <v>0</v>
      </c>
      <c r="H528" s="9">
        <f t="shared" si="41"/>
        <v>0</v>
      </c>
      <c r="I528" s="9">
        <f t="shared" si="42"/>
        <v>0</v>
      </c>
      <c r="J528" s="9">
        <f t="shared" si="43"/>
        <v>0</v>
      </c>
      <c r="K528" s="9">
        <f t="shared" si="44"/>
        <v>0</v>
      </c>
    </row>
    <row r="529" spans="3:12" hidden="1" x14ac:dyDescent="0.3">
      <c r="C529" s="9" t="str">
        <f t="shared" si="38"/>
        <v>Vrije categorie</v>
      </c>
      <c r="D529" s="9"/>
      <c r="E529" s="9"/>
      <c r="F529" s="9">
        <f t="shared" si="39"/>
        <v>0</v>
      </c>
      <c r="G529" s="9">
        <f t="shared" si="40"/>
        <v>0</v>
      </c>
      <c r="H529" s="9">
        <f t="shared" si="41"/>
        <v>0</v>
      </c>
      <c r="I529" s="9">
        <f t="shared" si="42"/>
        <v>0</v>
      </c>
      <c r="J529" s="9">
        <f t="shared" si="43"/>
        <v>0</v>
      </c>
      <c r="K529" s="9">
        <f t="shared" si="44"/>
        <v>0</v>
      </c>
    </row>
    <row r="530" spans="3:12" hidden="1" x14ac:dyDescent="0.3">
      <c r="C530" s="9" t="str">
        <f t="shared" si="38"/>
        <v>Vrije categorie</v>
      </c>
      <c r="D530" s="9"/>
      <c r="E530" s="9"/>
      <c r="F530" s="9">
        <f t="shared" si="39"/>
        <v>0</v>
      </c>
      <c r="G530" s="9">
        <f t="shared" si="40"/>
        <v>0</v>
      </c>
      <c r="H530" s="9">
        <f t="shared" si="41"/>
        <v>0</v>
      </c>
      <c r="I530" s="9">
        <f t="shared" si="42"/>
        <v>0</v>
      </c>
      <c r="J530" s="9">
        <f t="shared" si="43"/>
        <v>0</v>
      </c>
      <c r="K530" s="9">
        <f t="shared" si="44"/>
        <v>0</v>
      </c>
    </row>
    <row r="531" spans="3:12" hidden="1" x14ac:dyDescent="0.3">
      <c r="C531" s="9" t="str">
        <f t="shared" si="38"/>
        <v>Vrije categorie</v>
      </c>
      <c r="D531" s="9"/>
      <c r="E531" s="9"/>
      <c r="F531" s="9">
        <f t="shared" si="39"/>
        <v>0</v>
      </c>
      <c r="G531" s="9">
        <f t="shared" si="40"/>
        <v>0</v>
      </c>
      <c r="H531" s="9">
        <f t="shared" si="41"/>
        <v>0</v>
      </c>
      <c r="I531" s="9">
        <f t="shared" si="42"/>
        <v>0</v>
      </c>
      <c r="J531" s="9">
        <f t="shared" si="43"/>
        <v>0</v>
      </c>
      <c r="K531" s="9">
        <f t="shared" si="44"/>
        <v>0</v>
      </c>
    </row>
    <row r="532" spans="3:12" hidden="1" x14ac:dyDescent="0.3">
      <c r="C532" s="9" t="str">
        <f t="shared" si="38"/>
        <v>Vrije categorie</v>
      </c>
      <c r="D532" s="9"/>
      <c r="E532" s="9"/>
      <c r="F532" s="9">
        <f t="shared" si="39"/>
        <v>0</v>
      </c>
      <c r="G532" s="9">
        <f t="shared" si="40"/>
        <v>0</v>
      </c>
      <c r="H532" s="9">
        <f t="shared" si="41"/>
        <v>0</v>
      </c>
      <c r="I532" s="9">
        <f t="shared" si="42"/>
        <v>0</v>
      </c>
      <c r="J532" s="9">
        <f t="shared" si="43"/>
        <v>0</v>
      </c>
      <c r="K532" s="9">
        <f t="shared" si="44"/>
        <v>0</v>
      </c>
    </row>
    <row r="533" spans="3:12" hidden="1" x14ac:dyDescent="0.3">
      <c r="C533" s="9" t="str">
        <f t="shared" si="38"/>
        <v>Vrije categorie</v>
      </c>
      <c r="D533" s="9"/>
      <c r="E533" s="9"/>
      <c r="F533" s="9">
        <f t="shared" si="39"/>
        <v>0</v>
      </c>
      <c r="G533" s="9">
        <f t="shared" si="40"/>
        <v>0</v>
      </c>
      <c r="H533" s="9">
        <f t="shared" si="41"/>
        <v>0</v>
      </c>
      <c r="I533" s="9">
        <f t="shared" si="42"/>
        <v>0</v>
      </c>
      <c r="J533" s="9">
        <f t="shared" si="43"/>
        <v>0</v>
      </c>
      <c r="K533" s="9">
        <f t="shared" si="44"/>
        <v>0</v>
      </c>
    </row>
    <row r="534" spans="3:12" hidden="1" x14ac:dyDescent="0.3">
      <c r="C534" s="9" t="str">
        <f t="shared" si="38"/>
        <v>Vrije categorie</v>
      </c>
      <c r="D534" s="9"/>
      <c r="E534" s="9"/>
      <c r="F534" s="9">
        <f t="shared" si="39"/>
        <v>0</v>
      </c>
      <c r="G534" s="9">
        <f t="shared" si="40"/>
        <v>0</v>
      </c>
      <c r="H534" s="9">
        <f t="shared" si="41"/>
        <v>0</v>
      </c>
      <c r="I534" s="9">
        <f t="shared" si="42"/>
        <v>0</v>
      </c>
      <c r="J534" s="9">
        <f t="shared" si="43"/>
        <v>0</v>
      </c>
      <c r="K534" s="9">
        <f t="shared" si="44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5">SUM(F520:F534)</f>
        <v>0</v>
      </c>
      <c r="G535" s="10">
        <f t="shared" si="45"/>
        <v>0</v>
      </c>
      <c r="H535" s="10">
        <f t="shared" si="45"/>
        <v>0</v>
      </c>
      <c r="I535" s="10">
        <f t="shared" si="45"/>
        <v>0</v>
      </c>
      <c r="J535" s="10">
        <f t="shared" si="45"/>
        <v>0</v>
      </c>
      <c r="K535" s="10">
        <f t="shared" si="45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>
    <tabColor rgb="FFC2E76B"/>
  </sheetPr>
  <dimension ref="A1:O122"/>
  <sheetViews>
    <sheetView showGridLines="0" showZeros="0" topLeftCell="A4" zoomScaleNormal="100" workbookViewId="0">
      <selection activeCell="G46" sqref="G46"/>
    </sheetView>
  </sheetViews>
  <sheetFormatPr defaultColWidth="0" defaultRowHeight="0" customHeight="1" zeroHeight="1" x14ac:dyDescent="0.3"/>
  <cols>
    <col min="1" max="3" width="9.109375" customWidth="1"/>
    <col min="4" max="4" width="19.6640625" customWidth="1"/>
    <col min="5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38,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30" t="str">
        <f>VLOOKUP(H4,Verzamelblad!A5:E54,3)</f>
        <v>Nautilus (het Anker)</v>
      </c>
      <c r="C4" s="530"/>
      <c r="D4" s="530"/>
      <c r="E4" s="530"/>
      <c r="F4" s="548" t="s">
        <v>10</v>
      </c>
      <c r="G4" s="548"/>
      <c r="H4" s="306">
        <v>38</v>
      </c>
    </row>
    <row r="5" spans="1:11" ht="14.4" x14ac:dyDescent="0.3">
      <c r="A5" s="92" t="s">
        <v>5</v>
      </c>
      <c r="B5" s="527">
        <f>VLOOKUP(H4,Verzamelblad!A5:E54,4)</f>
        <v>0</v>
      </c>
      <c r="C5" s="527"/>
      <c r="D5" s="527"/>
      <c r="E5" s="527"/>
      <c r="F5" s="549" t="s">
        <v>11</v>
      </c>
      <c r="G5" s="549"/>
      <c r="H5" s="307" t="str">
        <f>CONCATENATE(H4,"a")</f>
        <v>38a</v>
      </c>
    </row>
    <row r="6" spans="1:11" ht="14.4" x14ac:dyDescent="0.3">
      <c r="A6" s="95" t="s">
        <v>7</v>
      </c>
      <c r="B6" s="524">
        <f>VLOOKUP(H4,Verzamelblad!A5:E54,5)</f>
        <v>0</v>
      </c>
      <c r="C6" s="524"/>
      <c r="D6" s="524"/>
      <c r="E6" s="524"/>
      <c r="F6" s="550" t="s">
        <v>170</v>
      </c>
      <c r="G6" s="550"/>
      <c r="H6" s="308"/>
    </row>
    <row r="7" spans="1:11" ht="14.4" x14ac:dyDescent="0.3">
      <c r="G7" s="35"/>
      <c r="H7" s="35"/>
    </row>
    <row r="8" spans="1:11" ht="14.4" hidden="1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hidden="1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hidden="1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hidden="1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hidden="1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hidden="1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hidden="1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IFERROR(IF(E101=0,"",E101),"")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hidden="1" thickTop="1" x14ac:dyDescent="0.3">
      <c r="F15" s="3" t="s">
        <v>224</v>
      </c>
      <c r="G15" s="3" t="s">
        <v>225</v>
      </c>
    </row>
    <row r="16" spans="1:11" ht="14.4" hidden="1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hidden="1" customHeight="1" x14ac:dyDescent="0.3">
      <c r="K17" s="540" t="s">
        <v>243</v>
      </c>
      <c r="L17" s="540" t="s">
        <v>244</v>
      </c>
    </row>
    <row r="18" spans="1:12" ht="15.75" hidden="1" customHeight="1" x14ac:dyDescent="0.3">
      <c r="A18" t="s">
        <v>89</v>
      </c>
      <c r="K18" s="541"/>
      <c r="L18" s="541"/>
    </row>
    <row r="19" spans="1:12" ht="14.4" hidden="1" x14ac:dyDescent="0.3">
      <c r="A19" s="514" t="s">
        <v>226</v>
      </c>
      <c r="B19" s="515"/>
      <c r="C19" s="516"/>
      <c r="D19" s="232">
        <f ca="1">D101</f>
        <v>158022</v>
      </c>
      <c r="E19" s="512" t="s">
        <v>227</v>
      </c>
      <c r="F19" s="513"/>
      <c r="G19" s="139" t="str">
        <f ca="1">IFERROR(D101/E9,"")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hidden="1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hidden="1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hidden="1" x14ac:dyDescent="0.3">
      <c r="A22" s="85" t="str">
        <f>VLOOKUP($H$4,Verzamelblad!$A$5:$EK$54,32,0)</f>
        <v>Dieptereiniging sanitair</v>
      </c>
      <c r="B22" s="66"/>
      <c r="C22" s="67"/>
      <c r="D22" s="71" t="str">
        <f>VLOOKUP($H$4,Verzamelblad!$A$5:$EK$54,33,0)</f>
        <v>m²</v>
      </c>
      <c r="E22" s="224">
        <f>VLOOKUP($H$4,Verzamelblad!$A$5:$DE$54,34)</f>
        <v>28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hidden="1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hidden="1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hidden="1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hidden="1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hidden="1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hidden="1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hidden="1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hidden="1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hidden="1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hidden="1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hidden="1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hidden="1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689.2</v>
      </c>
      <c r="F36" s="309"/>
      <c r="G36" s="125" t="str">
        <f ca="1">IF(IF(E36="","",SUM(E36*F36))=0,"",IF(E36="","",SUM(E36*F36)))</f>
        <v/>
      </c>
      <c r="H36" s="71" t="str">
        <f>VLOOKUP($H$4,Verzamelblad!$A$5:$DE$54,17)</f>
        <v>op afroep</v>
      </c>
      <c r="I36" s="199"/>
    </row>
    <row r="37" spans="1:12" ht="14.4" x14ac:dyDescent="0.3">
      <c r="A37" s="82" t="s">
        <v>1211</v>
      </c>
      <c r="B37" s="83"/>
      <c r="C37" s="83"/>
      <c r="D37" s="68"/>
      <c r="E37" s="134">
        <f ca="1">VLOOKUP($H$4,Verzamelblad!$A$5:$DE$54,106)</f>
        <v>689.2</v>
      </c>
      <c r="F37" s="310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ref="I37:I44" ca="1" si="2">IFERROR(IF(IF(H37="op afroep","",SUM(G37*H37))=0,"",IF(H37="op afroep","",SUM(G37*H37))),"")</f>
        <v/>
      </c>
      <c r="J37" s="517"/>
      <c r="K37" s="518"/>
      <c r="L37" s="518"/>
    </row>
    <row r="38" spans="1:12" ht="14.4" hidden="1" x14ac:dyDescent="0.3">
      <c r="A38" s="82"/>
      <c r="B38" s="83"/>
      <c r="C38" s="83"/>
      <c r="D38" s="68"/>
      <c r="E38" s="134"/>
      <c r="F38" s="310"/>
      <c r="G38" s="127"/>
      <c r="H38" s="72"/>
      <c r="I38" s="200"/>
      <c r="J38" s="517"/>
      <c r="K38" s="518"/>
      <c r="L38" s="518"/>
    </row>
    <row r="39" spans="1:12" ht="14.4" x14ac:dyDescent="0.3">
      <c r="A39" s="82" t="str">
        <f>VLOOKUP($H$4,Verzamelblad!$A$5:$EK$54,20,0)</f>
        <v>Volsprayen</v>
      </c>
      <c r="B39" s="83"/>
      <c r="C39" s="83"/>
      <c r="D39" s="68"/>
      <c r="E39" s="134">
        <f ca="1">VLOOKUP($H$4,Verzamelblad!$A$5:$DE$54,107)</f>
        <v>689.2</v>
      </c>
      <c r="F39" s="310"/>
      <c r="G39" s="127" t="str">
        <f t="shared" ref="G39:G44" ca="1" si="3">IF(IF(E39="","",SUM(E39*F39))=0,"",IF(E39="","",SUM(E39*F39)))</f>
        <v/>
      </c>
      <c r="H39" s="72" t="str">
        <f>VLOOKUP($H$4,Verzamelblad!$A$5:$DE$54,21)</f>
        <v>op afroep</v>
      </c>
      <c r="I39" s="200"/>
      <c r="J39" s="517"/>
      <c r="K39" s="518"/>
      <c r="L39" s="518"/>
    </row>
    <row r="40" spans="1:12" ht="14.4" x14ac:dyDescent="0.3">
      <c r="A40" s="82" t="str">
        <f>VLOOKUP($H$4,Verzamelblad!$A$5:$EK$54,22,0)</f>
        <v>Tapijtreinigen</v>
      </c>
      <c r="B40" s="83"/>
      <c r="C40" s="83"/>
      <c r="D40" s="68"/>
      <c r="E40" s="134">
        <f ca="1">VLOOKUP($H$4,Verzamelblad!$A$5:$DE$54,108)</f>
        <v>52.6</v>
      </c>
      <c r="F40" s="310"/>
      <c r="G40" s="127" t="str">
        <f t="shared" ca="1" si="3"/>
        <v/>
      </c>
      <c r="H40" s="72" t="str">
        <f>VLOOKUP($H$4,Verzamelblad!$A$5:$DE$54,23)</f>
        <v>op afroep</v>
      </c>
      <c r="I40" s="200"/>
    </row>
    <row r="41" spans="1:12" ht="14.4" x14ac:dyDescent="0.3">
      <c r="A41" s="82" t="str">
        <f>VLOOKUP($H$4,Verzamelblad!$A$5:$EK$54,24,0)</f>
        <v>Schrobben</v>
      </c>
      <c r="B41" s="83"/>
      <c r="C41" s="83"/>
      <c r="D41" s="68"/>
      <c r="E41" s="142">
        <f>VLOOKUP($H$4,Verzamelblad!$A$5:$DE$54,109)</f>
        <v>0</v>
      </c>
      <c r="F41" s="310"/>
      <c r="G41" s="127" t="str">
        <f t="shared" si="3"/>
        <v/>
      </c>
      <c r="H41" s="72" t="str">
        <f>VLOOKUP($H$4,Verzamelblad!$A$5:$DE$54,25)</f>
        <v>op afroep</v>
      </c>
      <c r="I41" s="200"/>
    </row>
    <row r="42" spans="1:12" ht="14.4" x14ac:dyDescent="0.3">
      <c r="A42" s="82" t="s">
        <v>1212</v>
      </c>
      <c r="B42" s="83"/>
      <c r="C42" s="83"/>
      <c r="D42" s="68"/>
      <c r="E42" s="134">
        <f ca="1">E36</f>
        <v>689.2</v>
      </c>
      <c r="F42" s="310"/>
      <c r="G42" s="127" t="str">
        <f t="shared" ca="1" si="3"/>
        <v/>
      </c>
      <c r="H42" s="72">
        <v>0.2</v>
      </c>
      <c r="I42" s="200" t="str">
        <f t="shared" ca="1" si="2"/>
        <v/>
      </c>
    </row>
    <row r="43" spans="1:12" ht="14.4" x14ac:dyDescent="0.3">
      <c r="A43" s="82" t="str">
        <f>VLOOKUP($H$4,Verzamelblad!$A$5:$EK$54,28,0)</f>
        <v>Reinigen inloopzones</v>
      </c>
      <c r="B43" s="83"/>
      <c r="C43" s="83"/>
      <c r="D43" s="68"/>
      <c r="E43" s="142">
        <v>4</v>
      </c>
      <c r="F43" s="310"/>
      <c r="G43" s="127" t="str">
        <f t="shared" si="3"/>
        <v/>
      </c>
      <c r="H43" s="72" t="s">
        <v>370</v>
      </c>
      <c r="I43" s="200"/>
    </row>
    <row r="44" spans="1:12" ht="14.4" x14ac:dyDescent="0.3">
      <c r="A44" s="84">
        <f>VLOOKUP($H$4,Verzamelblad!$A$5:$EK$54,30,0)</f>
        <v>0</v>
      </c>
      <c r="B44" s="69"/>
      <c r="C44" s="69"/>
      <c r="D44" s="70"/>
      <c r="E44" s="143">
        <v>0</v>
      </c>
      <c r="F44" s="311"/>
      <c r="G44" s="198" t="str">
        <f t="shared" si="3"/>
        <v/>
      </c>
      <c r="H44" s="74">
        <f>VLOOKUP($H$4,Verzamelblad!$A$5:$DE$54,31)</f>
        <v>0</v>
      </c>
      <c r="I44" s="201" t="str">
        <f t="shared" si="2"/>
        <v/>
      </c>
    </row>
    <row r="45" spans="1:12" ht="15" thickBot="1" x14ac:dyDescent="0.35">
      <c r="A45" s="50" t="s">
        <v>16</v>
      </c>
      <c r="B45" s="49"/>
      <c r="C45" s="49"/>
      <c r="D45" s="49"/>
      <c r="E45" s="49"/>
      <c r="F45" s="49"/>
      <c r="G45" s="49"/>
      <c r="H45" s="49"/>
      <c r="I45" s="146" t="str">
        <f ca="1">IF(SUM(I36:I44)=0,"",SUM(I36:I44))</f>
        <v/>
      </c>
    </row>
    <row r="46" spans="1:12" ht="15" thickTop="1" x14ac:dyDescent="0.3"/>
    <row r="47" spans="1:12" ht="43.2" x14ac:dyDescent="0.3">
      <c r="A47" t="s">
        <v>1206</v>
      </c>
      <c r="E47" s="3" t="s">
        <v>235</v>
      </c>
      <c r="F47" s="458" t="s">
        <v>1207</v>
      </c>
      <c r="G47" s="458" t="s">
        <v>1210</v>
      </c>
      <c r="H47" s="3"/>
      <c r="I47" s="3"/>
    </row>
    <row r="48" spans="1:12" ht="14.4" x14ac:dyDescent="0.3">
      <c r="A48" s="85" t="s">
        <v>1213</v>
      </c>
      <c r="B48" s="86"/>
      <c r="C48" s="86"/>
      <c r="D48" s="67"/>
      <c r="E48" s="126">
        <f ca="1">E37</f>
        <v>689.2</v>
      </c>
      <c r="F48" s="309"/>
      <c r="G48" s="461" t="str">
        <f ca="1">IF(IF(E48="","",SUM(E48*F48))=0,"",IF(E48="","",SUM(E48*F48)))</f>
        <v/>
      </c>
      <c r="H48" s="463"/>
      <c r="I48" s="41"/>
    </row>
    <row r="49" spans="1:12" ht="14.4" x14ac:dyDescent="0.3">
      <c r="A49" s="82" t="s">
        <v>1208</v>
      </c>
      <c r="B49" s="83"/>
      <c r="C49" s="83"/>
      <c r="D49" s="68"/>
      <c r="E49" s="134">
        <f ca="1">E42</f>
        <v>689.2</v>
      </c>
      <c r="F49" s="309"/>
      <c r="G49" s="462" t="str">
        <f ca="1">IF(IF(E49="","",SUM(E49*F49))=0,"",IF(E49="","",SUM(E49*F49)))</f>
        <v/>
      </c>
      <c r="H49" s="464"/>
      <c r="I49" s="41"/>
    </row>
    <row r="50" spans="1:12" ht="14.4" x14ac:dyDescent="0.3">
      <c r="A50" s="82" t="s">
        <v>1209</v>
      </c>
      <c r="B50" s="83"/>
      <c r="C50" s="83"/>
      <c r="D50" s="68"/>
      <c r="E50" s="134">
        <f ca="1">E49</f>
        <v>689.2</v>
      </c>
      <c r="F50" s="309"/>
      <c r="G50" s="462" t="str">
        <f t="shared" ref="G50:G57" ca="1" si="4">IF(IF(E50="","",SUM(E50*F50))=0,"",IF(E50="","",SUM(E50*F50)))</f>
        <v/>
      </c>
      <c r="H50" s="464"/>
      <c r="I50" s="41"/>
    </row>
    <row r="51" spans="1:12" ht="14.4" hidden="1" x14ac:dyDescent="0.3">
      <c r="A51" s="82" t="str">
        <f>VLOOKUP($H$4,Verzamelblad!$A$5:$EK$54,82,0)</f>
        <v>Koepelglas enkelvoudig gemeten</v>
      </c>
      <c r="B51" s="83"/>
      <c r="C51" s="83"/>
      <c r="D51" s="68"/>
      <c r="E51" s="142">
        <f ca="1">VLOOKUP($H$4,Verzamelblad!$A$5:$DE$54,102)</f>
        <v>0</v>
      </c>
      <c r="F51" s="309"/>
      <c r="G51" s="462" t="str">
        <f t="shared" ca="1" si="4"/>
        <v/>
      </c>
      <c r="H51" s="463">
        <f>VLOOKUP($H$4,Verzamelblad!$A$5:$EK$54,83,0)</f>
        <v>0</v>
      </c>
      <c r="I51" s="41" t="str">
        <f t="shared" ref="I51:I57" ca="1" si="5">IFERROR(IF(IF(H51="op afroep","",SUM(G51*H51))=0,"",IF(H51="op afroep","",SUM(G51*H51))),"")</f>
        <v/>
      </c>
    </row>
    <row r="52" spans="1:12" ht="14.4" hidden="1" x14ac:dyDescent="0.3">
      <c r="A52" s="82" t="str">
        <f>VLOOKUP($H$4,Verzamelblad!$A$5:$EK$54,84,0)</f>
        <v>Boeidelen</v>
      </c>
      <c r="B52" s="83"/>
      <c r="C52" s="83"/>
      <c r="D52" s="68"/>
      <c r="E52" s="142">
        <f ca="1">VLOOKUP($H$4,Verzamelblad!$A$5:$DE$54,103)</f>
        <v>0</v>
      </c>
      <c r="F52" s="309"/>
      <c r="G52" s="462" t="str">
        <f t="shared" ca="1" si="4"/>
        <v/>
      </c>
      <c r="H52" s="463">
        <f>VLOOKUP($H$4,Verzamelblad!$A$5:$EK$54,85,0)</f>
        <v>0</v>
      </c>
      <c r="I52" s="41" t="str">
        <f t="shared" ca="1" si="5"/>
        <v/>
      </c>
    </row>
    <row r="53" spans="1:12" ht="14.4" hidden="1" x14ac:dyDescent="0.3">
      <c r="A53" s="82" t="str">
        <f>VLOOKUP($H$4,Verzamelblad!$A$5:$EK$54,86,0)</f>
        <v>Gevelbeplating</v>
      </c>
      <c r="B53" s="83"/>
      <c r="C53" s="83"/>
      <c r="D53" s="68"/>
      <c r="E53" s="142">
        <f ca="1">VLOOKUP($H$4,Verzamelblad!$A$5:$DE$54,104)</f>
        <v>0</v>
      </c>
      <c r="F53" s="309"/>
      <c r="G53" s="462" t="str">
        <f t="shared" ca="1" si="4"/>
        <v/>
      </c>
      <c r="H53" s="463">
        <f>VLOOKUP($H$4,Verzamelblad!$A$5:$EK$54,87,0)</f>
        <v>0</v>
      </c>
      <c r="I53" s="41" t="str">
        <f t="shared" ca="1" si="5"/>
        <v/>
      </c>
    </row>
    <row r="54" spans="1:12" ht="14.4" hidden="1" x14ac:dyDescent="0.3">
      <c r="A54" s="82">
        <f>VLOOKUP($H$4,Verzamelblad!$A$5:$EK$54,88,0)</f>
        <v>0</v>
      </c>
      <c r="B54" s="83"/>
      <c r="C54" s="83"/>
      <c r="D54" s="68"/>
      <c r="E54" s="142"/>
      <c r="F54" s="309"/>
      <c r="G54" s="462" t="str">
        <f t="shared" si="4"/>
        <v/>
      </c>
      <c r="H54" s="463">
        <f>VLOOKUP($H$4,Verzamelblad!$A$5:$EK$54,89,0)</f>
        <v>0</v>
      </c>
      <c r="I54" s="41" t="str">
        <f t="shared" si="5"/>
        <v/>
      </c>
    </row>
    <row r="55" spans="1:12" ht="14.4" hidden="1" x14ac:dyDescent="0.3">
      <c r="A55" s="82">
        <f>VLOOKUP($H$4,Verzamelblad!$A$5:$EK$54,90,0)</f>
        <v>0</v>
      </c>
      <c r="B55" s="83"/>
      <c r="C55" s="83"/>
      <c r="D55" s="68"/>
      <c r="E55" s="142">
        <v>0</v>
      </c>
      <c r="F55" s="309"/>
      <c r="G55" s="462" t="str">
        <f t="shared" si="4"/>
        <v/>
      </c>
      <c r="H55" s="463">
        <f>VLOOKUP($H$4,Verzamelblad!$A$5:$EK$54,91,0)</f>
        <v>0</v>
      </c>
      <c r="I55" s="41" t="str">
        <f t="shared" si="5"/>
        <v/>
      </c>
    </row>
    <row r="56" spans="1:12" ht="14.4" hidden="1" x14ac:dyDescent="0.3">
      <c r="A56" s="82">
        <f>VLOOKUP($H$4,Verzamelblad!$A$5:$EK$54,92,0)</f>
        <v>0</v>
      </c>
      <c r="B56" s="83"/>
      <c r="C56" s="83"/>
      <c r="D56" s="68"/>
      <c r="E56" s="142">
        <v>0</v>
      </c>
      <c r="F56" s="309"/>
      <c r="G56" s="462" t="str">
        <f t="shared" si="4"/>
        <v/>
      </c>
      <c r="H56" s="463">
        <f>VLOOKUP($H$4,Verzamelblad!$A$5:$EK$54,93,0)</f>
        <v>0</v>
      </c>
      <c r="I56" s="41" t="str">
        <f t="shared" si="5"/>
        <v/>
      </c>
    </row>
    <row r="57" spans="1:12" ht="14.4" hidden="1" x14ac:dyDescent="0.3">
      <c r="A57" s="84">
        <f>VLOOKUP($H$4,Verzamelblad!$A$5:$EK$54,94,0)</f>
        <v>0</v>
      </c>
      <c r="B57" s="69"/>
      <c r="C57" s="69"/>
      <c r="D57" s="70"/>
      <c r="E57" s="143">
        <v>0</v>
      </c>
      <c r="F57" s="309"/>
      <c r="G57" s="466" t="str">
        <f t="shared" si="4"/>
        <v/>
      </c>
      <c r="H57" s="463">
        <f>VLOOKUP($H$4,Verzamelblad!$A$5:$EK$54,95,0)</f>
        <v>0</v>
      </c>
      <c r="I57" s="41" t="str">
        <f t="shared" si="5"/>
        <v/>
      </c>
    </row>
    <row r="58" spans="1:12" ht="14.4" x14ac:dyDescent="0.3">
      <c r="A58" s="49" t="s">
        <v>16</v>
      </c>
      <c r="B58" s="49"/>
      <c r="C58" s="49"/>
      <c r="D58" s="49"/>
      <c r="E58" s="49"/>
      <c r="F58" s="49"/>
      <c r="G58" s="49"/>
      <c r="I58" s="41" t="str">
        <f ca="1">IF(SUM(I48:I57)=0,"",SUM(I48:I57))</f>
        <v/>
      </c>
    </row>
    <row r="59" spans="1:12" ht="15" hidden="1" thickTop="1" x14ac:dyDescent="0.3">
      <c r="E59" s="3"/>
      <c r="F59" s="3"/>
      <c r="G59" s="3"/>
      <c r="H59" s="3"/>
      <c r="I59" s="3"/>
    </row>
    <row r="60" spans="1:12" ht="14.4" hidden="1" x14ac:dyDescent="0.3">
      <c r="A60" s="186" t="s">
        <v>83</v>
      </c>
      <c r="B60" s="186"/>
      <c r="C60" s="186"/>
      <c r="D60" s="186"/>
      <c r="E60" s="187" t="s">
        <v>237</v>
      </c>
      <c r="F60" s="187" t="s">
        <v>238</v>
      </c>
      <c r="G60" s="187" t="s">
        <v>230</v>
      </c>
      <c r="H60" s="187" t="s">
        <v>239</v>
      </c>
      <c r="I60" s="187" t="s">
        <v>234</v>
      </c>
    </row>
    <row r="61" spans="1:12" ht="14.4" hidden="1" x14ac:dyDescent="0.3">
      <c r="A61" s="85"/>
      <c r="B61" s="86"/>
      <c r="C61" s="86"/>
      <c r="D61" s="67"/>
      <c r="E61" s="54"/>
      <c r="F61" s="54"/>
      <c r="G61" s="71"/>
      <c r="H61" s="54"/>
      <c r="I61" s="199" t="str">
        <f t="shared" ref="I61:I66" si="6">IFERROR(IF(IF(H61="op afroep","",SUM(G61*H61))=0,"",IF(H61="op afroep","",SUM(G61*H61))),"")</f>
        <v/>
      </c>
      <c r="K61" t="s">
        <v>242</v>
      </c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5" t="s">
        <v>240</v>
      </c>
      <c r="L62" s="144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  <c r="K63" s="84" t="s">
        <v>241</v>
      </c>
      <c r="L63" s="145"/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2"/>
      <c r="B65" s="83"/>
      <c r="C65" s="83"/>
      <c r="D65" s="68"/>
      <c r="E65" s="55"/>
      <c r="F65" s="55"/>
      <c r="G65" s="72"/>
      <c r="H65" s="55"/>
      <c r="I65" s="200" t="str">
        <f t="shared" si="6"/>
        <v/>
      </c>
    </row>
    <row r="66" spans="1:9" ht="14.4" hidden="1" x14ac:dyDescent="0.3">
      <c r="A66" s="84"/>
      <c r="B66" s="69"/>
      <c r="C66" s="69"/>
      <c r="D66" s="70"/>
      <c r="E66" s="56"/>
      <c r="F66" s="56"/>
      <c r="G66" s="74"/>
      <c r="H66" s="56"/>
      <c r="I66" s="201" t="str">
        <f t="shared" si="6"/>
        <v/>
      </c>
    </row>
    <row r="67" spans="1:9" ht="15" hidden="1" thickBot="1" x14ac:dyDescent="0.35">
      <c r="A67" s="212" t="s">
        <v>16</v>
      </c>
      <c r="B67" s="212"/>
      <c r="C67" s="212"/>
      <c r="D67" s="212"/>
      <c r="E67" s="213"/>
      <c r="F67" s="213"/>
      <c r="G67" s="214"/>
      <c r="H67" s="213"/>
      <c r="I67" s="202" t="str">
        <f>IF(SUM(I61:I66)=0,"",SUM(I61:I66))</f>
        <v/>
      </c>
    </row>
    <row r="68" spans="1:9" ht="15" hidden="1" thickTop="1" x14ac:dyDescent="0.3">
      <c r="B68" s="212"/>
      <c r="C68" s="212"/>
      <c r="D68" s="212"/>
      <c r="E68" s="213"/>
      <c r="F68" s="213"/>
      <c r="G68" s="214"/>
      <c r="H68" s="213"/>
      <c r="I68" s="215"/>
    </row>
    <row r="69" spans="1:9" ht="14.4" hidden="1" x14ac:dyDescent="0.3">
      <c r="A69" t="s">
        <v>174</v>
      </c>
    </row>
    <row r="70" spans="1:9" ht="14.4" hidden="1" x14ac:dyDescent="0.3">
      <c r="A70" s="495"/>
      <c r="B70" s="496"/>
      <c r="C70" s="496"/>
      <c r="D70" s="496"/>
      <c r="E70" s="496"/>
      <c r="F70" s="496"/>
      <c r="G70" s="496"/>
      <c r="H70" s="496"/>
      <c r="I70" s="497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3"/>
      <c r="B73" s="504"/>
      <c r="C73" s="504"/>
      <c r="D73" s="504"/>
      <c r="E73" s="504"/>
      <c r="F73" s="504"/>
      <c r="G73" s="504"/>
      <c r="H73" s="504"/>
      <c r="I73" s="505"/>
    </row>
    <row r="74" spans="1:9" ht="14.4" hidden="1" x14ac:dyDescent="0.3">
      <c r="A74" s="506"/>
      <c r="B74" s="507"/>
      <c r="C74" s="507"/>
      <c r="D74" s="507"/>
      <c r="E74" s="507"/>
      <c r="F74" s="507"/>
      <c r="G74" s="507"/>
      <c r="H74" s="507"/>
      <c r="I74" s="508"/>
    </row>
    <row r="75" spans="1:9" ht="14.4" hidden="1" x14ac:dyDescent="0.3">
      <c r="A75" s="186"/>
      <c r="B75" s="186"/>
      <c r="C75" s="186"/>
      <c r="D75" s="186"/>
      <c r="E75" s="186"/>
      <c r="F75" s="186"/>
      <c r="G75" s="186"/>
      <c r="H75" s="186"/>
    </row>
    <row r="76" spans="1:9" ht="14.4" x14ac:dyDescent="0.3"/>
    <row r="77" spans="1:9" ht="14.4" x14ac:dyDescent="0.3">
      <c r="A77" s="89" t="s">
        <v>20</v>
      </c>
      <c r="B77" s="87"/>
      <c r="C77" s="87"/>
      <c r="D77" s="87"/>
      <c r="E77" s="87"/>
      <c r="F77" s="87"/>
      <c r="G77" s="87"/>
      <c r="H77" s="87"/>
      <c r="I77" s="203" t="str">
        <f ca="1">IF(SUM(IF(I14="",0,I14)+IF(I33="",0,I33)+IF(I45="",0,I45)+IF(I58="",0,I58)+IF(I67="",0,I67))=0,"",SUM(IF(I14="",0,I14)+IF(I33="",0,I33)+IF(I45="",0,I45)+IF(I58="",0,I58)+IF(I67="",0,I67)))</f>
        <v/>
      </c>
    </row>
    <row r="78" spans="1:9" ht="14.4" hidden="1" x14ac:dyDescent="0.3">
      <c r="I78" s="41"/>
    </row>
    <row r="79" spans="1:9" ht="14.4" hidden="1" x14ac:dyDescent="0.3">
      <c r="A79" s="89" t="s">
        <v>171</v>
      </c>
      <c r="B79" s="87"/>
      <c r="C79" s="87"/>
      <c r="D79" s="87"/>
      <c r="E79" s="87"/>
      <c r="F79" s="87"/>
      <c r="G79" s="87"/>
      <c r="H79" s="87"/>
      <c r="I79" s="204" t="str">
        <f>IFERROR(I11/12,"")</f>
        <v/>
      </c>
    </row>
    <row r="80" spans="1:9" ht="14.4" x14ac:dyDescent="0.3">
      <c r="I80" s="41"/>
    </row>
    <row r="81" spans="1:9" ht="14.4" hidden="1" x14ac:dyDescent="0.3">
      <c r="A81" t="s">
        <v>87</v>
      </c>
      <c r="E81" t="s">
        <v>245</v>
      </c>
      <c r="F81" s="3" t="s">
        <v>230</v>
      </c>
      <c r="I81" t="s">
        <v>234</v>
      </c>
    </row>
    <row r="82" spans="1:9" ht="30" hidden="1" customHeight="1" thickBot="1" x14ac:dyDescent="0.35">
      <c r="A82" s="500" t="s">
        <v>1205</v>
      </c>
      <c r="B82" s="501"/>
      <c r="C82" s="501"/>
      <c r="D82" s="501"/>
      <c r="E82" s="120" t="str">
        <f ca="1">VLOOKUP($H$4,Verzamelblad!$A$5:$EK$54,9,0)</f>
        <v/>
      </c>
      <c r="F82" s="100">
        <v>1</v>
      </c>
      <c r="G82" s="99"/>
      <c r="H82" s="99"/>
      <c r="I82" s="206" t="str">
        <f ca="1">IFERROR(IF(SUM(E82*F82)=0,"",SUM(E82*F82)),"")</f>
        <v/>
      </c>
    </row>
    <row r="83" spans="1:9" ht="14.4" x14ac:dyDescent="0.3"/>
    <row r="84" spans="1:9" ht="14.4" x14ac:dyDescent="0.3"/>
    <row r="85" spans="1:9" ht="14.4" hidden="1" x14ac:dyDescent="0.3">
      <c r="A85" t="s">
        <v>21</v>
      </c>
      <c r="D85" t="s">
        <v>84</v>
      </c>
      <c r="E85" t="s">
        <v>85</v>
      </c>
    </row>
    <row r="86" spans="1:9" ht="14.4" hidden="1" x14ac:dyDescent="0.3">
      <c r="A86" t="str">
        <f t="shared" ref="A86:A100" ca="1" si="7">IF(K19=0,"",K19)</f>
        <v>A</v>
      </c>
      <c r="D86">
        <f t="shared" ref="D86:D100" ca="1" si="8">IF(A86="",0,VLOOKUP(A86,INDIRECT("'"&amp;$H$5&amp;"'!C500:M515"),11,0))</f>
        <v>108346</v>
      </c>
      <c r="E86" t="str">
        <f>IF(L19=0,"",IF(L19="","",SUM(D86/L19)*Uurtariefopbouw!$F$35))</f>
        <v/>
      </c>
    </row>
    <row r="87" spans="1:9" ht="14.4" hidden="1" x14ac:dyDescent="0.3">
      <c r="A87" t="str">
        <f t="shared" ca="1" si="7"/>
        <v>A1</v>
      </c>
      <c r="D87">
        <f t="shared" ca="1" si="8"/>
        <v>1836</v>
      </c>
      <c r="E87" t="str">
        <f>IF(L20=0,"",IF(L20="","",SUM(D87/L20)*Uurtariefopbouw!$F$35))</f>
        <v/>
      </c>
    </row>
    <row r="88" spans="1:9" ht="14.4" hidden="1" x14ac:dyDescent="0.3">
      <c r="A88" t="str">
        <f t="shared" ca="1" si="7"/>
        <v>B</v>
      </c>
      <c r="D88">
        <f t="shared" ca="1" si="8"/>
        <v>25200</v>
      </c>
      <c r="E88" t="str">
        <f>IF(L21=0,"",IF(L21="","",SUM(D88/L21)*Uurtariefopbouw!$F$35))</f>
        <v/>
      </c>
    </row>
    <row r="89" spans="1:9" ht="14.4" hidden="1" x14ac:dyDescent="0.3">
      <c r="A89" t="str">
        <f t="shared" ca="1" si="7"/>
        <v>C</v>
      </c>
      <c r="D89">
        <f t="shared" ca="1" si="8"/>
        <v>5600</v>
      </c>
      <c r="E89" t="str">
        <f>IF(L22=0,"",IF(L22="","",SUM(D89/L22)*Uurtariefopbouw!$F$35))</f>
        <v/>
      </c>
    </row>
    <row r="90" spans="1:9" ht="14.4" hidden="1" x14ac:dyDescent="0.3">
      <c r="A90" t="str">
        <f t="shared" ca="1" si="7"/>
        <v>D</v>
      </c>
      <c r="D90">
        <f t="shared" ca="1" si="8"/>
        <v>17040</v>
      </c>
      <c r="E90" t="str">
        <f>IF(L23=0,"",IF(L23="","",SUM(D90/L23)*Uurtariefopbouw!$F$35))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IF(L24=0,"",IF(L24="","",SUM(D91/L24)*Uurtariefopbouw!$F$35))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IF(L25=0,"",IF(L25="","",SUM(D92/L25)*Uurtariefopbouw!$F$35))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IF(L26=0,"",IF(L26="","",SUM(D93/L26)*Uurtariefopbouw!$F$35))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IF(L27=0,"",IF(L27="","",SUM(D94/L27)*Uurtariefopbouw!$F$35))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IF(L28=0,"",IF(L28="","",SUM(D95/L28)*Uurtariefopbouw!$F$35))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IF(L29=0,"",IF(L29="","",SUM(D96/L29)*Uurtariefopbouw!$F$35))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IF(L30=0,"",IF(L30="","",SUM(D97/L30)*Uurtariefopbouw!$F$35))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IF(L31=0,"",IF(L31="","",SUM(D98/L31)*Uurtariefopbouw!$F$35))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IF(L32=0,"",IF(L32="","",SUM(D99/L32)*Uurtariefopbouw!$F$35))</f>
        <v/>
      </c>
    </row>
    <row r="100" spans="1:5" ht="14.4" hidden="1" x14ac:dyDescent="0.3">
      <c r="A100" t="str">
        <f t="shared" ca="1" si="7"/>
        <v/>
      </c>
      <c r="D100">
        <f t="shared" ca="1" si="8"/>
        <v>0</v>
      </c>
      <c r="E100" t="str">
        <f>IF(L33=0,"",IF(L33="","",SUM(D100/L33)*Uurtariefopbouw!$F$35))</f>
        <v/>
      </c>
    </row>
    <row r="101" spans="1:5" ht="15" hidden="1" thickBot="1" x14ac:dyDescent="0.35">
      <c r="A101" s="4" t="s">
        <v>86</v>
      </c>
      <c r="B101" s="4"/>
      <c r="C101" s="4"/>
      <c r="D101" s="4">
        <f ca="1">SUM(D86:D100)</f>
        <v>158022</v>
      </c>
      <c r="E101" s="4">
        <f>SUM(E86:E100)</f>
        <v>0</v>
      </c>
    </row>
    <row r="102" spans="1:5" ht="15" hidden="1" thickTop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</sheetData>
  <mergeCells count="17">
    <mergeCell ref="B4:E4"/>
    <mergeCell ref="F4:G4"/>
    <mergeCell ref="B5:E5"/>
    <mergeCell ref="F5:G5"/>
    <mergeCell ref="B6:E6"/>
    <mergeCell ref="F6:G6"/>
    <mergeCell ref="A82:D82"/>
    <mergeCell ref="A72:I72"/>
    <mergeCell ref="A73:I73"/>
    <mergeCell ref="A74:I74"/>
    <mergeCell ref="K17:K18"/>
    <mergeCell ref="J37:L39"/>
    <mergeCell ref="L17:L18"/>
    <mergeCell ref="A19:C19"/>
    <mergeCell ref="E19:F19"/>
    <mergeCell ref="A70:I70"/>
    <mergeCell ref="A71:I71"/>
  </mergeCells>
  <conditionalFormatting sqref="K14">
    <cfRule type="cellIs" dxfId="14" priority="4" operator="equal">
      <formula>"Geen 100%"</formula>
    </cfRule>
  </conditionalFormatting>
  <conditionalFormatting sqref="G12">
    <cfRule type="containsText" dxfId="13" priority="2" operator="containsText" text="te laag">
      <formula>NOT(ISERROR(SEARCH("te laag",G12)))</formula>
    </cfRule>
  </conditionalFormatting>
  <conditionalFormatting sqref="G13">
    <cfRule type="containsText" dxfId="12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E813FBDC-5E4A-48B1-BF10-61ACC89F8CA6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>
    <tabColor rgb="FF173583"/>
  </sheetPr>
  <dimension ref="A1:M563"/>
  <sheetViews>
    <sheetView zoomScaleNormal="100" workbookViewId="0">
      <selection activeCell="J49" sqref="J49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hidden="1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hidden="1" customWidth="1"/>
    <col min="13" max="13" width="10.6640625" hidden="1" customWidth="1"/>
  </cols>
  <sheetData>
    <row r="1" spans="1:13" x14ac:dyDescent="0.3">
      <c r="A1" s="40">
        <f>'38'!H4</f>
        <v>38</v>
      </c>
      <c r="B1" s="38" t="s">
        <v>6</v>
      </c>
      <c r="C1" s="39"/>
      <c r="D1" s="51" t="str">
        <f>IF(VLOOKUP(A1,Verzamelblad!A5:E54,3)=0,"",VLOOKUP(A1,Verzamelblad!A5:E54,3))</f>
        <v>Nautilus (het Anker)</v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B4" s="351">
        <v>1</v>
      </c>
      <c r="C4" t="s">
        <v>1195</v>
      </c>
      <c r="D4" s="352"/>
      <c r="E4" s="352" t="s">
        <v>287</v>
      </c>
      <c r="F4" s="353">
        <v>4</v>
      </c>
      <c r="G4" s="353"/>
      <c r="H4" s="353"/>
      <c r="I4" s="353"/>
      <c r="J4" s="353"/>
      <c r="K4" s="7">
        <f t="shared" ref="K4:K28" si="0">SUM(F4:J4)</f>
        <v>4</v>
      </c>
      <c r="L4" s="5">
        <v>200</v>
      </c>
      <c r="M4">
        <f>SUM(K4*L4)</f>
        <v>800</v>
      </c>
    </row>
    <row r="5" spans="1:13" x14ac:dyDescent="0.3">
      <c r="B5" s="351">
        <v>2</v>
      </c>
      <c r="C5" t="s">
        <v>503</v>
      </c>
      <c r="D5" s="352"/>
      <c r="E5" s="354" t="s">
        <v>287</v>
      </c>
      <c r="F5" s="353"/>
      <c r="G5" s="353">
        <v>4</v>
      </c>
      <c r="H5" s="353"/>
      <c r="I5" s="353"/>
      <c r="J5" s="353"/>
      <c r="K5" s="7">
        <f t="shared" si="0"/>
        <v>4</v>
      </c>
      <c r="L5" s="5">
        <v>200</v>
      </c>
      <c r="M5">
        <f t="shared" ref="M5:M68" si="1">SUM(K5*L5)</f>
        <v>800</v>
      </c>
    </row>
    <row r="6" spans="1:13" x14ac:dyDescent="0.3">
      <c r="B6" s="351">
        <v>3</v>
      </c>
      <c r="C6" t="s">
        <v>633</v>
      </c>
      <c r="D6" s="352"/>
      <c r="E6" s="352" t="s">
        <v>287</v>
      </c>
      <c r="F6" s="353"/>
      <c r="G6" s="353">
        <v>46.3</v>
      </c>
      <c r="H6" s="353"/>
      <c r="I6" s="353"/>
      <c r="J6" s="353"/>
      <c r="K6" s="7">
        <f t="shared" si="0"/>
        <v>46.3</v>
      </c>
      <c r="L6" s="5">
        <f t="shared" ref="L6:L28" si="2">IF(E6="",0,IF(E6="H",0,VLOOKUP(E6,$F$539:$G$553,2)))</f>
        <v>200</v>
      </c>
      <c r="M6">
        <f t="shared" si="1"/>
        <v>9260</v>
      </c>
    </row>
    <row r="7" spans="1:13" x14ac:dyDescent="0.3">
      <c r="B7" s="351">
        <v>4</v>
      </c>
      <c r="C7" t="s">
        <v>348</v>
      </c>
      <c r="D7" s="352"/>
      <c r="E7" s="352" t="s">
        <v>276</v>
      </c>
      <c r="F7" s="353"/>
      <c r="G7" s="353"/>
      <c r="H7" s="353"/>
      <c r="I7" s="353"/>
      <c r="J7" s="353">
        <v>8</v>
      </c>
      <c r="K7" s="7">
        <f t="shared" si="0"/>
        <v>8</v>
      </c>
      <c r="L7" s="5">
        <v>200</v>
      </c>
      <c r="M7">
        <f t="shared" si="1"/>
        <v>1600</v>
      </c>
    </row>
    <row r="8" spans="1:13" x14ac:dyDescent="0.3">
      <c r="B8" s="351">
        <v>5</v>
      </c>
      <c r="C8" t="s">
        <v>379</v>
      </c>
      <c r="D8" s="352"/>
      <c r="E8" s="352" t="s">
        <v>343</v>
      </c>
      <c r="F8" s="353"/>
      <c r="G8" s="353">
        <v>8</v>
      </c>
      <c r="H8" s="353"/>
      <c r="I8" s="353"/>
      <c r="J8" s="353"/>
      <c r="K8" s="7">
        <f t="shared" si="0"/>
        <v>8</v>
      </c>
      <c r="L8" s="5">
        <f t="shared" si="2"/>
        <v>0</v>
      </c>
      <c r="M8">
        <f t="shared" si="1"/>
        <v>0</v>
      </c>
    </row>
    <row r="9" spans="1:13" x14ac:dyDescent="0.3">
      <c r="B9" s="351">
        <v>6</v>
      </c>
      <c r="C9" t="s">
        <v>416</v>
      </c>
      <c r="D9" s="352"/>
      <c r="E9" s="352" t="s">
        <v>290</v>
      </c>
      <c r="F9" s="353"/>
      <c r="G9" s="353">
        <v>85.2</v>
      </c>
      <c r="H9" s="353"/>
      <c r="I9" s="353"/>
      <c r="J9" s="353"/>
      <c r="K9" s="7">
        <f t="shared" si="0"/>
        <v>85.2</v>
      </c>
      <c r="L9" s="5">
        <f t="shared" si="2"/>
        <v>200</v>
      </c>
      <c r="M9">
        <f t="shared" si="1"/>
        <v>17040</v>
      </c>
    </row>
    <row r="10" spans="1:13" x14ac:dyDescent="0.3">
      <c r="B10" s="351">
        <v>7</v>
      </c>
      <c r="C10" t="s">
        <v>350</v>
      </c>
      <c r="D10" s="352"/>
      <c r="E10" s="352" t="s">
        <v>287</v>
      </c>
      <c r="F10" s="353"/>
      <c r="G10" s="353">
        <v>6.2</v>
      </c>
      <c r="H10" s="353"/>
      <c r="I10" s="353"/>
      <c r="J10" s="353"/>
      <c r="K10" s="7">
        <f t="shared" si="0"/>
        <v>6.2</v>
      </c>
      <c r="L10" s="5">
        <f t="shared" si="2"/>
        <v>200</v>
      </c>
      <c r="M10">
        <f t="shared" si="1"/>
        <v>1240</v>
      </c>
    </row>
    <row r="11" spans="1:13" x14ac:dyDescent="0.3">
      <c r="B11" s="351">
        <v>8</v>
      </c>
      <c r="C11" t="s">
        <v>922</v>
      </c>
      <c r="D11" s="352"/>
      <c r="E11" s="352" t="s">
        <v>288</v>
      </c>
      <c r="F11" s="353"/>
      <c r="G11" s="353">
        <v>69.900000000000006</v>
      </c>
      <c r="H11" s="353"/>
      <c r="I11" s="353"/>
      <c r="J11" s="353"/>
      <c r="K11" s="7">
        <f t="shared" si="0"/>
        <v>69.900000000000006</v>
      </c>
      <c r="L11" s="5">
        <f t="shared" si="2"/>
        <v>200</v>
      </c>
      <c r="M11">
        <f t="shared" si="1"/>
        <v>13980.000000000002</v>
      </c>
    </row>
    <row r="12" spans="1:13" x14ac:dyDescent="0.3">
      <c r="B12" s="351">
        <v>9</v>
      </c>
      <c r="C12" t="s">
        <v>768</v>
      </c>
      <c r="D12" s="352"/>
      <c r="E12" s="352" t="s">
        <v>288</v>
      </c>
      <c r="F12" s="353"/>
      <c r="G12" s="353">
        <v>64.3</v>
      </c>
      <c r="H12" s="353"/>
      <c r="I12" s="353"/>
      <c r="J12" s="353"/>
      <c r="K12" s="7">
        <f t="shared" si="0"/>
        <v>64.3</v>
      </c>
      <c r="L12" s="5">
        <f t="shared" si="2"/>
        <v>200</v>
      </c>
      <c r="M12">
        <f t="shared" si="1"/>
        <v>12860</v>
      </c>
    </row>
    <row r="13" spans="1:13" x14ac:dyDescent="0.3">
      <c r="B13" s="351">
        <v>10</v>
      </c>
      <c r="C13" t="s">
        <v>400</v>
      </c>
      <c r="D13" s="352"/>
      <c r="E13" s="352" t="s">
        <v>287</v>
      </c>
      <c r="F13" s="353"/>
      <c r="G13" s="353">
        <v>10.5</v>
      </c>
      <c r="H13" s="353"/>
      <c r="I13" s="353"/>
      <c r="J13" s="353"/>
      <c r="K13" s="7">
        <f t="shared" si="0"/>
        <v>10.5</v>
      </c>
      <c r="L13" s="5">
        <f t="shared" si="2"/>
        <v>200</v>
      </c>
      <c r="M13">
        <f t="shared" si="1"/>
        <v>2100</v>
      </c>
    </row>
    <row r="14" spans="1:13" x14ac:dyDescent="0.3">
      <c r="B14" s="351">
        <v>11</v>
      </c>
      <c r="C14" t="s">
        <v>1195</v>
      </c>
      <c r="D14" s="352"/>
      <c r="E14" s="352" t="s">
        <v>287</v>
      </c>
      <c r="F14" s="353">
        <v>10.6</v>
      </c>
      <c r="G14" s="353"/>
      <c r="H14" s="353"/>
      <c r="I14" s="353"/>
      <c r="J14" s="353"/>
      <c r="K14" s="7">
        <f t="shared" si="0"/>
        <v>10.6</v>
      </c>
      <c r="L14" s="5">
        <f t="shared" si="2"/>
        <v>200</v>
      </c>
      <c r="M14">
        <f t="shared" si="1"/>
        <v>2120</v>
      </c>
    </row>
    <row r="15" spans="1:13" x14ac:dyDescent="0.3">
      <c r="B15" s="351">
        <v>12</v>
      </c>
      <c r="C15" t="s">
        <v>1196</v>
      </c>
      <c r="D15" s="352"/>
      <c r="E15" s="352" t="s">
        <v>288</v>
      </c>
      <c r="F15" s="353"/>
      <c r="G15" s="353">
        <v>40.4</v>
      </c>
      <c r="H15" s="353"/>
      <c r="I15" s="353"/>
      <c r="J15" s="353"/>
      <c r="K15" s="7">
        <f t="shared" si="0"/>
        <v>40.4</v>
      </c>
      <c r="L15" s="5">
        <f t="shared" si="2"/>
        <v>200</v>
      </c>
      <c r="M15">
        <f t="shared" si="1"/>
        <v>8080</v>
      </c>
    </row>
    <row r="16" spans="1:13" x14ac:dyDescent="0.3">
      <c r="B16" s="351">
        <v>13</v>
      </c>
      <c r="C16" t="s">
        <v>767</v>
      </c>
      <c r="D16" s="352"/>
      <c r="E16" s="352" t="s">
        <v>288</v>
      </c>
      <c r="F16" s="353"/>
      <c r="G16" s="353">
        <v>56.1</v>
      </c>
      <c r="H16" s="353"/>
      <c r="I16" s="353"/>
      <c r="J16" s="353"/>
      <c r="K16" s="7">
        <f t="shared" si="0"/>
        <v>56.1</v>
      </c>
      <c r="L16" s="5">
        <f t="shared" si="2"/>
        <v>200</v>
      </c>
      <c r="M16">
        <f t="shared" si="1"/>
        <v>11220</v>
      </c>
    </row>
    <row r="17" spans="2:13" x14ac:dyDescent="0.3">
      <c r="B17" s="351">
        <v>14</v>
      </c>
      <c r="C17" t="s">
        <v>771</v>
      </c>
      <c r="D17" s="352"/>
      <c r="E17" s="352" t="s">
        <v>288</v>
      </c>
      <c r="F17" s="353"/>
      <c r="G17" s="353">
        <v>55.9</v>
      </c>
      <c r="H17" s="353"/>
      <c r="I17" s="353"/>
      <c r="J17" s="353"/>
      <c r="K17" s="7">
        <f t="shared" si="0"/>
        <v>55.9</v>
      </c>
      <c r="L17" s="5">
        <f t="shared" si="2"/>
        <v>200</v>
      </c>
      <c r="M17">
        <f t="shared" si="1"/>
        <v>11180</v>
      </c>
    </row>
    <row r="18" spans="2:13" x14ac:dyDescent="0.3">
      <c r="B18" s="351">
        <v>15</v>
      </c>
      <c r="C18" t="s">
        <v>1197</v>
      </c>
      <c r="D18" s="352"/>
      <c r="E18" s="352" t="s">
        <v>288</v>
      </c>
      <c r="F18" s="353"/>
      <c r="G18" s="353">
        <v>57.3</v>
      </c>
      <c r="H18" s="353"/>
      <c r="I18" s="353"/>
      <c r="J18" s="353"/>
      <c r="K18" s="7">
        <f t="shared" si="0"/>
        <v>57.3</v>
      </c>
      <c r="L18" s="5">
        <v>200</v>
      </c>
      <c r="M18">
        <f t="shared" si="1"/>
        <v>11460</v>
      </c>
    </row>
    <row r="19" spans="2:13" x14ac:dyDescent="0.3">
      <c r="B19" s="351">
        <v>16</v>
      </c>
      <c r="C19" t="s">
        <v>1198</v>
      </c>
      <c r="D19" s="352"/>
      <c r="E19" s="352" t="s">
        <v>276</v>
      </c>
      <c r="F19" s="353"/>
      <c r="G19" s="353"/>
      <c r="H19" s="353"/>
      <c r="I19" s="353"/>
      <c r="J19" s="353">
        <v>16</v>
      </c>
      <c r="K19" s="7">
        <f t="shared" si="0"/>
        <v>16</v>
      </c>
      <c r="L19" s="5">
        <v>200</v>
      </c>
      <c r="M19">
        <f t="shared" si="1"/>
        <v>3200</v>
      </c>
    </row>
    <row r="20" spans="2:13" x14ac:dyDescent="0.3">
      <c r="B20" s="351">
        <v>17</v>
      </c>
      <c r="C20" t="s">
        <v>1199</v>
      </c>
      <c r="D20" s="352"/>
      <c r="E20" s="352" t="s">
        <v>288</v>
      </c>
      <c r="F20" s="353"/>
      <c r="G20" s="353">
        <v>12.1</v>
      </c>
      <c r="H20" s="353"/>
      <c r="I20" s="353"/>
      <c r="J20" s="353"/>
      <c r="K20" s="7">
        <f t="shared" si="0"/>
        <v>12.1</v>
      </c>
      <c r="L20" s="5">
        <v>200</v>
      </c>
      <c r="M20">
        <f t="shared" si="1"/>
        <v>2420</v>
      </c>
    </row>
    <row r="21" spans="2:13" x14ac:dyDescent="0.3">
      <c r="B21" s="351">
        <v>18</v>
      </c>
      <c r="C21" t="s">
        <v>1200</v>
      </c>
      <c r="D21" s="352"/>
      <c r="E21" s="352" t="s">
        <v>288</v>
      </c>
      <c r="F21" s="353"/>
      <c r="G21" s="353">
        <v>30.3</v>
      </c>
      <c r="H21" s="353"/>
      <c r="I21" s="353"/>
      <c r="J21" s="353"/>
      <c r="K21" s="7">
        <f t="shared" si="0"/>
        <v>30.3</v>
      </c>
      <c r="L21" s="5">
        <v>260</v>
      </c>
      <c r="M21">
        <f t="shared" si="1"/>
        <v>7878</v>
      </c>
    </row>
    <row r="22" spans="2:13" x14ac:dyDescent="0.3">
      <c r="B22" s="351">
        <v>19</v>
      </c>
      <c r="C22" t="s">
        <v>350</v>
      </c>
      <c r="D22" s="352"/>
      <c r="E22" s="352" t="s">
        <v>287</v>
      </c>
      <c r="F22" s="353"/>
      <c r="G22" s="353">
        <v>14.9</v>
      </c>
      <c r="H22" s="353"/>
      <c r="I22" s="353"/>
      <c r="J22" s="353"/>
      <c r="K22" s="7">
        <f t="shared" si="0"/>
        <v>14.9</v>
      </c>
      <c r="L22" s="5">
        <v>200</v>
      </c>
      <c r="M22">
        <f t="shared" si="1"/>
        <v>2980</v>
      </c>
    </row>
    <row r="23" spans="2:13" x14ac:dyDescent="0.3">
      <c r="B23" s="351">
        <v>20</v>
      </c>
      <c r="C23" t="s">
        <v>350</v>
      </c>
      <c r="D23" s="352"/>
      <c r="E23" s="352" t="s">
        <v>287</v>
      </c>
      <c r="F23" s="353"/>
      <c r="G23" s="353">
        <v>29.5</v>
      </c>
      <c r="H23" s="353"/>
      <c r="I23" s="353"/>
      <c r="J23" s="353"/>
      <c r="K23" s="7">
        <f t="shared" si="0"/>
        <v>29.5</v>
      </c>
      <c r="L23" s="5">
        <f t="shared" si="2"/>
        <v>200</v>
      </c>
      <c r="M23">
        <f t="shared" si="1"/>
        <v>5900</v>
      </c>
    </row>
    <row r="24" spans="2:13" x14ac:dyDescent="0.3">
      <c r="B24" s="351">
        <v>21</v>
      </c>
      <c r="C24" t="s">
        <v>1201</v>
      </c>
      <c r="D24" s="352"/>
      <c r="E24" s="352" t="s">
        <v>289</v>
      </c>
      <c r="F24" s="353">
        <v>15.3</v>
      </c>
      <c r="G24" s="353"/>
      <c r="H24" s="353"/>
      <c r="I24" s="353"/>
      <c r="J24" s="353"/>
      <c r="K24" s="7">
        <f t="shared" si="0"/>
        <v>15.3</v>
      </c>
      <c r="L24" s="5">
        <f t="shared" si="2"/>
        <v>120</v>
      </c>
      <c r="M24">
        <f t="shared" si="1"/>
        <v>1836</v>
      </c>
    </row>
    <row r="25" spans="2:13" x14ac:dyDescent="0.3">
      <c r="B25" s="351">
        <v>22</v>
      </c>
      <c r="C25" t="s">
        <v>1202</v>
      </c>
      <c r="D25" s="352"/>
      <c r="E25" s="352" t="s">
        <v>288</v>
      </c>
      <c r="F25" s="353"/>
      <c r="G25" s="355">
        <v>48.5</v>
      </c>
      <c r="H25" s="353"/>
      <c r="I25" s="353"/>
      <c r="J25" s="353"/>
      <c r="K25" s="7">
        <f t="shared" si="0"/>
        <v>48.5</v>
      </c>
      <c r="L25" s="5">
        <f t="shared" si="2"/>
        <v>200</v>
      </c>
      <c r="M25">
        <f t="shared" si="1"/>
        <v>9700</v>
      </c>
    </row>
    <row r="26" spans="2:13" x14ac:dyDescent="0.3">
      <c r="B26" s="351">
        <v>23</v>
      </c>
      <c r="C26" t="s">
        <v>592</v>
      </c>
      <c r="D26" s="352"/>
      <c r="E26" s="352" t="s">
        <v>288</v>
      </c>
      <c r="F26" s="353"/>
      <c r="G26" s="353">
        <v>57.8</v>
      </c>
      <c r="H26" s="353"/>
      <c r="I26" s="353"/>
      <c r="J26" s="353"/>
      <c r="K26" s="7">
        <f t="shared" si="0"/>
        <v>57.8</v>
      </c>
      <c r="L26" s="5">
        <v>260</v>
      </c>
      <c r="M26">
        <f t="shared" si="1"/>
        <v>15028</v>
      </c>
    </row>
    <row r="27" spans="2:13" x14ac:dyDescent="0.3">
      <c r="B27" s="351">
        <v>24</v>
      </c>
      <c r="C27" t="s">
        <v>1203</v>
      </c>
      <c r="D27" s="352"/>
      <c r="E27" s="352" t="s">
        <v>288</v>
      </c>
      <c r="F27" s="353">
        <v>22.7</v>
      </c>
      <c r="G27" s="353"/>
      <c r="H27" s="353"/>
      <c r="I27" s="353"/>
      <c r="J27" s="353"/>
      <c r="K27" s="7">
        <f t="shared" si="0"/>
        <v>22.7</v>
      </c>
      <c r="L27" s="5">
        <f t="shared" si="2"/>
        <v>200</v>
      </c>
      <c r="M27">
        <f t="shared" si="1"/>
        <v>4540</v>
      </c>
    </row>
    <row r="28" spans="2:13" x14ac:dyDescent="0.3">
      <c r="B28" s="351">
        <v>25</v>
      </c>
      <c r="C28" t="s">
        <v>704</v>
      </c>
      <c r="E28" s="352" t="s">
        <v>276</v>
      </c>
      <c r="F28" s="353"/>
      <c r="G28" s="353"/>
      <c r="H28" s="353"/>
      <c r="I28" s="353"/>
      <c r="J28" s="353">
        <v>4</v>
      </c>
      <c r="K28" s="7">
        <f t="shared" si="0"/>
        <v>4</v>
      </c>
      <c r="L28" s="5">
        <f t="shared" si="2"/>
        <v>200</v>
      </c>
      <c r="M28">
        <f t="shared" si="1"/>
        <v>800</v>
      </c>
    </row>
    <row r="29" spans="2:13" hidden="1" x14ac:dyDescent="0.3">
      <c r="B29" s="352"/>
      <c r="C29" s="352"/>
      <c r="D29" s="352"/>
      <c r="E29" s="352"/>
      <c r="F29" s="353"/>
      <c r="G29" s="353"/>
      <c r="H29" s="353"/>
      <c r="I29" s="353"/>
      <c r="J29" s="353"/>
      <c r="M29">
        <f t="shared" si="1"/>
        <v>0</v>
      </c>
    </row>
    <row r="30" spans="2:13" hidden="1" x14ac:dyDescent="0.3">
      <c r="B30" s="352"/>
      <c r="C30" s="352"/>
      <c r="D30" s="352"/>
      <c r="E30" s="352"/>
      <c r="F30" s="353"/>
      <c r="G30" s="353"/>
      <c r="H30" s="353"/>
      <c r="I30" s="353"/>
      <c r="J30" s="353"/>
      <c r="K30" s="7">
        <f t="shared" ref="K30:K93" si="3">SUM(F30:J30)</f>
        <v>0</v>
      </c>
      <c r="L30" s="5">
        <f t="shared" ref="L30:L93" si="4">IF(E30="",0,IF(E30="H",0,VLOOKUP(E30,$F$539:$G$553,2)))</f>
        <v>0</v>
      </c>
      <c r="M30">
        <f t="shared" si="1"/>
        <v>0</v>
      </c>
    </row>
    <row r="31" spans="2:13" hidden="1" x14ac:dyDescent="0.3">
      <c r="B31" s="352"/>
      <c r="C31" s="352"/>
      <c r="D31" s="352"/>
      <c r="E31" s="352"/>
      <c r="F31" s="353"/>
      <c r="G31" s="353"/>
      <c r="H31" s="353"/>
      <c r="I31" s="353"/>
      <c r="J31" s="353"/>
      <c r="K31" s="7">
        <f t="shared" si="3"/>
        <v>0</v>
      </c>
      <c r="L31" s="5">
        <f t="shared" si="4"/>
        <v>0</v>
      </c>
      <c r="M31">
        <f t="shared" si="1"/>
        <v>0</v>
      </c>
    </row>
    <row r="32" spans="2:13" hidden="1" x14ac:dyDescent="0.3">
      <c r="B32" s="352"/>
      <c r="C32" s="352"/>
      <c r="D32" s="352"/>
      <c r="E32" s="352"/>
      <c r="F32" s="353"/>
      <c r="G32" s="353"/>
      <c r="H32" s="353"/>
      <c r="I32" s="353"/>
      <c r="J32" s="353"/>
      <c r="K32" s="7">
        <f t="shared" si="3"/>
        <v>0</v>
      </c>
      <c r="L32" s="5">
        <f t="shared" si="4"/>
        <v>0</v>
      </c>
      <c r="M32">
        <f t="shared" si="1"/>
        <v>0</v>
      </c>
    </row>
    <row r="33" spans="2:13" hidden="1" x14ac:dyDescent="0.3">
      <c r="B33" s="352"/>
      <c r="C33" s="352"/>
      <c r="D33" s="352"/>
      <c r="E33" s="352"/>
      <c r="F33" s="353"/>
      <c r="G33" s="353"/>
      <c r="H33" s="353"/>
      <c r="I33" s="353"/>
      <c r="J33" s="353"/>
      <c r="K33" s="7">
        <f t="shared" si="3"/>
        <v>0</v>
      </c>
      <c r="L33" s="5">
        <f t="shared" si="4"/>
        <v>0</v>
      </c>
      <c r="M33">
        <f t="shared" si="1"/>
        <v>0</v>
      </c>
    </row>
    <row r="34" spans="2:13" hidden="1" x14ac:dyDescent="0.3">
      <c r="B34" s="352"/>
      <c r="C34" s="352"/>
      <c r="D34" s="352"/>
      <c r="E34" s="352"/>
      <c r="F34" s="353"/>
      <c r="G34" s="353"/>
      <c r="H34" s="353"/>
      <c r="I34" s="353"/>
      <c r="J34" s="353"/>
      <c r="K34" s="7">
        <f t="shared" si="3"/>
        <v>0</v>
      </c>
      <c r="L34" s="5">
        <f t="shared" si="4"/>
        <v>0</v>
      </c>
      <c r="M34">
        <f t="shared" si="1"/>
        <v>0</v>
      </c>
    </row>
    <row r="35" spans="2:13" hidden="1" x14ac:dyDescent="0.3">
      <c r="B35" s="352"/>
      <c r="C35" s="352"/>
      <c r="D35" s="352"/>
      <c r="E35" s="352"/>
      <c r="F35" s="353"/>
      <c r="G35" s="353"/>
      <c r="H35" s="353"/>
      <c r="I35" s="353"/>
      <c r="J35" s="353"/>
      <c r="K35" s="7">
        <f t="shared" si="3"/>
        <v>0</v>
      </c>
      <c r="L35" s="5">
        <f t="shared" si="4"/>
        <v>0</v>
      </c>
      <c r="M35">
        <f t="shared" si="1"/>
        <v>0</v>
      </c>
    </row>
    <row r="36" spans="2:13" hidden="1" x14ac:dyDescent="0.3">
      <c r="B36" s="352"/>
      <c r="C36" s="352"/>
      <c r="D36" s="352"/>
      <c r="E36" s="352"/>
      <c r="F36" s="353"/>
      <c r="G36" s="353"/>
      <c r="H36" s="353"/>
      <c r="I36" s="353"/>
      <c r="J36" s="353"/>
      <c r="K36" s="7">
        <f t="shared" si="3"/>
        <v>0</v>
      </c>
      <c r="L36" s="5">
        <f t="shared" si="4"/>
        <v>0</v>
      </c>
      <c r="M36">
        <f t="shared" si="1"/>
        <v>0</v>
      </c>
    </row>
    <row r="37" spans="2:13" hidden="1" x14ac:dyDescent="0.3">
      <c r="B37" s="352"/>
      <c r="C37" s="352"/>
      <c r="D37" s="352"/>
      <c r="E37" s="352"/>
      <c r="F37" s="353"/>
      <c r="G37" s="353"/>
      <c r="H37" s="353"/>
      <c r="I37" s="353"/>
      <c r="J37" s="353"/>
      <c r="K37" s="7">
        <f t="shared" si="3"/>
        <v>0</v>
      </c>
      <c r="L37" s="5">
        <f t="shared" si="4"/>
        <v>0</v>
      </c>
      <c r="M37">
        <f t="shared" si="1"/>
        <v>0</v>
      </c>
    </row>
    <row r="38" spans="2:13" hidden="1" x14ac:dyDescent="0.3">
      <c r="B38" s="352"/>
      <c r="C38" s="352"/>
      <c r="D38" s="352"/>
      <c r="E38" s="352"/>
      <c r="F38" s="353"/>
      <c r="G38" s="353"/>
      <c r="H38" s="353"/>
      <c r="I38" s="353"/>
      <c r="J38" s="353"/>
      <c r="K38" s="7">
        <f t="shared" si="3"/>
        <v>0</v>
      </c>
      <c r="L38" s="5">
        <f t="shared" si="4"/>
        <v>0</v>
      </c>
      <c r="M38">
        <f t="shared" si="1"/>
        <v>0</v>
      </c>
    </row>
    <row r="39" spans="2:13" hidden="1" x14ac:dyDescent="0.3">
      <c r="B39" s="352"/>
      <c r="C39" s="352"/>
      <c r="D39" s="352"/>
      <c r="E39" s="352"/>
      <c r="F39" s="353"/>
      <c r="G39" s="355"/>
      <c r="H39" s="353"/>
      <c r="I39" s="353"/>
      <c r="J39" s="353"/>
      <c r="K39" s="7">
        <f t="shared" si="3"/>
        <v>0</v>
      </c>
      <c r="L39" s="5">
        <f t="shared" si="4"/>
        <v>0</v>
      </c>
      <c r="M39">
        <f t="shared" si="1"/>
        <v>0</v>
      </c>
    </row>
    <row r="40" spans="2:13" hidden="1" x14ac:dyDescent="0.3">
      <c r="B40" s="352"/>
      <c r="C40" s="352"/>
      <c r="D40" s="352"/>
      <c r="E40" s="352"/>
      <c r="F40" s="353"/>
      <c r="G40" s="355"/>
      <c r="H40" s="353"/>
      <c r="I40" s="353"/>
      <c r="J40" s="353"/>
      <c r="K40" s="7">
        <f t="shared" si="3"/>
        <v>0</v>
      </c>
      <c r="L40" s="5">
        <f t="shared" si="4"/>
        <v>0</v>
      </c>
      <c r="M40">
        <f t="shared" si="1"/>
        <v>0</v>
      </c>
    </row>
    <row r="41" spans="2:13" hidden="1" x14ac:dyDescent="0.3">
      <c r="B41" s="352"/>
      <c r="C41" s="352"/>
      <c r="D41" s="352"/>
      <c r="E41" s="352"/>
      <c r="F41" s="353"/>
      <c r="G41" s="355"/>
      <c r="H41" s="353"/>
      <c r="I41" s="353"/>
      <c r="J41" s="353"/>
      <c r="K41" s="7">
        <f t="shared" si="3"/>
        <v>0</v>
      </c>
      <c r="L41" s="5">
        <f t="shared" si="4"/>
        <v>0</v>
      </c>
      <c r="M41">
        <f t="shared" si="1"/>
        <v>0</v>
      </c>
    </row>
    <row r="42" spans="2:13" hidden="1" x14ac:dyDescent="0.3">
      <c r="B42" s="352"/>
      <c r="C42" s="352"/>
      <c r="D42" s="352"/>
      <c r="E42" s="352"/>
      <c r="F42" s="353"/>
      <c r="G42" s="355"/>
      <c r="H42" s="353"/>
      <c r="I42" s="353"/>
      <c r="J42" s="353"/>
      <c r="K42" s="7">
        <f t="shared" si="3"/>
        <v>0</v>
      </c>
      <c r="L42" s="5">
        <f t="shared" si="4"/>
        <v>0</v>
      </c>
      <c r="M42">
        <f t="shared" si="1"/>
        <v>0</v>
      </c>
    </row>
    <row r="43" spans="2:13" hidden="1" x14ac:dyDescent="0.3">
      <c r="B43" s="352"/>
      <c r="C43" s="352"/>
      <c r="D43" s="352"/>
      <c r="E43" s="352"/>
      <c r="F43" s="353"/>
      <c r="G43" s="355"/>
      <c r="H43" s="353"/>
      <c r="I43" s="353"/>
      <c r="J43" s="353"/>
      <c r="K43" s="7">
        <f t="shared" si="3"/>
        <v>0</v>
      </c>
      <c r="L43" s="5">
        <f t="shared" si="4"/>
        <v>0</v>
      </c>
      <c r="M43">
        <f t="shared" si="1"/>
        <v>0</v>
      </c>
    </row>
    <row r="44" spans="2:13" hidden="1" x14ac:dyDescent="0.3">
      <c r="B44" s="352"/>
      <c r="C44" s="352"/>
      <c r="D44" s="352"/>
      <c r="E44" s="352"/>
      <c r="F44" s="353"/>
      <c r="G44" s="355"/>
      <c r="H44" s="353"/>
      <c r="I44" s="353"/>
      <c r="J44" s="353"/>
      <c r="K44" s="7">
        <f t="shared" si="3"/>
        <v>0</v>
      </c>
      <c r="L44" s="5">
        <f t="shared" si="4"/>
        <v>0</v>
      </c>
      <c r="M44">
        <f t="shared" si="1"/>
        <v>0</v>
      </c>
    </row>
    <row r="45" spans="2:13" hidden="1" x14ac:dyDescent="0.3">
      <c r="B45" s="352"/>
      <c r="C45" s="352"/>
      <c r="D45" s="352"/>
      <c r="E45" s="352"/>
      <c r="F45" s="353"/>
      <c r="G45" s="353"/>
      <c r="H45" s="353"/>
      <c r="I45" s="353"/>
      <c r="J45" s="353"/>
      <c r="K45" s="7">
        <f t="shared" si="3"/>
        <v>0</v>
      </c>
      <c r="L45" s="5">
        <f t="shared" si="4"/>
        <v>0</v>
      </c>
      <c r="M45">
        <f t="shared" si="1"/>
        <v>0</v>
      </c>
    </row>
    <row r="46" spans="2:13" hidden="1" x14ac:dyDescent="0.3">
      <c r="B46" s="352"/>
      <c r="C46" s="352"/>
      <c r="D46" s="352"/>
      <c r="E46" s="352"/>
      <c r="F46" s="353"/>
      <c r="G46" s="353"/>
      <c r="H46" s="353"/>
      <c r="I46" s="353"/>
      <c r="J46" s="353"/>
      <c r="K46" s="7">
        <f t="shared" si="3"/>
        <v>0</v>
      </c>
      <c r="L46" s="5">
        <f t="shared" si="4"/>
        <v>0</v>
      </c>
      <c r="M46">
        <f t="shared" si="1"/>
        <v>0</v>
      </c>
    </row>
    <row r="47" spans="2:13" hidden="1" x14ac:dyDescent="0.3">
      <c r="B47" s="352"/>
      <c r="C47" s="352"/>
      <c r="D47" s="352"/>
      <c r="E47" s="352"/>
      <c r="F47" s="353"/>
      <c r="G47" s="353"/>
      <c r="H47" s="353"/>
      <c r="I47" s="353"/>
      <c r="J47" s="353"/>
      <c r="K47" s="7">
        <f t="shared" si="3"/>
        <v>0</v>
      </c>
      <c r="L47" s="5">
        <f t="shared" si="4"/>
        <v>0</v>
      </c>
      <c r="M47">
        <f t="shared" si="1"/>
        <v>0</v>
      </c>
    </row>
    <row r="48" spans="2:13" hidden="1" x14ac:dyDescent="0.3">
      <c r="B48" s="352"/>
      <c r="C48" s="352"/>
      <c r="D48" s="352"/>
      <c r="E48" s="352"/>
      <c r="F48" s="353"/>
      <c r="G48" s="353"/>
      <c r="H48" s="353"/>
      <c r="I48" s="353"/>
      <c r="J48" s="353"/>
      <c r="K48" s="7">
        <f t="shared" si="3"/>
        <v>0</v>
      </c>
      <c r="L48" s="5">
        <f t="shared" si="4"/>
        <v>0</v>
      </c>
      <c r="M48">
        <f t="shared" si="1"/>
        <v>0</v>
      </c>
    </row>
    <row r="49" spans="2:13" hidden="1" x14ac:dyDescent="0.3">
      <c r="B49" s="352"/>
      <c r="C49" s="352"/>
      <c r="D49" s="352"/>
      <c r="E49" s="352"/>
      <c r="F49" s="353"/>
      <c r="G49" s="353"/>
      <c r="H49" s="353"/>
      <c r="I49" s="353"/>
      <c r="J49" s="353"/>
      <c r="K49" s="7">
        <f t="shared" si="3"/>
        <v>0</v>
      </c>
      <c r="L49" s="5">
        <f t="shared" si="4"/>
        <v>0</v>
      </c>
      <c r="M49">
        <f t="shared" si="1"/>
        <v>0</v>
      </c>
    </row>
    <row r="50" spans="2:13" hidden="1" x14ac:dyDescent="0.3">
      <c r="B50" s="352"/>
      <c r="C50" s="352"/>
      <c r="D50" s="352"/>
      <c r="E50" s="352"/>
      <c r="F50" s="353"/>
      <c r="G50" s="353"/>
      <c r="H50" s="353"/>
      <c r="I50" s="353"/>
      <c r="J50" s="353"/>
      <c r="K50" s="7">
        <f t="shared" si="3"/>
        <v>0</v>
      </c>
      <c r="L50" s="5">
        <f t="shared" si="4"/>
        <v>0</v>
      </c>
      <c r="M50">
        <f t="shared" si="1"/>
        <v>0</v>
      </c>
    </row>
    <row r="51" spans="2:13" hidden="1" x14ac:dyDescent="0.3">
      <c r="B51" s="352"/>
      <c r="C51" s="352"/>
      <c r="D51" s="352"/>
      <c r="E51" s="352"/>
      <c r="F51" s="353"/>
      <c r="G51" s="353"/>
      <c r="H51" s="353"/>
      <c r="I51" s="353"/>
      <c r="J51" s="353"/>
      <c r="K51" s="7">
        <f t="shared" si="3"/>
        <v>0</v>
      </c>
      <c r="L51" s="5">
        <f t="shared" si="4"/>
        <v>0</v>
      </c>
      <c r="M51">
        <f t="shared" si="1"/>
        <v>0</v>
      </c>
    </row>
    <row r="52" spans="2:13" hidden="1" x14ac:dyDescent="0.3">
      <c r="B52" s="352"/>
      <c r="C52" s="352"/>
      <c r="D52" s="352"/>
      <c r="E52" s="352"/>
      <c r="F52" s="353"/>
      <c r="G52" s="353"/>
      <c r="H52" s="353"/>
      <c r="I52" s="353"/>
      <c r="J52" s="353"/>
      <c r="K52" s="7">
        <f t="shared" si="3"/>
        <v>0</v>
      </c>
      <c r="L52" s="5">
        <f t="shared" si="4"/>
        <v>0</v>
      </c>
      <c r="M52">
        <f t="shared" si="1"/>
        <v>0</v>
      </c>
    </row>
    <row r="53" spans="2:13" hidden="1" x14ac:dyDescent="0.3">
      <c r="B53" s="352"/>
      <c r="C53" s="352"/>
      <c r="D53" s="352"/>
      <c r="E53" s="352"/>
      <c r="F53" s="353"/>
      <c r="G53" s="353"/>
      <c r="H53" s="353"/>
      <c r="I53" s="353"/>
      <c r="J53" s="353"/>
      <c r="K53" s="7">
        <f t="shared" si="3"/>
        <v>0</v>
      </c>
      <c r="L53" s="5">
        <f t="shared" si="4"/>
        <v>0</v>
      </c>
      <c r="M53">
        <f t="shared" si="1"/>
        <v>0</v>
      </c>
    </row>
    <row r="54" spans="2:13" hidden="1" x14ac:dyDescent="0.3">
      <c r="B54" s="352"/>
      <c r="C54" s="352"/>
      <c r="D54" s="352"/>
      <c r="E54" s="352"/>
      <c r="F54" s="353"/>
      <c r="G54" s="353"/>
      <c r="H54" s="353"/>
      <c r="I54" s="353"/>
      <c r="J54" s="353"/>
      <c r="K54" s="7">
        <f t="shared" si="3"/>
        <v>0</v>
      </c>
      <c r="L54" s="5">
        <f t="shared" si="4"/>
        <v>0</v>
      </c>
      <c r="M54">
        <f t="shared" si="1"/>
        <v>0</v>
      </c>
    </row>
    <row r="55" spans="2:13" hidden="1" x14ac:dyDescent="0.3">
      <c r="B55" s="352"/>
      <c r="C55" s="352"/>
      <c r="D55" s="352"/>
      <c r="E55" s="352"/>
      <c r="F55" s="353"/>
      <c r="G55" s="353"/>
      <c r="H55" s="353"/>
      <c r="I55" s="353"/>
      <c r="J55" s="353"/>
      <c r="K55" s="7">
        <f t="shared" si="3"/>
        <v>0</v>
      </c>
      <c r="L55" s="5">
        <f t="shared" si="4"/>
        <v>0</v>
      </c>
      <c r="M55">
        <f t="shared" si="1"/>
        <v>0</v>
      </c>
    </row>
    <row r="56" spans="2:13" hidden="1" x14ac:dyDescent="0.3">
      <c r="B56" s="352"/>
      <c r="C56" s="352"/>
      <c r="D56" s="352"/>
      <c r="E56" s="352"/>
      <c r="F56" s="353"/>
      <c r="G56" s="353"/>
      <c r="H56" s="353"/>
      <c r="I56" s="353"/>
      <c r="J56" s="353"/>
      <c r="K56" s="7">
        <f t="shared" si="3"/>
        <v>0</v>
      </c>
      <c r="L56" s="5">
        <f t="shared" si="4"/>
        <v>0</v>
      </c>
      <c r="M56">
        <f t="shared" si="1"/>
        <v>0</v>
      </c>
    </row>
    <row r="57" spans="2:13" hidden="1" x14ac:dyDescent="0.3">
      <c r="B57" s="352"/>
      <c r="C57" s="352"/>
      <c r="D57" s="352"/>
      <c r="E57" s="352"/>
      <c r="F57" s="353"/>
      <c r="G57" s="353"/>
      <c r="H57" s="353"/>
      <c r="I57" s="353"/>
      <c r="J57" s="353"/>
      <c r="K57" s="7">
        <f t="shared" si="3"/>
        <v>0</v>
      </c>
      <c r="L57" s="5">
        <f t="shared" si="4"/>
        <v>0</v>
      </c>
      <c r="M57">
        <f t="shared" si="1"/>
        <v>0</v>
      </c>
    </row>
    <row r="58" spans="2:13" hidden="1" x14ac:dyDescent="0.3">
      <c r="B58" s="352"/>
      <c r="C58" s="352"/>
      <c r="D58" s="352"/>
      <c r="E58" s="352"/>
      <c r="F58" s="353"/>
      <c r="G58" s="353"/>
      <c r="H58" s="353"/>
      <c r="I58" s="353"/>
      <c r="J58" s="353"/>
      <c r="K58" s="7">
        <f t="shared" si="3"/>
        <v>0</v>
      </c>
      <c r="L58" s="5">
        <f t="shared" si="4"/>
        <v>0</v>
      </c>
      <c r="M58">
        <f t="shared" si="1"/>
        <v>0</v>
      </c>
    </row>
    <row r="59" spans="2:13" hidden="1" x14ac:dyDescent="0.3">
      <c r="B59" s="352"/>
      <c r="C59" s="352"/>
      <c r="D59" s="352"/>
      <c r="E59" s="352"/>
      <c r="F59" s="353"/>
      <c r="G59" s="353"/>
      <c r="H59" s="353"/>
      <c r="I59" s="353"/>
      <c r="J59" s="353"/>
      <c r="K59" s="7">
        <f t="shared" si="3"/>
        <v>0</v>
      </c>
      <c r="L59" s="5">
        <f t="shared" si="4"/>
        <v>0</v>
      </c>
      <c r="M59">
        <f t="shared" si="1"/>
        <v>0</v>
      </c>
    </row>
    <row r="60" spans="2:13" hidden="1" x14ac:dyDescent="0.3">
      <c r="B60" s="352"/>
      <c r="C60" s="352"/>
      <c r="D60" s="352"/>
      <c r="E60" s="352"/>
      <c r="F60" s="353"/>
      <c r="G60" s="353"/>
      <c r="H60" s="353"/>
      <c r="I60" s="353"/>
      <c r="J60" s="353"/>
      <c r="K60" s="7">
        <f t="shared" si="3"/>
        <v>0</v>
      </c>
      <c r="L60" s="5">
        <f t="shared" si="4"/>
        <v>0</v>
      </c>
      <c r="M60">
        <f t="shared" si="1"/>
        <v>0</v>
      </c>
    </row>
    <row r="61" spans="2:13" hidden="1" x14ac:dyDescent="0.3">
      <c r="B61" s="352"/>
      <c r="C61" s="352"/>
      <c r="D61" s="352"/>
      <c r="E61" s="352"/>
      <c r="F61" s="353"/>
      <c r="G61" s="355"/>
      <c r="H61" s="353"/>
      <c r="I61" s="353"/>
      <c r="J61" s="353"/>
      <c r="K61" s="7">
        <f t="shared" si="3"/>
        <v>0</v>
      </c>
      <c r="L61" s="5">
        <f t="shared" si="4"/>
        <v>0</v>
      </c>
      <c r="M61">
        <f t="shared" si="1"/>
        <v>0</v>
      </c>
    </row>
    <row r="62" spans="2:13" hidden="1" x14ac:dyDescent="0.3">
      <c r="B62" s="352"/>
      <c r="C62" s="352"/>
      <c r="D62" s="352"/>
      <c r="E62" s="352"/>
      <c r="F62" s="353"/>
      <c r="G62" s="353"/>
      <c r="H62" s="353"/>
      <c r="I62" s="353"/>
      <c r="J62" s="353"/>
      <c r="K62" s="7">
        <f t="shared" si="3"/>
        <v>0</v>
      </c>
      <c r="L62" s="5">
        <f t="shared" si="4"/>
        <v>0</v>
      </c>
      <c r="M62">
        <f t="shared" si="1"/>
        <v>0</v>
      </c>
    </row>
    <row r="63" spans="2:13" hidden="1" x14ac:dyDescent="0.3">
      <c r="B63" s="352"/>
      <c r="C63" s="352"/>
      <c r="D63" s="352"/>
      <c r="E63" s="352"/>
      <c r="F63" s="353"/>
      <c r="G63" s="353"/>
      <c r="H63" s="353"/>
      <c r="I63" s="353"/>
      <c r="J63" s="353"/>
      <c r="K63" s="7">
        <f t="shared" si="3"/>
        <v>0</v>
      </c>
      <c r="L63" s="5">
        <f t="shared" si="4"/>
        <v>0</v>
      </c>
      <c r="M63">
        <f t="shared" si="1"/>
        <v>0</v>
      </c>
    </row>
    <row r="64" spans="2:13" hidden="1" x14ac:dyDescent="0.3">
      <c r="B64" s="352"/>
      <c r="C64" s="352"/>
      <c r="E64" s="352"/>
      <c r="F64" s="353"/>
      <c r="G64" s="353"/>
      <c r="H64" s="353"/>
      <c r="I64" s="353"/>
      <c r="J64" s="353"/>
      <c r="K64" s="7">
        <f t="shared" si="3"/>
        <v>0</v>
      </c>
      <c r="L64" s="5">
        <f t="shared" si="4"/>
        <v>0</v>
      </c>
      <c r="M64">
        <f t="shared" si="1"/>
        <v>0</v>
      </c>
    </row>
    <row r="65" spans="2:13" hidden="1" x14ac:dyDescent="0.3">
      <c r="B65" s="352"/>
      <c r="C65" s="352"/>
      <c r="D65" s="352"/>
      <c r="E65" s="352"/>
      <c r="F65" s="353"/>
      <c r="G65" s="353"/>
      <c r="H65" s="353"/>
      <c r="I65" s="353"/>
      <c r="J65" s="353"/>
      <c r="K65" s="7">
        <f t="shared" si="3"/>
        <v>0</v>
      </c>
      <c r="L65" s="5">
        <f t="shared" si="4"/>
        <v>0</v>
      </c>
      <c r="M65">
        <f t="shared" si="1"/>
        <v>0</v>
      </c>
    </row>
    <row r="66" spans="2:13" hidden="1" x14ac:dyDescent="0.3">
      <c r="B66" s="352"/>
      <c r="C66" s="352"/>
      <c r="D66" s="352"/>
      <c r="E66" s="352"/>
      <c r="F66" s="353"/>
      <c r="G66" s="353"/>
      <c r="H66" s="355"/>
      <c r="I66" s="355"/>
      <c r="J66" s="355"/>
      <c r="K66" s="7">
        <f t="shared" si="3"/>
        <v>0</v>
      </c>
      <c r="L66" s="5">
        <f t="shared" si="4"/>
        <v>0</v>
      </c>
      <c r="M66">
        <f t="shared" si="1"/>
        <v>0</v>
      </c>
    </row>
    <row r="67" spans="2:13" hidden="1" x14ac:dyDescent="0.3">
      <c r="B67" s="352"/>
      <c r="C67" s="352"/>
      <c r="D67" s="352"/>
      <c r="E67" s="352"/>
      <c r="F67" s="353"/>
      <c r="G67" s="353"/>
      <c r="H67" s="355"/>
      <c r="I67" s="355"/>
      <c r="J67" s="355"/>
      <c r="K67" s="7">
        <f t="shared" si="3"/>
        <v>0</v>
      </c>
      <c r="L67" s="5">
        <f t="shared" si="4"/>
        <v>0</v>
      </c>
      <c r="M67">
        <f t="shared" si="1"/>
        <v>0</v>
      </c>
    </row>
    <row r="68" spans="2:13" hidden="1" x14ac:dyDescent="0.3">
      <c r="B68" s="352"/>
      <c r="C68" s="352"/>
      <c r="D68" s="352"/>
      <c r="E68" s="352"/>
      <c r="F68" s="353"/>
      <c r="G68" s="353"/>
      <c r="H68" s="355"/>
      <c r="I68" s="355"/>
      <c r="J68" s="355"/>
      <c r="K68" s="7">
        <f t="shared" si="3"/>
        <v>0</v>
      </c>
      <c r="L68" s="5">
        <f t="shared" si="4"/>
        <v>0</v>
      </c>
      <c r="M68">
        <f t="shared" si="1"/>
        <v>0</v>
      </c>
    </row>
    <row r="69" spans="2:13" hidden="1" x14ac:dyDescent="0.3">
      <c r="B69" s="352"/>
      <c r="C69" s="352"/>
      <c r="D69" s="352"/>
      <c r="E69" s="352"/>
      <c r="F69" s="353"/>
      <c r="G69" s="355"/>
      <c r="H69" s="355"/>
      <c r="I69" s="355"/>
      <c r="J69" s="355"/>
      <c r="K69" s="7">
        <f t="shared" si="3"/>
        <v>0</v>
      </c>
      <c r="L69" s="5">
        <f t="shared" si="4"/>
        <v>0</v>
      </c>
      <c r="M69">
        <f t="shared" ref="M69:M132" si="5">SUM(K69*L69)</f>
        <v>0</v>
      </c>
    </row>
    <row r="70" spans="2:13" hidden="1" x14ac:dyDescent="0.3">
      <c r="B70" s="352"/>
      <c r="C70" s="352"/>
      <c r="D70" s="352"/>
      <c r="E70" s="352"/>
      <c r="F70" s="353"/>
      <c r="G70" s="355"/>
      <c r="H70" s="355"/>
      <c r="I70" s="355"/>
      <c r="J70" s="355"/>
      <c r="K70" s="7">
        <f t="shared" si="3"/>
        <v>0</v>
      </c>
      <c r="L70" s="5">
        <f t="shared" si="4"/>
        <v>0</v>
      </c>
      <c r="M70">
        <f t="shared" si="5"/>
        <v>0</v>
      </c>
    </row>
    <row r="71" spans="2:13" hidden="1" x14ac:dyDescent="0.3">
      <c r="B71" s="352"/>
      <c r="C71" s="352"/>
      <c r="D71" s="352"/>
      <c r="E71" s="352"/>
      <c r="F71" s="353"/>
      <c r="G71" s="353"/>
      <c r="H71" s="355"/>
      <c r="I71" s="355"/>
      <c r="J71" s="355"/>
      <c r="K71" s="7">
        <f t="shared" si="3"/>
        <v>0</v>
      </c>
      <c r="L71" s="5">
        <f t="shared" si="4"/>
        <v>0</v>
      </c>
      <c r="M71">
        <f t="shared" si="5"/>
        <v>0</v>
      </c>
    </row>
    <row r="72" spans="2:13" hidden="1" x14ac:dyDescent="0.3">
      <c r="B72" s="352"/>
      <c r="C72" s="352"/>
      <c r="D72" s="352"/>
      <c r="E72" s="352"/>
      <c r="F72" s="353"/>
      <c r="G72" s="353"/>
      <c r="H72" s="355"/>
      <c r="I72" s="355"/>
      <c r="J72" s="355"/>
      <c r="K72" s="7">
        <f t="shared" si="3"/>
        <v>0</v>
      </c>
      <c r="L72" s="5">
        <f t="shared" si="4"/>
        <v>0</v>
      </c>
      <c r="M72">
        <f t="shared" si="5"/>
        <v>0</v>
      </c>
    </row>
    <row r="73" spans="2:13" hidden="1" x14ac:dyDescent="0.3">
      <c r="B73" s="352"/>
      <c r="C73" s="352"/>
      <c r="D73" s="352"/>
      <c r="E73" s="352"/>
      <c r="F73" s="353"/>
      <c r="G73" s="353"/>
      <c r="H73" s="355"/>
      <c r="I73" s="355"/>
      <c r="J73" s="355"/>
      <c r="K73" s="7">
        <f t="shared" si="3"/>
        <v>0</v>
      </c>
      <c r="L73" s="5">
        <f t="shared" si="4"/>
        <v>0</v>
      </c>
      <c r="M73">
        <f t="shared" si="5"/>
        <v>0</v>
      </c>
    </row>
    <row r="74" spans="2:13" hidden="1" x14ac:dyDescent="0.3">
      <c r="B74" s="352"/>
      <c r="C74" s="352"/>
      <c r="D74" s="352"/>
      <c r="E74" s="352"/>
      <c r="F74" s="353"/>
      <c r="G74" s="353"/>
      <c r="H74" s="355"/>
      <c r="I74" s="355"/>
      <c r="J74" s="355"/>
      <c r="K74" s="7">
        <f t="shared" si="3"/>
        <v>0</v>
      </c>
      <c r="L74" s="5">
        <f t="shared" si="4"/>
        <v>0</v>
      </c>
      <c r="M74">
        <f t="shared" si="5"/>
        <v>0</v>
      </c>
    </row>
    <row r="75" spans="2:13" hidden="1" x14ac:dyDescent="0.3">
      <c r="B75" s="352"/>
      <c r="C75" s="352"/>
      <c r="D75" s="352"/>
      <c r="E75" s="352"/>
      <c r="F75" s="353"/>
      <c r="G75" s="355"/>
      <c r="H75" s="355"/>
      <c r="I75" s="355"/>
      <c r="J75" s="353"/>
      <c r="K75" s="7">
        <f t="shared" si="3"/>
        <v>0</v>
      </c>
      <c r="L75" s="5">
        <f t="shared" si="4"/>
        <v>0</v>
      </c>
      <c r="M75">
        <f t="shared" si="5"/>
        <v>0</v>
      </c>
    </row>
    <row r="76" spans="2:13" hidden="1" x14ac:dyDescent="0.3">
      <c r="B76" s="352"/>
      <c r="C76" s="352"/>
      <c r="D76" s="352"/>
      <c r="E76" s="352"/>
      <c r="F76" s="353"/>
      <c r="G76" s="353"/>
      <c r="H76" s="355"/>
      <c r="I76" s="355"/>
      <c r="J76" s="355"/>
      <c r="K76" s="7">
        <f t="shared" si="3"/>
        <v>0</v>
      </c>
      <c r="L76" s="5">
        <f t="shared" si="4"/>
        <v>0</v>
      </c>
      <c r="M76">
        <f t="shared" si="5"/>
        <v>0</v>
      </c>
    </row>
    <row r="77" spans="2:13" hidden="1" x14ac:dyDescent="0.3">
      <c r="B77" s="352"/>
      <c r="C77" s="352"/>
      <c r="D77" s="352"/>
      <c r="E77" s="352"/>
      <c r="F77" s="353"/>
      <c r="G77" s="353"/>
      <c r="H77" s="355"/>
      <c r="I77" s="355"/>
      <c r="J77" s="355"/>
      <c r="K77" s="7">
        <f t="shared" si="3"/>
        <v>0</v>
      </c>
      <c r="L77" s="5">
        <f t="shared" si="4"/>
        <v>0</v>
      </c>
      <c r="M77">
        <f t="shared" si="5"/>
        <v>0</v>
      </c>
    </row>
    <row r="78" spans="2:13" hidden="1" x14ac:dyDescent="0.3">
      <c r="B78" s="352"/>
      <c r="C78" s="352"/>
      <c r="D78" s="352"/>
      <c r="E78" s="352"/>
      <c r="F78" s="353"/>
      <c r="G78" s="355"/>
      <c r="H78" s="355"/>
      <c r="I78" s="355"/>
      <c r="J78" s="353"/>
      <c r="K78" s="7">
        <f t="shared" si="3"/>
        <v>0</v>
      </c>
      <c r="L78" s="5">
        <f t="shared" si="4"/>
        <v>0</v>
      </c>
      <c r="M78">
        <f t="shared" si="5"/>
        <v>0</v>
      </c>
    </row>
    <row r="79" spans="2:13" hidden="1" x14ac:dyDescent="0.3">
      <c r="B79" s="352"/>
      <c r="C79" s="352"/>
      <c r="D79" s="352"/>
      <c r="E79" s="352"/>
      <c r="F79" s="353"/>
      <c r="G79" s="353"/>
      <c r="H79" s="355"/>
      <c r="I79" s="355"/>
      <c r="J79" s="355"/>
      <c r="K79" s="7">
        <f t="shared" si="3"/>
        <v>0</v>
      </c>
      <c r="L79" s="5">
        <f t="shared" si="4"/>
        <v>0</v>
      </c>
      <c r="M79">
        <f t="shared" si="5"/>
        <v>0</v>
      </c>
    </row>
    <row r="80" spans="2:13" hidden="1" x14ac:dyDescent="0.3">
      <c r="B80" s="352"/>
      <c r="C80" s="352"/>
      <c r="D80" s="352"/>
      <c r="E80" s="352"/>
      <c r="F80" s="353"/>
      <c r="G80" s="353"/>
      <c r="H80" s="355"/>
      <c r="I80" s="355"/>
      <c r="J80" s="355"/>
      <c r="K80" s="7">
        <f t="shared" si="3"/>
        <v>0</v>
      </c>
      <c r="L80" s="5">
        <f t="shared" si="4"/>
        <v>0</v>
      </c>
      <c r="M80">
        <f t="shared" si="5"/>
        <v>0</v>
      </c>
    </row>
    <row r="81" spans="2:13" hidden="1" x14ac:dyDescent="0.3">
      <c r="B81" s="352"/>
      <c r="C81" s="352"/>
      <c r="D81" s="352"/>
      <c r="E81" s="352"/>
      <c r="F81" s="353"/>
      <c r="G81" s="353"/>
      <c r="H81" s="355"/>
      <c r="I81" s="355"/>
      <c r="J81" s="355"/>
      <c r="K81" s="7">
        <f t="shared" si="3"/>
        <v>0</v>
      </c>
      <c r="L81" s="5">
        <f t="shared" si="4"/>
        <v>0</v>
      </c>
      <c r="M81">
        <f t="shared" si="5"/>
        <v>0</v>
      </c>
    </row>
    <row r="82" spans="2:13" hidden="1" x14ac:dyDescent="0.3">
      <c r="B82" s="352"/>
      <c r="C82" s="352"/>
      <c r="D82" s="352"/>
      <c r="E82" s="352"/>
      <c r="F82" s="353"/>
      <c r="G82" s="353"/>
      <c r="H82" s="355"/>
      <c r="I82" s="355"/>
      <c r="J82" s="355"/>
      <c r="K82" s="7">
        <f t="shared" si="3"/>
        <v>0</v>
      </c>
      <c r="L82" s="5">
        <f t="shared" si="4"/>
        <v>0</v>
      </c>
      <c r="M82">
        <f t="shared" si="5"/>
        <v>0</v>
      </c>
    </row>
    <row r="83" spans="2:13" hidden="1" x14ac:dyDescent="0.3">
      <c r="B83" s="352"/>
      <c r="C83" s="352"/>
      <c r="D83" s="352"/>
      <c r="E83" s="352"/>
      <c r="F83" s="353"/>
      <c r="G83" s="353"/>
      <c r="H83" s="355"/>
      <c r="I83" s="355"/>
      <c r="J83" s="355"/>
      <c r="K83" s="7">
        <f t="shared" si="3"/>
        <v>0</v>
      </c>
      <c r="L83" s="5">
        <f t="shared" si="4"/>
        <v>0</v>
      </c>
      <c r="M83">
        <f t="shared" si="5"/>
        <v>0</v>
      </c>
    </row>
    <row r="84" spans="2:13" hidden="1" x14ac:dyDescent="0.3">
      <c r="B84" s="352"/>
      <c r="C84" s="352"/>
      <c r="D84" s="352"/>
      <c r="E84" s="352"/>
      <c r="F84" s="353"/>
      <c r="G84" s="353"/>
      <c r="H84" s="355"/>
      <c r="I84" s="355"/>
      <c r="J84" s="355"/>
      <c r="K84" s="7">
        <f t="shared" si="3"/>
        <v>0</v>
      </c>
      <c r="L84" s="5">
        <f t="shared" si="4"/>
        <v>0</v>
      </c>
      <c r="M84">
        <f t="shared" si="5"/>
        <v>0</v>
      </c>
    </row>
    <row r="85" spans="2:13" hidden="1" x14ac:dyDescent="0.3">
      <c r="B85" s="352"/>
      <c r="C85" s="352"/>
      <c r="D85" s="352"/>
      <c r="E85" s="352"/>
      <c r="F85" s="353"/>
      <c r="G85" s="353"/>
      <c r="H85" s="355"/>
      <c r="I85" s="355"/>
      <c r="J85" s="355"/>
      <c r="K85" s="7">
        <f t="shared" si="3"/>
        <v>0</v>
      </c>
      <c r="L85" s="5">
        <f t="shared" si="4"/>
        <v>0</v>
      </c>
      <c r="M85">
        <f t="shared" si="5"/>
        <v>0</v>
      </c>
    </row>
    <row r="86" spans="2:13" hidden="1" x14ac:dyDescent="0.3">
      <c r="B86" s="352"/>
      <c r="C86" s="352"/>
      <c r="D86" s="352"/>
      <c r="E86" s="352"/>
      <c r="F86" s="353"/>
      <c r="G86" s="353"/>
      <c r="H86" s="355"/>
      <c r="I86" s="355"/>
      <c r="J86" s="355"/>
      <c r="K86" s="7">
        <f t="shared" si="3"/>
        <v>0</v>
      </c>
      <c r="L86" s="5">
        <f t="shared" si="4"/>
        <v>0</v>
      </c>
      <c r="M86">
        <f t="shared" si="5"/>
        <v>0</v>
      </c>
    </row>
    <row r="87" spans="2:13" hidden="1" x14ac:dyDescent="0.3">
      <c r="B87" s="352"/>
      <c r="C87" s="352"/>
      <c r="D87" s="352"/>
      <c r="E87" s="352"/>
      <c r="F87" s="353"/>
      <c r="G87" s="353"/>
      <c r="H87" s="355"/>
      <c r="I87" s="355"/>
      <c r="J87" s="355"/>
      <c r="K87" s="7">
        <f t="shared" si="3"/>
        <v>0</v>
      </c>
      <c r="L87" s="5">
        <f t="shared" si="4"/>
        <v>0</v>
      </c>
      <c r="M87">
        <f t="shared" si="5"/>
        <v>0</v>
      </c>
    </row>
    <row r="88" spans="2:13" hidden="1" x14ac:dyDescent="0.3">
      <c r="B88" s="352"/>
      <c r="C88" s="352"/>
      <c r="D88" s="352"/>
      <c r="E88" s="352"/>
      <c r="F88" s="353"/>
      <c r="G88" s="355"/>
      <c r="H88" s="355"/>
      <c r="I88" s="355"/>
      <c r="J88" s="353"/>
      <c r="K88" s="7">
        <f t="shared" si="3"/>
        <v>0</v>
      </c>
      <c r="L88" s="5">
        <f t="shared" si="4"/>
        <v>0</v>
      </c>
      <c r="M88">
        <f t="shared" si="5"/>
        <v>0</v>
      </c>
    </row>
    <row r="89" spans="2:13" hidden="1" x14ac:dyDescent="0.3">
      <c r="B89" s="352"/>
      <c r="C89" s="352"/>
      <c r="D89" s="352"/>
      <c r="E89" s="352"/>
      <c r="F89" s="353"/>
      <c r="G89" s="353"/>
      <c r="H89" s="355"/>
      <c r="I89" s="355"/>
      <c r="J89" s="355"/>
      <c r="K89" s="7">
        <f t="shared" si="3"/>
        <v>0</v>
      </c>
      <c r="L89" s="5">
        <f t="shared" si="4"/>
        <v>0</v>
      </c>
      <c r="M89">
        <f t="shared" si="5"/>
        <v>0</v>
      </c>
    </row>
    <row r="90" spans="2:13" hidden="1" x14ac:dyDescent="0.3">
      <c r="B90" s="352"/>
      <c r="C90" s="352"/>
      <c r="D90" s="352"/>
      <c r="E90" s="352"/>
      <c r="F90" s="353"/>
      <c r="G90" s="353"/>
      <c r="H90" s="355"/>
      <c r="I90" s="355"/>
      <c r="J90" s="355"/>
      <c r="K90" s="7">
        <f t="shared" si="3"/>
        <v>0</v>
      </c>
      <c r="L90" s="5">
        <f t="shared" si="4"/>
        <v>0</v>
      </c>
      <c r="M90">
        <f t="shared" si="5"/>
        <v>0</v>
      </c>
    </row>
    <row r="91" spans="2:13" hidden="1" x14ac:dyDescent="0.3">
      <c r="B91" s="352"/>
      <c r="C91" s="352"/>
      <c r="D91" s="352"/>
      <c r="E91" s="352"/>
      <c r="F91" s="353"/>
      <c r="G91" s="355"/>
      <c r="H91" s="355"/>
      <c r="I91" s="355"/>
      <c r="J91" s="353"/>
      <c r="K91" s="7">
        <f t="shared" si="3"/>
        <v>0</v>
      </c>
      <c r="L91" s="5">
        <f t="shared" si="4"/>
        <v>0</v>
      </c>
      <c r="M91">
        <f t="shared" si="5"/>
        <v>0</v>
      </c>
    </row>
    <row r="92" spans="2:13" hidden="1" x14ac:dyDescent="0.3">
      <c r="B92" s="352"/>
      <c r="C92" s="352"/>
      <c r="D92" s="352"/>
      <c r="E92" s="352"/>
      <c r="F92" s="353"/>
      <c r="G92" s="353"/>
      <c r="H92" s="355"/>
      <c r="I92" s="355"/>
      <c r="J92" s="355"/>
      <c r="K92" s="7">
        <f t="shared" si="3"/>
        <v>0</v>
      </c>
      <c r="L92" s="5">
        <f t="shared" si="4"/>
        <v>0</v>
      </c>
      <c r="M92">
        <f t="shared" si="5"/>
        <v>0</v>
      </c>
    </row>
    <row r="93" spans="2:13" hidden="1" x14ac:dyDescent="0.3">
      <c r="B93" s="352"/>
      <c r="C93" s="352"/>
      <c r="D93" s="352"/>
      <c r="E93" s="352"/>
      <c r="F93" s="353"/>
      <c r="G93" s="353"/>
      <c r="H93" s="355"/>
      <c r="I93" s="355"/>
      <c r="J93" s="355"/>
      <c r="K93" s="7">
        <f t="shared" si="3"/>
        <v>0</v>
      </c>
      <c r="L93" s="5">
        <f t="shared" si="4"/>
        <v>0</v>
      </c>
      <c r="M93">
        <f t="shared" si="5"/>
        <v>0</v>
      </c>
    </row>
    <row r="94" spans="2:13" hidden="1" x14ac:dyDescent="0.3">
      <c r="B94" s="352"/>
      <c r="C94" s="352"/>
      <c r="D94" s="352"/>
      <c r="E94" s="352"/>
      <c r="F94" s="353"/>
      <c r="G94" s="353"/>
      <c r="H94" s="355"/>
      <c r="I94" s="355"/>
      <c r="J94" s="355"/>
      <c r="K94" s="7">
        <f t="shared" ref="K94:K101" si="6">SUM(F94:J94)</f>
        <v>0</v>
      </c>
      <c r="L94" s="5">
        <f t="shared" ref="L94:L101" si="7">IF(E94="",0,IF(E94="H",0,VLOOKUP(E94,$F$539:$G$553,2)))</f>
        <v>0</v>
      </c>
      <c r="M94">
        <f t="shared" si="5"/>
        <v>0</v>
      </c>
    </row>
    <row r="95" spans="2:13" hidden="1" x14ac:dyDescent="0.3">
      <c r="B95" s="352"/>
      <c r="C95" s="352"/>
      <c r="D95" s="352"/>
      <c r="E95" s="352"/>
      <c r="F95" s="353"/>
      <c r="G95" s="355"/>
      <c r="H95" s="355"/>
      <c r="I95" s="355"/>
      <c r="J95" s="353"/>
      <c r="K95" s="7">
        <f t="shared" si="6"/>
        <v>0</v>
      </c>
      <c r="L95" s="5">
        <f t="shared" si="7"/>
        <v>0</v>
      </c>
      <c r="M95">
        <f t="shared" si="5"/>
        <v>0</v>
      </c>
    </row>
    <row r="96" spans="2:13" hidden="1" x14ac:dyDescent="0.3">
      <c r="B96" s="352"/>
      <c r="C96" s="352"/>
      <c r="D96" s="352"/>
      <c r="E96" s="352"/>
      <c r="F96" s="353"/>
      <c r="G96" s="355"/>
      <c r="H96" s="355"/>
      <c r="I96" s="355"/>
      <c r="J96" s="353"/>
      <c r="K96" s="7">
        <f t="shared" si="6"/>
        <v>0</v>
      </c>
      <c r="L96" s="5">
        <f t="shared" si="7"/>
        <v>0</v>
      </c>
      <c r="M96">
        <f t="shared" si="5"/>
        <v>0</v>
      </c>
    </row>
    <row r="97" spans="2:13" hidden="1" x14ac:dyDescent="0.3">
      <c r="B97" s="352"/>
      <c r="C97" s="352"/>
      <c r="D97" s="352"/>
      <c r="E97" s="352"/>
      <c r="F97" s="353"/>
      <c r="G97" s="353"/>
      <c r="H97" s="355"/>
      <c r="I97" s="355"/>
      <c r="J97" s="355"/>
      <c r="K97" s="7">
        <f t="shared" si="6"/>
        <v>0</v>
      </c>
      <c r="L97" s="5">
        <f t="shared" si="7"/>
        <v>0</v>
      </c>
      <c r="M97">
        <f t="shared" si="5"/>
        <v>0</v>
      </c>
    </row>
    <row r="98" spans="2:13" hidden="1" x14ac:dyDescent="0.3">
      <c r="B98" s="352"/>
      <c r="C98" s="352"/>
      <c r="D98" s="352"/>
      <c r="E98" s="352"/>
      <c r="F98" s="353"/>
      <c r="G98" s="355"/>
      <c r="H98" s="355"/>
      <c r="I98" s="355"/>
      <c r="J98" s="355"/>
      <c r="K98" s="7">
        <f t="shared" si="6"/>
        <v>0</v>
      </c>
      <c r="L98" s="5">
        <f t="shared" si="7"/>
        <v>0</v>
      </c>
      <c r="M98">
        <f t="shared" si="5"/>
        <v>0</v>
      </c>
    </row>
    <row r="99" spans="2:13" hidden="1" x14ac:dyDescent="0.3">
      <c r="B99" s="352"/>
      <c r="C99" s="352"/>
      <c r="D99" s="352"/>
      <c r="E99" s="352"/>
      <c r="F99" s="353"/>
      <c r="G99" s="355"/>
      <c r="H99" s="355"/>
      <c r="I99" s="355"/>
      <c r="J99" s="355"/>
      <c r="K99" s="7">
        <f t="shared" si="6"/>
        <v>0</v>
      </c>
      <c r="L99" s="5">
        <f t="shared" si="7"/>
        <v>0</v>
      </c>
      <c r="M99">
        <f t="shared" si="5"/>
        <v>0</v>
      </c>
    </row>
    <row r="100" spans="2:13" hidden="1" x14ac:dyDescent="0.3">
      <c r="B100" s="352"/>
      <c r="C100" s="352"/>
      <c r="D100" s="352"/>
      <c r="E100" s="352"/>
      <c r="F100" s="353"/>
      <c r="G100" s="355"/>
      <c r="H100" s="355"/>
      <c r="I100" s="353"/>
      <c r="J100" s="355"/>
      <c r="K100" s="7">
        <f t="shared" si="6"/>
        <v>0</v>
      </c>
      <c r="L100" s="5">
        <f t="shared" si="7"/>
        <v>0</v>
      </c>
      <c r="M100">
        <f t="shared" si="5"/>
        <v>0</v>
      </c>
    </row>
    <row r="101" spans="2:13" hidden="1" x14ac:dyDescent="0.3">
      <c r="B101" s="352"/>
      <c r="C101" s="352"/>
      <c r="D101" s="352"/>
      <c r="E101" s="352"/>
      <c r="F101" s="353"/>
      <c r="G101" s="355"/>
      <c r="H101" s="355"/>
      <c r="I101" s="353"/>
      <c r="J101" s="355"/>
      <c r="K101" s="7">
        <f t="shared" si="6"/>
        <v>0</v>
      </c>
      <c r="L101" s="5">
        <f t="shared" si="7"/>
        <v>0</v>
      </c>
      <c r="M101">
        <f t="shared" si="5"/>
        <v>0</v>
      </c>
    </row>
    <row r="102" spans="2:13" hidden="1" x14ac:dyDescent="0.3">
      <c r="B102" s="352"/>
      <c r="C102" s="352"/>
      <c r="D102" s="352"/>
      <c r="E102" s="352"/>
      <c r="F102" s="353"/>
      <c r="G102" s="353"/>
      <c r="H102" s="353"/>
      <c r="I102" s="353"/>
      <c r="J102" s="355"/>
      <c r="M102">
        <f t="shared" si="5"/>
        <v>0</v>
      </c>
    </row>
    <row r="103" spans="2:13" ht="15" thickBot="1" x14ac:dyDescent="0.35">
      <c r="B103" s="162"/>
      <c r="C103" s="332" t="s">
        <v>285</v>
      </c>
      <c r="D103" s="332"/>
      <c r="E103" s="332"/>
      <c r="F103" s="333">
        <f>SUM(F4:F102)</f>
        <v>52.599999999999994</v>
      </c>
      <c r="G103" s="333">
        <f>SUM(G4:G102)</f>
        <v>697.19999999999982</v>
      </c>
      <c r="H103" s="333">
        <f>SUM(H4:H102)</f>
        <v>0</v>
      </c>
      <c r="I103" s="333">
        <f>SUM(I4:I102)</f>
        <v>0</v>
      </c>
      <c r="J103" s="333">
        <f>SUM(J4:J102)</f>
        <v>28</v>
      </c>
      <c r="K103" s="356">
        <f>SUM(F103:J103)</f>
        <v>777.79999999999984</v>
      </c>
      <c r="L103" s="333"/>
      <c r="M103">
        <f t="shared" si="5"/>
        <v>0</v>
      </c>
    </row>
    <row r="104" spans="2:13" ht="15" hidden="1" thickTop="1" x14ac:dyDescent="0.3">
      <c r="K104" s="7">
        <f t="shared" ref="K104:K132" si="8">SUM(F104:J104)</f>
        <v>0</v>
      </c>
      <c r="L104" s="5">
        <f t="shared" ref="L104:L133" si="9">IF(D104="X",0,IF(E104="",0,IF(E104="H",0,VLOOKUP(E104,$F$539:$G$553,2))))</f>
        <v>0</v>
      </c>
      <c r="M104">
        <f t="shared" si="5"/>
        <v>0</v>
      </c>
    </row>
    <row r="105" spans="2:13" hidden="1" x14ac:dyDescent="0.3">
      <c r="K105" s="7">
        <f t="shared" si="8"/>
        <v>0</v>
      </c>
      <c r="L105" s="5">
        <f t="shared" si="9"/>
        <v>0</v>
      </c>
      <c r="M105">
        <f t="shared" si="5"/>
        <v>0</v>
      </c>
    </row>
    <row r="106" spans="2:13" hidden="1" x14ac:dyDescent="0.3">
      <c r="K106" s="7">
        <f t="shared" si="8"/>
        <v>0</v>
      </c>
      <c r="L106" s="5">
        <f t="shared" si="9"/>
        <v>0</v>
      </c>
      <c r="M106">
        <f t="shared" si="5"/>
        <v>0</v>
      </c>
    </row>
    <row r="107" spans="2:13" hidden="1" x14ac:dyDescent="0.3">
      <c r="K107" s="7">
        <f t="shared" si="8"/>
        <v>0</v>
      </c>
      <c r="L107" s="5">
        <f t="shared" si="9"/>
        <v>0</v>
      </c>
      <c r="M107">
        <f t="shared" si="5"/>
        <v>0</v>
      </c>
    </row>
    <row r="108" spans="2:13" hidden="1" x14ac:dyDescent="0.3">
      <c r="K108" s="7">
        <f t="shared" si="8"/>
        <v>0</v>
      </c>
      <c r="L108" s="5">
        <f t="shared" si="9"/>
        <v>0</v>
      </c>
      <c r="M108">
        <f t="shared" si="5"/>
        <v>0</v>
      </c>
    </row>
    <row r="109" spans="2:13" hidden="1" x14ac:dyDescent="0.3">
      <c r="K109" s="7">
        <f t="shared" si="8"/>
        <v>0</v>
      </c>
      <c r="L109" s="5">
        <f t="shared" si="9"/>
        <v>0</v>
      </c>
      <c r="M109">
        <f t="shared" si="5"/>
        <v>0</v>
      </c>
    </row>
    <row r="110" spans="2:13" hidden="1" x14ac:dyDescent="0.3">
      <c r="K110" s="7">
        <f t="shared" si="8"/>
        <v>0</v>
      </c>
      <c r="L110" s="5">
        <f t="shared" si="9"/>
        <v>0</v>
      </c>
      <c r="M110">
        <f t="shared" si="5"/>
        <v>0</v>
      </c>
    </row>
    <row r="111" spans="2:13" hidden="1" x14ac:dyDescent="0.3">
      <c r="K111" s="7">
        <f t="shared" si="8"/>
        <v>0</v>
      </c>
      <c r="L111" s="5">
        <f t="shared" si="9"/>
        <v>0</v>
      </c>
      <c r="M111">
        <f t="shared" si="5"/>
        <v>0</v>
      </c>
    </row>
    <row r="112" spans="2:13" hidden="1" x14ac:dyDescent="0.3">
      <c r="K112" s="7">
        <f t="shared" si="8"/>
        <v>0</v>
      </c>
      <c r="L112" s="5">
        <f t="shared" si="9"/>
        <v>0</v>
      </c>
      <c r="M112">
        <f t="shared" si="5"/>
        <v>0</v>
      </c>
    </row>
    <row r="113" spans="11:13" hidden="1" x14ac:dyDescent="0.3">
      <c r="K113" s="7">
        <f t="shared" si="8"/>
        <v>0</v>
      </c>
      <c r="L113" s="5">
        <f t="shared" si="9"/>
        <v>0</v>
      </c>
      <c r="M113">
        <f t="shared" si="5"/>
        <v>0</v>
      </c>
    </row>
    <row r="114" spans="11:13" hidden="1" x14ac:dyDescent="0.3">
      <c r="K114" s="7">
        <f t="shared" si="8"/>
        <v>0</v>
      </c>
      <c r="L114" s="5">
        <f t="shared" si="9"/>
        <v>0</v>
      </c>
      <c r="M114">
        <f t="shared" si="5"/>
        <v>0</v>
      </c>
    </row>
    <row r="115" spans="11:13" hidden="1" x14ac:dyDescent="0.3">
      <c r="K115" s="7">
        <f t="shared" si="8"/>
        <v>0</v>
      </c>
      <c r="L115" s="5">
        <f t="shared" si="9"/>
        <v>0</v>
      </c>
      <c r="M115">
        <f t="shared" si="5"/>
        <v>0</v>
      </c>
    </row>
    <row r="116" spans="11:13" hidden="1" x14ac:dyDescent="0.3">
      <c r="K116" s="7">
        <f t="shared" si="8"/>
        <v>0</v>
      </c>
      <c r="L116" s="5">
        <f t="shared" si="9"/>
        <v>0</v>
      </c>
      <c r="M116">
        <f t="shared" si="5"/>
        <v>0</v>
      </c>
    </row>
    <row r="117" spans="11:13" hidden="1" x14ac:dyDescent="0.3">
      <c r="K117" s="7">
        <f t="shared" si="8"/>
        <v>0</v>
      </c>
      <c r="L117" s="5">
        <f t="shared" si="9"/>
        <v>0</v>
      </c>
      <c r="M117">
        <f t="shared" si="5"/>
        <v>0</v>
      </c>
    </row>
    <row r="118" spans="11:13" hidden="1" x14ac:dyDescent="0.3">
      <c r="K118" s="7">
        <f t="shared" si="8"/>
        <v>0</v>
      </c>
      <c r="L118" s="5">
        <f t="shared" si="9"/>
        <v>0</v>
      </c>
      <c r="M118">
        <f t="shared" si="5"/>
        <v>0</v>
      </c>
    </row>
    <row r="119" spans="11:13" hidden="1" x14ac:dyDescent="0.3">
      <c r="K119" s="7">
        <f t="shared" si="8"/>
        <v>0</v>
      </c>
      <c r="L119" s="5">
        <f t="shared" si="9"/>
        <v>0</v>
      </c>
      <c r="M119">
        <f t="shared" si="5"/>
        <v>0</v>
      </c>
    </row>
    <row r="120" spans="11:13" hidden="1" x14ac:dyDescent="0.3">
      <c r="K120" s="7">
        <f t="shared" si="8"/>
        <v>0</v>
      </c>
      <c r="L120" s="5">
        <f t="shared" si="9"/>
        <v>0</v>
      </c>
      <c r="M120">
        <f t="shared" si="5"/>
        <v>0</v>
      </c>
    </row>
    <row r="121" spans="11:13" hidden="1" x14ac:dyDescent="0.3">
      <c r="K121" s="7">
        <f t="shared" si="8"/>
        <v>0</v>
      </c>
      <c r="L121" s="5">
        <f t="shared" si="9"/>
        <v>0</v>
      </c>
      <c r="M121">
        <f t="shared" si="5"/>
        <v>0</v>
      </c>
    </row>
    <row r="122" spans="11:13" hidden="1" x14ac:dyDescent="0.3">
      <c r="K122" s="7">
        <f t="shared" si="8"/>
        <v>0</v>
      </c>
      <c r="L122" s="5">
        <f t="shared" si="9"/>
        <v>0</v>
      </c>
      <c r="M122">
        <f t="shared" si="5"/>
        <v>0</v>
      </c>
    </row>
    <row r="123" spans="11:13" hidden="1" x14ac:dyDescent="0.3">
      <c r="K123" s="7">
        <f t="shared" si="8"/>
        <v>0</v>
      </c>
      <c r="L123" s="5">
        <f t="shared" si="9"/>
        <v>0</v>
      </c>
      <c r="M123">
        <f t="shared" si="5"/>
        <v>0</v>
      </c>
    </row>
    <row r="124" spans="11:13" hidden="1" x14ac:dyDescent="0.3">
      <c r="K124" s="7">
        <f t="shared" si="8"/>
        <v>0</v>
      </c>
      <c r="L124" s="5">
        <f t="shared" si="9"/>
        <v>0</v>
      </c>
      <c r="M124">
        <f t="shared" si="5"/>
        <v>0</v>
      </c>
    </row>
    <row r="125" spans="11:13" hidden="1" x14ac:dyDescent="0.3">
      <c r="K125" s="7">
        <f t="shared" si="8"/>
        <v>0</v>
      </c>
      <c r="L125" s="5">
        <f t="shared" si="9"/>
        <v>0</v>
      </c>
      <c r="M125">
        <f t="shared" si="5"/>
        <v>0</v>
      </c>
    </row>
    <row r="126" spans="11:13" hidden="1" x14ac:dyDescent="0.3">
      <c r="K126" s="7">
        <f t="shared" si="8"/>
        <v>0</v>
      </c>
      <c r="L126" s="5">
        <f t="shared" si="9"/>
        <v>0</v>
      </c>
      <c r="M126">
        <f t="shared" si="5"/>
        <v>0</v>
      </c>
    </row>
    <row r="127" spans="11:13" hidden="1" x14ac:dyDescent="0.3">
      <c r="K127" s="7">
        <f t="shared" si="8"/>
        <v>0</v>
      </c>
      <c r="L127" s="5">
        <f t="shared" si="9"/>
        <v>0</v>
      </c>
      <c r="M127">
        <f t="shared" si="5"/>
        <v>0</v>
      </c>
    </row>
    <row r="128" spans="11:13" hidden="1" x14ac:dyDescent="0.3">
      <c r="K128" s="7">
        <f t="shared" si="8"/>
        <v>0</v>
      </c>
      <c r="L128" s="5">
        <f t="shared" si="9"/>
        <v>0</v>
      </c>
      <c r="M128">
        <f t="shared" si="5"/>
        <v>0</v>
      </c>
    </row>
    <row r="129" spans="11:13" hidden="1" x14ac:dyDescent="0.3">
      <c r="K129" s="7">
        <f t="shared" si="8"/>
        <v>0</v>
      </c>
      <c r="L129" s="5">
        <f t="shared" si="9"/>
        <v>0</v>
      </c>
      <c r="M129">
        <f t="shared" si="5"/>
        <v>0</v>
      </c>
    </row>
    <row r="130" spans="11:13" hidden="1" x14ac:dyDescent="0.3">
      <c r="K130" s="7">
        <f t="shared" si="8"/>
        <v>0</v>
      </c>
      <c r="L130" s="5">
        <f t="shared" si="9"/>
        <v>0</v>
      </c>
      <c r="M130">
        <f t="shared" si="5"/>
        <v>0</v>
      </c>
    </row>
    <row r="131" spans="11:13" hidden="1" x14ac:dyDescent="0.3">
      <c r="K131" s="7">
        <f t="shared" si="8"/>
        <v>0</v>
      </c>
      <c r="L131" s="5">
        <f t="shared" si="9"/>
        <v>0</v>
      </c>
      <c r="M131">
        <f t="shared" si="5"/>
        <v>0</v>
      </c>
    </row>
    <row r="132" spans="11:13" hidden="1" x14ac:dyDescent="0.3">
      <c r="K132" s="7">
        <f t="shared" si="8"/>
        <v>0</v>
      </c>
      <c r="L132" s="5">
        <f t="shared" si="9"/>
        <v>0</v>
      </c>
      <c r="M132">
        <f t="shared" si="5"/>
        <v>0</v>
      </c>
    </row>
    <row r="133" spans="11:13" hidden="1" x14ac:dyDescent="0.3">
      <c r="K133" s="7">
        <f t="shared" ref="K133:K196" si="10">SUM(F133:J133)</f>
        <v>0</v>
      </c>
      <c r="L133" s="5">
        <f t="shared" si="9"/>
        <v>0</v>
      </c>
      <c r="M133">
        <f t="shared" ref="M133:M196" si="11">SUM(K133*L133)</f>
        <v>0</v>
      </c>
    </row>
    <row r="134" spans="11:13" hidden="1" x14ac:dyDescent="0.3">
      <c r="K134" s="7">
        <f t="shared" si="10"/>
        <v>0</v>
      </c>
      <c r="L134" s="5">
        <f t="shared" ref="L134:L197" si="12">IF(D134="X",0,IF(E134="",0,IF(E134="H",0,VLOOKUP(E134,$F$539:$G$553,2))))</f>
        <v>0</v>
      </c>
      <c r="M134">
        <f t="shared" si="11"/>
        <v>0</v>
      </c>
    </row>
    <row r="135" spans="11:13" hidden="1" x14ac:dyDescent="0.3">
      <c r="K135" s="7">
        <f t="shared" si="10"/>
        <v>0</v>
      </c>
      <c r="L135" s="5">
        <f t="shared" si="12"/>
        <v>0</v>
      </c>
      <c r="M135">
        <f t="shared" si="11"/>
        <v>0</v>
      </c>
    </row>
    <row r="136" spans="11:13" hidden="1" x14ac:dyDescent="0.3">
      <c r="K136" s="7">
        <f t="shared" si="10"/>
        <v>0</v>
      </c>
      <c r="L136" s="5">
        <f t="shared" si="12"/>
        <v>0</v>
      </c>
      <c r="M136">
        <f t="shared" si="11"/>
        <v>0</v>
      </c>
    </row>
    <row r="137" spans="11:13" hidden="1" x14ac:dyDescent="0.3">
      <c r="K137" s="7">
        <f t="shared" si="10"/>
        <v>0</v>
      </c>
      <c r="L137" s="5">
        <f t="shared" si="12"/>
        <v>0</v>
      </c>
      <c r="M137">
        <f t="shared" si="11"/>
        <v>0</v>
      </c>
    </row>
    <row r="138" spans="11:13" hidden="1" x14ac:dyDescent="0.3">
      <c r="K138" s="7">
        <f t="shared" si="10"/>
        <v>0</v>
      </c>
      <c r="L138" s="5">
        <f t="shared" si="12"/>
        <v>0</v>
      </c>
      <c r="M138">
        <f t="shared" si="11"/>
        <v>0</v>
      </c>
    </row>
    <row r="139" spans="11:13" hidden="1" x14ac:dyDescent="0.3">
      <c r="K139" s="7">
        <f t="shared" si="10"/>
        <v>0</v>
      </c>
      <c r="L139" s="5">
        <f t="shared" si="12"/>
        <v>0</v>
      </c>
      <c r="M139">
        <f t="shared" si="11"/>
        <v>0</v>
      </c>
    </row>
    <row r="140" spans="11:13" hidden="1" x14ac:dyDescent="0.3">
      <c r="K140" s="7">
        <f t="shared" si="10"/>
        <v>0</v>
      </c>
      <c r="L140" s="5">
        <f t="shared" si="12"/>
        <v>0</v>
      </c>
      <c r="M140">
        <f t="shared" si="11"/>
        <v>0</v>
      </c>
    </row>
    <row r="141" spans="11:13" hidden="1" x14ac:dyDescent="0.3">
      <c r="K141" s="7">
        <f t="shared" si="10"/>
        <v>0</v>
      </c>
      <c r="L141" s="5">
        <f t="shared" si="12"/>
        <v>0</v>
      </c>
      <c r="M141">
        <f t="shared" si="11"/>
        <v>0</v>
      </c>
    </row>
    <row r="142" spans="11:13" hidden="1" x14ac:dyDescent="0.3">
      <c r="K142" s="7">
        <f t="shared" si="10"/>
        <v>0</v>
      </c>
      <c r="L142" s="5">
        <f t="shared" si="12"/>
        <v>0</v>
      </c>
      <c r="M142">
        <f t="shared" si="11"/>
        <v>0</v>
      </c>
    </row>
    <row r="143" spans="11:13" hidden="1" x14ac:dyDescent="0.3">
      <c r="K143" s="7">
        <f t="shared" si="10"/>
        <v>0</v>
      </c>
      <c r="L143" s="5">
        <f t="shared" si="12"/>
        <v>0</v>
      </c>
      <c r="M143">
        <f t="shared" si="11"/>
        <v>0</v>
      </c>
    </row>
    <row r="144" spans="11:13" hidden="1" x14ac:dyDescent="0.3">
      <c r="K144" s="7">
        <f t="shared" si="10"/>
        <v>0</v>
      </c>
      <c r="L144" s="5">
        <f t="shared" si="12"/>
        <v>0</v>
      </c>
      <c r="M144">
        <f t="shared" si="11"/>
        <v>0</v>
      </c>
    </row>
    <row r="145" spans="11:13" hidden="1" x14ac:dyDescent="0.3">
      <c r="K145" s="7">
        <f t="shared" si="10"/>
        <v>0</v>
      </c>
      <c r="L145" s="5">
        <f t="shared" si="12"/>
        <v>0</v>
      </c>
      <c r="M145">
        <f t="shared" si="11"/>
        <v>0</v>
      </c>
    </row>
    <row r="146" spans="11:13" hidden="1" x14ac:dyDescent="0.3">
      <c r="K146" s="7">
        <f t="shared" si="10"/>
        <v>0</v>
      </c>
      <c r="L146" s="5">
        <f t="shared" si="12"/>
        <v>0</v>
      </c>
      <c r="M146">
        <f t="shared" si="11"/>
        <v>0</v>
      </c>
    </row>
    <row r="147" spans="11:13" hidden="1" x14ac:dyDescent="0.3">
      <c r="K147" s="7">
        <f t="shared" si="10"/>
        <v>0</v>
      </c>
      <c r="L147" s="5">
        <f t="shared" si="12"/>
        <v>0</v>
      </c>
      <c r="M147">
        <f t="shared" si="11"/>
        <v>0</v>
      </c>
    </row>
    <row r="148" spans="11:13" hidden="1" x14ac:dyDescent="0.3">
      <c r="K148" s="7">
        <f t="shared" si="10"/>
        <v>0</v>
      </c>
      <c r="L148" s="5">
        <f t="shared" si="12"/>
        <v>0</v>
      </c>
      <c r="M148">
        <f t="shared" si="11"/>
        <v>0</v>
      </c>
    </row>
    <row r="149" spans="11:13" hidden="1" x14ac:dyDescent="0.3">
      <c r="K149" s="7">
        <f t="shared" si="10"/>
        <v>0</v>
      </c>
      <c r="L149" s="5">
        <f t="shared" si="12"/>
        <v>0</v>
      </c>
      <c r="M149">
        <f t="shared" si="11"/>
        <v>0</v>
      </c>
    </row>
    <row r="150" spans="11:13" hidden="1" x14ac:dyDescent="0.3">
      <c r="K150" s="7">
        <f t="shared" si="10"/>
        <v>0</v>
      </c>
      <c r="L150" s="5">
        <f t="shared" si="12"/>
        <v>0</v>
      </c>
      <c r="M150">
        <f t="shared" si="11"/>
        <v>0</v>
      </c>
    </row>
    <row r="151" spans="11:13" hidden="1" x14ac:dyDescent="0.3">
      <c r="K151" s="7">
        <f t="shared" si="10"/>
        <v>0</v>
      </c>
      <c r="L151" s="5">
        <f t="shared" si="12"/>
        <v>0</v>
      </c>
      <c r="M151">
        <f t="shared" si="11"/>
        <v>0</v>
      </c>
    </row>
    <row r="152" spans="11:13" hidden="1" x14ac:dyDescent="0.3">
      <c r="K152" s="7">
        <f t="shared" si="10"/>
        <v>0</v>
      </c>
      <c r="L152" s="5">
        <f t="shared" si="12"/>
        <v>0</v>
      </c>
      <c r="M152">
        <f t="shared" si="11"/>
        <v>0</v>
      </c>
    </row>
    <row r="153" spans="11:13" hidden="1" x14ac:dyDescent="0.3">
      <c r="K153" s="7">
        <f t="shared" si="10"/>
        <v>0</v>
      </c>
      <c r="L153" s="5">
        <f t="shared" si="12"/>
        <v>0</v>
      </c>
      <c r="M153">
        <f t="shared" si="11"/>
        <v>0</v>
      </c>
    </row>
    <row r="154" spans="11:13" hidden="1" x14ac:dyDescent="0.3">
      <c r="K154" s="7">
        <f t="shared" si="10"/>
        <v>0</v>
      </c>
      <c r="L154" s="5">
        <f t="shared" si="12"/>
        <v>0</v>
      </c>
      <c r="M154">
        <f t="shared" si="11"/>
        <v>0</v>
      </c>
    </row>
    <row r="155" spans="11:13" hidden="1" x14ac:dyDescent="0.3">
      <c r="K155" s="7">
        <f t="shared" si="10"/>
        <v>0</v>
      </c>
      <c r="L155" s="5">
        <f t="shared" si="12"/>
        <v>0</v>
      </c>
      <c r="M155">
        <f t="shared" si="11"/>
        <v>0</v>
      </c>
    </row>
    <row r="156" spans="11:13" hidden="1" x14ac:dyDescent="0.3">
      <c r="K156" s="7">
        <f t="shared" si="10"/>
        <v>0</v>
      </c>
      <c r="L156" s="5">
        <f t="shared" si="12"/>
        <v>0</v>
      </c>
      <c r="M156">
        <f t="shared" si="11"/>
        <v>0</v>
      </c>
    </row>
    <row r="157" spans="11:13" hidden="1" x14ac:dyDescent="0.3">
      <c r="K157" s="7">
        <f t="shared" si="10"/>
        <v>0</v>
      </c>
      <c r="L157" s="5">
        <f t="shared" si="12"/>
        <v>0</v>
      </c>
      <c r="M157">
        <f t="shared" si="11"/>
        <v>0</v>
      </c>
    </row>
    <row r="158" spans="11:13" hidden="1" x14ac:dyDescent="0.3">
      <c r="K158" s="7">
        <f t="shared" si="10"/>
        <v>0</v>
      </c>
      <c r="L158" s="5">
        <f t="shared" si="12"/>
        <v>0</v>
      </c>
      <c r="M158">
        <f t="shared" si="11"/>
        <v>0</v>
      </c>
    </row>
    <row r="159" spans="11:13" hidden="1" x14ac:dyDescent="0.3">
      <c r="K159" s="7">
        <f t="shared" si="10"/>
        <v>0</v>
      </c>
      <c r="L159" s="5">
        <f t="shared" si="12"/>
        <v>0</v>
      </c>
      <c r="M159">
        <f t="shared" si="11"/>
        <v>0</v>
      </c>
    </row>
    <row r="160" spans="11:13" hidden="1" x14ac:dyDescent="0.3">
      <c r="K160" s="7">
        <f t="shared" si="10"/>
        <v>0</v>
      </c>
      <c r="L160" s="5">
        <f t="shared" si="12"/>
        <v>0</v>
      </c>
      <c r="M160">
        <f t="shared" si="11"/>
        <v>0</v>
      </c>
    </row>
    <row r="161" spans="11:13" hidden="1" x14ac:dyDescent="0.3">
      <c r="K161" s="7">
        <f t="shared" si="10"/>
        <v>0</v>
      </c>
      <c r="L161" s="5">
        <f t="shared" si="12"/>
        <v>0</v>
      </c>
      <c r="M161">
        <f t="shared" si="11"/>
        <v>0</v>
      </c>
    </row>
    <row r="162" spans="11:13" hidden="1" x14ac:dyDescent="0.3">
      <c r="K162" s="7">
        <f t="shared" si="10"/>
        <v>0</v>
      </c>
      <c r="L162" s="5">
        <f t="shared" si="12"/>
        <v>0</v>
      </c>
      <c r="M162">
        <f t="shared" si="11"/>
        <v>0</v>
      </c>
    </row>
    <row r="163" spans="11:13" hidden="1" x14ac:dyDescent="0.3">
      <c r="K163" s="7">
        <f t="shared" si="10"/>
        <v>0</v>
      </c>
      <c r="L163" s="5">
        <f t="shared" si="12"/>
        <v>0</v>
      </c>
      <c r="M163">
        <f t="shared" si="11"/>
        <v>0</v>
      </c>
    </row>
    <row r="164" spans="11:13" hidden="1" x14ac:dyDescent="0.3">
      <c r="K164" s="7">
        <f t="shared" si="10"/>
        <v>0</v>
      </c>
      <c r="L164" s="5">
        <f t="shared" si="12"/>
        <v>0</v>
      </c>
      <c r="M164">
        <f t="shared" si="11"/>
        <v>0</v>
      </c>
    </row>
    <row r="165" spans="11:13" hidden="1" x14ac:dyDescent="0.3">
      <c r="K165" s="7">
        <f t="shared" si="10"/>
        <v>0</v>
      </c>
      <c r="L165" s="5">
        <f t="shared" si="12"/>
        <v>0</v>
      </c>
      <c r="M165">
        <f t="shared" si="11"/>
        <v>0</v>
      </c>
    </row>
    <row r="166" spans="11:13" hidden="1" x14ac:dyDescent="0.3">
      <c r="K166" s="7">
        <f t="shared" si="10"/>
        <v>0</v>
      </c>
      <c r="L166" s="5">
        <f t="shared" si="12"/>
        <v>0</v>
      </c>
      <c r="M166">
        <f t="shared" si="11"/>
        <v>0</v>
      </c>
    </row>
    <row r="167" spans="11:13" hidden="1" x14ac:dyDescent="0.3">
      <c r="K167" s="7">
        <f t="shared" si="10"/>
        <v>0</v>
      </c>
      <c r="L167" s="5">
        <f t="shared" si="12"/>
        <v>0</v>
      </c>
      <c r="M167">
        <f t="shared" si="11"/>
        <v>0</v>
      </c>
    </row>
    <row r="168" spans="11:13" hidden="1" x14ac:dyDescent="0.3">
      <c r="K168" s="7">
        <f t="shared" si="10"/>
        <v>0</v>
      </c>
      <c r="L168" s="5">
        <f t="shared" si="12"/>
        <v>0</v>
      </c>
      <c r="M168">
        <f t="shared" si="11"/>
        <v>0</v>
      </c>
    </row>
    <row r="169" spans="11:13" hidden="1" x14ac:dyDescent="0.3">
      <c r="K169" s="7">
        <f t="shared" si="10"/>
        <v>0</v>
      </c>
      <c r="L169" s="5">
        <f t="shared" si="12"/>
        <v>0</v>
      </c>
      <c r="M169">
        <f t="shared" si="11"/>
        <v>0</v>
      </c>
    </row>
    <row r="170" spans="11:13" hidden="1" x14ac:dyDescent="0.3">
      <c r="K170" s="7">
        <f t="shared" si="10"/>
        <v>0</v>
      </c>
      <c r="L170" s="5">
        <f t="shared" si="12"/>
        <v>0</v>
      </c>
      <c r="M170">
        <f t="shared" si="11"/>
        <v>0</v>
      </c>
    </row>
    <row r="171" spans="11:13" hidden="1" x14ac:dyDescent="0.3">
      <c r="K171" s="7">
        <f t="shared" si="10"/>
        <v>0</v>
      </c>
      <c r="L171" s="5">
        <f t="shared" si="12"/>
        <v>0</v>
      </c>
      <c r="M171">
        <f t="shared" si="11"/>
        <v>0</v>
      </c>
    </row>
    <row r="172" spans="11:13" hidden="1" x14ac:dyDescent="0.3">
      <c r="K172" s="7">
        <f t="shared" si="10"/>
        <v>0</v>
      </c>
      <c r="L172" s="5">
        <f t="shared" si="12"/>
        <v>0</v>
      </c>
      <c r="M172">
        <f t="shared" si="11"/>
        <v>0</v>
      </c>
    </row>
    <row r="173" spans="11:13" hidden="1" x14ac:dyDescent="0.3">
      <c r="K173" s="7">
        <f t="shared" si="10"/>
        <v>0</v>
      </c>
      <c r="L173" s="5">
        <f t="shared" si="12"/>
        <v>0</v>
      </c>
      <c r="M173">
        <f t="shared" si="11"/>
        <v>0</v>
      </c>
    </row>
    <row r="174" spans="11:13" hidden="1" x14ac:dyDescent="0.3">
      <c r="K174" s="7">
        <f t="shared" si="10"/>
        <v>0</v>
      </c>
      <c r="L174" s="5">
        <f t="shared" si="12"/>
        <v>0</v>
      </c>
      <c r="M174">
        <f t="shared" si="11"/>
        <v>0</v>
      </c>
    </row>
    <row r="175" spans="11:13" hidden="1" x14ac:dyDescent="0.3">
      <c r="K175" s="7">
        <f t="shared" si="10"/>
        <v>0</v>
      </c>
      <c r="L175" s="5">
        <f t="shared" si="12"/>
        <v>0</v>
      </c>
      <c r="M175">
        <f t="shared" si="11"/>
        <v>0</v>
      </c>
    </row>
    <row r="176" spans="11:13" hidden="1" x14ac:dyDescent="0.3">
      <c r="K176" s="7">
        <f t="shared" si="10"/>
        <v>0</v>
      </c>
      <c r="L176" s="5">
        <f t="shared" si="12"/>
        <v>0</v>
      </c>
      <c r="M176">
        <f t="shared" si="11"/>
        <v>0</v>
      </c>
    </row>
    <row r="177" spans="11:13" hidden="1" x14ac:dyDescent="0.3">
      <c r="K177" s="7">
        <f t="shared" si="10"/>
        <v>0</v>
      </c>
      <c r="L177" s="5">
        <f t="shared" si="12"/>
        <v>0</v>
      </c>
      <c r="M177">
        <f t="shared" si="11"/>
        <v>0</v>
      </c>
    </row>
    <row r="178" spans="11:13" hidden="1" x14ac:dyDescent="0.3">
      <c r="K178" s="7">
        <f t="shared" si="10"/>
        <v>0</v>
      </c>
      <c r="L178" s="5">
        <f t="shared" si="12"/>
        <v>0</v>
      </c>
      <c r="M178">
        <f t="shared" si="11"/>
        <v>0</v>
      </c>
    </row>
    <row r="179" spans="11:13" hidden="1" x14ac:dyDescent="0.3">
      <c r="K179" s="7">
        <f t="shared" si="10"/>
        <v>0</v>
      </c>
      <c r="L179" s="5">
        <f t="shared" si="12"/>
        <v>0</v>
      </c>
      <c r="M179">
        <f t="shared" si="11"/>
        <v>0</v>
      </c>
    </row>
    <row r="180" spans="11:13" hidden="1" x14ac:dyDescent="0.3">
      <c r="K180" s="7">
        <f t="shared" si="10"/>
        <v>0</v>
      </c>
      <c r="L180" s="5">
        <f t="shared" si="12"/>
        <v>0</v>
      </c>
      <c r="M180">
        <f t="shared" si="11"/>
        <v>0</v>
      </c>
    </row>
    <row r="181" spans="11:13" hidden="1" x14ac:dyDescent="0.3">
      <c r="K181" s="7">
        <f t="shared" si="10"/>
        <v>0</v>
      </c>
      <c r="L181" s="5">
        <f t="shared" si="12"/>
        <v>0</v>
      </c>
      <c r="M181">
        <f t="shared" si="11"/>
        <v>0</v>
      </c>
    </row>
    <row r="182" spans="11:13" hidden="1" x14ac:dyDescent="0.3">
      <c r="K182" s="7">
        <f t="shared" si="10"/>
        <v>0</v>
      </c>
      <c r="L182" s="5">
        <f t="shared" si="12"/>
        <v>0</v>
      </c>
      <c r="M182">
        <f t="shared" si="11"/>
        <v>0</v>
      </c>
    </row>
    <row r="183" spans="11:13" hidden="1" x14ac:dyDescent="0.3">
      <c r="K183" s="7">
        <f t="shared" si="10"/>
        <v>0</v>
      </c>
      <c r="L183" s="5">
        <f t="shared" si="12"/>
        <v>0</v>
      </c>
      <c r="M183">
        <f t="shared" si="11"/>
        <v>0</v>
      </c>
    </row>
    <row r="184" spans="11:13" hidden="1" x14ac:dyDescent="0.3">
      <c r="K184" s="7">
        <f t="shared" si="10"/>
        <v>0</v>
      </c>
      <c r="L184" s="5">
        <f t="shared" si="12"/>
        <v>0</v>
      </c>
      <c r="M184">
        <f t="shared" si="11"/>
        <v>0</v>
      </c>
    </row>
    <row r="185" spans="11:13" hidden="1" x14ac:dyDescent="0.3">
      <c r="K185" s="7">
        <f t="shared" si="10"/>
        <v>0</v>
      </c>
      <c r="L185" s="5">
        <f t="shared" si="12"/>
        <v>0</v>
      </c>
      <c r="M185">
        <f t="shared" si="11"/>
        <v>0</v>
      </c>
    </row>
    <row r="186" spans="11:13" hidden="1" x14ac:dyDescent="0.3">
      <c r="K186" s="7">
        <f t="shared" si="10"/>
        <v>0</v>
      </c>
      <c r="L186" s="5">
        <f t="shared" si="12"/>
        <v>0</v>
      </c>
      <c r="M186">
        <f t="shared" si="11"/>
        <v>0</v>
      </c>
    </row>
    <row r="187" spans="11:13" hidden="1" x14ac:dyDescent="0.3">
      <c r="K187" s="7">
        <f t="shared" si="10"/>
        <v>0</v>
      </c>
      <c r="L187" s="5">
        <f t="shared" si="12"/>
        <v>0</v>
      </c>
      <c r="M187">
        <f t="shared" si="11"/>
        <v>0</v>
      </c>
    </row>
    <row r="188" spans="11:13" hidden="1" x14ac:dyDescent="0.3">
      <c r="K188" s="7">
        <f t="shared" si="10"/>
        <v>0</v>
      </c>
      <c r="L188" s="5">
        <f t="shared" si="12"/>
        <v>0</v>
      </c>
      <c r="M188">
        <f t="shared" si="11"/>
        <v>0</v>
      </c>
    </row>
    <row r="189" spans="11:13" hidden="1" x14ac:dyDescent="0.3">
      <c r="K189" s="7">
        <f t="shared" si="10"/>
        <v>0</v>
      </c>
      <c r="L189" s="5">
        <f t="shared" si="12"/>
        <v>0</v>
      </c>
      <c r="M189">
        <f t="shared" si="11"/>
        <v>0</v>
      </c>
    </row>
    <row r="190" spans="11:13" hidden="1" x14ac:dyDescent="0.3">
      <c r="K190" s="7">
        <f t="shared" si="10"/>
        <v>0</v>
      </c>
      <c r="L190" s="5">
        <f t="shared" si="12"/>
        <v>0</v>
      </c>
      <c r="M190">
        <f t="shared" si="11"/>
        <v>0</v>
      </c>
    </row>
    <row r="191" spans="11:13" hidden="1" x14ac:dyDescent="0.3">
      <c r="K191" s="7">
        <f t="shared" si="10"/>
        <v>0</v>
      </c>
      <c r="L191" s="5">
        <f t="shared" si="12"/>
        <v>0</v>
      </c>
      <c r="M191">
        <f t="shared" si="11"/>
        <v>0</v>
      </c>
    </row>
    <row r="192" spans="11:13" hidden="1" x14ac:dyDescent="0.3">
      <c r="K192" s="7">
        <f t="shared" si="10"/>
        <v>0</v>
      </c>
      <c r="L192" s="5">
        <f t="shared" si="12"/>
        <v>0</v>
      </c>
      <c r="M192">
        <f t="shared" si="11"/>
        <v>0</v>
      </c>
    </row>
    <row r="193" spans="11:13" hidden="1" x14ac:dyDescent="0.3">
      <c r="K193" s="7">
        <f t="shared" si="10"/>
        <v>0</v>
      </c>
      <c r="L193" s="5">
        <f t="shared" si="12"/>
        <v>0</v>
      </c>
      <c r="M193">
        <f t="shared" si="11"/>
        <v>0</v>
      </c>
    </row>
    <row r="194" spans="11:13" hidden="1" x14ac:dyDescent="0.3">
      <c r="K194" s="7">
        <f t="shared" si="10"/>
        <v>0</v>
      </c>
      <c r="L194" s="5">
        <f t="shared" si="12"/>
        <v>0</v>
      </c>
      <c r="M194">
        <f t="shared" si="11"/>
        <v>0</v>
      </c>
    </row>
    <row r="195" spans="11:13" hidden="1" x14ac:dyDescent="0.3">
      <c r="K195" s="7">
        <f t="shared" si="10"/>
        <v>0</v>
      </c>
      <c r="L195" s="5">
        <f t="shared" si="12"/>
        <v>0</v>
      </c>
      <c r="M195">
        <f t="shared" si="11"/>
        <v>0</v>
      </c>
    </row>
    <row r="196" spans="11:13" hidden="1" x14ac:dyDescent="0.3">
      <c r="K196" s="7">
        <f t="shared" si="10"/>
        <v>0</v>
      </c>
      <c r="L196" s="5">
        <f t="shared" si="12"/>
        <v>0</v>
      </c>
      <c r="M196">
        <f t="shared" si="11"/>
        <v>0</v>
      </c>
    </row>
    <row r="197" spans="11:13" hidden="1" x14ac:dyDescent="0.3">
      <c r="K197" s="7">
        <f t="shared" ref="K197:K260" si="13">SUM(F197:J197)</f>
        <v>0</v>
      </c>
      <c r="L197" s="5">
        <f t="shared" si="12"/>
        <v>0</v>
      </c>
      <c r="M197">
        <f t="shared" ref="M197:M260" si="14">SUM(K197*L197)</f>
        <v>0</v>
      </c>
    </row>
    <row r="198" spans="11:13" hidden="1" x14ac:dyDescent="0.3">
      <c r="K198" s="7">
        <f t="shared" si="13"/>
        <v>0</v>
      </c>
      <c r="L198" s="5">
        <f t="shared" ref="L198:L261" si="15">IF(D198="X",0,IF(E198="",0,IF(E198="H",0,VLOOKUP(E198,$F$539:$G$553,2))))</f>
        <v>0</v>
      </c>
      <c r="M198">
        <f t="shared" si="14"/>
        <v>0</v>
      </c>
    </row>
    <row r="199" spans="11:13" hidden="1" x14ac:dyDescent="0.3">
      <c r="K199" s="7">
        <f t="shared" si="13"/>
        <v>0</v>
      </c>
      <c r="L199" s="5">
        <f t="shared" si="15"/>
        <v>0</v>
      </c>
      <c r="M199">
        <f t="shared" si="14"/>
        <v>0</v>
      </c>
    </row>
    <row r="200" spans="11:13" hidden="1" x14ac:dyDescent="0.3">
      <c r="K200" s="7">
        <f t="shared" si="13"/>
        <v>0</v>
      </c>
      <c r="L200" s="5">
        <f t="shared" si="15"/>
        <v>0</v>
      </c>
      <c r="M200">
        <f t="shared" si="14"/>
        <v>0</v>
      </c>
    </row>
    <row r="201" spans="11:13" hidden="1" x14ac:dyDescent="0.3">
      <c r="K201" s="7">
        <f t="shared" si="13"/>
        <v>0</v>
      </c>
      <c r="L201" s="5">
        <f t="shared" si="15"/>
        <v>0</v>
      </c>
      <c r="M201">
        <f t="shared" si="14"/>
        <v>0</v>
      </c>
    </row>
    <row r="202" spans="11:13" hidden="1" x14ac:dyDescent="0.3">
      <c r="K202" s="7">
        <f t="shared" si="13"/>
        <v>0</v>
      </c>
      <c r="L202" s="5">
        <f t="shared" si="15"/>
        <v>0</v>
      </c>
      <c r="M202">
        <f t="shared" si="14"/>
        <v>0</v>
      </c>
    </row>
    <row r="203" spans="11:13" hidden="1" x14ac:dyDescent="0.3">
      <c r="K203" s="7">
        <f t="shared" si="13"/>
        <v>0</v>
      </c>
      <c r="L203" s="5">
        <f t="shared" si="15"/>
        <v>0</v>
      </c>
      <c r="M203">
        <f t="shared" si="14"/>
        <v>0</v>
      </c>
    </row>
    <row r="204" spans="11:13" hidden="1" x14ac:dyDescent="0.3">
      <c r="K204" s="7">
        <f t="shared" si="13"/>
        <v>0</v>
      </c>
      <c r="L204" s="5">
        <f t="shared" si="15"/>
        <v>0</v>
      </c>
      <c r="M204">
        <f t="shared" si="14"/>
        <v>0</v>
      </c>
    </row>
    <row r="205" spans="11:13" hidden="1" x14ac:dyDescent="0.3">
      <c r="K205" s="7">
        <f t="shared" si="13"/>
        <v>0</v>
      </c>
      <c r="L205" s="5">
        <f t="shared" si="15"/>
        <v>0</v>
      </c>
      <c r="M205">
        <f t="shared" si="14"/>
        <v>0</v>
      </c>
    </row>
    <row r="206" spans="11:13" hidden="1" x14ac:dyDescent="0.3">
      <c r="K206" s="7">
        <f t="shared" si="13"/>
        <v>0</v>
      </c>
      <c r="L206" s="5">
        <f t="shared" si="15"/>
        <v>0</v>
      </c>
      <c r="M206">
        <f t="shared" si="14"/>
        <v>0</v>
      </c>
    </row>
    <row r="207" spans="11:13" hidden="1" x14ac:dyDescent="0.3">
      <c r="K207" s="7">
        <f t="shared" si="13"/>
        <v>0</v>
      </c>
      <c r="L207" s="5">
        <f t="shared" si="15"/>
        <v>0</v>
      </c>
      <c r="M207">
        <f t="shared" si="14"/>
        <v>0</v>
      </c>
    </row>
    <row r="208" spans="11:13" hidden="1" x14ac:dyDescent="0.3">
      <c r="K208" s="7">
        <f t="shared" si="13"/>
        <v>0</v>
      </c>
      <c r="L208" s="5">
        <f t="shared" si="15"/>
        <v>0</v>
      </c>
      <c r="M208">
        <f t="shared" si="14"/>
        <v>0</v>
      </c>
    </row>
    <row r="209" spans="11:13" hidden="1" x14ac:dyDescent="0.3">
      <c r="K209" s="7">
        <f t="shared" si="13"/>
        <v>0</v>
      </c>
      <c r="L209" s="5">
        <f t="shared" si="15"/>
        <v>0</v>
      </c>
      <c r="M209">
        <f t="shared" si="14"/>
        <v>0</v>
      </c>
    </row>
    <row r="210" spans="11:13" hidden="1" x14ac:dyDescent="0.3">
      <c r="K210" s="7">
        <f t="shared" si="13"/>
        <v>0</v>
      </c>
      <c r="L210" s="5">
        <f t="shared" si="15"/>
        <v>0</v>
      </c>
      <c r="M210">
        <f t="shared" si="14"/>
        <v>0</v>
      </c>
    </row>
    <row r="211" spans="11:13" hidden="1" x14ac:dyDescent="0.3">
      <c r="K211" s="7">
        <f t="shared" si="13"/>
        <v>0</v>
      </c>
      <c r="L211" s="5">
        <f t="shared" si="15"/>
        <v>0</v>
      </c>
      <c r="M211">
        <f t="shared" si="14"/>
        <v>0</v>
      </c>
    </row>
    <row r="212" spans="11:13" hidden="1" x14ac:dyDescent="0.3">
      <c r="K212" s="7">
        <f t="shared" si="13"/>
        <v>0</v>
      </c>
      <c r="L212" s="5">
        <f t="shared" si="15"/>
        <v>0</v>
      </c>
      <c r="M212">
        <f t="shared" si="14"/>
        <v>0</v>
      </c>
    </row>
    <row r="213" spans="11:13" hidden="1" x14ac:dyDescent="0.3">
      <c r="K213" s="7">
        <f t="shared" si="13"/>
        <v>0</v>
      </c>
      <c r="L213" s="5">
        <f t="shared" si="15"/>
        <v>0</v>
      </c>
      <c r="M213">
        <f t="shared" si="14"/>
        <v>0</v>
      </c>
    </row>
    <row r="214" spans="11:13" hidden="1" x14ac:dyDescent="0.3">
      <c r="K214" s="7">
        <f t="shared" si="13"/>
        <v>0</v>
      </c>
      <c r="L214" s="5">
        <f t="shared" si="15"/>
        <v>0</v>
      </c>
      <c r="M214">
        <f t="shared" si="14"/>
        <v>0</v>
      </c>
    </row>
    <row r="215" spans="11:13" hidden="1" x14ac:dyDescent="0.3">
      <c r="K215" s="7">
        <f t="shared" si="13"/>
        <v>0</v>
      </c>
      <c r="L215" s="5">
        <f t="shared" si="15"/>
        <v>0</v>
      </c>
      <c r="M215">
        <f t="shared" si="14"/>
        <v>0</v>
      </c>
    </row>
    <row r="216" spans="11:13" hidden="1" x14ac:dyDescent="0.3">
      <c r="K216" s="7">
        <f t="shared" si="13"/>
        <v>0</v>
      </c>
      <c r="L216" s="5">
        <f t="shared" si="15"/>
        <v>0</v>
      </c>
      <c r="M216">
        <f t="shared" si="14"/>
        <v>0</v>
      </c>
    </row>
    <row r="217" spans="11:13" hidden="1" x14ac:dyDescent="0.3">
      <c r="K217" s="7">
        <f t="shared" si="13"/>
        <v>0</v>
      </c>
      <c r="L217" s="5">
        <f t="shared" si="15"/>
        <v>0</v>
      </c>
      <c r="M217">
        <f t="shared" si="14"/>
        <v>0</v>
      </c>
    </row>
    <row r="218" spans="11:13" hidden="1" x14ac:dyDescent="0.3">
      <c r="K218" s="7">
        <f t="shared" si="13"/>
        <v>0</v>
      </c>
      <c r="L218" s="5">
        <f t="shared" si="15"/>
        <v>0</v>
      </c>
      <c r="M218">
        <f t="shared" si="14"/>
        <v>0</v>
      </c>
    </row>
    <row r="219" spans="11:13" hidden="1" x14ac:dyDescent="0.3">
      <c r="K219" s="7">
        <f t="shared" si="13"/>
        <v>0</v>
      </c>
      <c r="L219" s="5">
        <f t="shared" si="15"/>
        <v>0</v>
      </c>
      <c r="M219">
        <f t="shared" si="14"/>
        <v>0</v>
      </c>
    </row>
    <row r="220" spans="11:13" hidden="1" x14ac:dyDescent="0.3">
      <c r="K220" s="7">
        <f t="shared" si="13"/>
        <v>0</v>
      </c>
      <c r="L220" s="5">
        <f t="shared" si="15"/>
        <v>0</v>
      </c>
      <c r="M220">
        <f t="shared" si="14"/>
        <v>0</v>
      </c>
    </row>
    <row r="221" spans="11:13" hidden="1" x14ac:dyDescent="0.3">
      <c r="K221" s="7">
        <f t="shared" si="13"/>
        <v>0</v>
      </c>
      <c r="L221" s="5">
        <f t="shared" si="15"/>
        <v>0</v>
      </c>
      <c r="M221">
        <f t="shared" si="14"/>
        <v>0</v>
      </c>
    </row>
    <row r="222" spans="11:13" hidden="1" x14ac:dyDescent="0.3">
      <c r="K222" s="7">
        <f t="shared" si="13"/>
        <v>0</v>
      </c>
      <c r="L222" s="5">
        <f t="shared" si="15"/>
        <v>0</v>
      </c>
      <c r="M222">
        <f t="shared" si="14"/>
        <v>0</v>
      </c>
    </row>
    <row r="223" spans="11:13" hidden="1" x14ac:dyDescent="0.3">
      <c r="K223" s="7">
        <f t="shared" si="13"/>
        <v>0</v>
      </c>
      <c r="L223" s="5">
        <f t="shared" si="15"/>
        <v>0</v>
      </c>
      <c r="M223">
        <f t="shared" si="14"/>
        <v>0</v>
      </c>
    </row>
    <row r="224" spans="11:13" hidden="1" x14ac:dyDescent="0.3">
      <c r="K224" s="7">
        <f t="shared" si="13"/>
        <v>0</v>
      </c>
      <c r="L224" s="5">
        <f t="shared" si="15"/>
        <v>0</v>
      </c>
      <c r="M224">
        <f t="shared" si="14"/>
        <v>0</v>
      </c>
    </row>
    <row r="225" spans="11:13" hidden="1" x14ac:dyDescent="0.3">
      <c r="K225" s="7">
        <f t="shared" si="13"/>
        <v>0</v>
      </c>
      <c r="L225" s="5">
        <f t="shared" si="15"/>
        <v>0</v>
      </c>
      <c r="M225">
        <f t="shared" si="14"/>
        <v>0</v>
      </c>
    </row>
    <row r="226" spans="11:13" hidden="1" x14ac:dyDescent="0.3">
      <c r="K226" s="7">
        <f t="shared" si="13"/>
        <v>0</v>
      </c>
      <c r="L226" s="5">
        <f t="shared" si="15"/>
        <v>0</v>
      </c>
      <c r="M226">
        <f t="shared" si="14"/>
        <v>0</v>
      </c>
    </row>
    <row r="227" spans="11:13" hidden="1" x14ac:dyDescent="0.3">
      <c r="K227" s="7">
        <f t="shared" si="13"/>
        <v>0</v>
      </c>
      <c r="L227" s="5">
        <f t="shared" si="15"/>
        <v>0</v>
      </c>
      <c r="M227">
        <f t="shared" si="14"/>
        <v>0</v>
      </c>
    </row>
    <row r="228" spans="11:13" hidden="1" x14ac:dyDescent="0.3">
      <c r="K228" s="7">
        <f t="shared" si="13"/>
        <v>0</v>
      </c>
      <c r="L228" s="5">
        <f t="shared" si="15"/>
        <v>0</v>
      </c>
      <c r="M228">
        <f t="shared" si="14"/>
        <v>0</v>
      </c>
    </row>
    <row r="229" spans="11:13" hidden="1" x14ac:dyDescent="0.3">
      <c r="K229" s="7">
        <f t="shared" si="13"/>
        <v>0</v>
      </c>
      <c r="L229" s="5">
        <f t="shared" si="15"/>
        <v>0</v>
      </c>
      <c r="M229">
        <f t="shared" si="14"/>
        <v>0</v>
      </c>
    </row>
    <row r="230" spans="11:13" hidden="1" x14ac:dyDescent="0.3">
      <c r="K230" s="7">
        <f t="shared" si="13"/>
        <v>0</v>
      </c>
      <c r="L230" s="5">
        <f t="shared" si="15"/>
        <v>0</v>
      </c>
      <c r="M230">
        <f t="shared" si="14"/>
        <v>0</v>
      </c>
    </row>
    <row r="231" spans="11:13" hidden="1" x14ac:dyDescent="0.3">
      <c r="K231" s="7">
        <f t="shared" si="13"/>
        <v>0</v>
      </c>
      <c r="L231" s="5">
        <f t="shared" si="15"/>
        <v>0</v>
      </c>
      <c r="M231">
        <f t="shared" si="14"/>
        <v>0</v>
      </c>
    </row>
    <row r="232" spans="11:13" hidden="1" x14ac:dyDescent="0.3">
      <c r="K232" s="7">
        <f t="shared" si="13"/>
        <v>0</v>
      </c>
      <c r="L232" s="5">
        <f t="shared" si="15"/>
        <v>0</v>
      </c>
      <c r="M232">
        <f t="shared" si="14"/>
        <v>0</v>
      </c>
    </row>
    <row r="233" spans="11:13" hidden="1" x14ac:dyDescent="0.3">
      <c r="K233" s="7">
        <f t="shared" si="13"/>
        <v>0</v>
      </c>
      <c r="L233" s="5">
        <f t="shared" si="15"/>
        <v>0</v>
      </c>
      <c r="M233">
        <f t="shared" si="14"/>
        <v>0</v>
      </c>
    </row>
    <row r="234" spans="11:13" hidden="1" x14ac:dyDescent="0.3">
      <c r="K234" s="7">
        <f t="shared" si="13"/>
        <v>0</v>
      </c>
      <c r="L234" s="5">
        <f t="shared" si="15"/>
        <v>0</v>
      </c>
      <c r="M234">
        <f t="shared" si="14"/>
        <v>0</v>
      </c>
    </row>
    <row r="235" spans="11:13" hidden="1" x14ac:dyDescent="0.3">
      <c r="K235" s="7">
        <f t="shared" si="13"/>
        <v>0</v>
      </c>
      <c r="L235" s="5">
        <f t="shared" si="15"/>
        <v>0</v>
      </c>
      <c r="M235">
        <f t="shared" si="14"/>
        <v>0</v>
      </c>
    </row>
    <row r="236" spans="11:13" hidden="1" x14ac:dyDescent="0.3">
      <c r="K236" s="7">
        <f t="shared" si="13"/>
        <v>0</v>
      </c>
      <c r="L236" s="5">
        <f t="shared" si="15"/>
        <v>0</v>
      </c>
      <c r="M236">
        <f t="shared" si="14"/>
        <v>0</v>
      </c>
    </row>
    <row r="237" spans="11:13" hidden="1" x14ac:dyDescent="0.3">
      <c r="K237" s="7">
        <f t="shared" si="13"/>
        <v>0</v>
      </c>
      <c r="L237" s="5">
        <f t="shared" si="15"/>
        <v>0</v>
      </c>
      <c r="M237">
        <f t="shared" si="14"/>
        <v>0</v>
      </c>
    </row>
    <row r="238" spans="11:13" hidden="1" x14ac:dyDescent="0.3">
      <c r="K238" s="7">
        <f t="shared" si="13"/>
        <v>0</v>
      </c>
      <c r="L238" s="5">
        <f t="shared" si="15"/>
        <v>0</v>
      </c>
      <c r="M238">
        <f t="shared" si="14"/>
        <v>0</v>
      </c>
    </row>
    <row r="239" spans="11:13" hidden="1" x14ac:dyDescent="0.3">
      <c r="K239" s="7">
        <f t="shared" si="13"/>
        <v>0</v>
      </c>
      <c r="L239" s="5">
        <f t="shared" si="15"/>
        <v>0</v>
      </c>
      <c r="M239">
        <f t="shared" si="14"/>
        <v>0</v>
      </c>
    </row>
    <row r="240" spans="11:13" hidden="1" x14ac:dyDescent="0.3">
      <c r="K240" s="7">
        <f t="shared" si="13"/>
        <v>0</v>
      </c>
      <c r="L240" s="5">
        <f t="shared" si="15"/>
        <v>0</v>
      </c>
      <c r="M240">
        <f t="shared" si="14"/>
        <v>0</v>
      </c>
    </row>
    <row r="241" spans="11:13" hidden="1" x14ac:dyDescent="0.3">
      <c r="K241" s="7">
        <f t="shared" si="13"/>
        <v>0</v>
      </c>
      <c r="L241" s="5">
        <f t="shared" si="15"/>
        <v>0</v>
      </c>
      <c r="M241">
        <f t="shared" si="14"/>
        <v>0</v>
      </c>
    </row>
    <row r="242" spans="11:13" hidden="1" x14ac:dyDescent="0.3">
      <c r="K242" s="7">
        <f t="shared" si="13"/>
        <v>0</v>
      </c>
      <c r="L242" s="5">
        <f t="shared" si="15"/>
        <v>0</v>
      </c>
      <c r="M242">
        <f t="shared" si="14"/>
        <v>0</v>
      </c>
    </row>
    <row r="243" spans="11:13" hidden="1" x14ac:dyDescent="0.3">
      <c r="K243" s="7">
        <f t="shared" si="13"/>
        <v>0</v>
      </c>
      <c r="L243" s="5">
        <f t="shared" si="15"/>
        <v>0</v>
      </c>
      <c r="M243">
        <f t="shared" si="14"/>
        <v>0</v>
      </c>
    </row>
    <row r="244" spans="11:13" hidden="1" x14ac:dyDescent="0.3">
      <c r="K244" s="7">
        <f t="shared" si="13"/>
        <v>0</v>
      </c>
      <c r="L244" s="5">
        <f t="shared" si="15"/>
        <v>0</v>
      </c>
      <c r="M244">
        <f t="shared" si="14"/>
        <v>0</v>
      </c>
    </row>
    <row r="245" spans="11:13" hidden="1" x14ac:dyDescent="0.3">
      <c r="K245" s="7">
        <f t="shared" si="13"/>
        <v>0</v>
      </c>
      <c r="L245" s="5">
        <f t="shared" si="15"/>
        <v>0</v>
      </c>
      <c r="M245">
        <f t="shared" si="14"/>
        <v>0</v>
      </c>
    </row>
    <row r="246" spans="11:13" hidden="1" x14ac:dyDescent="0.3">
      <c r="K246" s="7">
        <f t="shared" si="13"/>
        <v>0</v>
      </c>
      <c r="L246" s="5">
        <f t="shared" si="15"/>
        <v>0</v>
      </c>
      <c r="M246">
        <f t="shared" si="14"/>
        <v>0</v>
      </c>
    </row>
    <row r="247" spans="11:13" hidden="1" x14ac:dyDescent="0.3">
      <c r="K247" s="7">
        <f t="shared" si="13"/>
        <v>0</v>
      </c>
      <c r="L247" s="5">
        <f t="shared" si="15"/>
        <v>0</v>
      </c>
      <c r="M247">
        <f t="shared" si="14"/>
        <v>0</v>
      </c>
    </row>
    <row r="248" spans="11:13" hidden="1" x14ac:dyDescent="0.3">
      <c r="K248" s="7">
        <f t="shared" si="13"/>
        <v>0</v>
      </c>
      <c r="L248" s="5">
        <f t="shared" si="15"/>
        <v>0</v>
      </c>
      <c r="M248">
        <f t="shared" si="14"/>
        <v>0</v>
      </c>
    </row>
    <row r="249" spans="11:13" hidden="1" x14ac:dyDescent="0.3">
      <c r="K249" s="7">
        <f t="shared" si="13"/>
        <v>0</v>
      </c>
      <c r="L249" s="5">
        <f t="shared" si="15"/>
        <v>0</v>
      </c>
      <c r="M249">
        <f t="shared" si="14"/>
        <v>0</v>
      </c>
    </row>
    <row r="250" spans="11:13" hidden="1" x14ac:dyDescent="0.3">
      <c r="K250" s="7">
        <f t="shared" si="13"/>
        <v>0</v>
      </c>
      <c r="L250" s="5">
        <f t="shared" si="15"/>
        <v>0</v>
      </c>
      <c r="M250">
        <f t="shared" si="14"/>
        <v>0</v>
      </c>
    </row>
    <row r="251" spans="11:13" hidden="1" x14ac:dyDescent="0.3">
      <c r="K251" s="7">
        <f t="shared" si="13"/>
        <v>0</v>
      </c>
      <c r="L251" s="5">
        <f t="shared" si="15"/>
        <v>0</v>
      </c>
      <c r="M251">
        <f t="shared" si="14"/>
        <v>0</v>
      </c>
    </row>
    <row r="252" spans="11:13" hidden="1" x14ac:dyDescent="0.3">
      <c r="K252" s="7">
        <f t="shared" si="13"/>
        <v>0</v>
      </c>
      <c r="L252" s="5">
        <f t="shared" si="15"/>
        <v>0</v>
      </c>
      <c r="M252">
        <f t="shared" si="14"/>
        <v>0</v>
      </c>
    </row>
    <row r="253" spans="11:13" hidden="1" x14ac:dyDescent="0.3">
      <c r="K253" s="7">
        <f t="shared" si="13"/>
        <v>0</v>
      </c>
      <c r="L253" s="5">
        <f t="shared" si="15"/>
        <v>0</v>
      </c>
      <c r="M253">
        <f t="shared" si="14"/>
        <v>0</v>
      </c>
    </row>
    <row r="254" spans="11:13" hidden="1" x14ac:dyDescent="0.3">
      <c r="K254" s="7">
        <f t="shared" si="13"/>
        <v>0</v>
      </c>
      <c r="L254" s="5">
        <f t="shared" si="15"/>
        <v>0</v>
      </c>
      <c r="M254">
        <f t="shared" si="14"/>
        <v>0</v>
      </c>
    </row>
    <row r="255" spans="11:13" hidden="1" x14ac:dyDescent="0.3">
      <c r="K255" s="7">
        <f t="shared" si="13"/>
        <v>0</v>
      </c>
      <c r="L255" s="5">
        <f t="shared" si="15"/>
        <v>0</v>
      </c>
      <c r="M255">
        <f t="shared" si="14"/>
        <v>0</v>
      </c>
    </row>
    <row r="256" spans="11:13" hidden="1" x14ac:dyDescent="0.3">
      <c r="K256" s="7">
        <f t="shared" si="13"/>
        <v>0</v>
      </c>
      <c r="L256" s="5">
        <f t="shared" si="15"/>
        <v>0</v>
      </c>
      <c r="M256">
        <f t="shared" si="14"/>
        <v>0</v>
      </c>
    </row>
    <row r="257" spans="11:13" hidden="1" x14ac:dyDescent="0.3">
      <c r="K257" s="7">
        <f t="shared" si="13"/>
        <v>0</v>
      </c>
      <c r="L257" s="5">
        <f t="shared" si="15"/>
        <v>0</v>
      </c>
      <c r="M257">
        <f t="shared" si="14"/>
        <v>0</v>
      </c>
    </row>
    <row r="258" spans="11:13" hidden="1" x14ac:dyDescent="0.3">
      <c r="K258" s="7">
        <f t="shared" si="13"/>
        <v>0</v>
      </c>
      <c r="L258" s="5">
        <f t="shared" si="15"/>
        <v>0</v>
      </c>
      <c r="M258">
        <f t="shared" si="14"/>
        <v>0</v>
      </c>
    </row>
    <row r="259" spans="11:13" hidden="1" x14ac:dyDescent="0.3">
      <c r="K259" s="7">
        <f t="shared" si="13"/>
        <v>0</v>
      </c>
      <c r="L259" s="5">
        <f t="shared" si="15"/>
        <v>0</v>
      </c>
      <c r="M259">
        <f t="shared" si="14"/>
        <v>0</v>
      </c>
    </row>
    <row r="260" spans="11:13" hidden="1" x14ac:dyDescent="0.3">
      <c r="K260" s="7">
        <f t="shared" si="13"/>
        <v>0</v>
      </c>
      <c r="L260" s="5">
        <f t="shared" si="15"/>
        <v>0</v>
      </c>
      <c r="M260">
        <f t="shared" si="14"/>
        <v>0</v>
      </c>
    </row>
    <row r="261" spans="11:13" hidden="1" x14ac:dyDescent="0.3">
      <c r="K261" s="7">
        <f t="shared" ref="K261:K324" si="16">SUM(F261:J261)</f>
        <v>0</v>
      </c>
      <c r="L261" s="5">
        <f t="shared" si="15"/>
        <v>0</v>
      </c>
      <c r="M261">
        <f t="shared" ref="M261:M324" si="17">SUM(K261*L261)</f>
        <v>0</v>
      </c>
    </row>
    <row r="262" spans="11:13" hidden="1" x14ac:dyDescent="0.3">
      <c r="K262" s="7">
        <f t="shared" si="16"/>
        <v>0</v>
      </c>
      <c r="L262" s="5">
        <f t="shared" ref="L262:L325" si="18">IF(D262="X",0,IF(E262="",0,IF(E262="H",0,VLOOKUP(E262,$F$539:$G$553,2))))</f>
        <v>0</v>
      </c>
      <c r="M262">
        <f t="shared" si="17"/>
        <v>0</v>
      </c>
    </row>
    <row r="263" spans="11:13" hidden="1" x14ac:dyDescent="0.3">
      <c r="K263" s="7">
        <f t="shared" si="16"/>
        <v>0</v>
      </c>
      <c r="L263" s="5">
        <f t="shared" si="18"/>
        <v>0</v>
      </c>
      <c r="M263">
        <f t="shared" si="17"/>
        <v>0</v>
      </c>
    </row>
    <row r="264" spans="11:13" hidden="1" x14ac:dyDescent="0.3">
      <c r="K264" s="7">
        <f t="shared" si="16"/>
        <v>0</v>
      </c>
      <c r="L264" s="5">
        <f t="shared" si="18"/>
        <v>0</v>
      </c>
      <c r="M264">
        <f t="shared" si="17"/>
        <v>0</v>
      </c>
    </row>
    <row r="265" spans="11:13" hidden="1" x14ac:dyDescent="0.3">
      <c r="K265" s="7">
        <f t="shared" si="16"/>
        <v>0</v>
      </c>
      <c r="L265" s="5">
        <f t="shared" si="18"/>
        <v>0</v>
      </c>
      <c r="M265">
        <f t="shared" si="17"/>
        <v>0</v>
      </c>
    </row>
    <row r="266" spans="11:13" hidden="1" x14ac:dyDescent="0.3">
      <c r="K266" s="7">
        <f t="shared" si="16"/>
        <v>0</v>
      </c>
      <c r="L266" s="5">
        <f t="shared" si="18"/>
        <v>0</v>
      </c>
      <c r="M266">
        <f t="shared" si="17"/>
        <v>0</v>
      </c>
    </row>
    <row r="267" spans="11:13" hidden="1" x14ac:dyDescent="0.3">
      <c r="K267" s="7">
        <f t="shared" si="16"/>
        <v>0</v>
      </c>
      <c r="L267" s="5">
        <f t="shared" si="18"/>
        <v>0</v>
      </c>
      <c r="M267">
        <f t="shared" si="17"/>
        <v>0</v>
      </c>
    </row>
    <row r="268" spans="11:13" hidden="1" x14ac:dyDescent="0.3">
      <c r="K268" s="7">
        <f t="shared" si="16"/>
        <v>0</v>
      </c>
      <c r="L268" s="5">
        <f t="shared" si="18"/>
        <v>0</v>
      </c>
      <c r="M268">
        <f t="shared" si="17"/>
        <v>0</v>
      </c>
    </row>
    <row r="269" spans="11:13" hidden="1" x14ac:dyDescent="0.3">
      <c r="K269" s="7">
        <f t="shared" si="16"/>
        <v>0</v>
      </c>
      <c r="L269" s="5">
        <f t="shared" si="18"/>
        <v>0</v>
      </c>
      <c r="M269">
        <f t="shared" si="17"/>
        <v>0</v>
      </c>
    </row>
    <row r="270" spans="11:13" hidden="1" x14ac:dyDescent="0.3">
      <c r="K270" s="7">
        <f t="shared" si="16"/>
        <v>0</v>
      </c>
      <c r="L270" s="5">
        <f t="shared" si="18"/>
        <v>0</v>
      </c>
      <c r="M270">
        <f t="shared" si="17"/>
        <v>0</v>
      </c>
    </row>
    <row r="271" spans="11:13" hidden="1" x14ac:dyDescent="0.3">
      <c r="K271" s="7">
        <f t="shared" si="16"/>
        <v>0</v>
      </c>
      <c r="L271" s="5">
        <f t="shared" si="18"/>
        <v>0</v>
      </c>
      <c r="M271">
        <f t="shared" si="17"/>
        <v>0</v>
      </c>
    </row>
    <row r="272" spans="11:13" hidden="1" x14ac:dyDescent="0.3">
      <c r="K272" s="7">
        <f t="shared" si="16"/>
        <v>0</v>
      </c>
      <c r="L272" s="5">
        <f t="shared" si="18"/>
        <v>0</v>
      </c>
      <c r="M272">
        <f t="shared" si="17"/>
        <v>0</v>
      </c>
    </row>
    <row r="273" spans="11:13" hidden="1" x14ac:dyDescent="0.3">
      <c r="K273" s="7">
        <f t="shared" si="16"/>
        <v>0</v>
      </c>
      <c r="L273" s="5">
        <f t="shared" si="18"/>
        <v>0</v>
      </c>
      <c r="M273">
        <f t="shared" si="17"/>
        <v>0</v>
      </c>
    </row>
    <row r="274" spans="11:13" hidden="1" x14ac:dyDescent="0.3">
      <c r="K274" s="7">
        <f t="shared" si="16"/>
        <v>0</v>
      </c>
      <c r="L274" s="5">
        <f t="shared" si="18"/>
        <v>0</v>
      </c>
      <c r="M274">
        <f t="shared" si="17"/>
        <v>0</v>
      </c>
    </row>
    <row r="275" spans="11:13" hidden="1" x14ac:dyDescent="0.3">
      <c r="K275" s="7">
        <f t="shared" si="16"/>
        <v>0</v>
      </c>
      <c r="L275" s="5">
        <f t="shared" si="18"/>
        <v>0</v>
      </c>
      <c r="M275">
        <f t="shared" si="17"/>
        <v>0</v>
      </c>
    </row>
    <row r="276" spans="11:13" hidden="1" x14ac:dyDescent="0.3">
      <c r="K276" s="7">
        <f t="shared" si="16"/>
        <v>0</v>
      </c>
      <c r="L276" s="5">
        <f t="shared" si="18"/>
        <v>0</v>
      </c>
      <c r="M276">
        <f t="shared" si="17"/>
        <v>0</v>
      </c>
    </row>
    <row r="277" spans="11:13" hidden="1" x14ac:dyDescent="0.3">
      <c r="K277" s="7">
        <f t="shared" si="16"/>
        <v>0</v>
      </c>
      <c r="L277" s="5">
        <f t="shared" si="18"/>
        <v>0</v>
      </c>
      <c r="M277">
        <f t="shared" si="17"/>
        <v>0</v>
      </c>
    </row>
    <row r="278" spans="11:13" hidden="1" x14ac:dyDescent="0.3">
      <c r="K278" s="7">
        <f t="shared" si="16"/>
        <v>0</v>
      </c>
      <c r="L278" s="5">
        <f t="shared" si="18"/>
        <v>0</v>
      </c>
      <c r="M278">
        <f t="shared" si="17"/>
        <v>0</v>
      </c>
    </row>
    <row r="279" spans="11:13" hidden="1" x14ac:dyDescent="0.3">
      <c r="K279" s="7">
        <f t="shared" si="16"/>
        <v>0</v>
      </c>
      <c r="L279" s="5">
        <f t="shared" si="18"/>
        <v>0</v>
      </c>
      <c r="M279">
        <f t="shared" si="17"/>
        <v>0</v>
      </c>
    </row>
    <row r="280" spans="11:13" hidden="1" x14ac:dyDescent="0.3">
      <c r="K280" s="7">
        <f t="shared" si="16"/>
        <v>0</v>
      </c>
      <c r="L280" s="5">
        <f t="shared" si="18"/>
        <v>0</v>
      </c>
      <c r="M280">
        <f t="shared" si="17"/>
        <v>0</v>
      </c>
    </row>
    <row r="281" spans="11:13" hidden="1" x14ac:dyDescent="0.3">
      <c r="K281" s="7">
        <f t="shared" si="16"/>
        <v>0</v>
      </c>
      <c r="L281" s="5">
        <f t="shared" si="18"/>
        <v>0</v>
      </c>
      <c r="M281">
        <f t="shared" si="17"/>
        <v>0</v>
      </c>
    </row>
    <row r="282" spans="11:13" hidden="1" x14ac:dyDescent="0.3">
      <c r="K282" s="7">
        <f t="shared" si="16"/>
        <v>0</v>
      </c>
      <c r="L282" s="5">
        <f t="shared" si="18"/>
        <v>0</v>
      </c>
      <c r="M282">
        <f t="shared" si="17"/>
        <v>0</v>
      </c>
    </row>
    <row r="283" spans="11:13" hidden="1" x14ac:dyDescent="0.3">
      <c r="K283" s="7">
        <f t="shared" si="16"/>
        <v>0</v>
      </c>
      <c r="L283" s="5">
        <f t="shared" si="18"/>
        <v>0</v>
      </c>
      <c r="M283">
        <f t="shared" si="17"/>
        <v>0</v>
      </c>
    </row>
    <row r="284" spans="11:13" hidden="1" x14ac:dyDescent="0.3">
      <c r="K284" s="7">
        <f t="shared" si="16"/>
        <v>0</v>
      </c>
      <c r="L284" s="5">
        <f t="shared" si="18"/>
        <v>0</v>
      </c>
      <c r="M284">
        <f t="shared" si="17"/>
        <v>0</v>
      </c>
    </row>
    <row r="285" spans="11:13" hidden="1" x14ac:dyDescent="0.3">
      <c r="K285" s="7">
        <f t="shared" si="16"/>
        <v>0</v>
      </c>
      <c r="L285" s="5">
        <f t="shared" si="18"/>
        <v>0</v>
      </c>
      <c r="M285">
        <f t="shared" si="17"/>
        <v>0</v>
      </c>
    </row>
    <row r="286" spans="11:13" hidden="1" x14ac:dyDescent="0.3">
      <c r="K286" s="7">
        <f t="shared" si="16"/>
        <v>0</v>
      </c>
      <c r="L286" s="5">
        <f t="shared" si="18"/>
        <v>0</v>
      </c>
      <c r="M286">
        <f t="shared" si="17"/>
        <v>0</v>
      </c>
    </row>
    <row r="287" spans="11:13" hidden="1" x14ac:dyDescent="0.3">
      <c r="K287" s="7">
        <f t="shared" si="16"/>
        <v>0</v>
      </c>
      <c r="L287" s="5">
        <f t="shared" si="18"/>
        <v>0</v>
      </c>
      <c r="M287">
        <f t="shared" si="17"/>
        <v>0</v>
      </c>
    </row>
    <row r="288" spans="11:13" hidden="1" x14ac:dyDescent="0.3">
      <c r="K288" s="7">
        <f t="shared" si="16"/>
        <v>0</v>
      </c>
      <c r="L288" s="5">
        <f t="shared" si="18"/>
        <v>0</v>
      </c>
      <c r="M288">
        <f t="shared" si="17"/>
        <v>0</v>
      </c>
    </row>
    <row r="289" spans="11:13" hidden="1" x14ac:dyDescent="0.3">
      <c r="K289" s="7">
        <f t="shared" si="16"/>
        <v>0</v>
      </c>
      <c r="L289" s="5">
        <f t="shared" si="18"/>
        <v>0</v>
      </c>
      <c r="M289">
        <f t="shared" si="17"/>
        <v>0</v>
      </c>
    </row>
    <row r="290" spans="11:13" hidden="1" x14ac:dyDescent="0.3">
      <c r="K290" s="7">
        <f t="shared" si="16"/>
        <v>0</v>
      </c>
      <c r="L290" s="5">
        <f t="shared" si="18"/>
        <v>0</v>
      </c>
      <c r="M290">
        <f t="shared" si="17"/>
        <v>0</v>
      </c>
    </row>
    <row r="291" spans="11:13" hidden="1" x14ac:dyDescent="0.3">
      <c r="K291" s="7">
        <f t="shared" si="16"/>
        <v>0</v>
      </c>
      <c r="L291" s="5">
        <f t="shared" si="18"/>
        <v>0</v>
      </c>
      <c r="M291">
        <f t="shared" si="17"/>
        <v>0</v>
      </c>
    </row>
    <row r="292" spans="11:13" hidden="1" x14ac:dyDescent="0.3">
      <c r="K292" s="7">
        <f t="shared" si="16"/>
        <v>0</v>
      </c>
      <c r="L292" s="5">
        <f t="shared" si="18"/>
        <v>0</v>
      </c>
      <c r="M292">
        <f t="shared" si="17"/>
        <v>0</v>
      </c>
    </row>
    <row r="293" spans="11:13" hidden="1" x14ac:dyDescent="0.3">
      <c r="K293" s="7">
        <f t="shared" si="16"/>
        <v>0</v>
      </c>
      <c r="L293" s="5">
        <f t="shared" si="18"/>
        <v>0</v>
      </c>
      <c r="M293">
        <f t="shared" si="17"/>
        <v>0</v>
      </c>
    </row>
    <row r="294" spans="11:13" hidden="1" x14ac:dyDescent="0.3">
      <c r="K294" s="7">
        <f t="shared" si="16"/>
        <v>0</v>
      </c>
      <c r="L294" s="5">
        <f t="shared" si="18"/>
        <v>0</v>
      </c>
      <c r="M294">
        <f t="shared" si="17"/>
        <v>0</v>
      </c>
    </row>
    <row r="295" spans="11:13" hidden="1" x14ac:dyDescent="0.3">
      <c r="K295" s="7">
        <f t="shared" si="16"/>
        <v>0</v>
      </c>
      <c r="L295" s="5">
        <f t="shared" si="18"/>
        <v>0</v>
      </c>
      <c r="M295">
        <f t="shared" si="17"/>
        <v>0</v>
      </c>
    </row>
    <row r="296" spans="11:13" hidden="1" x14ac:dyDescent="0.3">
      <c r="K296" s="7">
        <f t="shared" si="16"/>
        <v>0</v>
      </c>
      <c r="L296" s="5">
        <f t="shared" si="18"/>
        <v>0</v>
      </c>
      <c r="M296">
        <f t="shared" si="17"/>
        <v>0</v>
      </c>
    </row>
    <row r="297" spans="11:13" hidden="1" x14ac:dyDescent="0.3">
      <c r="K297" s="7">
        <f t="shared" si="16"/>
        <v>0</v>
      </c>
      <c r="L297" s="5">
        <f t="shared" si="18"/>
        <v>0</v>
      </c>
      <c r="M297">
        <f t="shared" si="17"/>
        <v>0</v>
      </c>
    </row>
    <row r="298" spans="11:13" hidden="1" x14ac:dyDescent="0.3">
      <c r="K298" s="7">
        <f t="shared" si="16"/>
        <v>0</v>
      </c>
      <c r="L298" s="5">
        <f t="shared" si="18"/>
        <v>0</v>
      </c>
      <c r="M298">
        <f t="shared" si="17"/>
        <v>0</v>
      </c>
    </row>
    <row r="299" spans="11:13" hidden="1" x14ac:dyDescent="0.3">
      <c r="K299" s="7">
        <f t="shared" si="16"/>
        <v>0</v>
      </c>
      <c r="L299" s="5">
        <f t="shared" si="18"/>
        <v>0</v>
      </c>
      <c r="M299">
        <f t="shared" si="17"/>
        <v>0</v>
      </c>
    </row>
    <row r="300" spans="11:13" hidden="1" x14ac:dyDescent="0.3">
      <c r="K300" s="7">
        <f t="shared" si="16"/>
        <v>0</v>
      </c>
      <c r="L300" s="5">
        <f t="shared" si="18"/>
        <v>0</v>
      </c>
      <c r="M300">
        <f t="shared" si="17"/>
        <v>0</v>
      </c>
    </row>
    <row r="301" spans="11:13" hidden="1" x14ac:dyDescent="0.3">
      <c r="K301" s="7">
        <f t="shared" si="16"/>
        <v>0</v>
      </c>
      <c r="L301" s="5">
        <f t="shared" si="18"/>
        <v>0</v>
      </c>
      <c r="M301">
        <f t="shared" si="17"/>
        <v>0</v>
      </c>
    </row>
    <row r="302" spans="11:13" hidden="1" x14ac:dyDescent="0.3">
      <c r="K302" s="7">
        <f t="shared" si="16"/>
        <v>0</v>
      </c>
      <c r="L302" s="5">
        <f t="shared" si="18"/>
        <v>0</v>
      </c>
      <c r="M302">
        <f t="shared" si="17"/>
        <v>0</v>
      </c>
    </row>
    <row r="303" spans="11:13" hidden="1" x14ac:dyDescent="0.3">
      <c r="K303" s="7">
        <f t="shared" si="16"/>
        <v>0</v>
      </c>
      <c r="L303" s="5">
        <f t="shared" si="18"/>
        <v>0</v>
      </c>
      <c r="M303">
        <f t="shared" si="17"/>
        <v>0</v>
      </c>
    </row>
    <row r="304" spans="11:13" hidden="1" x14ac:dyDescent="0.3">
      <c r="K304" s="7">
        <f t="shared" si="16"/>
        <v>0</v>
      </c>
      <c r="L304" s="5">
        <f t="shared" si="18"/>
        <v>0</v>
      </c>
      <c r="M304">
        <f t="shared" si="17"/>
        <v>0</v>
      </c>
    </row>
    <row r="305" spans="11:13" hidden="1" x14ac:dyDescent="0.3">
      <c r="K305" s="7">
        <f t="shared" si="16"/>
        <v>0</v>
      </c>
      <c r="L305" s="5">
        <f t="shared" si="18"/>
        <v>0</v>
      </c>
      <c r="M305">
        <f t="shared" si="17"/>
        <v>0</v>
      </c>
    </row>
    <row r="306" spans="11:13" hidden="1" x14ac:dyDescent="0.3">
      <c r="K306" s="7">
        <f t="shared" si="16"/>
        <v>0</v>
      </c>
      <c r="L306" s="5">
        <f t="shared" si="18"/>
        <v>0</v>
      </c>
      <c r="M306">
        <f t="shared" si="17"/>
        <v>0</v>
      </c>
    </row>
    <row r="307" spans="11:13" hidden="1" x14ac:dyDescent="0.3">
      <c r="K307" s="7">
        <f t="shared" si="16"/>
        <v>0</v>
      </c>
      <c r="L307" s="5">
        <f t="shared" si="18"/>
        <v>0</v>
      </c>
      <c r="M307">
        <f t="shared" si="17"/>
        <v>0</v>
      </c>
    </row>
    <row r="308" spans="11:13" hidden="1" x14ac:dyDescent="0.3">
      <c r="K308" s="7">
        <f t="shared" si="16"/>
        <v>0</v>
      </c>
      <c r="L308" s="5">
        <f t="shared" si="18"/>
        <v>0</v>
      </c>
      <c r="M308">
        <f t="shared" si="17"/>
        <v>0</v>
      </c>
    </row>
    <row r="309" spans="11:13" hidden="1" x14ac:dyDescent="0.3">
      <c r="K309" s="7">
        <f t="shared" si="16"/>
        <v>0</v>
      </c>
      <c r="L309" s="5">
        <f t="shared" si="18"/>
        <v>0</v>
      </c>
      <c r="M309">
        <f t="shared" si="17"/>
        <v>0</v>
      </c>
    </row>
    <row r="310" spans="11:13" hidden="1" x14ac:dyDescent="0.3">
      <c r="K310" s="7">
        <f t="shared" si="16"/>
        <v>0</v>
      </c>
      <c r="L310" s="5">
        <f t="shared" si="18"/>
        <v>0</v>
      </c>
      <c r="M310">
        <f t="shared" si="17"/>
        <v>0</v>
      </c>
    </row>
    <row r="311" spans="11:13" hidden="1" x14ac:dyDescent="0.3">
      <c r="K311" s="7">
        <f t="shared" si="16"/>
        <v>0</v>
      </c>
      <c r="L311" s="5">
        <f t="shared" si="18"/>
        <v>0</v>
      </c>
      <c r="M311">
        <f t="shared" si="17"/>
        <v>0</v>
      </c>
    </row>
    <row r="312" spans="11:13" hidden="1" x14ac:dyDescent="0.3">
      <c r="K312" s="7">
        <f t="shared" si="16"/>
        <v>0</v>
      </c>
      <c r="L312" s="5">
        <f t="shared" si="18"/>
        <v>0</v>
      </c>
      <c r="M312">
        <f t="shared" si="17"/>
        <v>0</v>
      </c>
    </row>
    <row r="313" spans="11:13" hidden="1" x14ac:dyDescent="0.3">
      <c r="K313" s="7">
        <f t="shared" si="16"/>
        <v>0</v>
      </c>
      <c r="L313" s="5">
        <f t="shared" si="18"/>
        <v>0</v>
      </c>
      <c r="M313">
        <f t="shared" si="17"/>
        <v>0</v>
      </c>
    </row>
    <row r="314" spans="11:13" hidden="1" x14ac:dyDescent="0.3">
      <c r="K314" s="7">
        <f t="shared" si="16"/>
        <v>0</v>
      </c>
      <c r="L314" s="5">
        <f t="shared" si="18"/>
        <v>0</v>
      </c>
      <c r="M314">
        <f t="shared" si="17"/>
        <v>0</v>
      </c>
    </row>
    <row r="315" spans="11:13" hidden="1" x14ac:dyDescent="0.3">
      <c r="K315" s="7">
        <f t="shared" si="16"/>
        <v>0</v>
      </c>
      <c r="L315" s="5">
        <f t="shared" si="18"/>
        <v>0</v>
      </c>
      <c r="M315">
        <f t="shared" si="17"/>
        <v>0</v>
      </c>
    </row>
    <row r="316" spans="11:13" hidden="1" x14ac:dyDescent="0.3">
      <c r="K316" s="7">
        <f t="shared" si="16"/>
        <v>0</v>
      </c>
      <c r="L316" s="5">
        <f t="shared" si="18"/>
        <v>0</v>
      </c>
      <c r="M316">
        <f t="shared" si="17"/>
        <v>0</v>
      </c>
    </row>
    <row r="317" spans="11:13" hidden="1" x14ac:dyDescent="0.3">
      <c r="K317" s="7">
        <f t="shared" si="16"/>
        <v>0</v>
      </c>
      <c r="L317" s="5">
        <f t="shared" si="18"/>
        <v>0</v>
      </c>
      <c r="M317">
        <f t="shared" si="17"/>
        <v>0</v>
      </c>
    </row>
    <row r="318" spans="11:13" hidden="1" x14ac:dyDescent="0.3">
      <c r="K318" s="7">
        <f t="shared" si="16"/>
        <v>0</v>
      </c>
      <c r="L318" s="5">
        <f t="shared" si="18"/>
        <v>0</v>
      </c>
      <c r="M318">
        <f t="shared" si="17"/>
        <v>0</v>
      </c>
    </row>
    <row r="319" spans="11:13" hidden="1" x14ac:dyDescent="0.3">
      <c r="K319" s="7">
        <f t="shared" si="16"/>
        <v>0</v>
      </c>
      <c r="L319" s="5">
        <f t="shared" si="18"/>
        <v>0</v>
      </c>
      <c r="M319">
        <f t="shared" si="17"/>
        <v>0</v>
      </c>
    </row>
    <row r="320" spans="11:13" hidden="1" x14ac:dyDescent="0.3">
      <c r="K320" s="7">
        <f t="shared" si="16"/>
        <v>0</v>
      </c>
      <c r="L320" s="5">
        <f t="shared" si="18"/>
        <v>0</v>
      </c>
      <c r="M320">
        <f t="shared" si="17"/>
        <v>0</v>
      </c>
    </row>
    <row r="321" spans="11:13" hidden="1" x14ac:dyDescent="0.3">
      <c r="K321" s="7">
        <f t="shared" si="16"/>
        <v>0</v>
      </c>
      <c r="L321" s="5">
        <f t="shared" si="18"/>
        <v>0</v>
      </c>
      <c r="M321">
        <f t="shared" si="17"/>
        <v>0</v>
      </c>
    </row>
    <row r="322" spans="11:13" hidden="1" x14ac:dyDescent="0.3">
      <c r="K322" s="7">
        <f t="shared" si="16"/>
        <v>0</v>
      </c>
      <c r="L322" s="5">
        <f t="shared" si="18"/>
        <v>0</v>
      </c>
      <c r="M322">
        <f t="shared" si="17"/>
        <v>0</v>
      </c>
    </row>
    <row r="323" spans="11:13" hidden="1" x14ac:dyDescent="0.3">
      <c r="K323" s="7">
        <f t="shared" si="16"/>
        <v>0</v>
      </c>
      <c r="L323" s="5">
        <f t="shared" si="18"/>
        <v>0</v>
      </c>
      <c r="M323">
        <f t="shared" si="17"/>
        <v>0</v>
      </c>
    </row>
    <row r="324" spans="11:13" hidden="1" x14ac:dyDescent="0.3">
      <c r="K324" s="7">
        <f t="shared" si="16"/>
        <v>0</v>
      </c>
      <c r="L324" s="5">
        <f t="shared" si="18"/>
        <v>0</v>
      </c>
      <c r="M324">
        <f t="shared" si="17"/>
        <v>0</v>
      </c>
    </row>
    <row r="325" spans="11:13" hidden="1" x14ac:dyDescent="0.3">
      <c r="K325" s="7">
        <f t="shared" ref="K325:K388" si="19">SUM(F325:J325)</f>
        <v>0</v>
      </c>
      <c r="L325" s="5">
        <f t="shared" si="18"/>
        <v>0</v>
      </c>
      <c r="M325">
        <f t="shared" ref="M325:M388" si="20">SUM(K325*L325)</f>
        <v>0</v>
      </c>
    </row>
    <row r="326" spans="11:13" hidden="1" x14ac:dyDescent="0.3">
      <c r="K326" s="7">
        <f t="shared" si="19"/>
        <v>0</v>
      </c>
      <c r="L326" s="5">
        <f t="shared" ref="L326:L389" si="21">IF(D326="X",0,IF(E326="",0,IF(E326="H",0,VLOOKUP(E326,$F$539:$G$553,2))))</f>
        <v>0</v>
      </c>
      <c r="M326">
        <f t="shared" si="20"/>
        <v>0</v>
      </c>
    </row>
    <row r="327" spans="11:13" hidden="1" x14ac:dyDescent="0.3">
      <c r="K327" s="7">
        <f t="shared" si="19"/>
        <v>0</v>
      </c>
      <c r="L327" s="5">
        <f t="shared" si="21"/>
        <v>0</v>
      </c>
      <c r="M327">
        <f t="shared" si="20"/>
        <v>0</v>
      </c>
    </row>
    <row r="328" spans="11:13" hidden="1" x14ac:dyDescent="0.3">
      <c r="K328" s="7">
        <f t="shared" si="19"/>
        <v>0</v>
      </c>
      <c r="L328" s="5">
        <f t="shared" si="21"/>
        <v>0</v>
      </c>
      <c r="M328">
        <f t="shared" si="20"/>
        <v>0</v>
      </c>
    </row>
    <row r="329" spans="11:13" hidden="1" x14ac:dyDescent="0.3">
      <c r="K329" s="7">
        <f t="shared" si="19"/>
        <v>0</v>
      </c>
      <c r="L329" s="5">
        <f t="shared" si="21"/>
        <v>0</v>
      </c>
      <c r="M329">
        <f t="shared" si="20"/>
        <v>0</v>
      </c>
    </row>
    <row r="330" spans="11:13" hidden="1" x14ac:dyDescent="0.3">
      <c r="K330" s="7">
        <f t="shared" si="19"/>
        <v>0</v>
      </c>
      <c r="L330" s="5">
        <f t="shared" si="21"/>
        <v>0</v>
      </c>
      <c r="M330">
        <f t="shared" si="20"/>
        <v>0</v>
      </c>
    </row>
    <row r="331" spans="11:13" hidden="1" x14ac:dyDescent="0.3">
      <c r="K331" s="7">
        <f t="shared" si="19"/>
        <v>0</v>
      </c>
      <c r="L331" s="5">
        <f t="shared" si="21"/>
        <v>0</v>
      </c>
      <c r="M331">
        <f t="shared" si="20"/>
        <v>0</v>
      </c>
    </row>
    <row r="332" spans="11:13" hidden="1" x14ac:dyDescent="0.3">
      <c r="K332" s="7">
        <f t="shared" si="19"/>
        <v>0</v>
      </c>
      <c r="L332" s="5">
        <f t="shared" si="21"/>
        <v>0</v>
      </c>
      <c r="M332">
        <f t="shared" si="20"/>
        <v>0</v>
      </c>
    </row>
    <row r="333" spans="11:13" hidden="1" x14ac:dyDescent="0.3">
      <c r="K333" s="7">
        <f t="shared" si="19"/>
        <v>0</v>
      </c>
      <c r="L333" s="5">
        <f t="shared" si="21"/>
        <v>0</v>
      </c>
      <c r="M333">
        <f t="shared" si="20"/>
        <v>0</v>
      </c>
    </row>
    <row r="334" spans="11:13" hidden="1" x14ac:dyDescent="0.3">
      <c r="K334" s="7">
        <f t="shared" si="19"/>
        <v>0</v>
      </c>
      <c r="L334" s="5">
        <f t="shared" si="21"/>
        <v>0</v>
      </c>
      <c r="M334">
        <f t="shared" si="20"/>
        <v>0</v>
      </c>
    </row>
    <row r="335" spans="11:13" hidden="1" x14ac:dyDescent="0.3">
      <c r="K335" s="7">
        <f t="shared" si="19"/>
        <v>0</v>
      </c>
      <c r="L335" s="5">
        <f t="shared" si="21"/>
        <v>0</v>
      </c>
      <c r="M335">
        <f t="shared" si="20"/>
        <v>0</v>
      </c>
    </row>
    <row r="336" spans="11:13" hidden="1" x14ac:dyDescent="0.3">
      <c r="K336" s="7">
        <f t="shared" si="19"/>
        <v>0</v>
      </c>
      <c r="L336" s="5">
        <f t="shared" si="21"/>
        <v>0</v>
      </c>
      <c r="M336">
        <f t="shared" si="20"/>
        <v>0</v>
      </c>
    </row>
    <row r="337" spans="11:13" hidden="1" x14ac:dyDescent="0.3">
      <c r="K337" s="7">
        <f t="shared" si="19"/>
        <v>0</v>
      </c>
      <c r="L337" s="5">
        <f t="shared" si="21"/>
        <v>0</v>
      </c>
      <c r="M337">
        <f t="shared" si="20"/>
        <v>0</v>
      </c>
    </row>
    <row r="338" spans="11:13" hidden="1" x14ac:dyDescent="0.3">
      <c r="K338" s="7">
        <f t="shared" si="19"/>
        <v>0</v>
      </c>
      <c r="L338" s="5">
        <f t="shared" si="21"/>
        <v>0</v>
      </c>
      <c r="M338">
        <f t="shared" si="20"/>
        <v>0</v>
      </c>
    </row>
    <row r="339" spans="11:13" hidden="1" x14ac:dyDescent="0.3">
      <c r="K339" s="7">
        <f t="shared" si="19"/>
        <v>0</v>
      </c>
      <c r="L339" s="5">
        <f t="shared" si="21"/>
        <v>0</v>
      </c>
      <c r="M339">
        <f t="shared" si="20"/>
        <v>0</v>
      </c>
    </row>
    <row r="340" spans="11:13" hidden="1" x14ac:dyDescent="0.3">
      <c r="K340" s="7">
        <f t="shared" si="19"/>
        <v>0</v>
      </c>
      <c r="L340" s="5">
        <f t="shared" si="21"/>
        <v>0</v>
      </c>
      <c r="M340">
        <f t="shared" si="20"/>
        <v>0</v>
      </c>
    </row>
    <row r="341" spans="11:13" hidden="1" x14ac:dyDescent="0.3">
      <c r="K341" s="7">
        <f t="shared" si="19"/>
        <v>0</v>
      </c>
      <c r="L341" s="5">
        <f t="shared" si="21"/>
        <v>0</v>
      </c>
      <c r="M341">
        <f t="shared" si="20"/>
        <v>0</v>
      </c>
    </row>
    <row r="342" spans="11:13" hidden="1" x14ac:dyDescent="0.3">
      <c r="K342" s="7">
        <f t="shared" si="19"/>
        <v>0</v>
      </c>
      <c r="L342" s="5">
        <f t="shared" si="21"/>
        <v>0</v>
      </c>
      <c r="M342">
        <f t="shared" si="20"/>
        <v>0</v>
      </c>
    </row>
    <row r="343" spans="11:13" hidden="1" x14ac:dyDescent="0.3">
      <c r="K343" s="7">
        <f t="shared" si="19"/>
        <v>0</v>
      </c>
      <c r="L343" s="5">
        <f t="shared" si="21"/>
        <v>0</v>
      </c>
      <c r="M343">
        <f t="shared" si="20"/>
        <v>0</v>
      </c>
    </row>
    <row r="344" spans="11:13" hidden="1" x14ac:dyDescent="0.3">
      <c r="K344" s="7">
        <f t="shared" si="19"/>
        <v>0</v>
      </c>
      <c r="L344" s="5">
        <f t="shared" si="21"/>
        <v>0</v>
      </c>
      <c r="M344">
        <f t="shared" si="20"/>
        <v>0</v>
      </c>
    </row>
    <row r="345" spans="11:13" hidden="1" x14ac:dyDescent="0.3">
      <c r="K345" s="7">
        <f t="shared" si="19"/>
        <v>0</v>
      </c>
      <c r="L345" s="5">
        <f t="shared" si="21"/>
        <v>0</v>
      </c>
      <c r="M345">
        <f t="shared" si="20"/>
        <v>0</v>
      </c>
    </row>
    <row r="346" spans="11:13" hidden="1" x14ac:dyDescent="0.3">
      <c r="K346" s="7">
        <f t="shared" si="19"/>
        <v>0</v>
      </c>
      <c r="L346" s="5">
        <f t="shared" si="21"/>
        <v>0</v>
      </c>
      <c r="M346">
        <f t="shared" si="20"/>
        <v>0</v>
      </c>
    </row>
    <row r="347" spans="11:13" hidden="1" x14ac:dyDescent="0.3">
      <c r="K347" s="7">
        <f t="shared" si="19"/>
        <v>0</v>
      </c>
      <c r="L347" s="5">
        <f t="shared" si="21"/>
        <v>0</v>
      </c>
      <c r="M347">
        <f t="shared" si="20"/>
        <v>0</v>
      </c>
    </row>
    <row r="348" spans="11:13" hidden="1" x14ac:dyDescent="0.3">
      <c r="K348" s="7">
        <f t="shared" si="19"/>
        <v>0</v>
      </c>
      <c r="L348" s="5">
        <f t="shared" si="21"/>
        <v>0</v>
      </c>
      <c r="M348">
        <f t="shared" si="20"/>
        <v>0</v>
      </c>
    </row>
    <row r="349" spans="11:13" hidden="1" x14ac:dyDescent="0.3">
      <c r="K349" s="7">
        <f t="shared" si="19"/>
        <v>0</v>
      </c>
      <c r="L349" s="5">
        <f t="shared" si="21"/>
        <v>0</v>
      </c>
      <c r="M349">
        <f t="shared" si="20"/>
        <v>0</v>
      </c>
    </row>
    <row r="350" spans="11:13" hidden="1" x14ac:dyDescent="0.3">
      <c r="K350" s="7">
        <f t="shared" si="19"/>
        <v>0</v>
      </c>
      <c r="L350" s="5">
        <f t="shared" si="21"/>
        <v>0</v>
      </c>
      <c r="M350">
        <f t="shared" si="20"/>
        <v>0</v>
      </c>
    </row>
    <row r="351" spans="11:13" hidden="1" x14ac:dyDescent="0.3">
      <c r="K351" s="7">
        <f t="shared" si="19"/>
        <v>0</v>
      </c>
      <c r="L351" s="5">
        <f t="shared" si="21"/>
        <v>0</v>
      </c>
      <c r="M351">
        <f t="shared" si="20"/>
        <v>0</v>
      </c>
    </row>
    <row r="352" spans="11:13" hidden="1" x14ac:dyDescent="0.3">
      <c r="K352" s="7">
        <f t="shared" si="19"/>
        <v>0</v>
      </c>
      <c r="L352" s="5">
        <f t="shared" si="21"/>
        <v>0</v>
      </c>
      <c r="M352">
        <f t="shared" si="20"/>
        <v>0</v>
      </c>
    </row>
    <row r="353" spans="11:13" hidden="1" x14ac:dyDescent="0.3">
      <c r="K353" s="7">
        <f t="shared" si="19"/>
        <v>0</v>
      </c>
      <c r="L353" s="5">
        <f t="shared" si="21"/>
        <v>0</v>
      </c>
      <c r="M353">
        <f t="shared" si="20"/>
        <v>0</v>
      </c>
    </row>
    <row r="354" spans="11:13" hidden="1" x14ac:dyDescent="0.3">
      <c r="K354" s="7">
        <f t="shared" si="19"/>
        <v>0</v>
      </c>
      <c r="L354" s="5">
        <f t="shared" si="21"/>
        <v>0</v>
      </c>
      <c r="M354">
        <f t="shared" si="20"/>
        <v>0</v>
      </c>
    </row>
    <row r="355" spans="11:13" hidden="1" x14ac:dyDescent="0.3">
      <c r="K355" s="7">
        <f t="shared" si="19"/>
        <v>0</v>
      </c>
      <c r="L355" s="5">
        <f t="shared" si="21"/>
        <v>0</v>
      </c>
      <c r="M355">
        <f t="shared" si="20"/>
        <v>0</v>
      </c>
    </row>
    <row r="356" spans="11:13" hidden="1" x14ac:dyDescent="0.3">
      <c r="K356" s="7">
        <f t="shared" si="19"/>
        <v>0</v>
      </c>
      <c r="L356" s="5">
        <f t="shared" si="21"/>
        <v>0</v>
      </c>
      <c r="M356">
        <f t="shared" si="20"/>
        <v>0</v>
      </c>
    </row>
    <row r="357" spans="11:13" hidden="1" x14ac:dyDescent="0.3">
      <c r="K357" s="7">
        <f t="shared" si="19"/>
        <v>0</v>
      </c>
      <c r="L357" s="5">
        <f t="shared" si="21"/>
        <v>0</v>
      </c>
      <c r="M357">
        <f t="shared" si="20"/>
        <v>0</v>
      </c>
    </row>
    <row r="358" spans="11:13" hidden="1" x14ac:dyDescent="0.3">
      <c r="K358" s="7">
        <f t="shared" si="19"/>
        <v>0</v>
      </c>
      <c r="L358" s="5">
        <f t="shared" si="21"/>
        <v>0</v>
      </c>
      <c r="M358">
        <f t="shared" si="20"/>
        <v>0</v>
      </c>
    </row>
    <row r="359" spans="11:13" hidden="1" x14ac:dyDescent="0.3">
      <c r="K359" s="7">
        <f t="shared" si="19"/>
        <v>0</v>
      </c>
      <c r="L359" s="5">
        <f t="shared" si="21"/>
        <v>0</v>
      </c>
      <c r="M359">
        <f t="shared" si="20"/>
        <v>0</v>
      </c>
    </row>
    <row r="360" spans="11:13" hidden="1" x14ac:dyDescent="0.3">
      <c r="K360" s="7">
        <f t="shared" si="19"/>
        <v>0</v>
      </c>
      <c r="L360" s="5">
        <f t="shared" si="21"/>
        <v>0</v>
      </c>
      <c r="M360">
        <f t="shared" si="20"/>
        <v>0</v>
      </c>
    </row>
    <row r="361" spans="11:13" hidden="1" x14ac:dyDescent="0.3">
      <c r="K361" s="7">
        <f t="shared" si="19"/>
        <v>0</v>
      </c>
      <c r="L361" s="5">
        <f t="shared" si="21"/>
        <v>0</v>
      </c>
      <c r="M361">
        <f t="shared" si="20"/>
        <v>0</v>
      </c>
    </row>
    <row r="362" spans="11:13" hidden="1" x14ac:dyDescent="0.3">
      <c r="K362" s="7">
        <f t="shared" si="19"/>
        <v>0</v>
      </c>
      <c r="L362" s="5">
        <f t="shared" si="21"/>
        <v>0</v>
      </c>
      <c r="M362">
        <f t="shared" si="20"/>
        <v>0</v>
      </c>
    </row>
    <row r="363" spans="11:13" hidden="1" x14ac:dyDescent="0.3">
      <c r="K363" s="7">
        <f t="shared" si="19"/>
        <v>0</v>
      </c>
      <c r="L363" s="5">
        <f t="shared" si="21"/>
        <v>0</v>
      </c>
      <c r="M363">
        <f t="shared" si="20"/>
        <v>0</v>
      </c>
    </row>
    <row r="364" spans="11:13" hidden="1" x14ac:dyDescent="0.3">
      <c r="K364" s="7">
        <f t="shared" si="19"/>
        <v>0</v>
      </c>
      <c r="L364" s="5">
        <f t="shared" si="21"/>
        <v>0</v>
      </c>
      <c r="M364">
        <f t="shared" si="20"/>
        <v>0</v>
      </c>
    </row>
    <row r="365" spans="11:13" hidden="1" x14ac:dyDescent="0.3">
      <c r="K365" s="7">
        <f t="shared" si="19"/>
        <v>0</v>
      </c>
      <c r="L365" s="5">
        <f t="shared" si="21"/>
        <v>0</v>
      </c>
      <c r="M365">
        <f t="shared" si="20"/>
        <v>0</v>
      </c>
    </row>
    <row r="366" spans="11:13" hidden="1" x14ac:dyDescent="0.3">
      <c r="K366" s="7">
        <f t="shared" si="19"/>
        <v>0</v>
      </c>
      <c r="L366" s="5">
        <f t="shared" si="21"/>
        <v>0</v>
      </c>
      <c r="M366">
        <f t="shared" si="20"/>
        <v>0</v>
      </c>
    </row>
    <row r="367" spans="11:13" hidden="1" x14ac:dyDescent="0.3">
      <c r="K367" s="7">
        <f t="shared" si="19"/>
        <v>0</v>
      </c>
      <c r="L367" s="5">
        <f t="shared" si="21"/>
        <v>0</v>
      </c>
      <c r="M367">
        <f t="shared" si="20"/>
        <v>0</v>
      </c>
    </row>
    <row r="368" spans="11:13" hidden="1" x14ac:dyDescent="0.3">
      <c r="K368" s="7">
        <f t="shared" si="19"/>
        <v>0</v>
      </c>
      <c r="L368" s="5">
        <f t="shared" si="21"/>
        <v>0</v>
      </c>
      <c r="M368">
        <f t="shared" si="20"/>
        <v>0</v>
      </c>
    </row>
    <row r="369" spans="11:13" hidden="1" x14ac:dyDescent="0.3">
      <c r="K369" s="7">
        <f t="shared" si="19"/>
        <v>0</v>
      </c>
      <c r="L369" s="5">
        <f t="shared" si="21"/>
        <v>0</v>
      </c>
      <c r="M369">
        <f t="shared" si="20"/>
        <v>0</v>
      </c>
    </row>
    <row r="370" spans="11:13" hidden="1" x14ac:dyDescent="0.3">
      <c r="K370" s="7">
        <f t="shared" si="19"/>
        <v>0</v>
      </c>
      <c r="L370" s="5">
        <f t="shared" si="21"/>
        <v>0</v>
      </c>
      <c r="M370">
        <f t="shared" si="20"/>
        <v>0</v>
      </c>
    </row>
    <row r="371" spans="11:13" hidden="1" x14ac:dyDescent="0.3">
      <c r="K371" s="7">
        <f t="shared" si="19"/>
        <v>0</v>
      </c>
      <c r="L371" s="5">
        <f t="shared" si="21"/>
        <v>0</v>
      </c>
      <c r="M371">
        <f t="shared" si="20"/>
        <v>0</v>
      </c>
    </row>
    <row r="372" spans="11:13" hidden="1" x14ac:dyDescent="0.3">
      <c r="K372" s="7">
        <f t="shared" si="19"/>
        <v>0</v>
      </c>
      <c r="L372" s="5">
        <f t="shared" si="21"/>
        <v>0</v>
      </c>
      <c r="M372">
        <f t="shared" si="20"/>
        <v>0</v>
      </c>
    </row>
    <row r="373" spans="11:13" hidden="1" x14ac:dyDescent="0.3">
      <c r="K373" s="7">
        <f t="shared" si="19"/>
        <v>0</v>
      </c>
      <c r="L373" s="5">
        <f t="shared" si="21"/>
        <v>0</v>
      </c>
      <c r="M373">
        <f t="shared" si="20"/>
        <v>0</v>
      </c>
    </row>
    <row r="374" spans="11:13" hidden="1" x14ac:dyDescent="0.3">
      <c r="K374" s="7">
        <f t="shared" si="19"/>
        <v>0</v>
      </c>
      <c r="L374" s="5">
        <f t="shared" si="21"/>
        <v>0</v>
      </c>
      <c r="M374">
        <f t="shared" si="20"/>
        <v>0</v>
      </c>
    </row>
    <row r="375" spans="11:13" hidden="1" x14ac:dyDescent="0.3">
      <c r="K375" s="7">
        <f t="shared" si="19"/>
        <v>0</v>
      </c>
      <c r="L375" s="5">
        <f t="shared" si="21"/>
        <v>0</v>
      </c>
      <c r="M375">
        <f t="shared" si="20"/>
        <v>0</v>
      </c>
    </row>
    <row r="376" spans="11:13" hidden="1" x14ac:dyDescent="0.3">
      <c r="K376" s="7">
        <f t="shared" si="19"/>
        <v>0</v>
      </c>
      <c r="L376" s="5">
        <f t="shared" si="21"/>
        <v>0</v>
      </c>
      <c r="M376">
        <f t="shared" si="20"/>
        <v>0</v>
      </c>
    </row>
    <row r="377" spans="11:13" hidden="1" x14ac:dyDescent="0.3">
      <c r="K377" s="7">
        <f t="shared" si="19"/>
        <v>0</v>
      </c>
      <c r="L377" s="5">
        <f t="shared" si="21"/>
        <v>0</v>
      </c>
      <c r="M377">
        <f t="shared" si="20"/>
        <v>0</v>
      </c>
    </row>
    <row r="378" spans="11:13" hidden="1" x14ac:dyDescent="0.3">
      <c r="K378" s="7">
        <f t="shared" si="19"/>
        <v>0</v>
      </c>
      <c r="L378" s="5">
        <f t="shared" si="21"/>
        <v>0</v>
      </c>
      <c r="M378">
        <f t="shared" si="20"/>
        <v>0</v>
      </c>
    </row>
    <row r="379" spans="11:13" hidden="1" x14ac:dyDescent="0.3">
      <c r="K379" s="7">
        <f t="shared" si="19"/>
        <v>0</v>
      </c>
      <c r="L379" s="5">
        <f t="shared" si="21"/>
        <v>0</v>
      </c>
      <c r="M379">
        <f t="shared" si="20"/>
        <v>0</v>
      </c>
    </row>
    <row r="380" spans="11:13" hidden="1" x14ac:dyDescent="0.3">
      <c r="K380" s="7">
        <f t="shared" si="19"/>
        <v>0</v>
      </c>
      <c r="L380" s="5">
        <f t="shared" si="21"/>
        <v>0</v>
      </c>
      <c r="M380">
        <f t="shared" si="20"/>
        <v>0</v>
      </c>
    </row>
    <row r="381" spans="11:13" hidden="1" x14ac:dyDescent="0.3">
      <c r="K381" s="7">
        <f t="shared" si="19"/>
        <v>0</v>
      </c>
      <c r="L381" s="5">
        <f t="shared" si="21"/>
        <v>0</v>
      </c>
      <c r="M381">
        <f t="shared" si="20"/>
        <v>0</v>
      </c>
    </row>
    <row r="382" spans="11:13" hidden="1" x14ac:dyDescent="0.3">
      <c r="K382" s="7">
        <f t="shared" si="19"/>
        <v>0</v>
      </c>
      <c r="L382" s="5">
        <f t="shared" si="21"/>
        <v>0</v>
      </c>
      <c r="M382">
        <f t="shared" si="20"/>
        <v>0</v>
      </c>
    </row>
    <row r="383" spans="11:13" hidden="1" x14ac:dyDescent="0.3">
      <c r="K383" s="7">
        <f t="shared" si="19"/>
        <v>0</v>
      </c>
      <c r="L383" s="5">
        <f t="shared" si="21"/>
        <v>0</v>
      </c>
      <c r="M383">
        <f t="shared" si="20"/>
        <v>0</v>
      </c>
    </row>
    <row r="384" spans="11:13" hidden="1" x14ac:dyDescent="0.3">
      <c r="K384" s="7">
        <f t="shared" si="19"/>
        <v>0</v>
      </c>
      <c r="L384" s="5">
        <f t="shared" si="21"/>
        <v>0</v>
      </c>
      <c r="M384">
        <f t="shared" si="20"/>
        <v>0</v>
      </c>
    </row>
    <row r="385" spans="11:13" hidden="1" x14ac:dyDescent="0.3">
      <c r="K385" s="7">
        <f t="shared" si="19"/>
        <v>0</v>
      </c>
      <c r="L385" s="5">
        <f t="shared" si="21"/>
        <v>0</v>
      </c>
      <c r="M385">
        <f t="shared" si="20"/>
        <v>0</v>
      </c>
    </row>
    <row r="386" spans="11:13" hidden="1" x14ac:dyDescent="0.3">
      <c r="K386" s="7">
        <f t="shared" si="19"/>
        <v>0</v>
      </c>
      <c r="L386" s="5">
        <f t="shared" si="21"/>
        <v>0</v>
      </c>
      <c r="M386">
        <f t="shared" si="20"/>
        <v>0</v>
      </c>
    </row>
    <row r="387" spans="11:13" hidden="1" x14ac:dyDescent="0.3">
      <c r="K387" s="7">
        <f t="shared" si="19"/>
        <v>0</v>
      </c>
      <c r="L387" s="5">
        <f t="shared" si="21"/>
        <v>0</v>
      </c>
      <c r="M387">
        <f t="shared" si="20"/>
        <v>0</v>
      </c>
    </row>
    <row r="388" spans="11:13" hidden="1" x14ac:dyDescent="0.3">
      <c r="K388" s="7">
        <f t="shared" si="19"/>
        <v>0</v>
      </c>
      <c r="L388" s="5">
        <f t="shared" si="21"/>
        <v>0</v>
      </c>
      <c r="M388">
        <f t="shared" si="20"/>
        <v>0</v>
      </c>
    </row>
    <row r="389" spans="11:13" hidden="1" x14ac:dyDescent="0.3">
      <c r="K389" s="7">
        <f t="shared" ref="K389:K452" si="22">SUM(F389:J389)</f>
        <v>0</v>
      </c>
      <c r="L389" s="5">
        <f t="shared" si="21"/>
        <v>0</v>
      </c>
      <c r="M389">
        <f t="shared" ref="M389:M452" si="23">SUM(K389*L389)</f>
        <v>0</v>
      </c>
    </row>
    <row r="390" spans="11:13" hidden="1" x14ac:dyDescent="0.3">
      <c r="K390" s="7">
        <f t="shared" si="22"/>
        <v>0</v>
      </c>
      <c r="L390" s="5">
        <f t="shared" ref="L390:L453" si="24">IF(D390="X",0,IF(E390="",0,IF(E390="H",0,VLOOKUP(E390,$F$539:$G$553,2))))</f>
        <v>0</v>
      </c>
      <c r="M390">
        <f t="shared" si="23"/>
        <v>0</v>
      </c>
    </row>
    <row r="391" spans="11:13" hidden="1" x14ac:dyDescent="0.3">
      <c r="K391" s="7">
        <f t="shared" si="22"/>
        <v>0</v>
      </c>
      <c r="L391" s="5">
        <f t="shared" si="24"/>
        <v>0</v>
      </c>
      <c r="M391">
        <f t="shared" si="23"/>
        <v>0</v>
      </c>
    </row>
    <row r="392" spans="11:13" hidden="1" x14ac:dyDescent="0.3">
      <c r="K392" s="7">
        <f t="shared" si="22"/>
        <v>0</v>
      </c>
      <c r="L392" s="5">
        <f t="shared" si="24"/>
        <v>0</v>
      </c>
      <c r="M392">
        <f t="shared" si="23"/>
        <v>0</v>
      </c>
    </row>
    <row r="393" spans="11:13" hidden="1" x14ac:dyDescent="0.3">
      <c r="K393" s="7">
        <f t="shared" si="22"/>
        <v>0</v>
      </c>
      <c r="L393" s="5">
        <f t="shared" si="24"/>
        <v>0</v>
      </c>
      <c r="M393">
        <f t="shared" si="23"/>
        <v>0</v>
      </c>
    </row>
    <row r="394" spans="11:13" hidden="1" x14ac:dyDescent="0.3">
      <c r="K394" s="7">
        <f t="shared" si="22"/>
        <v>0</v>
      </c>
      <c r="L394" s="5">
        <f t="shared" si="24"/>
        <v>0</v>
      </c>
      <c r="M394">
        <f t="shared" si="23"/>
        <v>0</v>
      </c>
    </row>
    <row r="395" spans="11:13" hidden="1" x14ac:dyDescent="0.3">
      <c r="K395" s="7">
        <f t="shared" si="22"/>
        <v>0</v>
      </c>
      <c r="L395" s="5">
        <f t="shared" si="24"/>
        <v>0</v>
      </c>
      <c r="M395">
        <f t="shared" si="23"/>
        <v>0</v>
      </c>
    </row>
    <row r="396" spans="11:13" hidden="1" x14ac:dyDescent="0.3">
      <c r="K396" s="7">
        <f t="shared" si="22"/>
        <v>0</v>
      </c>
      <c r="L396" s="5">
        <f t="shared" si="24"/>
        <v>0</v>
      </c>
      <c r="M396">
        <f t="shared" si="23"/>
        <v>0</v>
      </c>
    </row>
    <row r="397" spans="11:13" hidden="1" x14ac:dyDescent="0.3">
      <c r="K397" s="7">
        <f t="shared" si="22"/>
        <v>0</v>
      </c>
      <c r="L397" s="5">
        <f t="shared" si="24"/>
        <v>0</v>
      </c>
      <c r="M397">
        <f t="shared" si="23"/>
        <v>0</v>
      </c>
    </row>
    <row r="398" spans="11:13" hidden="1" x14ac:dyDescent="0.3">
      <c r="K398" s="7">
        <f t="shared" si="22"/>
        <v>0</v>
      </c>
      <c r="L398" s="5">
        <f t="shared" si="24"/>
        <v>0</v>
      </c>
      <c r="M398">
        <f t="shared" si="23"/>
        <v>0</v>
      </c>
    </row>
    <row r="399" spans="11:13" hidden="1" x14ac:dyDescent="0.3">
      <c r="K399" s="7">
        <f t="shared" si="22"/>
        <v>0</v>
      </c>
      <c r="L399" s="5">
        <f t="shared" si="24"/>
        <v>0</v>
      </c>
      <c r="M399">
        <f t="shared" si="23"/>
        <v>0</v>
      </c>
    </row>
    <row r="400" spans="11:13" hidden="1" x14ac:dyDescent="0.3">
      <c r="K400" s="7">
        <f t="shared" si="22"/>
        <v>0</v>
      </c>
      <c r="L400" s="5">
        <f t="shared" si="24"/>
        <v>0</v>
      </c>
      <c r="M400">
        <f t="shared" si="23"/>
        <v>0</v>
      </c>
    </row>
    <row r="401" spans="11:13" hidden="1" x14ac:dyDescent="0.3">
      <c r="K401" s="7">
        <f t="shared" si="22"/>
        <v>0</v>
      </c>
      <c r="L401" s="5">
        <f t="shared" si="24"/>
        <v>0</v>
      </c>
      <c r="M401">
        <f t="shared" si="23"/>
        <v>0</v>
      </c>
    </row>
    <row r="402" spans="11:13" hidden="1" x14ac:dyDescent="0.3">
      <c r="K402" s="7">
        <f t="shared" si="22"/>
        <v>0</v>
      </c>
      <c r="L402" s="5">
        <f t="shared" si="24"/>
        <v>0</v>
      </c>
      <c r="M402">
        <f t="shared" si="23"/>
        <v>0</v>
      </c>
    </row>
    <row r="403" spans="11:13" hidden="1" x14ac:dyDescent="0.3">
      <c r="K403" s="7">
        <f t="shared" si="22"/>
        <v>0</v>
      </c>
      <c r="L403" s="5">
        <f t="shared" si="24"/>
        <v>0</v>
      </c>
      <c r="M403">
        <f t="shared" si="23"/>
        <v>0</v>
      </c>
    </row>
    <row r="404" spans="11:13" hidden="1" x14ac:dyDescent="0.3">
      <c r="K404" s="7">
        <f t="shared" si="22"/>
        <v>0</v>
      </c>
      <c r="L404" s="5">
        <f t="shared" si="24"/>
        <v>0</v>
      </c>
      <c r="M404">
        <f t="shared" si="23"/>
        <v>0</v>
      </c>
    </row>
    <row r="405" spans="11:13" hidden="1" x14ac:dyDescent="0.3">
      <c r="K405" s="7">
        <f t="shared" si="22"/>
        <v>0</v>
      </c>
      <c r="L405" s="5">
        <f t="shared" si="24"/>
        <v>0</v>
      </c>
      <c r="M405">
        <f t="shared" si="23"/>
        <v>0</v>
      </c>
    </row>
    <row r="406" spans="11:13" hidden="1" x14ac:dyDescent="0.3">
      <c r="K406" s="7">
        <f t="shared" si="22"/>
        <v>0</v>
      </c>
      <c r="L406" s="5">
        <f t="shared" si="24"/>
        <v>0</v>
      </c>
      <c r="M406">
        <f t="shared" si="23"/>
        <v>0</v>
      </c>
    </row>
    <row r="407" spans="11:13" hidden="1" x14ac:dyDescent="0.3">
      <c r="K407" s="7">
        <f t="shared" si="22"/>
        <v>0</v>
      </c>
      <c r="L407" s="5">
        <f t="shared" si="24"/>
        <v>0</v>
      </c>
      <c r="M407">
        <f t="shared" si="23"/>
        <v>0</v>
      </c>
    </row>
    <row r="408" spans="11:13" hidden="1" x14ac:dyDescent="0.3">
      <c r="K408" s="7">
        <f t="shared" si="22"/>
        <v>0</v>
      </c>
      <c r="L408" s="5">
        <f t="shared" si="24"/>
        <v>0</v>
      </c>
      <c r="M408">
        <f t="shared" si="23"/>
        <v>0</v>
      </c>
    </row>
    <row r="409" spans="11:13" hidden="1" x14ac:dyDescent="0.3">
      <c r="K409" s="7">
        <f t="shared" si="22"/>
        <v>0</v>
      </c>
      <c r="L409" s="5">
        <f t="shared" si="24"/>
        <v>0</v>
      </c>
      <c r="M409">
        <f t="shared" si="23"/>
        <v>0</v>
      </c>
    </row>
    <row r="410" spans="11:13" hidden="1" x14ac:dyDescent="0.3">
      <c r="K410" s="7">
        <f t="shared" si="22"/>
        <v>0</v>
      </c>
      <c r="L410" s="5">
        <f t="shared" si="24"/>
        <v>0</v>
      </c>
      <c r="M410">
        <f t="shared" si="23"/>
        <v>0</v>
      </c>
    </row>
    <row r="411" spans="11:13" hidden="1" x14ac:dyDescent="0.3">
      <c r="K411" s="7">
        <f t="shared" si="22"/>
        <v>0</v>
      </c>
      <c r="L411" s="5">
        <f t="shared" si="24"/>
        <v>0</v>
      </c>
      <c r="M411">
        <f t="shared" si="23"/>
        <v>0</v>
      </c>
    </row>
    <row r="412" spans="11:13" hidden="1" x14ac:dyDescent="0.3">
      <c r="K412" s="7">
        <f t="shared" si="22"/>
        <v>0</v>
      </c>
      <c r="L412" s="5">
        <f t="shared" si="24"/>
        <v>0</v>
      </c>
      <c r="M412">
        <f t="shared" si="23"/>
        <v>0</v>
      </c>
    </row>
    <row r="413" spans="11:13" hidden="1" x14ac:dyDescent="0.3">
      <c r="K413" s="7">
        <f t="shared" si="22"/>
        <v>0</v>
      </c>
      <c r="L413" s="5">
        <f t="shared" si="24"/>
        <v>0</v>
      </c>
      <c r="M413">
        <f t="shared" si="23"/>
        <v>0</v>
      </c>
    </row>
    <row r="414" spans="11:13" hidden="1" x14ac:dyDescent="0.3">
      <c r="K414" s="7">
        <f t="shared" si="22"/>
        <v>0</v>
      </c>
      <c r="L414" s="5">
        <f t="shared" si="24"/>
        <v>0</v>
      </c>
      <c r="M414">
        <f t="shared" si="23"/>
        <v>0</v>
      </c>
    </row>
    <row r="415" spans="11:13" hidden="1" x14ac:dyDescent="0.3">
      <c r="K415" s="7">
        <f t="shared" si="22"/>
        <v>0</v>
      </c>
      <c r="L415" s="5">
        <f t="shared" si="24"/>
        <v>0</v>
      </c>
      <c r="M415">
        <f t="shared" si="23"/>
        <v>0</v>
      </c>
    </row>
    <row r="416" spans="11:13" hidden="1" x14ac:dyDescent="0.3">
      <c r="K416" s="7">
        <f t="shared" si="22"/>
        <v>0</v>
      </c>
      <c r="L416" s="5">
        <f t="shared" si="24"/>
        <v>0</v>
      </c>
      <c r="M416">
        <f t="shared" si="23"/>
        <v>0</v>
      </c>
    </row>
    <row r="417" spans="11:13" hidden="1" x14ac:dyDescent="0.3">
      <c r="K417" s="7">
        <f t="shared" si="22"/>
        <v>0</v>
      </c>
      <c r="L417" s="5">
        <f t="shared" si="24"/>
        <v>0</v>
      </c>
      <c r="M417">
        <f t="shared" si="23"/>
        <v>0</v>
      </c>
    </row>
    <row r="418" spans="11:13" hidden="1" x14ac:dyDescent="0.3">
      <c r="K418" s="7">
        <f t="shared" si="22"/>
        <v>0</v>
      </c>
      <c r="L418" s="5">
        <f t="shared" si="24"/>
        <v>0</v>
      </c>
      <c r="M418">
        <f t="shared" si="23"/>
        <v>0</v>
      </c>
    </row>
    <row r="419" spans="11:13" hidden="1" x14ac:dyDescent="0.3">
      <c r="K419" s="7">
        <f t="shared" si="22"/>
        <v>0</v>
      </c>
      <c r="L419" s="5">
        <f t="shared" si="24"/>
        <v>0</v>
      </c>
      <c r="M419">
        <f t="shared" si="23"/>
        <v>0</v>
      </c>
    </row>
    <row r="420" spans="11:13" hidden="1" x14ac:dyDescent="0.3">
      <c r="K420" s="7">
        <f t="shared" si="22"/>
        <v>0</v>
      </c>
      <c r="L420" s="5">
        <f t="shared" si="24"/>
        <v>0</v>
      </c>
      <c r="M420">
        <f t="shared" si="23"/>
        <v>0</v>
      </c>
    </row>
    <row r="421" spans="11:13" hidden="1" x14ac:dyDescent="0.3">
      <c r="K421" s="7">
        <f t="shared" si="22"/>
        <v>0</v>
      </c>
      <c r="L421" s="5">
        <f t="shared" si="24"/>
        <v>0</v>
      </c>
      <c r="M421">
        <f t="shared" si="23"/>
        <v>0</v>
      </c>
    </row>
    <row r="422" spans="11:13" hidden="1" x14ac:dyDescent="0.3">
      <c r="K422" s="7">
        <f t="shared" si="22"/>
        <v>0</v>
      </c>
      <c r="L422" s="5">
        <f t="shared" si="24"/>
        <v>0</v>
      </c>
      <c r="M422">
        <f t="shared" si="23"/>
        <v>0</v>
      </c>
    </row>
    <row r="423" spans="11:13" hidden="1" x14ac:dyDescent="0.3">
      <c r="K423" s="7">
        <f t="shared" si="22"/>
        <v>0</v>
      </c>
      <c r="L423" s="5">
        <f t="shared" si="24"/>
        <v>0</v>
      </c>
      <c r="M423">
        <f t="shared" si="23"/>
        <v>0</v>
      </c>
    </row>
    <row r="424" spans="11:13" hidden="1" x14ac:dyDescent="0.3">
      <c r="K424" s="7">
        <f t="shared" si="22"/>
        <v>0</v>
      </c>
      <c r="L424" s="5">
        <f t="shared" si="24"/>
        <v>0</v>
      </c>
      <c r="M424">
        <f t="shared" si="23"/>
        <v>0</v>
      </c>
    </row>
    <row r="425" spans="11:13" hidden="1" x14ac:dyDescent="0.3">
      <c r="K425" s="7">
        <f t="shared" si="22"/>
        <v>0</v>
      </c>
      <c r="L425" s="5">
        <f t="shared" si="24"/>
        <v>0</v>
      </c>
      <c r="M425">
        <f t="shared" si="23"/>
        <v>0</v>
      </c>
    </row>
    <row r="426" spans="11:13" hidden="1" x14ac:dyDescent="0.3">
      <c r="K426" s="7">
        <f t="shared" si="22"/>
        <v>0</v>
      </c>
      <c r="L426" s="5">
        <f t="shared" si="24"/>
        <v>0</v>
      </c>
      <c r="M426">
        <f t="shared" si="23"/>
        <v>0</v>
      </c>
    </row>
    <row r="427" spans="11:13" hidden="1" x14ac:dyDescent="0.3">
      <c r="K427" s="7">
        <f t="shared" si="22"/>
        <v>0</v>
      </c>
      <c r="L427" s="5">
        <f t="shared" si="24"/>
        <v>0</v>
      </c>
      <c r="M427">
        <f t="shared" si="23"/>
        <v>0</v>
      </c>
    </row>
    <row r="428" spans="11:13" hidden="1" x14ac:dyDescent="0.3">
      <c r="K428" s="7">
        <f t="shared" si="22"/>
        <v>0</v>
      </c>
      <c r="L428" s="5">
        <f t="shared" si="24"/>
        <v>0</v>
      </c>
      <c r="M428">
        <f t="shared" si="23"/>
        <v>0</v>
      </c>
    </row>
    <row r="429" spans="11:13" hidden="1" x14ac:dyDescent="0.3">
      <c r="K429" s="7">
        <f t="shared" si="22"/>
        <v>0</v>
      </c>
      <c r="L429" s="5">
        <f t="shared" si="24"/>
        <v>0</v>
      </c>
      <c r="M429">
        <f t="shared" si="23"/>
        <v>0</v>
      </c>
    </row>
    <row r="430" spans="11:13" hidden="1" x14ac:dyDescent="0.3">
      <c r="K430" s="7">
        <f t="shared" si="22"/>
        <v>0</v>
      </c>
      <c r="L430" s="5">
        <f t="shared" si="24"/>
        <v>0</v>
      </c>
      <c r="M430">
        <f t="shared" si="23"/>
        <v>0</v>
      </c>
    </row>
    <row r="431" spans="11:13" hidden="1" x14ac:dyDescent="0.3">
      <c r="K431" s="7">
        <f t="shared" si="22"/>
        <v>0</v>
      </c>
      <c r="L431" s="5">
        <f t="shared" si="24"/>
        <v>0</v>
      </c>
      <c r="M431">
        <f t="shared" si="23"/>
        <v>0</v>
      </c>
    </row>
    <row r="432" spans="11:13" hidden="1" x14ac:dyDescent="0.3">
      <c r="K432" s="7">
        <f t="shared" si="22"/>
        <v>0</v>
      </c>
      <c r="L432" s="5">
        <f t="shared" si="24"/>
        <v>0</v>
      </c>
      <c r="M432">
        <f t="shared" si="23"/>
        <v>0</v>
      </c>
    </row>
    <row r="433" spans="11:13" hidden="1" x14ac:dyDescent="0.3">
      <c r="K433" s="7">
        <f t="shared" si="22"/>
        <v>0</v>
      </c>
      <c r="L433" s="5">
        <f t="shared" si="24"/>
        <v>0</v>
      </c>
      <c r="M433">
        <f t="shared" si="23"/>
        <v>0</v>
      </c>
    </row>
    <row r="434" spans="11:13" hidden="1" x14ac:dyDescent="0.3">
      <c r="K434" s="7">
        <f t="shared" si="22"/>
        <v>0</v>
      </c>
      <c r="L434" s="5">
        <f t="shared" si="24"/>
        <v>0</v>
      </c>
      <c r="M434">
        <f t="shared" si="23"/>
        <v>0</v>
      </c>
    </row>
    <row r="435" spans="11:13" hidden="1" x14ac:dyDescent="0.3">
      <c r="K435" s="7">
        <f t="shared" si="22"/>
        <v>0</v>
      </c>
      <c r="L435" s="5">
        <f t="shared" si="24"/>
        <v>0</v>
      </c>
      <c r="M435">
        <f t="shared" si="23"/>
        <v>0</v>
      </c>
    </row>
    <row r="436" spans="11:13" hidden="1" x14ac:dyDescent="0.3">
      <c r="K436" s="7">
        <f t="shared" si="22"/>
        <v>0</v>
      </c>
      <c r="L436" s="5">
        <f t="shared" si="24"/>
        <v>0</v>
      </c>
      <c r="M436">
        <f t="shared" si="23"/>
        <v>0</v>
      </c>
    </row>
    <row r="437" spans="11:13" hidden="1" x14ac:dyDescent="0.3">
      <c r="K437" s="7">
        <f t="shared" si="22"/>
        <v>0</v>
      </c>
      <c r="L437" s="5">
        <f t="shared" si="24"/>
        <v>0</v>
      </c>
      <c r="M437">
        <f t="shared" si="23"/>
        <v>0</v>
      </c>
    </row>
    <row r="438" spans="11:13" hidden="1" x14ac:dyDescent="0.3">
      <c r="K438" s="7">
        <f t="shared" si="22"/>
        <v>0</v>
      </c>
      <c r="L438" s="5">
        <f t="shared" si="24"/>
        <v>0</v>
      </c>
      <c r="M438">
        <f t="shared" si="23"/>
        <v>0</v>
      </c>
    </row>
    <row r="439" spans="11:13" hidden="1" x14ac:dyDescent="0.3">
      <c r="K439" s="7">
        <f t="shared" si="22"/>
        <v>0</v>
      </c>
      <c r="L439" s="5">
        <f t="shared" si="24"/>
        <v>0</v>
      </c>
      <c r="M439">
        <f t="shared" si="23"/>
        <v>0</v>
      </c>
    </row>
    <row r="440" spans="11:13" hidden="1" x14ac:dyDescent="0.3">
      <c r="K440" s="7">
        <f t="shared" si="22"/>
        <v>0</v>
      </c>
      <c r="L440" s="5">
        <f t="shared" si="24"/>
        <v>0</v>
      </c>
      <c r="M440">
        <f t="shared" si="23"/>
        <v>0</v>
      </c>
    </row>
    <row r="441" spans="11:13" hidden="1" x14ac:dyDescent="0.3">
      <c r="K441" s="7">
        <f t="shared" si="22"/>
        <v>0</v>
      </c>
      <c r="L441" s="5">
        <f t="shared" si="24"/>
        <v>0</v>
      </c>
      <c r="M441">
        <f t="shared" si="23"/>
        <v>0</v>
      </c>
    </row>
    <row r="442" spans="11:13" hidden="1" x14ac:dyDescent="0.3">
      <c r="K442" s="7">
        <f t="shared" si="22"/>
        <v>0</v>
      </c>
      <c r="L442" s="5">
        <f t="shared" si="24"/>
        <v>0</v>
      </c>
      <c r="M442">
        <f t="shared" si="23"/>
        <v>0</v>
      </c>
    </row>
    <row r="443" spans="11:13" hidden="1" x14ac:dyDescent="0.3">
      <c r="K443" s="7">
        <f t="shared" si="22"/>
        <v>0</v>
      </c>
      <c r="L443" s="5">
        <f t="shared" si="24"/>
        <v>0</v>
      </c>
      <c r="M443">
        <f t="shared" si="23"/>
        <v>0</v>
      </c>
    </row>
    <row r="444" spans="11:13" hidden="1" x14ac:dyDescent="0.3">
      <c r="K444" s="7">
        <f t="shared" si="22"/>
        <v>0</v>
      </c>
      <c r="L444" s="5">
        <f t="shared" si="24"/>
        <v>0</v>
      </c>
      <c r="M444">
        <f t="shared" si="23"/>
        <v>0</v>
      </c>
    </row>
    <row r="445" spans="11:13" hidden="1" x14ac:dyDescent="0.3">
      <c r="K445" s="7">
        <f t="shared" si="22"/>
        <v>0</v>
      </c>
      <c r="L445" s="5">
        <f t="shared" si="24"/>
        <v>0</v>
      </c>
      <c r="M445">
        <f t="shared" si="23"/>
        <v>0</v>
      </c>
    </row>
    <row r="446" spans="11:13" hidden="1" x14ac:dyDescent="0.3">
      <c r="K446" s="7">
        <f t="shared" si="22"/>
        <v>0</v>
      </c>
      <c r="L446" s="5">
        <f t="shared" si="24"/>
        <v>0</v>
      </c>
      <c r="M446">
        <f t="shared" si="23"/>
        <v>0</v>
      </c>
    </row>
    <row r="447" spans="11:13" hidden="1" x14ac:dyDescent="0.3">
      <c r="K447" s="7">
        <f t="shared" si="22"/>
        <v>0</v>
      </c>
      <c r="L447" s="5">
        <f t="shared" si="24"/>
        <v>0</v>
      </c>
      <c r="M447">
        <f t="shared" si="23"/>
        <v>0</v>
      </c>
    </row>
    <row r="448" spans="11:13" hidden="1" x14ac:dyDescent="0.3">
      <c r="K448" s="7">
        <f t="shared" si="22"/>
        <v>0</v>
      </c>
      <c r="L448" s="5">
        <f t="shared" si="24"/>
        <v>0</v>
      </c>
      <c r="M448">
        <f t="shared" si="23"/>
        <v>0</v>
      </c>
    </row>
    <row r="449" spans="11:13" hidden="1" x14ac:dyDescent="0.3">
      <c r="K449" s="7">
        <f t="shared" si="22"/>
        <v>0</v>
      </c>
      <c r="L449" s="5">
        <f t="shared" si="24"/>
        <v>0</v>
      </c>
      <c r="M449">
        <f t="shared" si="23"/>
        <v>0</v>
      </c>
    </row>
    <row r="450" spans="11:13" hidden="1" x14ac:dyDescent="0.3">
      <c r="K450" s="7">
        <f t="shared" si="22"/>
        <v>0</v>
      </c>
      <c r="L450" s="5">
        <f t="shared" si="24"/>
        <v>0</v>
      </c>
      <c r="M450">
        <f t="shared" si="23"/>
        <v>0</v>
      </c>
    </row>
    <row r="451" spans="11:13" hidden="1" x14ac:dyDescent="0.3">
      <c r="K451" s="7">
        <f t="shared" si="22"/>
        <v>0</v>
      </c>
      <c r="L451" s="5">
        <f t="shared" si="24"/>
        <v>0</v>
      </c>
      <c r="M451">
        <f t="shared" si="23"/>
        <v>0</v>
      </c>
    </row>
    <row r="452" spans="11:13" hidden="1" x14ac:dyDescent="0.3">
      <c r="K452" s="7">
        <f t="shared" si="22"/>
        <v>0</v>
      </c>
      <c r="L452" s="5">
        <f t="shared" si="24"/>
        <v>0</v>
      </c>
      <c r="M452">
        <f t="shared" si="23"/>
        <v>0</v>
      </c>
    </row>
    <row r="453" spans="11:13" hidden="1" x14ac:dyDescent="0.3">
      <c r="K453" s="7">
        <f t="shared" ref="K453:K496" si="25">SUM(F453:J453)</f>
        <v>0</v>
      </c>
      <c r="L453" s="5">
        <f t="shared" si="24"/>
        <v>0</v>
      </c>
      <c r="M453">
        <f t="shared" ref="M453:M498" si="26">SUM(K453*L453)</f>
        <v>0</v>
      </c>
    </row>
    <row r="454" spans="11:13" hidden="1" x14ac:dyDescent="0.3">
      <c r="K454" s="7">
        <f t="shared" si="25"/>
        <v>0</v>
      </c>
      <c r="L454" s="5">
        <f t="shared" ref="L454:L498" si="27">IF(D454="X",0,IF(E454="",0,IF(E454="H",0,VLOOKUP(E454,$F$539:$G$553,2))))</f>
        <v>0</v>
      </c>
      <c r="M454">
        <f t="shared" si="26"/>
        <v>0</v>
      </c>
    </row>
    <row r="455" spans="11:13" hidden="1" x14ac:dyDescent="0.3">
      <c r="K455" s="7">
        <f t="shared" si="25"/>
        <v>0</v>
      </c>
      <c r="L455" s="5">
        <f t="shared" si="27"/>
        <v>0</v>
      </c>
      <c r="M455">
        <f t="shared" si="26"/>
        <v>0</v>
      </c>
    </row>
    <row r="456" spans="11:13" hidden="1" x14ac:dyDescent="0.3">
      <c r="K456" s="7">
        <f t="shared" si="25"/>
        <v>0</v>
      </c>
      <c r="L456" s="5">
        <f t="shared" si="27"/>
        <v>0</v>
      </c>
      <c r="M456">
        <f t="shared" si="26"/>
        <v>0</v>
      </c>
    </row>
    <row r="457" spans="11:13" hidden="1" x14ac:dyDescent="0.3">
      <c r="K457" s="7">
        <f t="shared" si="25"/>
        <v>0</v>
      </c>
      <c r="L457" s="5">
        <f t="shared" si="27"/>
        <v>0</v>
      </c>
      <c r="M457">
        <f t="shared" si="26"/>
        <v>0</v>
      </c>
    </row>
    <row r="458" spans="11:13" hidden="1" x14ac:dyDescent="0.3">
      <c r="K458" s="7">
        <f t="shared" si="25"/>
        <v>0</v>
      </c>
      <c r="L458" s="5">
        <f t="shared" si="27"/>
        <v>0</v>
      </c>
      <c r="M458">
        <f t="shared" si="26"/>
        <v>0</v>
      </c>
    </row>
    <row r="459" spans="11:13" hidden="1" x14ac:dyDescent="0.3">
      <c r="K459" s="7">
        <f t="shared" si="25"/>
        <v>0</v>
      </c>
      <c r="L459" s="5">
        <f t="shared" si="27"/>
        <v>0</v>
      </c>
      <c r="M459">
        <f t="shared" si="26"/>
        <v>0</v>
      </c>
    </row>
    <row r="460" spans="11:13" hidden="1" x14ac:dyDescent="0.3">
      <c r="K460" s="7">
        <f t="shared" si="25"/>
        <v>0</v>
      </c>
      <c r="L460" s="5">
        <f t="shared" si="27"/>
        <v>0</v>
      </c>
      <c r="M460">
        <f t="shared" si="26"/>
        <v>0</v>
      </c>
    </row>
    <row r="461" spans="11:13" hidden="1" x14ac:dyDescent="0.3">
      <c r="K461" s="7">
        <f t="shared" si="25"/>
        <v>0</v>
      </c>
      <c r="L461" s="5">
        <f t="shared" si="27"/>
        <v>0</v>
      </c>
      <c r="M461">
        <f t="shared" si="26"/>
        <v>0</v>
      </c>
    </row>
    <row r="462" spans="11:13" hidden="1" x14ac:dyDescent="0.3">
      <c r="K462" s="7">
        <f t="shared" si="25"/>
        <v>0</v>
      </c>
      <c r="L462" s="5">
        <f t="shared" si="27"/>
        <v>0</v>
      </c>
      <c r="M462">
        <f t="shared" si="26"/>
        <v>0</v>
      </c>
    </row>
    <row r="463" spans="11:13" hidden="1" x14ac:dyDescent="0.3">
      <c r="K463" s="7">
        <f t="shared" si="25"/>
        <v>0</v>
      </c>
      <c r="L463" s="5">
        <f t="shared" si="27"/>
        <v>0</v>
      </c>
      <c r="M463">
        <f t="shared" si="26"/>
        <v>0</v>
      </c>
    </row>
    <row r="464" spans="11:13" hidden="1" x14ac:dyDescent="0.3">
      <c r="K464" s="7">
        <f t="shared" si="25"/>
        <v>0</v>
      </c>
      <c r="L464" s="5">
        <f t="shared" si="27"/>
        <v>0</v>
      </c>
      <c r="M464">
        <f t="shared" si="26"/>
        <v>0</v>
      </c>
    </row>
    <row r="465" spans="11:13" hidden="1" x14ac:dyDescent="0.3">
      <c r="K465" s="7">
        <f t="shared" si="25"/>
        <v>0</v>
      </c>
      <c r="L465" s="5">
        <f t="shared" si="27"/>
        <v>0</v>
      </c>
      <c r="M465">
        <f t="shared" si="26"/>
        <v>0</v>
      </c>
    </row>
    <row r="466" spans="11:13" hidden="1" x14ac:dyDescent="0.3">
      <c r="K466" s="7">
        <f t="shared" si="25"/>
        <v>0</v>
      </c>
      <c r="L466" s="5">
        <f t="shared" si="27"/>
        <v>0</v>
      </c>
      <c r="M466">
        <f t="shared" si="26"/>
        <v>0</v>
      </c>
    </row>
    <row r="467" spans="11:13" hidden="1" x14ac:dyDescent="0.3">
      <c r="K467" s="7">
        <f t="shared" si="25"/>
        <v>0</v>
      </c>
      <c r="L467" s="5">
        <f t="shared" si="27"/>
        <v>0</v>
      </c>
      <c r="M467">
        <f t="shared" si="26"/>
        <v>0</v>
      </c>
    </row>
    <row r="468" spans="11:13" hidden="1" x14ac:dyDescent="0.3">
      <c r="K468" s="7">
        <f t="shared" si="25"/>
        <v>0</v>
      </c>
      <c r="L468" s="5">
        <f t="shared" si="27"/>
        <v>0</v>
      </c>
      <c r="M468">
        <f t="shared" si="26"/>
        <v>0</v>
      </c>
    </row>
    <row r="469" spans="11:13" hidden="1" x14ac:dyDescent="0.3">
      <c r="K469" s="7">
        <f t="shared" si="25"/>
        <v>0</v>
      </c>
      <c r="L469" s="5">
        <f t="shared" si="27"/>
        <v>0</v>
      </c>
      <c r="M469">
        <f t="shared" si="26"/>
        <v>0</v>
      </c>
    </row>
    <row r="470" spans="11:13" hidden="1" x14ac:dyDescent="0.3">
      <c r="K470" s="7">
        <f t="shared" si="25"/>
        <v>0</v>
      </c>
      <c r="L470" s="5">
        <f t="shared" si="27"/>
        <v>0</v>
      </c>
      <c r="M470">
        <f t="shared" si="26"/>
        <v>0</v>
      </c>
    </row>
    <row r="471" spans="11:13" hidden="1" x14ac:dyDescent="0.3">
      <c r="K471" s="7">
        <f t="shared" si="25"/>
        <v>0</v>
      </c>
      <c r="L471" s="5">
        <f t="shared" si="27"/>
        <v>0</v>
      </c>
      <c r="M471">
        <f t="shared" si="26"/>
        <v>0</v>
      </c>
    </row>
    <row r="472" spans="11:13" hidden="1" x14ac:dyDescent="0.3">
      <c r="K472" s="7">
        <f t="shared" si="25"/>
        <v>0</v>
      </c>
      <c r="L472" s="5">
        <f t="shared" si="27"/>
        <v>0</v>
      </c>
      <c r="M472">
        <f t="shared" si="26"/>
        <v>0</v>
      </c>
    </row>
    <row r="473" spans="11:13" hidden="1" x14ac:dyDescent="0.3">
      <c r="K473" s="7">
        <f t="shared" si="25"/>
        <v>0</v>
      </c>
      <c r="L473" s="5">
        <f t="shared" si="27"/>
        <v>0</v>
      </c>
      <c r="M473">
        <f t="shared" si="26"/>
        <v>0</v>
      </c>
    </row>
    <row r="474" spans="11:13" hidden="1" x14ac:dyDescent="0.3">
      <c r="K474" s="7">
        <f t="shared" si="25"/>
        <v>0</v>
      </c>
      <c r="L474" s="5">
        <f t="shared" si="27"/>
        <v>0</v>
      </c>
      <c r="M474">
        <f t="shared" si="26"/>
        <v>0</v>
      </c>
    </row>
    <row r="475" spans="11:13" hidden="1" x14ac:dyDescent="0.3">
      <c r="K475" s="7">
        <f t="shared" si="25"/>
        <v>0</v>
      </c>
      <c r="L475" s="5">
        <f t="shared" si="27"/>
        <v>0</v>
      </c>
      <c r="M475">
        <f t="shared" si="26"/>
        <v>0</v>
      </c>
    </row>
    <row r="476" spans="11:13" hidden="1" x14ac:dyDescent="0.3">
      <c r="K476" s="7">
        <f t="shared" si="25"/>
        <v>0</v>
      </c>
      <c r="L476" s="5">
        <f t="shared" si="27"/>
        <v>0</v>
      </c>
      <c r="M476">
        <f t="shared" si="26"/>
        <v>0</v>
      </c>
    </row>
    <row r="477" spans="11:13" hidden="1" x14ac:dyDescent="0.3">
      <c r="K477" s="7">
        <f t="shared" si="25"/>
        <v>0</v>
      </c>
      <c r="L477" s="5">
        <f t="shared" si="27"/>
        <v>0</v>
      </c>
      <c r="M477">
        <f t="shared" si="26"/>
        <v>0</v>
      </c>
    </row>
    <row r="478" spans="11:13" hidden="1" x14ac:dyDescent="0.3">
      <c r="K478" s="7">
        <f t="shared" si="25"/>
        <v>0</v>
      </c>
      <c r="L478" s="5">
        <f t="shared" si="27"/>
        <v>0</v>
      </c>
      <c r="M478">
        <f t="shared" si="26"/>
        <v>0</v>
      </c>
    </row>
    <row r="479" spans="11:13" hidden="1" x14ac:dyDescent="0.3">
      <c r="K479" s="7">
        <f t="shared" si="25"/>
        <v>0</v>
      </c>
      <c r="L479" s="5">
        <f t="shared" si="27"/>
        <v>0</v>
      </c>
      <c r="M479">
        <f t="shared" si="26"/>
        <v>0</v>
      </c>
    </row>
    <row r="480" spans="11:13" hidden="1" x14ac:dyDescent="0.3">
      <c r="K480" s="7">
        <f t="shared" si="25"/>
        <v>0</v>
      </c>
      <c r="L480" s="5">
        <f t="shared" si="27"/>
        <v>0</v>
      </c>
      <c r="M480">
        <f t="shared" si="26"/>
        <v>0</v>
      </c>
    </row>
    <row r="481" spans="11:13" hidden="1" x14ac:dyDescent="0.3">
      <c r="K481" s="7">
        <f t="shared" si="25"/>
        <v>0</v>
      </c>
      <c r="L481" s="5">
        <f t="shared" si="27"/>
        <v>0</v>
      </c>
      <c r="M481">
        <f t="shared" si="26"/>
        <v>0</v>
      </c>
    </row>
    <row r="482" spans="11:13" hidden="1" x14ac:dyDescent="0.3">
      <c r="K482" s="7">
        <f t="shared" si="25"/>
        <v>0</v>
      </c>
      <c r="L482" s="5">
        <f t="shared" si="27"/>
        <v>0</v>
      </c>
      <c r="M482">
        <f t="shared" si="26"/>
        <v>0</v>
      </c>
    </row>
    <row r="483" spans="11:13" hidden="1" x14ac:dyDescent="0.3">
      <c r="K483" s="7">
        <f t="shared" si="25"/>
        <v>0</v>
      </c>
      <c r="L483" s="5">
        <f t="shared" si="27"/>
        <v>0</v>
      </c>
      <c r="M483">
        <f t="shared" si="26"/>
        <v>0</v>
      </c>
    </row>
    <row r="484" spans="11:13" hidden="1" x14ac:dyDescent="0.3">
      <c r="K484" s="7">
        <f t="shared" si="25"/>
        <v>0</v>
      </c>
      <c r="L484" s="5">
        <f t="shared" si="27"/>
        <v>0</v>
      </c>
      <c r="M484">
        <f t="shared" si="26"/>
        <v>0</v>
      </c>
    </row>
    <row r="485" spans="11:13" hidden="1" x14ac:dyDescent="0.3">
      <c r="K485" s="7">
        <f t="shared" si="25"/>
        <v>0</v>
      </c>
      <c r="L485" s="5">
        <f t="shared" si="27"/>
        <v>0</v>
      </c>
      <c r="M485">
        <f t="shared" si="26"/>
        <v>0</v>
      </c>
    </row>
    <row r="486" spans="11:13" hidden="1" x14ac:dyDescent="0.3">
      <c r="K486" s="7">
        <f t="shared" si="25"/>
        <v>0</v>
      </c>
      <c r="L486" s="5">
        <f t="shared" si="27"/>
        <v>0</v>
      </c>
      <c r="M486">
        <f t="shared" si="26"/>
        <v>0</v>
      </c>
    </row>
    <row r="487" spans="11:13" hidden="1" x14ac:dyDescent="0.3">
      <c r="K487" s="7">
        <f t="shared" si="25"/>
        <v>0</v>
      </c>
      <c r="L487" s="5">
        <f t="shared" si="27"/>
        <v>0</v>
      </c>
      <c r="M487">
        <f t="shared" si="26"/>
        <v>0</v>
      </c>
    </row>
    <row r="488" spans="11:13" hidden="1" x14ac:dyDescent="0.3">
      <c r="K488" s="7">
        <f t="shared" si="25"/>
        <v>0</v>
      </c>
      <c r="L488" s="5">
        <f t="shared" si="27"/>
        <v>0</v>
      </c>
      <c r="M488">
        <f t="shared" si="26"/>
        <v>0</v>
      </c>
    </row>
    <row r="489" spans="11:13" hidden="1" x14ac:dyDescent="0.3">
      <c r="K489" s="7">
        <f t="shared" si="25"/>
        <v>0</v>
      </c>
      <c r="L489" s="5">
        <f t="shared" si="27"/>
        <v>0</v>
      </c>
      <c r="M489">
        <f t="shared" si="26"/>
        <v>0</v>
      </c>
    </row>
    <row r="490" spans="11:13" hidden="1" x14ac:dyDescent="0.3">
      <c r="K490" s="7">
        <f t="shared" si="25"/>
        <v>0</v>
      </c>
      <c r="L490" s="5">
        <f t="shared" si="27"/>
        <v>0</v>
      </c>
      <c r="M490">
        <f t="shared" si="26"/>
        <v>0</v>
      </c>
    </row>
    <row r="491" spans="11:13" hidden="1" x14ac:dyDescent="0.3">
      <c r="K491" s="7">
        <f t="shared" ref="K491:K494" si="28">SUM(F491:J491)</f>
        <v>0</v>
      </c>
      <c r="L491" s="5">
        <f t="shared" si="27"/>
        <v>0</v>
      </c>
      <c r="M491">
        <f t="shared" si="26"/>
        <v>0</v>
      </c>
    </row>
    <row r="492" spans="11:13" hidden="1" x14ac:dyDescent="0.3">
      <c r="K492" s="7">
        <f t="shared" si="28"/>
        <v>0</v>
      </c>
      <c r="L492" s="5">
        <f t="shared" si="27"/>
        <v>0</v>
      </c>
      <c r="M492">
        <f t="shared" si="26"/>
        <v>0</v>
      </c>
    </row>
    <row r="493" spans="11:13" hidden="1" x14ac:dyDescent="0.3">
      <c r="K493" s="7">
        <f t="shared" si="28"/>
        <v>0</v>
      </c>
      <c r="L493" s="5">
        <f t="shared" si="27"/>
        <v>0</v>
      </c>
      <c r="M493">
        <f t="shared" si="26"/>
        <v>0</v>
      </c>
    </row>
    <row r="494" spans="11:13" hidden="1" x14ac:dyDescent="0.3">
      <c r="K494" s="7">
        <f t="shared" si="28"/>
        <v>0</v>
      </c>
      <c r="L494" s="5">
        <f t="shared" si="27"/>
        <v>0</v>
      </c>
      <c r="M494">
        <f t="shared" si="26"/>
        <v>0</v>
      </c>
    </row>
    <row r="495" spans="11:13" hidden="1" x14ac:dyDescent="0.3">
      <c r="K495" s="7">
        <f t="shared" si="25"/>
        <v>0</v>
      </c>
      <c r="L495" s="5">
        <f t="shared" si="27"/>
        <v>0</v>
      </c>
      <c r="M495">
        <f t="shared" si="26"/>
        <v>0</v>
      </c>
    </row>
    <row r="496" spans="11:13" hidden="1" x14ac:dyDescent="0.3">
      <c r="K496" s="7">
        <f t="shared" si="25"/>
        <v>0</v>
      </c>
      <c r="L496" s="5">
        <f t="shared" si="27"/>
        <v>0</v>
      </c>
      <c r="M496">
        <f t="shared" si="26"/>
        <v>0</v>
      </c>
    </row>
    <row r="497" spans="3:13" ht="15" thickTop="1" x14ac:dyDescent="0.3">
      <c r="L497" s="5">
        <f t="shared" si="27"/>
        <v>0</v>
      </c>
      <c r="M497">
        <f t="shared" si="26"/>
        <v>0</v>
      </c>
    </row>
    <row r="498" spans="3:13" hidden="1" x14ac:dyDescent="0.3">
      <c r="L498" s="5">
        <f t="shared" si="27"/>
        <v>0</v>
      </c>
      <c r="M498">
        <f t="shared" si="26"/>
        <v>0</v>
      </c>
    </row>
    <row r="499" spans="3:13" hidden="1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hidden="1" x14ac:dyDescent="0.3">
      <c r="C500" s="149" t="str">
        <f>IF(F539="","Vrije categorie",F539)</f>
        <v>A</v>
      </c>
      <c r="D500" s="149"/>
      <c r="E500" s="149"/>
      <c r="F500" s="149">
        <f t="shared" ref="F500:F514" si="29">SUMPRODUCT(--($E$4:$E$498=C500),--($D$4:$D$498=""),$F$4:$F$498)</f>
        <v>22.7</v>
      </c>
      <c r="G500" s="149">
        <f t="shared" ref="G500:G514" si="30">SUMPRODUCT(--($E$4:$E$498=C500),--($D$4:$D$498=""),$G$4:$G$498)</f>
        <v>492.6</v>
      </c>
      <c r="H500" s="149">
        <f t="shared" ref="H500:H514" si="31">SUMPRODUCT(--($E$4:$E$498=C500),--($D$4:$D$498=""),$H$4:$H$498)</f>
        <v>0</v>
      </c>
      <c r="I500" s="149">
        <f t="shared" ref="I500:I514" si="32">SUMPRODUCT(--($E$4:$E$498=C500),--($D$4:$D$498=""),$I$4:$I$498)</f>
        <v>0</v>
      </c>
      <c r="J500" s="149">
        <f t="shared" ref="J500:J514" si="33">SUMPRODUCT(--($E$4:$E$498=C500),--($D$4:$D$498=""),$J$4:$J$498)</f>
        <v>0</v>
      </c>
      <c r="K500" s="149">
        <f t="shared" ref="K500:K514" si="34">SUM(F500:J500)</f>
        <v>515.30000000000007</v>
      </c>
      <c r="L500" s="149"/>
      <c r="M500" s="149">
        <f t="shared" ref="M500:M513" si="35">SUMPRODUCT(--($E$4:$E$498=C500),--($D$4:$D$498=""),$M$4:$M$498)</f>
        <v>108346</v>
      </c>
    </row>
    <row r="501" spans="3:13" hidden="1" x14ac:dyDescent="0.3">
      <c r="C501" s="149" t="str">
        <f t="shared" ref="C501:C514" si="36">IF(F540="","Vrije categorie",F540)</f>
        <v>A1</v>
      </c>
      <c r="D501" s="149"/>
      <c r="E501" s="149"/>
      <c r="F501" s="149">
        <f t="shared" si="29"/>
        <v>15.3</v>
      </c>
      <c r="G501" s="149">
        <f t="shared" si="30"/>
        <v>0</v>
      </c>
      <c r="H501" s="149">
        <f t="shared" si="31"/>
        <v>0</v>
      </c>
      <c r="I501" s="149">
        <f t="shared" si="32"/>
        <v>0</v>
      </c>
      <c r="J501" s="149">
        <f t="shared" si="33"/>
        <v>0</v>
      </c>
      <c r="K501" s="149">
        <f t="shared" si="34"/>
        <v>15.3</v>
      </c>
      <c r="L501" s="149"/>
      <c r="M501" s="149">
        <f t="shared" si="35"/>
        <v>1836</v>
      </c>
    </row>
    <row r="502" spans="3:13" hidden="1" x14ac:dyDescent="0.3">
      <c r="C502" s="149" t="str">
        <f t="shared" si="36"/>
        <v>B</v>
      </c>
      <c r="D502" s="149"/>
      <c r="E502" s="149"/>
      <c r="F502" s="149">
        <f t="shared" si="29"/>
        <v>14.6</v>
      </c>
      <c r="G502" s="149">
        <f t="shared" si="30"/>
        <v>111.4</v>
      </c>
      <c r="H502" s="149">
        <f t="shared" si="31"/>
        <v>0</v>
      </c>
      <c r="I502" s="149">
        <f t="shared" si="32"/>
        <v>0</v>
      </c>
      <c r="J502" s="149">
        <f t="shared" si="33"/>
        <v>0</v>
      </c>
      <c r="K502" s="149">
        <f t="shared" si="34"/>
        <v>126</v>
      </c>
      <c r="L502" s="149"/>
      <c r="M502" s="149">
        <f t="shared" si="35"/>
        <v>25200</v>
      </c>
    </row>
    <row r="503" spans="3:13" hidden="1" x14ac:dyDescent="0.3">
      <c r="C503" s="149" t="str">
        <f t="shared" si="36"/>
        <v>C</v>
      </c>
      <c r="D503" s="149"/>
      <c r="E503" s="149"/>
      <c r="F503" s="149">
        <f t="shared" si="29"/>
        <v>0</v>
      </c>
      <c r="G503" s="149">
        <f t="shared" si="30"/>
        <v>0</v>
      </c>
      <c r="H503" s="149">
        <f t="shared" si="31"/>
        <v>0</v>
      </c>
      <c r="I503" s="149">
        <f t="shared" si="32"/>
        <v>0</v>
      </c>
      <c r="J503" s="149">
        <f t="shared" si="33"/>
        <v>28</v>
      </c>
      <c r="K503" s="149">
        <f t="shared" si="34"/>
        <v>28</v>
      </c>
      <c r="L503" s="149"/>
      <c r="M503" s="149">
        <f t="shared" si="35"/>
        <v>5600</v>
      </c>
    </row>
    <row r="504" spans="3:13" hidden="1" x14ac:dyDescent="0.3">
      <c r="C504" s="149" t="str">
        <f t="shared" si="36"/>
        <v>D</v>
      </c>
      <c r="D504" s="149"/>
      <c r="E504" s="149"/>
      <c r="F504" s="149">
        <f t="shared" si="29"/>
        <v>0</v>
      </c>
      <c r="G504" s="149">
        <f t="shared" si="30"/>
        <v>85.2</v>
      </c>
      <c r="H504" s="149">
        <f t="shared" si="31"/>
        <v>0</v>
      </c>
      <c r="I504" s="149">
        <f t="shared" si="32"/>
        <v>0</v>
      </c>
      <c r="J504" s="149">
        <f t="shared" si="33"/>
        <v>0</v>
      </c>
      <c r="K504" s="149">
        <f t="shared" si="34"/>
        <v>85.2</v>
      </c>
      <c r="L504" s="149"/>
      <c r="M504" s="149">
        <f t="shared" si="35"/>
        <v>17040</v>
      </c>
    </row>
    <row r="505" spans="3:13" hidden="1" x14ac:dyDescent="0.3">
      <c r="C505" s="149" t="str">
        <f t="shared" si="36"/>
        <v>Vrije categorie</v>
      </c>
      <c r="D505" s="149"/>
      <c r="E505" s="149"/>
      <c r="F505" s="149">
        <f t="shared" si="29"/>
        <v>0</v>
      </c>
      <c r="G505" s="149">
        <f t="shared" si="30"/>
        <v>0</v>
      </c>
      <c r="H505" s="149">
        <f t="shared" si="31"/>
        <v>0</v>
      </c>
      <c r="I505" s="149">
        <f t="shared" si="32"/>
        <v>0</v>
      </c>
      <c r="J505" s="149">
        <f t="shared" si="33"/>
        <v>0</v>
      </c>
      <c r="K505" s="149">
        <f t="shared" si="34"/>
        <v>0</v>
      </c>
      <c r="L505" s="149"/>
      <c r="M505" s="149">
        <f t="shared" si="35"/>
        <v>0</v>
      </c>
    </row>
    <row r="506" spans="3:13" hidden="1" x14ac:dyDescent="0.3">
      <c r="C506" s="149" t="str">
        <f t="shared" si="36"/>
        <v>Vrije categorie</v>
      </c>
      <c r="D506" s="149"/>
      <c r="E506" s="149"/>
      <c r="F506" s="149">
        <f t="shared" si="29"/>
        <v>0</v>
      </c>
      <c r="G506" s="149">
        <f t="shared" si="30"/>
        <v>0</v>
      </c>
      <c r="H506" s="149">
        <f t="shared" si="31"/>
        <v>0</v>
      </c>
      <c r="I506" s="149">
        <f t="shared" si="32"/>
        <v>0</v>
      </c>
      <c r="J506" s="149">
        <f t="shared" si="33"/>
        <v>0</v>
      </c>
      <c r="K506" s="149">
        <f t="shared" si="34"/>
        <v>0</v>
      </c>
      <c r="L506" s="149"/>
      <c r="M506" s="149">
        <f t="shared" si="35"/>
        <v>0</v>
      </c>
    </row>
    <row r="507" spans="3:13" hidden="1" x14ac:dyDescent="0.3">
      <c r="C507" s="149" t="str">
        <f t="shared" si="36"/>
        <v>Vrije categorie</v>
      </c>
      <c r="D507" s="149"/>
      <c r="E507" s="149"/>
      <c r="F507" s="149">
        <f t="shared" si="29"/>
        <v>0</v>
      </c>
      <c r="G507" s="149">
        <f t="shared" si="30"/>
        <v>0</v>
      </c>
      <c r="H507" s="149">
        <f t="shared" si="31"/>
        <v>0</v>
      </c>
      <c r="I507" s="149">
        <f t="shared" si="32"/>
        <v>0</v>
      </c>
      <c r="J507" s="149">
        <f t="shared" si="33"/>
        <v>0</v>
      </c>
      <c r="K507" s="149">
        <f t="shared" si="34"/>
        <v>0</v>
      </c>
      <c r="L507" s="149"/>
      <c r="M507" s="149">
        <f t="shared" si="35"/>
        <v>0</v>
      </c>
    </row>
    <row r="508" spans="3:13" hidden="1" x14ac:dyDescent="0.3">
      <c r="C508" s="149" t="str">
        <f t="shared" si="36"/>
        <v>Vrije categorie</v>
      </c>
      <c r="D508" s="149"/>
      <c r="E508" s="149"/>
      <c r="F508" s="149">
        <f t="shared" si="29"/>
        <v>0</v>
      </c>
      <c r="G508" s="149">
        <f t="shared" si="30"/>
        <v>0</v>
      </c>
      <c r="H508" s="149">
        <f t="shared" si="31"/>
        <v>0</v>
      </c>
      <c r="I508" s="149">
        <f t="shared" si="32"/>
        <v>0</v>
      </c>
      <c r="J508" s="149">
        <f t="shared" si="33"/>
        <v>0</v>
      </c>
      <c r="K508" s="149">
        <f t="shared" si="34"/>
        <v>0</v>
      </c>
      <c r="L508" s="149"/>
      <c r="M508" s="149">
        <f t="shared" si="35"/>
        <v>0</v>
      </c>
    </row>
    <row r="509" spans="3:13" hidden="1" x14ac:dyDescent="0.3">
      <c r="C509" s="149" t="str">
        <f t="shared" si="36"/>
        <v>Vrije categorie</v>
      </c>
      <c r="D509" s="149"/>
      <c r="E509" s="149"/>
      <c r="F509" s="149">
        <f t="shared" si="29"/>
        <v>0</v>
      </c>
      <c r="G509" s="149">
        <f t="shared" si="30"/>
        <v>0</v>
      </c>
      <c r="H509" s="149">
        <f t="shared" si="31"/>
        <v>0</v>
      </c>
      <c r="I509" s="149">
        <f t="shared" si="32"/>
        <v>0</v>
      </c>
      <c r="J509" s="149">
        <f t="shared" si="33"/>
        <v>0</v>
      </c>
      <c r="K509" s="149">
        <f t="shared" si="34"/>
        <v>0</v>
      </c>
      <c r="L509" s="149"/>
      <c r="M509" s="149">
        <f t="shared" si="35"/>
        <v>0</v>
      </c>
    </row>
    <row r="510" spans="3:13" hidden="1" x14ac:dyDescent="0.3">
      <c r="C510" s="149" t="str">
        <f t="shared" si="36"/>
        <v>Vrije categorie</v>
      </c>
      <c r="D510" s="149"/>
      <c r="E510" s="149"/>
      <c r="F510" s="149">
        <f t="shared" si="29"/>
        <v>0</v>
      </c>
      <c r="G510" s="149">
        <f t="shared" si="30"/>
        <v>0</v>
      </c>
      <c r="H510" s="149">
        <f t="shared" si="31"/>
        <v>0</v>
      </c>
      <c r="I510" s="149">
        <f t="shared" si="32"/>
        <v>0</v>
      </c>
      <c r="J510" s="149">
        <f t="shared" si="33"/>
        <v>0</v>
      </c>
      <c r="K510" s="149">
        <f t="shared" si="34"/>
        <v>0</v>
      </c>
      <c r="L510" s="149"/>
      <c r="M510" s="149">
        <f t="shared" si="35"/>
        <v>0</v>
      </c>
    </row>
    <row r="511" spans="3:13" hidden="1" x14ac:dyDescent="0.3">
      <c r="C511" s="149" t="str">
        <f t="shared" si="36"/>
        <v>Vrije categorie</v>
      </c>
      <c r="D511" s="149"/>
      <c r="E511" s="149"/>
      <c r="F511" s="149">
        <f t="shared" si="29"/>
        <v>0</v>
      </c>
      <c r="G511" s="149">
        <f t="shared" si="30"/>
        <v>0</v>
      </c>
      <c r="H511" s="149">
        <f t="shared" si="31"/>
        <v>0</v>
      </c>
      <c r="I511" s="149">
        <f t="shared" si="32"/>
        <v>0</v>
      </c>
      <c r="J511" s="149">
        <f t="shared" si="33"/>
        <v>0</v>
      </c>
      <c r="K511" s="149">
        <f t="shared" si="34"/>
        <v>0</v>
      </c>
      <c r="L511" s="149"/>
      <c r="M511" s="149">
        <f t="shared" si="35"/>
        <v>0</v>
      </c>
    </row>
    <row r="512" spans="3:13" hidden="1" x14ac:dyDescent="0.3">
      <c r="C512" s="149" t="str">
        <f t="shared" si="36"/>
        <v>Vrije categorie</v>
      </c>
      <c r="D512" s="149"/>
      <c r="E512" s="149"/>
      <c r="F512" s="149">
        <f t="shared" si="29"/>
        <v>0</v>
      </c>
      <c r="G512" s="149">
        <f t="shared" si="30"/>
        <v>0</v>
      </c>
      <c r="H512" s="149">
        <f t="shared" si="31"/>
        <v>0</v>
      </c>
      <c r="I512" s="149">
        <f t="shared" si="32"/>
        <v>0</v>
      </c>
      <c r="J512" s="149">
        <f t="shared" si="33"/>
        <v>0</v>
      </c>
      <c r="K512" s="149">
        <f t="shared" si="34"/>
        <v>0</v>
      </c>
      <c r="L512" s="149"/>
      <c r="M512" s="149">
        <f t="shared" si="35"/>
        <v>0</v>
      </c>
    </row>
    <row r="513" spans="3:13" hidden="1" x14ac:dyDescent="0.3">
      <c r="C513" s="149" t="str">
        <f t="shared" si="36"/>
        <v>Vrije categorie</v>
      </c>
      <c r="D513" s="149"/>
      <c r="E513" s="149"/>
      <c r="F513" s="149">
        <f t="shared" si="29"/>
        <v>0</v>
      </c>
      <c r="G513" s="149">
        <f t="shared" si="30"/>
        <v>0</v>
      </c>
      <c r="H513" s="149">
        <f t="shared" si="31"/>
        <v>0</v>
      </c>
      <c r="I513" s="149">
        <f t="shared" si="32"/>
        <v>0</v>
      </c>
      <c r="J513" s="149">
        <f t="shared" si="33"/>
        <v>0</v>
      </c>
      <c r="K513" s="149">
        <f t="shared" si="34"/>
        <v>0</v>
      </c>
      <c r="L513" s="149"/>
      <c r="M513" s="149">
        <f t="shared" si="35"/>
        <v>0</v>
      </c>
    </row>
    <row r="514" spans="3:13" hidden="1" x14ac:dyDescent="0.3">
      <c r="C514" s="149" t="str">
        <f t="shared" si="36"/>
        <v>Vrije categorie</v>
      </c>
      <c r="D514" s="149"/>
      <c r="E514" s="149"/>
      <c r="F514" s="149">
        <f t="shared" si="29"/>
        <v>0</v>
      </c>
      <c r="G514" s="149">
        <f t="shared" si="30"/>
        <v>0</v>
      </c>
      <c r="H514" s="149">
        <f t="shared" si="31"/>
        <v>0</v>
      </c>
      <c r="I514" s="149">
        <f t="shared" si="32"/>
        <v>0</v>
      </c>
      <c r="J514" s="149">
        <f t="shared" si="33"/>
        <v>0</v>
      </c>
      <c r="K514" s="149">
        <f t="shared" si="34"/>
        <v>0</v>
      </c>
      <c r="L514" s="149"/>
      <c r="M514" s="149">
        <f>SUMPRODUCT(--($E$4:$E$498=C514),--($D$4:$D$498=""),$M$4:$M$498)</f>
        <v>0</v>
      </c>
    </row>
    <row r="515" spans="3:13" ht="15" hidden="1" thickBot="1" x14ac:dyDescent="0.35">
      <c r="C515" s="150" t="s">
        <v>37</v>
      </c>
      <c r="D515" s="150"/>
      <c r="E515" s="150"/>
      <c r="F515" s="150">
        <f>SUM(F500:F514)</f>
        <v>52.6</v>
      </c>
      <c r="G515" s="150">
        <f t="shared" ref="G515:K515" si="37">SUM(G500:G514)</f>
        <v>689.2</v>
      </c>
      <c r="H515" s="150">
        <f t="shared" si="37"/>
        <v>0</v>
      </c>
      <c r="I515" s="150">
        <f t="shared" si="37"/>
        <v>0</v>
      </c>
      <c r="J515" s="150">
        <f t="shared" si="37"/>
        <v>28</v>
      </c>
      <c r="K515" s="150">
        <f t="shared" si="37"/>
        <v>769.80000000000007</v>
      </c>
      <c r="L515" s="150"/>
      <c r="M515" s="150">
        <f>SUM(M499:M514)</f>
        <v>158022</v>
      </c>
    </row>
    <row r="516" spans="3:13" ht="15" hidden="1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hidden="1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8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0</v>
      </c>
      <c r="K517" s="150">
        <f>SUM(F517:J517)</f>
        <v>8</v>
      </c>
      <c r="L517" s="155"/>
      <c r="M517" s="151"/>
    </row>
    <row r="518" spans="3:13" ht="15" hidden="1" thickTop="1" x14ac:dyDescent="0.3"/>
    <row r="519" spans="3:13" hidden="1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hidden="1" x14ac:dyDescent="0.3">
      <c r="C520" s="9" t="str">
        <f t="shared" ref="C520:C534" si="38">C500</f>
        <v>A</v>
      </c>
      <c r="D520" s="9"/>
      <c r="E520" s="9"/>
      <c r="F520" s="9">
        <f t="shared" ref="F520:F534" si="39">SUMPRODUCT(--($E$4:$E$498=C520),--($D$4:$D$498="X"),$F$4:$F$498)</f>
        <v>0</v>
      </c>
      <c r="G520" s="9">
        <f t="shared" ref="G520:G534" si="40">SUMPRODUCT(--($E$4:$E$498=C520),--($D$4:$D$498="X"),$G$4:$G$498)</f>
        <v>0</v>
      </c>
      <c r="H520" s="9">
        <f t="shared" ref="H520:H534" si="41">SUMPRODUCT(--($E$4:$E$498=C520),--($D$4:$D$498="X"),$H$4:$H$498)</f>
        <v>0</v>
      </c>
      <c r="I520" s="9">
        <f t="shared" ref="I520:I534" si="42">SUMPRODUCT(--($E$4:$E$498=C520),--($D$4:$D$498="X"),$I$4:$I$498)</f>
        <v>0</v>
      </c>
      <c r="J520" s="9">
        <f t="shared" ref="J520:J534" si="43">SUMPRODUCT(--($E$4:$E$498=C520),--($D$4:$D$498="X"),$J$4:$J$498)</f>
        <v>0</v>
      </c>
      <c r="K520" s="9">
        <f t="shared" ref="K520:K534" si="44">SUM(F520:J520)</f>
        <v>0</v>
      </c>
    </row>
    <row r="521" spans="3:13" hidden="1" x14ac:dyDescent="0.3">
      <c r="C521" s="9" t="str">
        <f t="shared" si="38"/>
        <v>A1</v>
      </c>
      <c r="D521" s="9"/>
      <c r="E521" s="9"/>
      <c r="F521" s="9">
        <f t="shared" si="39"/>
        <v>0</v>
      </c>
      <c r="G521" s="9">
        <f t="shared" si="40"/>
        <v>0</v>
      </c>
      <c r="H521" s="9">
        <f t="shared" si="41"/>
        <v>0</v>
      </c>
      <c r="I521" s="9">
        <f t="shared" si="42"/>
        <v>0</v>
      </c>
      <c r="J521" s="9">
        <f t="shared" si="43"/>
        <v>0</v>
      </c>
      <c r="K521" s="9">
        <f t="shared" si="44"/>
        <v>0</v>
      </c>
    </row>
    <row r="522" spans="3:13" hidden="1" x14ac:dyDescent="0.3">
      <c r="C522" s="9" t="str">
        <f t="shared" si="38"/>
        <v>B</v>
      </c>
      <c r="D522" s="9"/>
      <c r="E522" s="9"/>
      <c r="F522" s="9">
        <f t="shared" si="39"/>
        <v>0</v>
      </c>
      <c r="G522" s="9">
        <f t="shared" si="40"/>
        <v>0</v>
      </c>
      <c r="H522" s="9">
        <f t="shared" si="41"/>
        <v>0</v>
      </c>
      <c r="I522" s="9">
        <f t="shared" si="42"/>
        <v>0</v>
      </c>
      <c r="J522" s="9">
        <f t="shared" si="43"/>
        <v>0</v>
      </c>
      <c r="K522" s="9">
        <f t="shared" si="44"/>
        <v>0</v>
      </c>
    </row>
    <row r="523" spans="3:13" hidden="1" x14ac:dyDescent="0.3">
      <c r="C523" s="9" t="str">
        <f t="shared" si="38"/>
        <v>C</v>
      </c>
      <c r="D523" s="9"/>
      <c r="E523" s="9"/>
      <c r="F523" s="9">
        <f t="shared" si="39"/>
        <v>0</v>
      </c>
      <c r="G523" s="9">
        <f t="shared" si="40"/>
        <v>0</v>
      </c>
      <c r="H523" s="9">
        <f t="shared" si="41"/>
        <v>0</v>
      </c>
      <c r="I523" s="9">
        <f t="shared" si="42"/>
        <v>0</v>
      </c>
      <c r="J523" s="9">
        <f t="shared" si="43"/>
        <v>0</v>
      </c>
      <c r="K523" s="9">
        <f t="shared" si="44"/>
        <v>0</v>
      </c>
    </row>
    <row r="524" spans="3:13" hidden="1" x14ac:dyDescent="0.3">
      <c r="C524" s="9" t="str">
        <f t="shared" si="38"/>
        <v>D</v>
      </c>
      <c r="D524" s="9"/>
      <c r="E524" s="9"/>
      <c r="F524" s="9">
        <f t="shared" si="39"/>
        <v>0</v>
      </c>
      <c r="G524" s="9">
        <f t="shared" si="40"/>
        <v>0</v>
      </c>
      <c r="H524" s="9">
        <f t="shared" si="41"/>
        <v>0</v>
      </c>
      <c r="I524" s="9">
        <f t="shared" si="42"/>
        <v>0</v>
      </c>
      <c r="J524" s="9">
        <f t="shared" si="43"/>
        <v>0</v>
      </c>
      <c r="K524" s="9">
        <f t="shared" si="44"/>
        <v>0</v>
      </c>
    </row>
    <row r="525" spans="3:13" hidden="1" x14ac:dyDescent="0.3">
      <c r="C525" s="9" t="str">
        <f t="shared" si="38"/>
        <v>Vrije categorie</v>
      </c>
      <c r="D525" s="9"/>
      <c r="E525" s="9"/>
      <c r="F525" s="9">
        <f t="shared" si="39"/>
        <v>0</v>
      </c>
      <c r="G525" s="9">
        <f t="shared" si="40"/>
        <v>0</v>
      </c>
      <c r="H525" s="9">
        <f t="shared" si="41"/>
        <v>0</v>
      </c>
      <c r="I525" s="9">
        <f t="shared" si="42"/>
        <v>0</v>
      </c>
      <c r="J525" s="9">
        <f t="shared" si="43"/>
        <v>0</v>
      </c>
      <c r="K525" s="9">
        <f t="shared" si="44"/>
        <v>0</v>
      </c>
    </row>
    <row r="526" spans="3:13" hidden="1" x14ac:dyDescent="0.3">
      <c r="C526" s="9" t="str">
        <f t="shared" si="38"/>
        <v>Vrije categorie</v>
      </c>
      <c r="D526" s="9"/>
      <c r="E526" s="9"/>
      <c r="F526" s="9">
        <f t="shared" si="39"/>
        <v>0</v>
      </c>
      <c r="G526" s="9">
        <f t="shared" si="40"/>
        <v>0</v>
      </c>
      <c r="H526" s="9">
        <f t="shared" si="41"/>
        <v>0</v>
      </c>
      <c r="I526" s="9">
        <f t="shared" si="42"/>
        <v>0</v>
      </c>
      <c r="J526" s="9">
        <f t="shared" si="43"/>
        <v>0</v>
      </c>
      <c r="K526" s="9">
        <f t="shared" si="44"/>
        <v>0</v>
      </c>
    </row>
    <row r="527" spans="3:13" hidden="1" x14ac:dyDescent="0.3">
      <c r="C527" s="9" t="str">
        <f t="shared" si="38"/>
        <v>Vrije categorie</v>
      </c>
      <c r="D527" s="9"/>
      <c r="E527" s="9"/>
      <c r="F527" s="9">
        <f t="shared" si="39"/>
        <v>0</v>
      </c>
      <c r="G527" s="9">
        <f t="shared" si="40"/>
        <v>0</v>
      </c>
      <c r="H527" s="9">
        <f t="shared" si="41"/>
        <v>0</v>
      </c>
      <c r="I527" s="9">
        <f t="shared" si="42"/>
        <v>0</v>
      </c>
      <c r="J527" s="9">
        <f t="shared" si="43"/>
        <v>0</v>
      </c>
      <c r="K527" s="9">
        <f t="shared" si="44"/>
        <v>0</v>
      </c>
    </row>
    <row r="528" spans="3:13" hidden="1" x14ac:dyDescent="0.3">
      <c r="C528" s="9" t="str">
        <f t="shared" si="38"/>
        <v>Vrije categorie</v>
      </c>
      <c r="D528" s="9"/>
      <c r="E528" s="9"/>
      <c r="F528" s="9">
        <f t="shared" si="39"/>
        <v>0</v>
      </c>
      <c r="G528" s="9">
        <f t="shared" si="40"/>
        <v>0</v>
      </c>
      <c r="H528" s="9">
        <f t="shared" si="41"/>
        <v>0</v>
      </c>
      <c r="I528" s="9">
        <f t="shared" si="42"/>
        <v>0</v>
      </c>
      <c r="J528" s="9">
        <f t="shared" si="43"/>
        <v>0</v>
      </c>
      <c r="K528" s="9">
        <f t="shared" si="44"/>
        <v>0</v>
      </c>
    </row>
    <row r="529" spans="3:12" hidden="1" x14ac:dyDescent="0.3">
      <c r="C529" s="9" t="str">
        <f t="shared" si="38"/>
        <v>Vrije categorie</v>
      </c>
      <c r="D529" s="9"/>
      <c r="E529" s="9"/>
      <c r="F529" s="9">
        <f t="shared" si="39"/>
        <v>0</v>
      </c>
      <c r="G529" s="9">
        <f t="shared" si="40"/>
        <v>0</v>
      </c>
      <c r="H529" s="9">
        <f t="shared" si="41"/>
        <v>0</v>
      </c>
      <c r="I529" s="9">
        <f t="shared" si="42"/>
        <v>0</v>
      </c>
      <c r="J529" s="9">
        <f t="shared" si="43"/>
        <v>0</v>
      </c>
      <c r="K529" s="9">
        <f t="shared" si="44"/>
        <v>0</v>
      </c>
    </row>
    <row r="530" spans="3:12" hidden="1" x14ac:dyDescent="0.3">
      <c r="C530" s="9" t="str">
        <f t="shared" si="38"/>
        <v>Vrije categorie</v>
      </c>
      <c r="D530" s="9"/>
      <c r="E530" s="9"/>
      <c r="F530" s="9">
        <f t="shared" si="39"/>
        <v>0</v>
      </c>
      <c r="G530" s="9">
        <f t="shared" si="40"/>
        <v>0</v>
      </c>
      <c r="H530" s="9">
        <f t="shared" si="41"/>
        <v>0</v>
      </c>
      <c r="I530" s="9">
        <f t="shared" si="42"/>
        <v>0</v>
      </c>
      <c r="J530" s="9">
        <f t="shared" si="43"/>
        <v>0</v>
      </c>
      <c r="K530" s="9">
        <f t="shared" si="44"/>
        <v>0</v>
      </c>
    </row>
    <row r="531" spans="3:12" hidden="1" x14ac:dyDescent="0.3">
      <c r="C531" s="9" t="str">
        <f t="shared" si="38"/>
        <v>Vrije categorie</v>
      </c>
      <c r="D531" s="9"/>
      <c r="E531" s="9"/>
      <c r="F531" s="9">
        <f t="shared" si="39"/>
        <v>0</v>
      </c>
      <c r="G531" s="9">
        <f t="shared" si="40"/>
        <v>0</v>
      </c>
      <c r="H531" s="9">
        <f t="shared" si="41"/>
        <v>0</v>
      </c>
      <c r="I531" s="9">
        <f t="shared" si="42"/>
        <v>0</v>
      </c>
      <c r="J531" s="9">
        <f t="shared" si="43"/>
        <v>0</v>
      </c>
      <c r="K531" s="9">
        <f t="shared" si="44"/>
        <v>0</v>
      </c>
    </row>
    <row r="532" spans="3:12" hidden="1" x14ac:dyDescent="0.3">
      <c r="C532" s="9" t="str">
        <f t="shared" si="38"/>
        <v>Vrije categorie</v>
      </c>
      <c r="D532" s="9"/>
      <c r="E532" s="9"/>
      <c r="F532" s="9">
        <f t="shared" si="39"/>
        <v>0</v>
      </c>
      <c r="G532" s="9">
        <f t="shared" si="40"/>
        <v>0</v>
      </c>
      <c r="H532" s="9">
        <f t="shared" si="41"/>
        <v>0</v>
      </c>
      <c r="I532" s="9">
        <f t="shared" si="42"/>
        <v>0</v>
      </c>
      <c r="J532" s="9">
        <f t="shared" si="43"/>
        <v>0</v>
      </c>
      <c r="K532" s="9">
        <f t="shared" si="44"/>
        <v>0</v>
      </c>
    </row>
    <row r="533" spans="3:12" hidden="1" x14ac:dyDescent="0.3">
      <c r="C533" s="9" t="str">
        <f t="shared" si="38"/>
        <v>Vrije categorie</v>
      </c>
      <c r="D533" s="9"/>
      <c r="E533" s="9"/>
      <c r="F533" s="9">
        <f t="shared" si="39"/>
        <v>0</v>
      </c>
      <c r="G533" s="9">
        <f t="shared" si="40"/>
        <v>0</v>
      </c>
      <c r="H533" s="9">
        <f t="shared" si="41"/>
        <v>0</v>
      </c>
      <c r="I533" s="9">
        <f t="shared" si="42"/>
        <v>0</v>
      </c>
      <c r="J533" s="9">
        <f t="shared" si="43"/>
        <v>0</v>
      </c>
      <c r="K533" s="9">
        <f t="shared" si="44"/>
        <v>0</v>
      </c>
    </row>
    <row r="534" spans="3:12" hidden="1" x14ac:dyDescent="0.3">
      <c r="C534" s="9" t="str">
        <f t="shared" si="38"/>
        <v>Vrije categorie</v>
      </c>
      <c r="D534" s="9"/>
      <c r="E534" s="9"/>
      <c r="F534" s="9">
        <f t="shared" si="39"/>
        <v>0</v>
      </c>
      <c r="G534" s="9">
        <f t="shared" si="40"/>
        <v>0</v>
      </c>
      <c r="H534" s="9">
        <f t="shared" si="41"/>
        <v>0</v>
      </c>
      <c r="I534" s="9">
        <f t="shared" si="42"/>
        <v>0</v>
      </c>
      <c r="J534" s="9">
        <f t="shared" si="43"/>
        <v>0</v>
      </c>
      <c r="K534" s="9">
        <f t="shared" si="44"/>
        <v>0</v>
      </c>
    </row>
    <row r="535" spans="3:12" ht="15" hidden="1" thickBot="1" x14ac:dyDescent="0.35">
      <c r="C535" s="10" t="s">
        <v>140</v>
      </c>
      <c r="D535" s="10"/>
      <c r="E535" s="10"/>
      <c r="F535" s="10">
        <f t="shared" ref="F535:K535" si="45">SUM(F520:F534)</f>
        <v>0</v>
      </c>
      <c r="G535" s="10">
        <f t="shared" si="45"/>
        <v>0</v>
      </c>
      <c r="H535" s="10">
        <f t="shared" si="45"/>
        <v>0</v>
      </c>
      <c r="I535" s="10">
        <f t="shared" si="45"/>
        <v>0</v>
      </c>
      <c r="J535" s="10">
        <f t="shared" si="45"/>
        <v>0</v>
      </c>
      <c r="K535" s="10">
        <f t="shared" si="45"/>
        <v>0</v>
      </c>
    </row>
    <row r="536" spans="3:12" ht="15" hidden="1" thickTop="1" x14ac:dyDescent="0.3">
      <c r="C536" s="29"/>
    </row>
    <row r="537" spans="3:12" hidden="1" x14ac:dyDescent="0.3">
      <c r="C537" s="29"/>
    </row>
    <row r="538" spans="3:12" hidden="1" x14ac:dyDescent="0.3">
      <c r="F538" s="357" t="s">
        <v>35</v>
      </c>
      <c r="G538" s="358" t="s">
        <v>36</v>
      </c>
      <c r="I538" s="536" t="s">
        <v>278</v>
      </c>
      <c r="J538" s="537"/>
      <c r="K538" s="345" t="s">
        <v>235</v>
      </c>
      <c r="L538"/>
    </row>
    <row r="539" spans="3:12" hidden="1" x14ac:dyDescent="0.3">
      <c r="F539" s="359" t="str">
        <f>IF('1a'!F539=0,"",'1a'!F539)</f>
        <v>A</v>
      </c>
      <c r="G539" s="20">
        <f>IF('1a'!G539=0,"",'1a'!G539)</f>
        <v>200</v>
      </c>
      <c r="I539" s="538" t="s">
        <v>279</v>
      </c>
      <c r="J539" s="539"/>
      <c r="K539" s="348"/>
      <c r="L539"/>
    </row>
    <row r="540" spans="3:12" hidden="1" x14ac:dyDescent="0.3">
      <c r="F540" s="359" t="str">
        <f>IF('1a'!F540=0,"",'1a'!F540)</f>
        <v>A1</v>
      </c>
      <c r="G540" s="20">
        <f>IF('1a'!G540=0,"",'1a'!G540)</f>
        <v>120</v>
      </c>
      <c r="I540" s="538" t="s">
        <v>280</v>
      </c>
      <c r="J540" s="539"/>
      <c r="K540" s="348"/>
      <c r="L540"/>
    </row>
    <row r="541" spans="3:12" hidden="1" x14ac:dyDescent="0.3">
      <c r="F541" s="359" t="str">
        <f>IF('1a'!F541=0,"",'1a'!F541)</f>
        <v>B</v>
      </c>
      <c r="G541" s="20">
        <f>IF('1a'!G541=0,"",'1a'!G541)</f>
        <v>200</v>
      </c>
      <c r="I541" s="538" t="s">
        <v>281</v>
      </c>
      <c r="J541" s="539"/>
      <c r="K541" s="348"/>
      <c r="L541"/>
    </row>
    <row r="542" spans="3:12" hidden="1" x14ac:dyDescent="0.3">
      <c r="F542" s="359" t="str">
        <f>IF('1a'!F542=0,"",'1a'!F542)</f>
        <v>C</v>
      </c>
      <c r="G542" s="20">
        <f>IF('1a'!G542=0,"",'1a'!G542)</f>
        <v>200</v>
      </c>
      <c r="I542" s="538" t="s">
        <v>282</v>
      </c>
      <c r="J542" s="539"/>
      <c r="K542" s="348"/>
      <c r="L542"/>
    </row>
    <row r="543" spans="3:12" hidden="1" x14ac:dyDescent="0.3">
      <c r="F543" s="359" t="str">
        <f>IF('1a'!F543=0,"",'1a'!F543)</f>
        <v>D</v>
      </c>
      <c r="G543" s="20">
        <f>IF('1a'!G543=0,"",'1a'!G543)</f>
        <v>200</v>
      </c>
      <c r="I543" s="538" t="s">
        <v>195</v>
      </c>
      <c r="J543" s="539"/>
      <c r="K543" s="348"/>
      <c r="L543"/>
    </row>
    <row r="544" spans="3:12" hidden="1" x14ac:dyDescent="0.3">
      <c r="F544" s="359" t="str">
        <f>IF('1a'!F544=0,"",'1a'!F544)</f>
        <v>Vrije categorie</v>
      </c>
      <c r="G544" s="20" t="str">
        <f>IF('1a'!G544=0,"",'1a'!G544)</f>
        <v/>
      </c>
      <c r="I544" s="534" t="s">
        <v>196</v>
      </c>
      <c r="J544" s="535"/>
      <c r="K544" s="349"/>
      <c r="L544"/>
    </row>
    <row r="545" spans="6:7" hidden="1" x14ac:dyDescent="0.3">
      <c r="F545" s="359" t="str">
        <f>IF('1a'!F545=0,"",'1a'!F545)</f>
        <v>Vrije categorie</v>
      </c>
      <c r="G545" s="20" t="str">
        <f>IF('1a'!G545=0,"",'1a'!G545)</f>
        <v/>
      </c>
    </row>
    <row r="546" spans="6:7" hidden="1" x14ac:dyDescent="0.3">
      <c r="F546" s="359" t="str">
        <f>IF('1a'!F546=0,"",'1a'!F546)</f>
        <v>Vrije categorie</v>
      </c>
      <c r="G546" s="20" t="str">
        <f>IF('1a'!G546=0,"",'1a'!G546)</f>
        <v/>
      </c>
    </row>
    <row r="547" spans="6:7" hidden="1" x14ac:dyDescent="0.3">
      <c r="F547" s="359" t="str">
        <f>IF('1a'!F547=0,"",'1a'!F547)</f>
        <v>Vrije categorie</v>
      </c>
      <c r="G547" s="20" t="str">
        <f>IF('1a'!G547=0,"",'1a'!G547)</f>
        <v/>
      </c>
    </row>
    <row r="548" spans="6:7" hidden="1" x14ac:dyDescent="0.3">
      <c r="F548" s="359" t="str">
        <f>IF('1a'!F548=0,"",'1a'!F548)</f>
        <v>Vrije categorie</v>
      </c>
      <c r="G548" s="20" t="str">
        <f>IF('1a'!G548=0,"",'1a'!G548)</f>
        <v/>
      </c>
    </row>
    <row r="549" spans="6:7" hidden="1" x14ac:dyDescent="0.3">
      <c r="F549" s="359" t="str">
        <f>IF('1a'!F549=0,"",'1a'!F549)</f>
        <v>Vrije categorie</v>
      </c>
      <c r="G549" s="20" t="str">
        <f>IF('1a'!G549=0,"",'1a'!G549)</f>
        <v/>
      </c>
    </row>
    <row r="550" spans="6:7" hidden="1" x14ac:dyDescent="0.3">
      <c r="F550" s="360" t="str">
        <f>IF('1a'!F550=0,"",'1a'!F550)</f>
        <v>Vrije categorie</v>
      </c>
      <c r="G550" s="20" t="str">
        <f>IF('1a'!G550=0,"",'1a'!G550)</f>
        <v/>
      </c>
    </row>
    <row r="551" spans="6:7" hidden="1" x14ac:dyDescent="0.3">
      <c r="F551" s="360" t="str">
        <f>IF('1a'!F551=0,"",'1a'!F551)</f>
        <v>Vrije categorie</v>
      </c>
      <c r="G551" s="20" t="str">
        <f>IF('1a'!G551=0,"",'1a'!G551)</f>
        <v/>
      </c>
    </row>
    <row r="552" spans="6:7" hidden="1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hidden="1" x14ac:dyDescent="0.3">
      <c r="F553" s="255" t="str">
        <f>IF('1a'!F553=0,"",'1a'!F553)</f>
        <v>Vrije categorie</v>
      </c>
      <c r="G553" s="148" t="str">
        <f>IF('1a'!G553=0,"",'1a'!G553)</f>
        <v/>
      </c>
    </row>
    <row r="554" spans="6:7" hidden="1" x14ac:dyDescent="0.3"/>
    <row r="555" spans="6:7" hidden="1" x14ac:dyDescent="0.3"/>
    <row r="556" spans="6:7" hidden="1" x14ac:dyDescent="0.3"/>
    <row r="557" spans="6:7" hidden="1" x14ac:dyDescent="0.3"/>
    <row r="558" spans="6:7" hidden="1" x14ac:dyDescent="0.3"/>
    <row r="559" spans="6:7" hidden="1" x14ac:dyDescent="0.3"/>
    <row r="560" spans="6:7" hidden="1" x14ac:dyDescent="0.3"/>
    <row r="561" hidden="1" x14ac:dyDescent="0.3"/>
    <row r="562" hidden="1" x14ac:dyDescent="0.3"/>
    <row r="563" hidden="1" x14ac:dyDescent="0.3"/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tabColor rgb="FFF07512"/>
  </sheetPr>
  <dimension ref="A1:O121"/>
  <sheetViews>
    <sheetView showGridLines="0" showZeros="0" topLeftCell="A4" zoomScaleNormal="100" workbookViewId="0">
      <selection activeCell="K57" sqref="K57"/>
    </sheetView>
  </sheetViews>
  <sheetFormatPr defaultColWidth="0" defaultRowHeight="0" customHeight="1" zeroHeight="1" x14ac:dyDescent="0.3"/>
  <cols>
    <col min="1" max="3" width="9.109375" customWidth="1"/>
    <col min="4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39,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62">
        <f>VLOOKUP(H4,Verzamelblad!A5:E54,3)</f>
        <v>0</v>
      </c>
      <c r="C4" s="562"/>
      <c r="D4" s="562"/>
      <c r="E4" s="562"/>
      <c r="F4" s="548" t="s">
        <v>10</v>
      </c>
      <c r="G4" s="548"/>
      <c r="H4" s="63">
        <v>39</v>
      </c>
    </row>
    <row r="5" spans="1:11" ht="14.4" x14ac:dyDescent="0.3">
      <c r="A5" s="92" t="s">
        <v>5</v>
      </c>
      <c r="B5" s="561">
        <f>VLOOKUP(H4,Verzamelblad!A5:E54,4)</f>
        <v>0</v>
      </c>
      <c r="C5" s="561"/>
      <c r="D5" s="561"/>
      <c r="E5" s="561"/>
      <c r="F5" s="549" t="s">
        <v>11</v>
      </c>
      <c r="G5" s="549"/>
      <c r="H5" s="189" t="str">
        <f>CONCATENATE(H4,"a")</f>
        <v>39a</v>
      </c>
    </row>
    <row r="6" spans="1:11" ht="14.4" x14ac:dyDescent="0.3">
      <c r="A6" s="95" t="s">
        <v>7</v>
      </c>
      <c r="B6" s="560">
        <f>VLOOKUP(H4,Verzamelblad!A5:E54,5)</f>
        <v>0</v>
      </c>
      <c r="C6" s="560"/>
      <c r="D6" s="560"/>
      <c r="E6" s="560"/>
      <c r="F6" s="550" t="s">
        <v>170</v>
      </c>
      <c r="G6" s="550"/>
      <c r="H6" s="188"/>
    </row>
    <row r="7" spans="1:11" ht="14.4" x14ac:dyDescent="0.3">
      <c r="G7" s="35"/>
      <c r="H7" s="35"/>
    </row>
    <row r="8" spans="1:11" ht="14.4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IFERROR(IF(E100=0,"",E100),"")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thickTop="1" x14ac:dyDescent="0.3">
      <c r="F15" s="3" t="s">
        <v>224</v>
      </c>
      <c r="G15" s="3" t="s">
        <v>225</v>
      </c>
    </row>
    <row r="16" spans="1:11" ht="14.4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customHeight="1" x14ac:dyDescent="0.3">
      <c r="K17" s="540" t="s">
        <v>243</v>
      </c>
      <c r="L17" s="540" t="s">
        <v>244</v>
      </c>
    </row>
    <row r="18" spans="1:12" ht="15.75" customHeight="1" x14ac:dyDescent="0.3">
      <c r="A18" t="s">
        <v>89</v>
      </c>
      <c r="K18" s="541"/>
      <c r="L18" s="541"/>
    </row>
    <row r="19" spans="1:12" ht="14.4" x14ac:dyDescent="0.3">
      <c r="A19" s="514" t="s">
        <v>226</v>
      </c>
      <c r="B19" s="515"/>
      <c r="C19" s="516"/>
      <c r="D19" s="232">
        <f ca="1">D100</f>
        <v>0</v>
      </c>
      <c r="E19" s="512" t="s">
        <v>227</v>
      </c>
      <c r="F19" s="513"/>
      <c r="G19" s="139" t="str">
        <f ca="1">IFERROR(D100/E9,"")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x14ac:dyDescent="0.3">
      <c r="A22" s="85" t="str">
        <f>VLOOKUP($H$4,Verzamelblad!$A$5:$EK$54,32,0)</f>
        <v>Dieptereiniging sanitair</v>
      </c>
      <c r="B22" s="66"/>
      <c r="C22" s="67"/>
      <c r="D22" s="71" t="str">
        <f>VLOOKUP($H$4,Verzamelblad!$A$5:$EK$54,33,0)</f>
        <v>m²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0</v>
      </c>
      <c r="F36" s="190"/>
      <c r="G36" s="125" t="str">
        <f ca="1">IF(IF(E36="","",SUM(E36*F36))=0,"",IF(E36="","",SUM(E36*F36)))</f>
        <v/>
      </c>
      <c r="H36" s="71">
        <f>VLOOKUP($H$4,Verzamelblad!$A$5:$DE$54,17)</f>
        <v>0</v>
      </c>
      <c r="I36" s="199" t="str">
        <f t="shared" ref="I36:I43" ca="1" si="2">IFERROR(IF(IF(H36="op afroep","",SUM(G36*H36))=0,"",IF(H36="op afroep","",SUM(G36*H36))),"")</f>
        <v/>
      </c>
    </row>
    <row r="37" spans="1:12" ht="14.4" x14ac:dyDescent="0.3">
      <c r="A37" s="82" t="str">
        <f>VLOOKUP($H$4,Verzamelblad!$A$5:$EK$54,18,0)</f>
        <v>Topstrippen en topcoaten</v>
      </c>
      <c r="B37" s="83"/>
      <c r="C37" s="83"/>
      <c r="D37" s="68"/>
      <c r="E37" s="134">
        <f ca="1">VLOOKUP($H$4,Verzamelblad!$A$5:$DE$54,106)</f>
        <v>0</v>
      </c>
      <c r="F37" s="191"/>
      <c r="G37" s="127" t="str">
        <f ca="1">IF(IF(E37="","",SUM(E37*F37))=0,"",IF(E37="","",SUM(E37*F37)))</f>
        <v/>
      </c>
      <c r="H37" s="72">
        <f>VLOOKUP($H$4,Verzamelblad!$A$5:$DE$54,19)</f>
        <v>1</v>
      </c>
      <c r="I37" s="200" t="str">
        <f t="shared" ca="1" si="2"/>
        <v/>
      </c>
    </row>
    <row r="38" spans="1:12" ht="14.4" x14ac:dyDescent="0.3">
      <c r="A38" s="82" t="str">
        <f>VLOOKUP($H$4,Verzamelblad!$A$5:$EK$54,20,0)</f>
        <v>Volsprayen</v>
      </c>
      <c r="B38" s="83"/>
      <c r="C38" s="83"/>
      <c r="D38" s="68"/>
      <c r="E38" s="134">
        <f ca="1">VLOOKUP($H$4,Verzamelblad!$A$5:$DE$54,107)</f>
        <v>0</v>
      </c>
      <c r="F38" s="191"/>
      <c r="G38" s="127" t="str">
        <f t="shared" ref="G38:G43" ca="1" si="3">IF(IF(E38="","",SUM(E38*F38))=0,"",IF(E38="","",SUM(E38*F38)))</f>
        <v/>
      </c>
      <c r="H38" s="72">
        <f>VLOOKUP($H$4,Verzamelblad!$A$5:$DE$54,21)</f>
        <v>0</v>
      </c>
      <c r="I38" s="200" t="str">
        <f t="shared" ca="1" si="2"/>
        <v/>
      </c>
    </row>
    <row r="39" spans="1:12" ht="14.4" x14ac:dyDescent="0.3">
      <c r="A39" s="82" t="str">
        <f>VLOOKUP($H$4,Verzamelblad!$A$5:$EK$54,22,0)</f>
        <v>Tapijtreinigen</v>
      </c>
      <c r="B39" s="83"/>
      <c r="C39" s="83"/>
      <c r="D39" s="68"/>
      <c r="E39" s="134">
        <f ca="1">VLOOKUP($H$4,Verzamelblad!$A$5:$DE$54,108)</f>
        <v>0</v>
      </c>
      <c r="F39" s="191"/>
      <c r="G39" s="127" t="str">
        <f t="shared" ca="1" si="3"/>
        <v/>
      </c>
      <c r="H39" s="72">
        <f>VLOOKUP($H$4,Verzamelblad!$A$5:$DE$54,23)</f>
        <v>0</v>
      </c>
      <c r="I39" s="200" t="str">
        <f t="shared" ca="1" si="2"/>
        <v/>
      </c>
    </row>
    <row r="40" spans="1:12" ht="14.4" x14ac:dyDescent="0.3">
      <c r="A40" s="82" t="str">
        <f>VLOOKUP($H$4,Verzamelblad!$A$5:$EK$54,24,0)</f>
        <v>Schrobben</v>
      </c>
      <c r="B40" s="83"/>
      <c r="C40" s="83"/>
      <c r="D40" s="68"/>
      <c r="E40" s="142">
        <f>VLOOKUP($H$4,Verzamelblad!$A$5:$DE$54,109)</f>
        <v>0</v>
      </c>
      <c r="F40" s="191"/>
      <c r="G40" s="127" t="str">
        <f t="shared" si="3"/>
        <v/>
      </c>
      <c r="H40" s="72">
        <f>VLOOKUP($H$4,Verzamelblad!$A$5:$DE$54,25)</f>
        <v>0</v>
      </c>
      <c r="I40" s="200" t="str">
        <f t="shared" si="2"/>
        <v/>
      </c>
    </row>
    <row r="41" spans="1:12" ht="14.4" x14ac:dyDescent="0.3">
      <c r="A41" s="82" t="str">
        <f>VLOOKUP($H$4,Verzamelblad!$A$5:$EK$54,26,0)</f>
        <v>PU coating</v>
      </c>
      <c r="B41" s="83"/>
      <c r="C41" s="83"/>
      <c r="D41" s="68"/>
      <c r="E41" s="142">
        <v>0</v>
      </c>
      <c r="F41" s="191"/>
      <c r="G41" s="127" t="str">
        <f t="shared" si="3"/>
        <v/>
      </c>
      <c r="H41" s="72">
        <f>VLOOKUP($H$4,Verzamelblad!$A$5:$DE$54,27)</f>
        <v>0</v>
      </c>
      <c r="I41" s="200" t="str">
        <f t="shared" si="2"/>
        <v/>
      </c>
    </row>
    <row r="42" spans="1:12" ht="14.4" x14ac:dyDescent="0.3">
      <c r="A42" s="82" t="str">
        <f>VLOOKUP($H$4,Verzamelblad!$A$5:$EK$54,28,0)</f>
        <v>Reinigen inloopzones</v>
      </c>
      <c r="B42" s="83"/>
      <c r="C42" s="83"/>
      <c r="D42" s="68"/>
      <c r="E42" s="142">
        <v>0</v>
      </c>
      <c r="F42" s="191"/>
      <c r="G42" s="127" t="str">
        <f t="shared" si="3"/>
        <v/>
      </c>
      <c r="H42" s="72">
        <f>VLOOKUP($H$4,Verzamelblad!$A$5:$DE$54,29)</f>
        <v>0</v>
      </c>
      <c r="I42" s="200" t="str">
        <f t="shared" si="2"/>
        <v/>
      </c>
    </row>
    <row r="43" spans="1:12" ht="14.4" x14ac:dyDescent="0.3">
      <c r="A43" s="84">
        <f>VLOOKUP($H$4,Verzamelblad!$A$5:$EK$54,30,0)</f>
        <v>0</v>
      </c>
      <c r="B43" s="69"/>
      <c r="C43" s="69"/>
      <c r="D43" s="70"/>
      <c r="E43" s="143">
        <v>0</v>
      </c>
      <c r="F43" s="192"/>
      <c r="G43" s="198" t="str">
        <f t="shared" si="3"/>
        <v/>
      </c>
      <c r="H43" s="74">
        <f>VLOOKUP($H$4,Verzamelblad!$A$5:$DE$54,31)</f>
        <v>0</v>
      </c>
      <c r="I43" s="201" t="str">
        <f t="shared" si="2"/>
        <v/>
      </c>
    </row>
    <row r="44" spans="1:12" ht="15" thickBot="1" x14ac:dyDescent="0.35">
      <c r="A44" s="50" t="s">
        <v>16</v>
      </c>
      <c r="B44" s="49"/>
      <c r="C44" s="49"/>
      <c r="D44" s="49"/>
      <c r="E44" s="49"/>
      <c r="F44" s="49"/>
      <c r="G44" s="49"/>
      <c r="H44" s="49"/>
      <c r="I44" s="146" t="str">
        <f ca="1">IF(SUM(I36:I43)=0,"",SUM(I36:I43))</f>
        <v/>
      </c>
    </row>
    <row r="45" spans="1:12" ht="15" thickTop="1" x14ac:dyDescent="0.3"/>
    <row r="46" spans="1:12" ht="14.4" x14ac:dyDescent="0.3">
      <c r="A46" t="s">
        <v>168</v>
      </c>
      <c r="E46" s="3" t="s">
        <v>235</v>
      </c>
      <c r="F46" s="3" t="s">
        <v>236</v>
      </c>
      <c r="G46" s="3" t="s">
        <v>232</v>
      </c>
      <c r="H46" s="3" t="s">
        <v>233</v>
      </c>
      <c r="I46" s="3" t="s">
        <v>234</v>
      </c>
    </row>
    <row r="47" spans="1:12" ht="14.4" x14ac:dyDescent="0.3">
      <c r="A47" s="85" t="str">
        <f>VLOOKUP($H$4,Verzamelblad!$A$5:$EK$54,76,0)</f>
        <v>Gevelglas buitenzijde enkelvoudig gemeten</v>
      </c>
      <c r="B47" s="86"/>
      <c r="C47" s="86"/>
      <c r="D47" s="67"/>
      <c r="E47" s="141">
        <f ca="1">VLOOKUP($H$4,Verzamelblad!$A$5:$DE$54,100)</f>
        <v>0</v>
      </c>
      <c r="F47" s="190"/>
      <c r="G47" s="125" t="str">
        <f ca="1">IF(IF(E47="","",SUM(E47*F47))=0,"",IF(E47="","",SUM(E47*F47)))</f>
        <v/>
      </c>
      <c r="H47" s="207">
        <f>VLOOKUP($H$4,Verzamelblad!$A$5:$EK$54,77,0)</f>
        <v>0</v>
      </c>
      <c r="I47" s="199" t="str">
        <f t="shared" ref="I47:I56" ca="1" si="4">IFERROR(IF(IF(H47="op afroep","",SUM(G47*H47))=0,"",IF(H47="op afroep","",SUM(G47*H47))),"")</f>
        <v/>
      </c>
    </row>
    <row r="48" spans="1:12" ht="14.4" x14ac:dyDescent="0.3">
      <c r="A48" s="82" t="str">
        <f>VLOOKUP($H$4,Verzamelblad!$A$5:$EK$54,78,0)</f>
        <v>Gevelglas binnenzijde enkelvoudig gemeten</v>
      </c>
      <c r="B48" s="83"/>
      <c r="C48" s="83"/>
      <c r="D48" s="68"/>
      <c r="E48" s="142">
        <f ca="1">VLOOKUP($H$4,Verzamelblad!$A$5:$DE$54,99)</f>
        <v>0</v>
      </c>
      <c r="F48" s="191"/>
      <c r="G48" s="127" t="str">
        <f ca="1">IF(IF(E48="","",SUM(E48*F48))=0,"",IF(E48="","",SUM(E48*F48)))</f>
        <v/>
      </c>
      <c r="H48" s="208">
        <f>VLOOKUP($H$4,Verzamelblad!$A$5:$EK$54,79,0)</f>
        <v>0</v>
      </c>
      <c r="I48" s="200" t="str">
        <f t="shared" ca="1" si="4"/>
        <v/>
      </c>
    </row>
    <row r="49" spans="1:12" ht="14.4" x14ac:dyDescent="0.3">
      <c r="A49" s="82" t="str">
        <f>VLOOKUP($H$4,Verzamelblad!$A$5:$EK$54,80,0)</f>
        <v>Separatieglas dubbelvoudig gemeten</v>
      </c>
      <c r="B49" s="83"/>
      <c r="C49" s="83"/>
      <c r="D49" s="68"/>
      <c r="E49" s="142">
        <f ca="1">VLOOKUP($H$4,Verzamelblad!$A$5:$DE$54,101)</f>
        <v>0</v>
      </c>
      <c r="F49" s="191"/>
      <c r="G49" s="127" t="str">
        <f t="shared" ref="G49:G56" ca="1" si="5">IF(IF(E49="","",SUM(E49*F49))=0,"",IF(E49="","",SUM(E49*F49)))</f>
        <v/>
      </c>
      <c r="H49" s="208">
        <f>VLOOKUP($H$4,Verzamelblad!$A$5:$EK$54,81,0)</f>
        <v>0</v>
      </c>
      <c r="I49" s="200" t="str">
        <f t="shared" ca="1" si="4"/>
        <v/>
      </c>
    </row>
    <row r="50" spans="1:12" ht="14.4" x14ac:dyDescent="0.3">
      <c r="A50" s="82" t="str">
        <f>VLOOKUP($H$4,Verzamelblad!$A$5:$EK$54,82,0)</f>
        <v>Koepelglas enkelvoudig gemeten</v>
      </c>
      <c r="B50" s="83"/>
      <c r="C50" s="83"/>
      <c r="D50" s="68"/>
      <c r="E50" s="142">
        <f ca="1">VLOOKUP($H$4,Verzamelblad!$A$5:$DE$54,102)</f>
        <v>0</v>
      </c>
      <c r="F50" s="191"/>
      <c r="G50" s="127" t="str">
        <f t="shared" ca="1" si="5"/>
        <v/>
      </c>
      <c r="H50" s="208">
        <f>VLOOKUP($H$4,Verzamelblad!$A$5:$EK$54,83,0)</f>
        <v>0</v>
      </c>
      <c r="I50" s="200" t="str">
        <f t="shared" ca="1" si="4"/>
        <v/>
      </c>
    </row>
    <row r="51" spans="1:12" ht="14.4" x14ac:dyDescent="0.3">
      <c r="A51" s="82" t="str">
        <f>VLOOKUP($H$4,Verzamelblad!$A$5:$EK$54,84,0)</f>
        <v>Boeidelen</v>
      </c>
      <c r="B51" s="83"/>
      <c r="C51" s="83"/>
      <c r="D51" s="68"/>
      <c r="E51" s="142">
        <f ca="1">VLOOKUP($H$4,Verzamelblad!$A$5:$DE$54,103)</f>
        <v>0</v>
      </c>
      <c r="F51" s="191"/>
      <c r="G51" s="127" t="str">
        <f t="shared" ca="1" si="5"/>
        <v/>
      </c>
      <c r="H51" s="208">
        <f>VLOOKUP($H$4,Verzamelblad!$A$5:$EK$54,85,0)</f>
        <v>0</v>
      </c>
      <c r="I51" s="200" t="str">
        <f t="shared" ca="1" si="4"/>
        <v/>
      </c>
    </row>
    <row r="52" spans="1:12" ht="14.4" x14ac:dyDescent="0.3">
      <c r="A52" s="82" t="str">
        <f>VLOOKUP($H$4,Verzamelblad!$A$5:$EK$54,86,0)</f>
        <v>Gevelbeplating</v>
      </c>
      <c r="B52" s="83"/>
      <c r="C52" s="83"/>
      <c r="D52" s="68"/>
      <c r="E52" s="142">
        <f ca="1">VLOOKUP($H$4,Verzamelblad!$A$5:$DE$54,104)</f>
        <v>0</v>
      </c>
      <c r="F52" s="191"/>
      <c r="G52" s="127" t="str">
        <f t="shared" ca="1" si="5"/>
        <v/>
      </c>
      <c r="H52" s="208">
        <f>VLOOKUP($H$4,Verzamelblad!$A$5:$EK$54,87,0)</f>
        <v>0</v>
      </c>
      <c r="I52" s="200" t="str">
        <f t="shared" ca="1" si="4"/>
        <v/>
      </c>
    </row>
    <row r="53" spans="1:12" ht="14.4" x14ac:dyDescent="0.3">
      <c r="A53" s="82">
        <f>VLOOKUP($H$4,Verzamelblad!$A$5:$EK$54,88,0)</f>
        <v>0</v>
      </c>
      <c r="B53" s="83"/>
      <c r="C53" s="83"/>
      <c r="D53" s="68"/>
      <c r="E53" s="142"/>
      <c r="F53" s="191"/>
      <c r="G53" s="127" t="str">
        <f t="shared" si="5"/>
        <v/>
      </c>
      <c r="H53" s="208">
        <f>VLOOKUP($H$4,Verzamelblad!$A$5:$EK$54,89,0)</f>
        <v>0</v>
      </c>
      <c r="I53" s="200" t="str">
        <f t="shared" si="4"/>
        <v/>
      </c>
    </row>
    <row r="54" spans="1:12" ht="14.4" x14ac:dyDescent="0.3">
      <c r="A54" s="82">
        <f>VLOOKUP($H$4,Verzamelblad!$A$5:$EK$54,90,0)</f>
        <v>0</v>
      </c>
      <c r="B54" s="83"/>
      <c r="C54" s="83"/>
      <c r="D54" s="68"/>
      <c r="E54" s="142">
        <v>0</v>
      </c>
      <c r="F54" s="191"/>
      <c r="G54" s="127" t="str">
        <f t="shared" si="5"/>
        <v/>
      </c>
      <c r="H54" s="208">
        <f>VLOOKUP($H$4,Verzamelblad!$A$5:$EK$54,91,0)</f>
        <v>0</v>
      </c>
      <c r="I54" s="200" t="str">
        <f t="shared" si="4"/>
        <v/>
      </c>
    </row>
    <row r="55" spans="1:12" ht="14.4" x14ac:dyDescent="0.3">
      <c r="A55" s="82">
        <f>VLOOKUP($H$4,Verzamelblad!$A$5:$EK$54,92,0)</f>
        <v>0</v>
      </c>
      <c r="B55" s="83"/>
      <c r="C55" s="83"/>
      <c r="D55" s="68"/>
      <c r="E55" s="142">
        <v>0</v>
      </c>
      <c r="F55" s="191"/>
      <c r="G55" s="127" t="str">
        <f t="shared" si="5"/>
        <v/>
      </c>
      <c r="H55" s="208">
        <f>VLOOKUP($H$4,Verzamelblad!$A$5:$EK$54,93,0)</f>
        <v>0</v>
      </c>
      <c r="I55" s="200" t="str">
        <f t="shared" si="4"/>
        <v/>
      </c>
    </row>
    <row r="56" spans="1:12" ht="14.4" x14ac:dyDescent="0.3">
      <c r="A56" s="84">
        <f>VLOOKUP($H$4,Verzamelblad!$A$5:$EK$54,94,0)</f>
        <v>0</v>
      </c>
      <c r="B56" s="69"/>
      <c r="C56" s="69"/>
      <c r="D56" s="70"/>
      <c r="E56" s="143">
        <v>0</v>
      </c>
      <c r="F56" s="192"/>
      <c r="G56" s="198" t="str">
        <f t="shared" si="5"/>
        <v/>
      </c>
      <c r="H56" s="209">
        <f>VLOOKUP($H$4,Verzamelblad!$A$5:$EK$54,95,0)</f>
        <v>0</v>
      </c>
      <c r="I56" s="201" t="str">
        <f t="shared" si="4"/>
        <v/>
      </c>
    </row>
    <row r="57" spans="1:12" ht="15" thickBot="1" x14ac:dyDescent="0.35">
      <c r="A57" s="49" t="s">
        <v>16</v>
      </c>
      <c r="B57" s="49"/>
      <c r="C57" s="49"/>
      <c r="D57" s="49"/>
      <c r="E57" s="49"/>
      <c r="F57" s="49"/>
      <c r="G57" s="49"/>
      <c r="H57" s="49"/>
      <c r="I57" s="146" t="str">
        <f ca="1">IF(SUM(I47:I56)=0,"",SUM(I47:I56))</f>
        <v/>
      </c>
    </row>
    <row r="58" spans="1:12" ht="15" thickTop="1" x14ac:dyDescent="0.3">
      <c r="E58" s="3"/>
      <c r="F58" s="3"/>
      <c r="G58" s="3"/>
      <c r="H58" s="3"/>
      <c r="I58" s="3"/>
    </row>
    <row r="59" spans="1:12" ht="14.4" hidden="1" x14ac:dyDescent="0.3">
      <c r="A59" s="186" t="s">
        <v>83</v>
      </c>
      <c r="B59" s="186"/>
      <c r="C59" s="186"/>
      <c r="D59" s="186"/>
      <c r="E59" s="187" t="s">
        <v>237</v>
      </c>
      <c r="F59" s="187" t="s">
        <v>238</v>
      </c>
      <c r="G59" s="187" t="s">
        <v>230</v>
      </c>
      <c r="H59" s="187" t="s">
        <v>239</v>
      </c>
      <c r="I59" s="187" t="s">
        <v>234</v>
      </c>
    </row>
    <row r="60" spans="1:12" ht="14.4" hidden="1" x14ac:dyDescent="0.3">
      <c r="A60" s="85"/>
      <c r="B60" s="86"/>
      <c r="C60" s="86"/>
      <c r="D60" s="67"/>
      <c r="E60" s="54"/>
      <c r="F60" s="54"/>
      <c r="G60" s="71"/>
      <c r="H60" s="54"/>
      <c r="I60" s="199" t="str">
        <f t="shared" ref="I60:I65" si="6">IFERROR(IF(IF(H60="op afroep","",SUM(G60*H60))=0,"",IF(H60="op afroep","",SUM(G60*H60))),"")</f>
        <v/>
      </c>
      <c r="K60" t="s">
        <v>242</v>
      </c>
    </row>
    <row r="61" spans="1:12" ht="14.4" hidden="1" x14ac:dyDescent="0.3">
      <c r="A61" s="82"/>
      <c r="B61" s="83"/>
      <c r="C61" s="83"/>
      <c r="D61" s="68"/>
      <c r="E61" s="55"/>
      <c r="F61" s="55"/>
      <c r="G61" s="72"/>
      <c r="H61" s="55"/>
      <c r="I61" s="200" t="str">
        <f t="shared" si="6"/>
        <v/>
      </c>
      <c r="K61" s="85" t="s">
        <v>240</v>
      </c>
      <c r="L61" s="144"/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4" t="s">
        <v>241</v>
      </c>
      <c r="L62" s="145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4"/>
      <c r="B65" s="69"/>
      <c r="C65" s="69"/>
      <c r="D65" s="70"/>
      <c r="E65" s="56"/>
      <c r="F65" s="56"/>
      <c r="G65" s="74"/>
      <c r="H65" s="56"/>
      <c r="I65" s="201" t="str">
        <f t="shared" si="6"/>
        <v/>
      </c>
    </row>
    <row r="66" spans="1:9" ht="15" hidden="1" thickBot="1" x14ac:dyDescent="0.35">
      <c r="A66" s="212" t="s">
        <v>16</v>
      </c>
      <c r="B66" s="212"/>
      <c r="C66" s="212"/>
      <c r="D66" s="212"/>
      <c r="E66" s="213"/>
      <c r="F66" s="213"/>
      <c r="G66" s="214"/>
      <c r="H66" s="213"/>
      <c r="I66" s="202" t="str">
        <f>IF(SUM(I60:I65)=0,"",SUM(I60:I65))</f>
        <v/>
      </c>
    </row>
    <row r="67" spans="1:9" ht="15" hidden="1" thickTop="1" x14ac:dyDescent="0.3">
      <c r="B67" s="212"/>
      <c r="C67" s="212"/>
      <c r="D67" s="212"/>
      <c r="E67" s="213"/>
      <c r="F67" s="213"/>
      <c r="G67" s="214"/>
      <c r="H67" s="213"/>
      <c r="I67" s="215"/>
    </row>
    <row r="68" spans="1:9" ht="14.4" hidden="1" x14ac:dyDescent="0.3">
      <c r="A68" t="s">
        <v>174</v>
      </c>
    </row>
    <row r="69" spans="1:9" ht="14.4" hidden="1" x14ac:dyDescent="0.3">
      <c r="A69" s="495"/>
      <c r="B69" s="496"/>
      <c r="C69" s="496"/>
      <c r="D69" s="496"/>
      <c r="E69" s="496"/>
      <c r="F69" s="496"/>
      <c r="G69" s="496"/>
      <c r="H69" s="496"/>
      <c r="I69" s="497"/>
    </row>
    <row r="70" spans="1:9" ht="14.4" hidden="1" x14ac:dyDescent="0.3">
      <c r="A70" s="503"/>
      <c r="B70" s="504"/>
      <c r="C70" s="504"/>
      <c r="D70" s="504"/>
      <c r="E70" s="504"/>
      <c r="F70" s="504"/>
      <c r="G70" s="504"/>
      <c r="H70" s="504"/>
      <c r="I70" s="505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6"/>
      <c r="B73" s="507"/>
      <c r="C73" s="507"/>
      <c r="D73" s="507"/>
      <c r="E73" s="507"/>
      <c r="F73" s="507"/>
      <c r="G73" s="507"/>
      <c r="H73" s="507"/>
      <c r="I73" s="508"/>
    </row>
    <row r="74" spans="1:9" ht="14.4" hidden="1" x14ac:dyDescent="0.3">
      <c r="A74" s="186"/>
      <c r="B74" s="186"/>
      <c r="C74" s="186"/>
      <c r="D74" s="186"/>
      <c r="E74" s="186"/>
      <c r="F74" s="186"/>
      <c r="G74" s="186"/>
      <c r="H74" s="186"/>
    </row>
    <row r="75" spans="1:9" ht="14.4" x14ac:dyDescent="0.3"/>
    <row r="76" spans="1:9" ht="14.4" x14ac:dyDescent="0.3">
      <c r="A76" s="89" t="s">
        <v>20</v>
      </c>
      <c r="B76" s="87"/>
      <c r="C76" s="87"/>
      <c r="D76" s="87"/>
      <c r="E76" s="87"/>
      <c r="F76" s="87"/>
      <c r="G76" s="87"/>
      <c r="H76" s="87"/>
      <c r="I76" s="203" t="str">
        <f ca="1">IF(SUM(IF(I14="",0,I14)+IF(I33="",0,I33)+IF(I44="",0,I44)+IF(I57="",0,I57)+IF(I66="",0,I66))=0,"",SUM(IF(I14="",0,I14)+IF(I33="",0,I33)+IF(I44="",0,I44)+IF(I57="",0,I57)+IF(I66="",0,I66)))</f>
        <v/>
      </c>
    </row>
    <row r="77" spans="1:9" ht="14.4" x14ac:dyDescent="0.3">
      <c r="I77" s="41"/>
    </row>
    <row r="78" spans="1:9" ht="14.4" x14ac:dyDescent="0.3">
      <c r="A78" s="89" t="s">
        <v>171</v>
      </c>
      <c r="B78" s="87"/>
      <c r="C78" s="87"/>
      <c r="D78" s="87"/>
      <c r="E78" s="87"/>
      <c r="F78" s="87"/>
      <c r="G78" s="87"/>
      <c r="H78" s="87"/>
      <c r="I78" s="204" t="str">
        <f>IFERROR(I11/12,"")</f>
        <v/>
      </c>
    </row>
    <row r="79" spans="1:9" ht="14.4" x14ac:dyDescent="0.3">
      <c r="I79" s="41"/>
    </row>
    <row r="80" spans="1:9" ht="14.4" x14ac:dyDescent="0.3">
      <c r="A80" t="s">
        <v>87</v>
      </c>
      <c r="E80" t="s">
        <v>245</v>
      </c>
      <c r="F80" s="3" t="s">
        <v>230</v>
      </c>
      <c r="I80" t="s">
        <v>234</v>
      </c>
    </row>
    <row r="81" spans="1:9" ht="15" thickBot="1" x14ac:dyDescent="0.35">
      <c r="A81" s="98">
        <f>Verzamelblad!D3</f>
        <v>0</v>
      </c>
      <c r="B81" s="99"/>
      <c r="C81" s="99"/>
      <c r="D81" s="99"/>
      <c r="E81" s="120" t="str">
        <f ca="1">VLOOKUP($H$4,Verzamelblad!$A$5:$EK$54,9,0)</f>
        <v/>
      </c>
      <c r="F81" s="100" t="str">
        <f>VLOOKUP($H$4,Verzamelblad!$A$5:$EK$54,10,0)</f>
        <v/>
      </c>
      <c r="G81" s="99"/>
      <c r="H81" s="99"/>
      <c r="I81" s="206" t="str">
        <f ca="1">IFERROR(IF(SUM(E81*F81)=0,"",SUM(E81*F81)),"")</f>
        <v/>
      </c>
    </row>
    <row r="82" spans="1:9" ht="15" thickTop="1" x14ac:dyDescent="0.3"/>
    <row r="83" spans="1:9" ht="14.4" x14ac:dyDescent="0.3"/>
    <row r="84" spans="1:9" ht="14.4" hidden="1" x14ac:dyDescent="0.3">
      <c r="A84" t="s">
        <v>21</v>
      </c>
      <c r="D84" t="s">
        <v>84</v>
      </c>
      <c r="E84" t="s">
        <v>85</v>
      </c>
    </row>
    <row r="85" spans="1:9" ht="14.4" hidden="1" x14ac:dyDescent="0.3">
      <c r="A85" t="str">
        <f t="shared" ref="A85:A99" ca="1" si="7">IF(K19=0,"",K19)</f>
        <v>A</v>
      </c>
      <c r="D85">
        <f t="shared" ref="D85:D99" ca="1" si="8">IF(A85="",0,VLOOKUP(A85,INDIRECT("'"&amp;$H$5&amp;"'!C500:M515"),11,0))</f>
        <v>0</v>
      </c>
      <c r="E85" t="str">
        <f>IF(L19=0,"",IF(L19="","",SUM(D85/L19)*Uurtariefopbouw!$F$35))</f>
        <v/>
      </c>
    </row>
    <row r="86" spans="1:9" ht="14.4" hidden="1" x14ac:dyDescent="0.3">
      <c r="A86" t="str">
        <f t="shared" ca="1" si="7"/>
        <v>A1</v>
      </c>
      <c r="D86">
        <f t="shared" ca="1" si="8"/>
        <v>0</v>
      </c>
      <c r="E86" t="str">
        <f>IF(L20=0,"",IF(L20="","",SUM(D86/L20)*Uurtariefopbouw!$F$35))</f>
        <v/>
      </c>
    </row>
    <row r="87" spans="1:9" ht="14.4" hidden="1" x14ac:dyDescent="0.3">
      <c r="A87" t="str">
        <f t="shared" ca="1" si="7"/>
        <v>B</v>
      </c>
      <c r="D87">
        <f t="shared" ca="1" si="8"/>
        <v>0</v>
      </c>
      <c r="E87" t="str">
        <f>IF(L21=0,"",IF(L21="","",SUM(D87/L21)*Uurtariefopbouw!$F$35))</f>
        <v/>
      </c>
    </row>
    <row r="88" spans="1:9" ht="14.4" hidden="1" x14ac:dyDescent="0.3">
      <c r="A88" t="str">
        <f t="shared" ca="1" si="7"/>
        <v>C</v>
      </c>
      <c r="D88">
        <f t="shared" ca="1" si="8"/>
        <v>0</v>
      </c>
      <c r="E88" t="str">
        <f>IF(L22=0,"",IF(L22="","",SUM(D88/L22)*Uurtariefopbouw!$F$35))</f>
        <v/>
      </c>
    </row>
    <row r="89" spans="1:9" ht="14.4" hidden="1" x14ac:dyDescent="0.3">
      <c r="A89" t="str">
        <f t="shared" ca="1" si="7"/>
        <v>D</v>
      </c>
      <c r="D89">
        <f t="shared" ca="1" si="8"/>
        <v>0</v>
      </c>
      <c r="E89" t="str">
        <f>IF(L23=0,"",IF(L23="","",SUM(D89/L23)*Uurtariefopbouw!$F$35))</f>
        <v/>
      </c>
    </row>
    <row r="90" spans="1:9" ht="14.4" hidden="1" x14ac:dyDescent="0.3">
      <c r="A90" t="str">
        <f t="shared" ca="1" si="7"/>
        <v/>
      </c>
      <c r="D90">
        <f t="shared" ca="1" si="8"/>
        <v>0</v>
      </c>
      <c r="E90" t="str">
        <f>IF(L24=0,"",IF(L24="","",SUM(D90/L24)*Uurtariefopbouw!$F$35))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IF(L25=0,"",IF(L25="","",SUM(D91/L25)*Uurtariefopbouw!$F$35))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IF(L26=0,"",IF(L26="","",SUM(D92/L26)*Uurtariefopbouw!$F$35))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IF(L27=0,"",IF(L27="","",SUM(D93/L27)*Uurtariefopbouw!$F$35))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IF(L28=0,"",IF(L28="","",SUM(D94/L28)*Uurtariefopbouw!$F$35))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IF(L29=0,"",IF(L29="","",SUM(D95/L29)*Uurtariefopbouw!$F$35))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IF(L30=0,"",IF(L30="","",SUM(D96/L30)*Uurtariefopbouw!$F$35))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IF(L31=0,"",IF(L31="","",SUM(D97/L31)*Uurtariefopbouw!$F$35))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IF(L32=0,"",IF(L32="","",SUM(D98/L32)*Uurtariefopbouw!$F$35))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IF(L33=0,"",IF(L33="","",SUM(D99/L33)*Uurtariefopbouw!$F$35))</f>
        <v/>
      </c>
    </row>
    <row r="100" spans="1:5" ht="15" hidden="1" thickBot="1" x14ac:dyDescent="0.35">
      <c r="A100" s="4" t="s">
        <v>86</v>
      </c>
      <c r="B100" s="4"/>
      <c r="C100" s="4"/>
      <c r="D100" s="4">
        <f ca="1">SUM(D85:D99)</f>
        <v>0</v>
      </c>
      <c r="E100" s="4">
        <f>SUM(E85:E99)</f>
        <v>0</v>
      </c>
    </row>
    <row r="101" spans="1:5" ht="15" hidden="1" thickTop="1" x14ac:dyDescent="0.3"/>
    <row r="102" spans="1:5" ht="14.4" hidden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</sheetData>
  <mergeCells count="15">
    <mergeCell ref="B4:E4"/>
    <mergeCell ref="F4:G4"/>
    <mergeCell ref="B5:E5"/>
    <mergeCell ref="F5:G5"/>
    <mergeCell ref="B6:E6"/>
    <mergeCell ref="F6:G6"/>
    <mergeCell ref="A71:I71"/>
    <mergeCell ref="A72:I72"/>
    <mergeCell ref="A73:I73"/>
    <mergeCell ref="K17:K18"/>
    <mergeCell ref="L17:L18"/>
    <mergeCell ref="A19:C19"/>
    <mergeCell ref="E19:F19"/>
    <mergeCell ref="A69:I69"/>
    <mergeCell ref="A70:I70"/>
  </mergeCells>
  <conditionalFormatting sqref="K14">
    <cfRule type="cellIs" dxfId="10" priority="4" operator="equal">
      <formula>"Geen 100%"</formula>
    </cfRule>
  </conditionalFormatting>
  <conditionalFormatting sqref="G12">
    <cfRule type="containsText" dxfId="9" priority="2" operator="containsText" text="te laag">
      <formula>NOT(ISERROR(SEARCH("te laag",G12)))</formula>
    </cfRule>
  </conditionalFormatting>
  <conditionalFormatting sqref="G13">
    <cfRule type="containsText" dxfId="8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643F3B8D-EA27-4B40-88B7-97F22BFBAA1F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>
    <tabColor rgb="FF1F1770"/>
  </sheetPr>
  <dimension ref="A1:M553"/>
  <sheetViews>
    <sheetView topLeftCell="A520" zoomScaleNormal="100" workbookViewId="0">
      <selection activeCell="K57" sqref="K57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customWidth="1"/>
    <col min="13" max="13" width="10.6640625" customWidth="1"/>
  </cols>
  <sheetData>
    <row r="1" spans="1:13" x14ac:dyDescent="0.3">
      <c r="A1" s="40">
        <f>'39'!H4</f>
        <v>39</v>
      </c>
      <c r="B1" s="38" t="s">
        <v>6</v>
      </c>
      <c r="C1" s="39"/>
      <c r="D1" s="51" t="str">
        <f>IF(VLOOKUP(A1,Verzamelblad!A5:E54,3)=0,"",VLOOKUP(A1,Verzamelblad!A5:E54,3))</f>
        <v/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D3" s="3" t="s">
        <v>25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K4" s="7">
        <f>SUM(F4:J4)</f>
        <v>0</v>
      </c>
      <c r="L4" s="5">
        <f>IF(D4="X",0,IF(E4="",0,IF(E4="H",0,VLOOKUP(E4,$F$539:$G$553,2))))</f>
        <v>0</v>
      </c>
      <c r="M4">
        <f>SUM(K4*L4)</f>
        <v>0</v>
      </c>
    </row>
    <row r="5" spans="1:13" x14ac:dyDescent="0.3">
      <c r="K5" s="7">
        <f t="shared" ref="K5:K68" si="0">SUM(F5:J5)</f>
        <v>0</v>
      </c>
      <c r="L5" s="5">
        <f>IF(D5="X",0,IF(E5="",0,IF(E5="H",0,VLOOKUP(E5,$F$539:$G$553,2))))</f>
        <v>0</v>
      </c>
      <c r="M5">
        <f t="shared" ref="M5:M68" si="1">SUM(K5*L5)</f>
        <v>0</v>
      </c>
    </row>
    <row r="6" spans="1:13" x14ac:dyDescent="0.3">
      <c r="K6" s="7">
        <f t="shared" si="0"/>
        <v>0</v>
      </c>
      <c r="L6" s="5">
        <f t="shared" ref="L6:L69" si="2">IF(D6="X",0,IF(E6="",0,IF(E6="H",0,VLOOKUP(E6,$F$539:$G$553,2))))</f>
        <v>0</v>
      </c>
      <c r="M6">
        <f t="shared" si="1"/>
        <v>0</v>
      </c>
    </row>
    <row r="7" spans="1:13" x14ac:dyDescent="0.3">
      <c r="K7" s="7">
        <f t="shared" si="0"/>
        <v>0</v>
      </c>
      <c r="L7" s="5">
        <f t="shared" si="2"/>
        <v>0</v>
      </c>
      <c r="M7">
        <f t="shared" si="1"/>
        <v>0</v>
      </c>
    </row>
    <row r="8" spans="1:13" x14ac:dyDescent="0.3">
      <c r="K8" s="7">
        <f t="shared" si="0"/>
        <v>0</v>
      </c>
      <c r="L8" s="5">
        <f t="shared" si="2"/>
        <v>0</v>
      </c>
      <c r="M8">
        <f t="shared" si="1"/>
        <v>0</v>
      </c>
    </row>
    <row r="9" spans="1:13" x14ac:dyDescent="0.3">
      <c r="K9" s="7">
        <f t="shared" si="0"/>
        <v>0</v>
      </c>
      <c r="L9" s="5">
        <f t="shared" si="2"/>
        <v>0</v>
      </c>
      <c r="M9">
        <f t="shared" si="1"/>
        <v>0</v>
      </c>
    </row>
    <row r="10" spans="1:13" x14ac:dyDescent="0.3">
      <c r="K10" s="7">
        <f t="shared" si="0"/>
        <v>0</v>
      </c>
      <c r="L10" s="5">
        <f t="shared" si="2"/>
        <v>0</v>
      </c>
      <c r="M10">
        <f t="shared" si="1"/>
        <v>0</v>
      </c>
    </row>
    <row r="11" spans="1:13" x14ac:dyDescent="0.3">
      <c r="K11" s="7">
        <f t="shared" si="0"/>
        <v>0</v>
      </c>
      <c r="L11" s="5">
        <f t="shared" si="2"/>
        <v>0</v>
      </c>
      <c r="M11">
        <f t="shared" si="1"/>
        <v>0</v>
      </c>
    </row>
    <row r="12" spans="1:13" x14ac:dyDescent="0.3">
      <c r="K12" s="7">
        <f t="shared" si="0"/>
        <v>0</v>
      </c>
      <c r="L12" s="5">
        <f t="shared" si="2"/>
        <v>0</v>
      </c>
      <c r="M12">
        <f t="shared" si="1"/>
        <v>0</v>
      </c>
    </row>
    <row r="13" spans="1:13" x14ac:dyDescent="0.3">
      <c r="K13" s="7">
        <f t="shared" si="0"/>
        <v>0</v>
      </c>
      <c r="L13" s="5">
        <f t="shared" si="2"/>
        <v>0</v>
      </c>
      <c r="M13">
        <f t="shared" si="1"/>
        <v>0</v>
      </c>
    </row>
    <row r="14" spans="1:13" x14ac:dyDescent="0.3">
      <c r="K14" s="7">
        <f t="shared" si="0"/>
        <v>0</v>
      </c>
      <c r="L14" s="5">
        <f t="shared" si="2"/>
        <v>0</v>
      </c>
      <c r="M14">
        <f t="shared" si="1"/>
        <v>0</v>
      </c>
    </row>
    <row r="15" spans="1:13" x14ac:dyDescent="0.3">
      <c r="K15" s="7">
        <f t="shared" si="0"/>
        <v>0</v>
      </c>
      <c r="L15" s="5">
        <f t="shared" si="2"/>
        <v>0</v>
      </c>
      <c r="M15">
        <f t="shared" si="1"/>
        <v>0</v>
      </c>
    </row>
    <row r="16" spans="1:13" x14ac:dyDescent="0.3">
      <c r="K16" s="7">
        <f t="shared" si="0"/>
        <v>0</v>
      </c>
      <c r="L16" s="5">
        <f t="shared" si="2"/>
        <v>0</v>
      </c>
      <c r="M16">
        <f t="shared" si="1"/>
        <v>0</v>
      </c>
    </row>
    <row r="17" spans="11:13" x14ac:dyDescent="0.3">
      <c r="K17" s="7">
        <f t="shared" si="0"/>
        <v>0</v>
      </c>
      <c r="L17" s="5">
        <f t="shared" si="2"/>
        <v>0</v>
      </c>
      <c r="M17">
        <f t="shared" si="1"/>
        <v>0</v>
      </c>
    </row>
    <row r="18" spans="11:13" x14ac:dyDescent="0.3">
      <c r="K18" s="7">
        <f t="shared" si="0"/>
        <v>0</v>
      </c>
      <c r="L18" s="5">
        <f t="shared" si="2"/>
        <v>0</v>
      </c>
      <c r="M18">
        <f t="shared" si="1"/>
        <v>0</v>
      </c>
    </row>
    <row r="19" spans="11:13" x14ac:dyDescent="0.3">
      <c r="K19" s="7">
        <f t="shared" si="0"/>
        <v>0</v>
      </c>
      <c r="L19" s="5">
        <f t="shared" si="2"/>
        <v>0</v>
      </c>
      <c r="M19">
        <f t="shared" si="1"/>
        <v>0</v>
      </c>
    </row>
    <row r="20" spans="11:13" x14ac:dyDescent="0.3">
      <c r="K20" s="7">
        <f t="shared" si="0"/>
        <v>0</v>
      </c>
      <c r="L20" s="5">
        <f t="shared" si="2"/>
        <v>0</v>
      </c>
      <c r="M20">
        <f t="shared" si="1"/>
        <v>0</v>
      </c>
    </row>
    <row r="21" spans="11:13" x14ac:dyDescent="0.3">
      <c r="K21" s="7">
        <f t="shared" si="0"/>
        <v>0</v>
      </c>
      <c r="L21" s="5">
        <f t="shared" si="2"/>
        <v>0</v>
      </c>
      <c r="M21">
        <f t="shared" si="1"/>
        <v>0</v>
      </c>
    </row>
    <row r="22" spans="11:13" x14ac:dyDescent="0.3">
      <c r="K22" s="7">
        <f t="shared" si="0"/>
        <v>0</v>
      </c>
      <c r="L22" s="5">
        <f t="shared" si="2"/>
        <v>0</v>
      </c>
      <c r="M22">
        <f t="shared" si="1"/>
        <v>0</v>
      </c>
    </row>
    <row r="23" spans="11:13" x14ac:dyDescent="0.3">
      <c r="K23" s="7">
        <f t="shared" si="0"/>
        <v>0</v>
      </c>
      <c r="L23" s="5">
        <f t="shared" si="2"/>
        <v>0</v>
      </c>
      <c r="M23">
        <f t="shared" si="1"/>
        <v>0</v>
      </c>
    </row>
    <row r="24" spans="11:13" x14ac:dyDescent="0.3">
      <c r="K24" s="7">
        <f t="shared" si="0"/>
        <v>0</v>
      </c>
      <c r="L24" s="5">
        <f t="shared" si="2"/>
        <v>0</v>
      </c>
      <c r="M24">
        <f t="shared" si="1"/>
        <v>0</v>
      </c>
    </row>
    <row r="25" spans="11:13" x14ac:dyDescent="0.3">
      <c r="K25" s="7">
        <f t="shared" si="0"/>
        <v>0</v>
      </c>
      <c r="L25" s="5">
        <f t="shared" si="2"/>
        <v>0</v>
      </c>
      <c r="M25">
        <f t="shared" si="1"/>
        <v>0</v>
      </c>
    </row>
    <row r="26" spans="11:13" x14ac:dyDescent="0.3">
      <c r="K26" s="7">
        <f t="shared" si="0"/>
        <v>0</v>
      </c>
      <c r="L26" s="5">
        <f t="shared" si="2"/>
        <v>0</v>
      </c>
      <c r="M26">
        <f t="shared" si="1"/>
        <v>0</v>
      </c>
    </row>
    <row r="27" spans="11:13" x14ac:dyDescent="0.3">
      <c r="K27" s="7">
        <f t="shared" si="0"/>
        <v>0</v>
      </c>
      <c r="L27" s="5">
        <f t="shared" si="2"/>
        <v>0</v>
      </c>
      <c r="M27">
        <f t="shared" si="1"/>
        <v>0</v>
      </c>
    </row>
    <row r="28" spans="11:13" x14ac:dyDescent="0.3">
      <c r="K28" s="7">
        <f t="shared" si="0"/>
        <v>0</v>
      </c>
      <c r="L28" s="5">
        <f t="shared" si="2"/>
        <v>0</v>
      </c>
      <c r="M28">
        <f t="shared" si="1"/>
        <v>0</v>
      </c>
    </row>
    <row r="29" spans="11:13" x14ac:dyDescent="0.3">
      <c r="K29" s="7">
        <f t="shared" si="0"/>
        <v>0</v>
      </c>
      <c r="L29" s="5">
        <f t="shared" si="2"/>
        <v>0</v>
      </c>
      <c r="M29">
        <f t="shared" si="1"/>
        <v>0</v>
      </c>
    </row>
    <row r="30" spans="11:13" x14ac:dyDescent="0.3">
      <c r="K30" s="7">
        <f t="shared" si="0"/>
        <v>0</v>
      </c>
      <c r="L30" s="5">
        <f t="shared" si="2"/>
        <v>0</v>
      </c>
      <c r="M30">
        <f t="shared" si="1"/>
        <v>0</v>
      </c>
    </row>
    <row r="31" spans="11:13" x14ac:dyDescent="0.3">
      <c r="K31" s="7">
        <f t="shared" si="0"/>
        <v>0</v>
      </c>
      <c r="L31" s="5">
        <f t="shared" si="2"/>
        <v>0</v>
      </c>
      <c r="M31">
        <f t="shared" si="1"/>
        <v>0</v>
      </c>
    </row>
    <row r="32" spans="11:13" x14ac:dyDescent="0.3">
      <c r="K32" s="7">
        <f t="shared" si="0"/>
        <v>0</v>
      </c>
      <c r="L32" s="5">
        <f t="shared" si="2"/>
        <v>0</v>
      </c>
      <c r="M32">
        <f t="shared" si="1"/>
        <v>0</v>
      </c>
    </row>
    <row r="33" spans="11:13" x14ac:dyDescent="0.3">
      <c r="K33" s="7">
        <f t="shared" si="0"/>
        <v>0</v>
      </c>
      <c r="L33" s="5">
        <f t="shared" si="2"/>
        <v>0</v>
      </c>
      <c r="M33">
        <f t="shared" si="1"/>
        <v>0</v>
      </c>
    </row>
    <row r="34" spans="11:13" x14ac:dyDescent="0.3">
      <c r="K34" s="7">
        <f t="shared" si="0"/>
        <v>0</v>
      </c>
      <c r="L34" s="5">
        <f t="shared" si="2"/>
        <v>0</v>
      </c>
      <c r="M34">
        <f t="shared" si="1"/>
        <v>0</v>
      </c>
    </row>
    <row r="35" spans="11:13" x14ac:dyDescent="0.3">
      <c r="K35" s="7">
        <f t="shared" si="0"/>
        <v>0</v>
      </c>
      <c r="L35" s="5">
        <f t="shared" si="2"/>
        <v>0</v>
      </c>
      <c r="M35">
        <f t="shared" si="1"/>
        <v>0</v>
      </c>
    </row>
    <row r="36" spans="11:13" x14ac:dyDescent="0.3">
      <c r="K36" s="7">
        <f t="shared" si="0"/>
        <v>0</v>
      </c>
      <c r="L36" s="5">
        <f t="shared" si="2"/>
        <v>0</v>
      </c>
      <c r="M36">
        <f t="shared" si="1"/>
        <v>0</v>
      </c>
    </row>
    <row r="37" spans="11:13" x14ac:dyDescent="0.3">
      <c r="K37" s="7">
        <f t="shared" si="0"/>
        <v>0</v>
      </c>
      <c r="L37" s="5">
        <f t="shared" si="2"/>
        <v>0</v>
      </c>
      <c r="M37">
        <f t="shared" si="1"/>
        <v>0</v>
      </c>
    </row>
    <row r="38" spans="11:13" x14ac:dyDescent="0.3">
      <c r="K38" s="7">
        <f t="shared" si="0"/>
        <v>0</v>
      </c>
      <c r="L38" s="5">
        <f t="shared" si="2"/>
        <v>0</v>
      </c>
      <c r="M38">
        <f t="shared" si="1"/>
        <v>0</v>
      </c>
    </row>
    <row r="39" spans="11:13" x14ac:dyDescent="0.3">
      <c r="K39" s="7">
        <f t="shared" si="0"/>
        <v>0</v>
      </c>
      <c r="L39" s="5">
        <f t="shared" si="2"/>
        <v>0</v>
      </c>
      <c r="M39">
        <f t="shared" si="1"/>
        <v>0</v>
      </c>
    </row>
    <row r="40" spans="11:13" x14ac:dyDescent="0.3">
      <c r="K40" s="7">
        <f t="shared" si="0"/>
        <v>0</v>
      </c>
      <c r="L40" s="5">
        <f t="shared" si="2"/>
        <v>0</v>
      </c>
      <c r="M40">
        <f t="shared" si="1"/>
        <v>0</v>
      </c>
    </row>
    <row r="41" spans="11:13" x14ac:dyDescent="0.3">
      <c r="K41" s="7">
        <f t="shared" si="0"/>
        <v>0</v>
      </c>
      <c r="L41" s="5">
        <f t="shared" si="2"/>
        <v>0</v>
      </c>
      <c r="M41">
        <f t="shared" si="1"/>
        <v>0</v>
      </c>
    </row>
    <row r="42" spans="11:13" x14ac:dyDescent="0.3">
      <c r="K42" s="7">
        <f t="shared" si="0"/>
        <v>0</v>
      </c>
      <c r="L42" s="5">
        <f t="shared" si="2"/>
        <v>0</v>
      </c>
      <c r="M42">
        <f t="shared" si="1"/>
        <v>0</v>
      </c>
    </row>
    <row r="43" spans="11:13" x14ac:dyDescent="0.3">
      <c r="K43" s="7">
        <f t="shared" si="0"/>
        <v>0</v>
      </c>
      <c r="L43" s="5">
        <f t="shared" si="2"/>
        <v>0</v>
      </c>
      <c r="M43">
        <f t="shared" si="1"/>
        <v>0</v>
      </c>
    </row>
    <row r="44" spans="11:13" x14ac:dyDescent="0.3">
      <c r="K44" s="7">
        <f t="shared" si="0"/>
        <v>0</v>
      </c>
      <c r="L44" s="5">
        <f t="shared" si="2"/>
        <v>0</v>
      </c>
      <c r="M44">
        <f t="shared" si="1"/>
        <v>0</v>
      </c>
    </row>
    <row r="45" spans="11:13" x14ac:dyDescent="0.3">
      <c r="K45" s="7">
        <f t="shared" si="0"/>
        <v>0</v>
      </c>
      <c r="L45" s="5">
        <f t="shared" si="2"/>
        <v>0</v>
      </c>
      <c r="M45">
        <f t="shared" si="1"/>
        <v>0</v>
      </c>
    </row>
    <row r="46" spans="11:13" x14ac:dyDescent="0.3">
      <c r="K46" s="7">
        <f t="shared" si="0"/>
        <v>0</v>
      </c>
      <c r="L46" s="5">
        <f t="shared" si="2"/>
        <v>0</v>
      </c>
      <c r="M46">
        <f t="shared" si="1"/>
        <v>0</v>
      </c>
    </row>
    <row r="47" spans="11:13" x14ac:dyDescent="0.3">
      <c r="K47" s="7">
        <f t="shared" si="0"/>
        <v>0</v>
      </c>
      <c r="L47" s="5">
        <f t="shared" si="2"/>
        <v>0</v>
      </c>
      <c r="M47">
        <f t="shared" si="1"/>
        <v>0</v>
      </c>
    </row>
    <row r="48" spans="11:13" x14ac:dyDescent="0.3">
      <c r="K48" s="7">
        <f t="shared" si="0"/>
        <v>0</v>
      </c>
      <c r="L48" s="5">
        <f t="shared" si="2"/>
        <v>0</v>
      </c>
      <c r="M48">
        <f t="shared" si="1"/>
        <v>0</v>
      </c>
    </row>
    <row r="49" spans="11:13" x14ac:dyDescent="0.3">
      <c r="K49" s="7">
        <f t="shared" si="0"/>
        <v>0</v>
      </c>
      <c r="L49" s="5">
        <f t="shared" si="2"/>
        <v>0</v>
      </c>
      <c r="M49">
        <f t="shared" si="1"/>
        <v>0</v>
      </c>
    </row>
    <row r="50" spans="11:13" x14ac:dyDescent="0.3">
      <c r="K50" s="7">
        <f t="shared" si="0"/>
        <v>0</v>
      </c>
      <c r="L50" s="5">
        <f t="shared" si="2"/>
        <v>0</v>
      </c>
      <c r="M50">
        <f t="shared" si="1"/>
        <v>0</v>
      </c>
    </row>
    <row r="51" spans="11:13" x14ac:dyDescent="0.3">
      <c r="K51" s="7">
        <f t="shared" si="0"/>
        <v>0</v>
      </c>
      <c r="L51" s="5">
        <f t="shared" si="2"/>
        <v>0</v>
      </c>
      <c r="M51">
        <f t="shared" si="1"/>
        <v>0</v>
      </c>
    </row>
    <row r="52" spans="11:13" x14ac:dyDescent="0.3">
      <c r="K52" s="7">
        <f t="shared" si="0"/>
        <v>0</v>
      </c>
      <c r="L52" s="5">
        <f t="shared" si="2"/>
        <v>0</v>
      </c>
      <c r="M52">
        <f t="shared" si="1"/>
        <v>0</v>
      </c>
    </row>
    <row r="53" spans="11:13" x14ac:dyDescent="0.3">
      <c r="K53" s="7">
        <f t="shared" si="0"/>
        <v>0</v>
      </c>
      <c r="L53" s="5">
        <f t="shared" si="2"/>
        <v>0</v>
      </c>
      <c r="M53">
        <f t="shared" si="1"/>
        <v>0</v>
      </c>
    </row>
    <row r="54" spans="11:13" x14ac:dyDescent="0.3">
      <c r="K54" s="7">
        <f t="shared" si="0"/>
        <v>0</v>
      </c>
      <c r="L54" s="5">
        <f t="shared" si="2"/>
        <v>0</v>
      </c>
      <c r="M54">
        <f t="shared" si="1"/>
        <v>0</v>
      </c>
    </row>
    <row r="55" spans="11:13" x14ac:dyDescent="0.3">
      <c r="K55" s="7">
        <f t="shared" si="0"/>
        <v>0</v>
      </c>
      <c r="L55" s="5">
        <f t="shared" si="2"/>
        <v>0</v>
      </c>
      <c r="M55">
        <f t="shared" si="1"/>
        <v>0</v>
      </c>
    </row>
    <row r="56" spans="11:13" x14ac:dyDescent="0.3">
      <c r="K56" s="7">
        <f t="shared" si="0"/>
        <v>0</v>
      </c>
      <c r="L56" s="5">
        <f t="shared" si="2"/>
        <v>0</v>
      </c>
      <c r="M56">
        <f t="shared" si="1"/>
        <v>0</v>
      </c>
    </row>
    <row r="57" spans="11:13" x14ac:dyDescent="0.3">
      <c r="K57" s="7">
        <f t="shared" si="0"/>
        <v>0</v>
      </c>
      <c r="L57" s="5">
        <f t="shared" si="2"/>
        <v>0</v>
      </c>
      <c r="M57">
        <f t="shared" si="1"/>
        <v>0</v>
      </c>
    </row>
    <row r="58" spans="11:13" x14ac:dyDescent="0.3">
      <c r="K58" s="7">
        <f t="shared" si="0"/>
        <v>0</v>
      </c>
      <c r="L58" s="5">
        <f t="shared" si="2"/>
        <v>0</v>
      </c>
      <c r="M58">
        <f t="shared" si="1"/>
        <v>0</v>
      </c>
    </row>
    <row r="59" spans="11:13" x14ac:dyDescent="0.3">
      <c r="K59" s="7">
        <f t="shared" si="0"/>
        <v>0</v>
      </c>
      <c r="L59" s="5">
        <f t="shared" si="2"/>
        <v>0</v>
      </c>
      <c r="M59">
        <f t="shared" si="1"/>
        <v>0</v>
      </c>
    </row>
    <row r="60" spans="11:13" x14ac:dyDescent="0.3">
      <c r="K60" s="7">
        <f t="shared" si="0"/>
        <v>0</v>
      </c>
      <c r="L60" s="5">
        <f t="shared" si="2"/>
        <v>0</v>
      </c>
      <c r="M60">
        <f t="shared" si="1"/>
        <v>0</v>
      </c>
    </row>
    <row r="61" spans="11:13" x14ac:dyDescent="0.3">
      <c r="K61" s="7">
        <f t="shared" si="0"/>
        <v>0</v>
      </c>
      <c r="L61" s="5">
        <f t="shared" si="2"/>
        <v>0</v>
      </c>
      <c r="M61">
        <f t="shared" si="1"/>
        <v>0</v>
      </c>
    </row>
    <row r="62" spans="11:13" x14ac:dyDescent="0.3">
      <c r="K62" s="7">
        <f t="shared" si="0"/>
        <v>0</v>
      </c>
      <c r="L62" s="5">
        <f t="shared" si="2"/>
        <v>0</v>
      </c>
      <c r="M62">
        <f t="shared" si="1"/>
        <v>0</v>
      </c>
    </row>
    <row r="63" spans="11:13" x14ac:dyDescent="0.3">
      <c r="K63" s="7">
        <f t="shared" si="0"/>
        <v>0</v>
      </c>
      <c r="L63" s="5">
        <f t="shared" si="2"/>
        <v>0</v>
      </c>
      <c r="M63">
        <f t="shared" si="1"/>
        <v>0</v>
      </c>
    </row>
    <row r="64" spans="11:13" x14ac:dyDescent="0.3">
      <c r="K64" s="7">
        <f t="shared" si="0"/>
        <v>0</v>
      </c>
      <c r="L64" s="5">
        <f t="shared" si="2"/>
        <v>0</v>
      </c>
      <c r="M64">
        <f t="shared" si="1"/>
        <v>0</v>
      </c>
    </row>
    <row r="65" spans="11:13" x14ac:dyDescent="0.3">
      <c r="K65" s="7">
        <f t="shared" si="0"/>
        <v>0</v>
      </c>
      <c r="L65" s="5">
        <f t="shared" si="2"/>
        <v>0</v>
      </c>
      <c r="M65">
        <f t="shared" si="1"/>
        <v>0</v>
      </c>
    </row>
    <row r="66" spans="11:13" x14ac:dyDescent="0.3">
      <c r="K66" s="7">
        <f t="shared" si="0"/>
        <v>0</v>
      </c>
      <c r="L66" s="5">
        <f t="shared" si="2"/>
        <v>0</v>
      </c>
      <c r="M66">
        <f t="shared" si="1"/>
        <v>0</v>
      </c>
    </row>
    <row r="67" spans="11:13" x14ac:dyDescent="0.3">
      <c r="K67" s="7">
        <f t="shared" si="0"/>
        <v>0</v>
      </c>
      <c r="L67" s="5">
        <f t="shared" si="2"/>
        <v>0</v>
      </c>
      <c r="M67">
        <f t="shared" si="1"/>
        <v>0</v>
      </c>
    </row>
    <row r="68" spans="11:13" x14ac:dyDescent="0.3">
      <c r="K68" s="7">
        <f t="shared" si="0"/>
        <v>0</v>
      </c>
      <c r="L68" s="5">
        <f t="shared" si="2"/>
        <v>0</v>
      </c>
      <c r="M68">
        <f t="shared" si="1"/>
        <v>0</v>
      </c>
    </row>
    <row r="69" spans="11:13" x14ac:dyDescent="0.3">
      <c r="K69" s="7">
        <f t="shared" ref="K69:K132" si="3">SUM(F69:J69)</f>
        <v>0</v>
      </c>
      <c r="L69" s="5">
        <f t="shared" si="2"/>
        <v>0</v>
      </c>
      <c r="M69">
        <f t="shared" ref="M69:M132" si="4">SUM(K69*L69)</f>
        <v>0</v>
      </c>
    </row>
    <row r="70" spans="11:13" x14ac:dyDescent="0.3">
      <c r="K70" s="7">
        <f t="shared" si="3"/>
        <v>0</v>
      </c>
      <c r="L70" s="5">
        <f t="shared" ref="L70:L133" si="5">IF(D70="X",0,IF(E70="",0,IF(E70="H",0,VLOOKUP(E70,$F$539:$G$553,2))))</f>
        <v>0</v>
      </c>
      <c r="M70">
        <f t="shared" si="4"/>
        <v>0</v>
      </c>
    </row>
    <row r="71" spans="11:13" x14ac:dyDescent="0.3">
      <c r="K71" s="7">
        <f t="shared" si="3"/>
        <v>0</v>
      </c>
      <c r="L71" s="5">
        <f t="shared" si="5"/>
        <v>0</v>
      </c>
      <c r="M71">
        <f t="shared" si="4"/>
        <v>0</v>
      </c>
    </row>
    <row r="72" spans="11:13" x14ac:dyDescent="0.3">
      <c r="K72" s="7">
        <f t="shared" si="3"/>
        <v>0</v>
      </c>
      <c r="L72" s="5">
        <f t="shared" si="5"/>
        <v>0</v>
      </c>
      <c r="M72">
        <f t="shared" si="4"/>
        <v>0</v>
      </c>
    </row>
    <row r="73" spans="11:13" x14ac:dyDescent="0.3">
      <c r="K73" s="7">
        <f t="shared" si="3"/>
        <v>0</v>
      </c>
      <c r="L73" s="5">
        <f t="shared" si="5"/>
        <v>0</v>
      </c>
      <c r="M73">
        <f t="shared" si="4"/>
        <v>0</v>
      </c>
    </row>
    <row r="74" spans="11:13" x14ac:dyDescent="0.3">
      <c r="K74" s="7">
        <f t="shared" si="3"/>
        <v>0</v>
      </c>
      <c r="L74" s="5">
        <f t="shared" si="5"/>
        <v>0</v>
      </c>
      <c r="M74">
        <f t="shared" si="4"/>
        <v>0</v>
      </c>
    </row>
    <row r="75" spans="11:13" x14ac:dyDescent="0.3">
      <c r="K75" s="7">
        <f t="shared" si="3"/>
        <v>0</v>
      </c>
      <c r="L75" s="5">
        <f t="shared" si="5"/>
        <v>0</v>
      </c>
      <c r="M75">
        <f t="shared" si="4"/>
        <v>0</v>
      </c>
    </row>
    <row r="76" spans="11:13" x14ac:dyDescent="0.3">
      <c r="K76" s="7">
        <f t="shared" si="3"/>
        <v>0</v>
      </c>
      <c r="L76" s="5">
        <f t="shared" si="5"/>
        <v>0</v>
      </c>
      <c r="M76">
        <f t="shared" si="4"/>
        <v>0</v>
      </c>
    </row>
    <row r="77" spans="11:13" x14ac:dyDescent="0.3">
      <c r="K77" s="7">
        <f t="shared" si="3"/>
        <v>0</v>
      </c>
      <c r="L77" s="5">
        <f t="shared" si="5"/>
        <v>0</v>
      </c>
      <c r="M77">
        <f t="shared" si="4"/>
        <v>0</v>
      </c>
    </row>
    <row r="78" spans="11:13" x14ac:dyDescent="0.3">
      <c r="K78" s="7">
        <f t="shared" si="3"/>
        <v>0</v>
      </c>
      <c r="L78" s="5">
        <f t="shared" si="5"/>
        <v>0</v>
      </c>
      <c r="M78">
        <f t="shared" si="4"/>
        <v>0</v>
      </c>
    </row>
    <row r="79" spans="11:13" x14ac:dyDescent="0.3">
      <c r="K79" s="7">
        <f t="shared" si="3"/>
        <v>0</v>
      </c>
      <c r="L79" s="5">
        <f t="shared" si="5"/>
        <v>0</v>
      </c>
      <c r="M79">
        <f t="shared" si="4"/>
        <v>0</v>
      </c>
    </row>
    <row r="80" spans="11:13" x14ac:dyDescent="0.3">
      <c r="K80" s="7">
        <f t="shared" si="3"/>
        <v>0</v>
      </c>
      <c r="L80" s="5">
        <f t="shared" si="5"/>
        <v>0</v>
      </c>
      <c r="M80">
        <f t="shared" si="4"/>
        <v>0</v>
      </c>
    </row>
    <row r="81" spans="11:13" x14ac:dyDescent="0.3">
      <c r="K81" s="7">
        <f t="shared" si="3"/>
        <v>0</v>
      </c>
      <c r="L81" s="5">
        <f t="shared" si="5"/>
        <v>0</v>
      </c>
      <c r="M81">
        <f t="shared" si="4"/>
        <v>0</v>
      </c>
    </row>
    <row r="82" spans="11:13" x14ac:dyDescent="0.3">
      <c r="K82" s="7">
        <f t="shared" si="3"/>
        <v>0</v>
      </c>
      <c r="L82" s="5">
        <f t="shared" si="5"/>
        <v>0</v>
      </c>
      <c r="M82">
        <f t="shared" si="4"/>
        <v>0</v>
      </c>
    </row>
    <row r="83" spans="11:13" x14ac:dyDescent="0.3">
      <c r="K83" s="7">
        <f t="shared" si="3"/>
        <v>0</v>
      </c>
      <c r="L83" s="5">
        <f t="shared" si="5"/>
        <v>0</v>
      </c>
      <c r="M83">
        <f t="shared" si="4"/>
        <v>0</v>
      </c>
    </row>
    <row r="84" spans="11:13" x14ac:dyDescent="0.3">
      <c r="K84" s="7">
        <f t="shared" si="3"/>
        <v>0</v>
      </c>
      <c r="L84" s="5">
        <f t="shared" si="5"/>
        <v>0</v>
      </c>
      <c r="M84">
        <f t="shared" si="4"/>
        <v>0</v>
      </c>
    </row>
    <row r="85" spans="11:13" x14ac:dyDescent="0.3">
      <c r="K85" s="7">
        <f t="shared" si="3"/>
        <v>0</v>
      </c>
      <c r="L85" s="5">
        <f t="shared" si="5"/>
        <v>0</v>
      </c>
      <c r="M85">
        <f t="shared" si="4"/>
        <v>0</v>
      </c>
    </row>
    <row r="86" spans="11:13" x14ac:dyDescent="0.3">
      <c r="K86" s="7">
        <f t="shared" si="3"/>
        <v>0</v>
      </c>
      <c r="L86" s="5">
        <f t="shared" si="5"/>
        <v>0</v>
      </c>
      <c r="M86">
        <f t="shared" si="4"/>
        <v>0</v>
      </c>
    </row>
    <row r="87" spans="11:13" x14ac:dyDescent="0.3">
      <c r="K87" s="7">
        <f t="shared" si="3"/>
        <v>0</v>
      </c>
      <c r="L87" s="5">
        <f t="shared" si="5"/>
        <v>0</v>
      </c>
      <c r="M87">
        <f t="shared" si="4"/>
        <v>0</v>
      </c>
    </row>
    <row r="88" spans="11:13" x14ac:dyDescent="0.3">
      <c r="K88" s="7">
        <f t="shared" si="3"/>
        <v>0</v>
      </c>
      <c r="L88" s="5">
        <f t="shared" si="5"/>
        <v>0</v>
      </c>
      <c r="M88">
        <f t="shared" si="4"/>
        <v>0</v>
      </c>
    </row>
    <row r="89" spans="11:13" x14ac:dyDescent="0.3">
      <c r="K89" s="7">
        <f t="shared" si="3"/>
        <v>0</v>
      </c>
      <c r="L89" s="5">
        <f t="shared" si="5"/>
        <v>0</v>
      </c>
      <c r="M89">
        <f t="shared" si="4"/>
        <v>0</v>
      </c>
    </row>
    <row r="90" spans="11:13" x14ac:dyDescent="0.3">
      <c r="K90" s="7">
        <f t="shared" si="3"/>
        <v>0</v>
      </c>
      <c r="L90" s="5">
        <f t="shared" si="5"/>
        <v>0</v>
      </c>
      <c r="M90">
        <f t="shared" si="4"/>
        <v>0</v>
      </c>
    </row>
    <row r="91" spans="11:13" x14ac:dyDescent="0.3">
      <c r="K91" s="7">
        <f t="shared" si="3"/>
        <v>0</v>
      </c>
      <c r="L91" s="5">
        <f t="shared" si="5"/>
        <v>0</v>
      </c>
      <c r="M91">
        <f t="shared" si="4"/>
        <v>0</v>
      </c>
    </row>
    <row r="92" spans="11:13" x14ac:dyDescent="0.3">
      <c r="K92" s="7">
        <f t="shared" si="3"/>
        <v>0</v>
      </c>
      <c r="L92" s="5">
        <f t="shared" si="5"/>
        <v>0</v>
      </c>
      <c r="M92">
        <f t="shared" si="4"/>
        <v>0</v>
      </c>
    </row>
    <row r="93" spans="11:13" x14ac:dyDescent="0.3">
      <c r="K93" s="7">
        <f t="shared" si="3"/>
        <v>0</v>
      </c>
      <c r="L93" s="5">
        <f t="shared" si="5"/>
        <v>0</v>
      </c>
      <c r="M93">
        <f t="shared" si="4"/>
        <v>0</v>
      </c>
    </row>
    <row r="94" spans="11:13" x14ac:dyDescent="0.3">
      <c r="K94" s="7">
        <f t="shared" si="3"/>
        <v>0</v>
      </c>
      <c r="L94" s="5">
        <f t="shared" si="5"/>
        <v>0</v>
      </c>
      <c r="M94">
        <f t="shared" si="4"/>
        <v>0</v>
      </c>
    </row>
    <row r="95" spans="11:13" x14ac:dyDescent="0.3">
      <c r="K95" s="7">
        <f t="shared" si="3"/>
        <v>0</v>
      </c>
      <c r="L95" s="5">
        <f t="shared" si="5"/>
        <v>0</v>
      </c>
      <c r="M95">
        <f t="shared" si="4"/>
        <v>0</v>
      </c>
    </row>
    <row r="96" spans="11:13" x14ac:dyDescent="0.3">
      <c r="K96" s="7">
        <f t="shared" si="3"/>
        <v>0</v>
      </c>
      <c r="L96" s="5">
        <f t="shared" si="5"/>
        <v>0</v>
      </c>
      <c r="M96">
        <f t="shared" si="4"/>
        <v>0</v>
      </c>
    </row>
    <row r="97" spans="11:13" x14ac:dyDescent="0.3">
      <c r="K97" s="7">
        <f t="shared" si="3"/>
        <v>0</v>
      </c>
      <c r="L97" s="5">
        <f t="shared" si="5"/>
        <v>0</v>
      </c>
      <c r="M97">
        <f t="shared" si="4"/>
        <v>0</v>
      </c>
    </row>
    <row r="98" spans="11:13" x14ac:dyDescent="0.3">
      <c r="K98" s="7">
        <f t="shared" si="3"/>
        <v>0</v>
      </c>
      <c r="L98" s="5">
        <f t="shared" si="5"/>
        <v>0</v>
      </c>
      <c r="M98">
        <f t="shared" si="4"/>
        <v>0</v>
      </c>
    </row>
    <row r="99" spans="11:13" x14ac:dyDescent="0.3">
      <c r="K99" s="7">
        <f t="shared" si="3"/>
        <v>0</v>
      </c>
      <c r="L99" s="5">
        <f t="shared" si="5"/>
        <v>0</v>
      </c>
      <c r="M99">
        <f t="shared" si="4"/>
        <v>0</v>
      </c>
    </row>
    <row r="100" spans="11:13" x14ac:dyDescent="0.3">
      <c r="K100" s="7">
        <f t="shared" si="3"/>
        <v>0</v>
      </c>
      <c r="L100" s="5">
        <f t="shared" si="5"/>
        <v>0</v>
      </c>
      <c r="M100">
        <f t="shared" si="4"/>
        <v>0</v>
      </c>
    </row>
    <row r="101" spans="11:13" x14ac:dyDescent="0.3">
      <c r="K101" s="7">
        <f t="shared" si="3"/>
        <v>0</v>
      </c>
      <c r="L101" s="5">
        <f t="shared" si="5"/>
        <v>0</v>
      </c>
      <c r="M101">
        <f t="shared" si="4"/>
        <v>0</v>
      </c>
    </row>
    <row r="102" spans="11:13" x14ac:dyDescent="0.3">
      <c r="K102" s="7">
        <f t="shared" si="3"/>
        <v>0</v>
      </c>
      <c r="L102" s="5">
        <f t="shared" si="5"/>
        <v>0</v>
      </c>
      <c r="M102">
        <f t="shared" si="4"/>
        <v>0</v>
      </c>
    </row>
    <row r="103" spans="11:13" x14ac:dyDescent="0.3">
      <c r="K103" s="7">
        <f t="shared" si="3"/>
        <v>0</v>
      </c>
      <c r="L103" s="5">
        <f t="shared" si="5"/>
        <v>0</v>
      </c>
      <c r="M103">
        <f t="shared" si="4"/>
        <v>0</v>
      </c>
    </row>
    <row r="104" spans="11:13" x14ac:dyDescent="0.3">
      <c r="K104" s="7">
        <f t="shared" si="3"/>
        <v>0</v>
      </c>
      <c r="L104" s="5">
        <f t="shared" si="5"/>
        <v>0</v>
      </c>
      <c r="M104">
        <f t="shared" si="4"/>
        <v>0</v>
      </c>
    </row>
    <row r="105" spans="11:13" x14ac:dyDescent="0.3">
      <c r="K105" s="7">
        <f t="shared" si="3"/>
        <v>0</v>
      </c>
      <c r="L105" s="5">
        <f t="shared" si="5"/>
        <v>0</v>
      </c>
      <c r="M105">
        <f t="shared" si="4"/>
        <v>0</v>
      </c>
    </row>
    <row r="106" spans="11:13" x14ac:dyDescent="0.3">
      <c r="K106" s="7">
        <f t="shared" si="3"/>
        <v>0</v>
      </c>
      <c r="L106" s="5">
        <f t="shared" si="5"/>
        <v>0</v>
      </c>
      <c r="M106">
        <f t="shared" si="4"/>
        <v>0</v>
      </c>
    </row>
    <row r="107" spans="11:13" x14ac:dyDescent="0.3">
      <c r="K107" s="7">
        <f t="shared" si="3"/>
        <v>0</v>
      </c>
      <c r="L107" s="5">
        <f t="shared" si="5"/>
        <v>0</v>
      </c>
      <c r="M107">
        <f t="shared" si="4"/>
        <v>0</v>
      </c>
    </row>
    <row r="108" spans="11:13" x14ac:dyDescent="0.3">
      <c r="K108" s="7">
        <f t="shared" si="3"/>
        <v>0</v>
      </c>
      <c r="L108" s="5">
        <f t="shared" si="5"/>
        <v>0</v>
      </c>
      <c r="M108">
        <f t="shared" si="4"/>
        <v>0</v>
      </c>
    </row>
    <row r="109" spans="11:13" x14ac:dyDescent="0.3">
      <c r="K109" s="7">
        <f t="shared" si="3"/>
        <v>0</v>
      </c>
      <c r="L109" s="5">
        <f t="shared" si="5"/>
        <v>0</v>
      </c>
      <c r="M109">
        <f t="shared" si="4"/>
        <v>0</v>
      </c>
    </row>
    <row r="110" spans="11:13" x14ac:dyDescent="0.3">
      <c r="K110" s="7">
        <f t="shared" si="3"/>
        <v>0</v>
      </c>
      <c r="L110" s="5">
        <f t="shared" si="5"/>
        <v>0</v>
      </c>
      <c r="M110">
        <f t="shared" si="4"/>
        <v>0</v>
      </c>
    </row>
    <row r="111" spans="11:13" x14ac:dyDescent="0.3">
      <c r="K111" s="7">
        <f t="shared" si="3"/>
        <v>0</v>
      </c>
      <c r="L111" s="5">
        <f t="shared" si="5"/>
        <v>0</v>
      </c>
      <c r="M111">
        <f t="shared" si="4"/>
        <v>0</v>
      </c>
    </row>
    <row r="112" spans="11:13" x14ac:dyDescent="0.3">
      <c r="K112" s="7">
        <f t="shared" si="3"/>
        <v>0</v>
      </c>
      <c r="L112" s="5">
        <f t="shared" si="5"/>
        <v>0</v>
      </c>
      <c r="M112">
        <f t="shared" si="4"/>
        <v>0</v>
      </c>
    </row>
    <row r="113" spans="11:13" x14ac:dyDescent="0.3">
      <c r="K113" s="7">
        <f t="shared" si="3"/>
        <v>0</v>
      </c>
      <c r="L113" s="5">
        <f t="shared" si="5"/>
        <v>0</v>
      </c>
      <c r="M113">
        <f t="shared" si="4"/>
        <v>0</v>
      </c>
    </row>
    <row r="114" spans="11:13" x14ac:dyDescent="0.3">
      <c r="K114" s="7">
        <f t="shared" si="3"/>
        <v>0</v>
      </c>
      <c r="L114" s="5">
        <f t="shared" si="5"/>
        <v>0</v>
      </c>
      <c r="M114">
        <f t="shared" si="4"/>
        <v>0</v>
      </c>
    </row>
    <row r="115" spans="11:13" x14ac:dyDescent="0.3">
      <c r="K115" s="7">
        <f t="shared" si="3"/>
        <v>0</v>
      </c>
      <c r="L115" s="5">
        <f t="shared" si="5"/>
        <v>0</v>
      </c>
      <c r="M115">
        <f t="shared" si="4"/>
        <v>0</v>
      </c>
    </row>
    <row r="116" spans="11:13" x14ac:dyDescent="0.3">
      <c r="K116" s="7">
        <f t="shared" si="3"/>
        <v>0</v>
      </c>
      <c r="L116" s="5">
        <f t="shared" si="5"/>
        <v>0</v>
      </c>
      <c r="M116">
        <f t="shared" si="4"/>
        <v>0</v>
      </c>
    </row>
    <row r="117" spans="11:13" x14ac:dyDescent="0.3">
      <c r="K117" s="7">
        <f t="shared" si="3"/>
        <v>0</v>
      </c>
      <c r="L117" s="5">
        <f t="shared" si="5"/>
        <v>0</v>
      </c>
      <c r="M117">
        <f t="shared" si="4"/>
        <v>0</v>
      </c>
    </row>
    <row r="118" spans="11:13" x14ac:dyDescent="0.3">
      <c r="K118" s="7">
        <f t="shared" si="3"/>
        <v>0</v>
      </c>
      <c r="L118" s="5">
        <f t="shared" si="5"/>
        <v>0</v>
      </c>
      <c r="M118">
        <f t="shared" si="4"/>
        <v>0</v>
      </c>
    </row>
    <row r="119" spans="11:13" x14ac:dyDescent="0.3">
      <c r="K119" s="7">
        <f t="shared" si="3"/>
        <v>0</v>
      </c>
      <c r="L119" s="5">
        <f t="shared" si="5"/>
        <v>0</v>
      </c>
      <c r="M119">
        <f t="shared" si="4"/>
        <v>0</v>
      </c>
    </row>
    <row r="120" spans="11:13" x14ac:dyDescent="0.3">
      <c r="K120" s="7">
        <f t="shared" si="3"/>
        <v>0</v>
      </c>
      <c r="L120" s="5">
        <f t="shared" si="5"/>
        <v>0</v>
      </c>
      <c r="M120">
        <f t="shared" si="4"/>
        <v>0</v>
      </c>
    </row>
    <row r="121" spans="11:13" x14ac:dyDescent="0.3">
      <c r="K121" s="7">
        <f t="shared" si="3"/>
        <v>0</v>
      </c>
      <c r="L121" s="5">
        <f t="shared" si="5"/>
        <v>0</v>
      </c>
      <c r="M121">
        <f t="shared" si="4"/>
        <v>0</v>
      </c>
    </row>
    <row r="122" spans="11:13" x14ac:dyDescent="0.3">
      <c r="K122" s="7">
        <f t="shared" si="3"/>
        <v>0</v>
      </c>
      <c r="L122" s="5">
        <f t="shared" si="5"/>
        <v>0</v>
      </c>
      <c r="M122">
        <f t="shared" si="4"/>
        <v>0</v>
      </c>
    </row>
    <row r="123" spans="11:13" x14ac:dyDescent="0.3">
      <c r="K123" s="7">
        <f t="shared" si="3"/>
        <v>0</v>
      </c>
      <c r="L123" s="5">
        <f t="shared" si="5"/>
        <v>0</v>
      </c>
      <c r="M123">
        <f t="shared" si="4"/>
        <v>0</v>
      </c>
    </row>
    <row r="124" spans="11:13" x14ac:dyDescent="0.3">
      <c r="K124" s="7">
        <f t="shared" si="3"/>
        <v>0</v>
      </c>
      <c r="L124" s="5">
        <f t="shared" si="5"/>
        <v>0</v>
      </c>
      <c r="M124">
        <f t="shared" si="4"/>
        <v>0</v>
      </c>
    </row>
    <row r="125" spans="11:13" x14ac:dyDescent="0.3">
      <c r="K125" s="7">
        <f t="shared" si="3"/>
        <v>0</v>
      </c>
      <c r="L125" s="5">
        <f t="shared" si="5"/>
        <v>0</v>
      </c>
      <c r="M125">
        <f t="shared" si="4"/>
        <v>0</v>
      </c>
    </row>
    <row r="126" spans="11:13" x14ac:dyDescent="0.3">
      <c r="K126" s="7">
        <f t="shared" si="3"/>
        <v>0</v>
      </c>
      <c r="L126" s="5">
        <f t="shared" si="5"/>
        <v>0</v>
      </c>
      <c r="M126">
        <f t="shared" si="4"/>
        <v>0</v>
      </c>
    </row>
    <row r="127" spans="11:13" x14ac:dyDescent="0.3">
      <c r="K127" s="7">
        <f t="shared" si="3"/>
        <v>0</v>
      </c>
      <c r="L127" s="5">
        <f t="shared" si="5"/>
        <v>0</v>
      </c>
      <c r="M127">
        <f t="shared" si="4"/>
        <v>0</v>
      </c>
    </row>
    <row r="128" spans="11:13" x14ac:dyDescent="0.3">
      <c r="K128" s="7">
        <f t="shared" si="3"/>
        <v>0</v>
      </c>
      <c r="L128" s="5">
        <f t="shared" si="5"/>
        <v>0</v>
      </c>
      <c r="M128">
        <f t="shared" si="4"/>
        <v>0</v>
      </c>
    </row>
    <row r="129" spans="11:13" x14ac:dyDescent="0.3">
      <c r="K129" s="7">
        <f t="shared" si="3"/>
        <v>0</v>
      </c>
      <c r="L129" s="5">
        <f t="shared" si="5"/>
        <v>0</v>
      </c>
      <c r="M129">
        <f t="shared" si="4"/>
        <v>0</v>
      </c>
    </row>
    <row r="130" spans="11:13" x14ac:dyDescent="0.3">
      <c r="K130" s="7">
        <f t="shared" si="3"/>
        <v>0</v>
      </c>
      <c r="L130" s="5">
        <f t="shared" si="5"/>
        <v>0</v>
      </c>
      <c r="M130">
        <f t="shared" si="4"/>
        <v>0</v>
      </c>
    </row>
    <row r="131" spans="11:13" x14ac:dyDescent="0.3">
      <c r="K131" s="7">
        <f t="shared" si="3"/>
        <v>0</v>
      </c>
      <c r="L131" s="5">
        <f t="shared" si="5"/>
        <v>0</v>
      </c>
      <c r="M131">
        <f t="shared" si="4"/>
        <v>0</v>
      </c>
    </row>
    <row r="132" spans="11:13" x14ac:dyDescent="0.3">
      <c r="K132" s="7">
        <f t="shared" si="3"/>
        <v>0</v>
      </c>
      <c r="L132" s="5">
        <f t="shared" si="5"/>
        <v>0</v>
      </c>
      <c r="M132">
        <f t="shared" si="4"/>
        <v>0</v>
      </c>
    </row>
    <row r="133" spans="11:13" x14ac:dyDescent="0.3">
      <c r="K133" s="7">
        <f t="shared" ref="K133:K196" si="6">SUM(F133:J133)</f>
        <v>0</v>
      </c>
      <c r="L133" s="5">
        <f t="shared" si="5"/>
        <v>0</v>
      </c>
      <c r="M133">
        <f t="shared" ref="M133:M196" si="7">SUM(K133*L133)</f>
        <v>0</v>
      </c>
    </row>
    <row r="134" spans="11:13" x14ac:dyDescent="0.3">
      <c r="K134" s="7">
        <f t="shared" si="6"/>
        <v>0</v>
      </c>
      <c r="L134" s="5">
        <f t="shared" ref="L134:L197" si="8">IF(D134="X",0,IF(E134="",0,IF(E134="H",0,VLOOKUP(E134,$F$539:$G$553,2))))</f>
        <v>0</v>
      </c>
      <c r="M134">
        <f t="shared" si="7"/>
        <v>0</v>
      </c>
    </row>
    <row r="135" spans="11:13" x14ac:dyDescent="0.3">
      <c r="K135" s="7">
        <f t="shared" si="6"/>
        <v>0</v>
      </c>
      <c r="L135" s="5">
        <f t="shared" si="8"/>
        <v>0</v>
      </c>
      <c r="M135">
        <f t="shared" si="7"/>
        <v>0</v>
      </c>
    </row>
    <row r="136" spans="11:13" x14ac:dyDescent="0.3">
      <c r="K136" s="7">
        <f t="shared" si="6"/>
        <v>0</v>
      </c>
      <c r="L136" s="5">
        <f t="shared" si="8"/>
        <v>0</v>
      </c>
      <c r="M136">
        <f t="shared" si="7"/>
        <v>0</v>
      </c>
    </row>
    <row r="137" spans="11:13" x14ac:dyDescent="0.3">
      <c r="K137" s="7">
        <f t="shared" si="6"/>
        <v>0</v>
      </c>
      <c r="L137" s="5">
        <f t="shared" si="8"/>
        <v>0</v>
      </c>
      <c r="M137">
        <f t="shared" si="7"/>
        <v>0</v>
      </c>
    </row>
    <row r="138" spans="11:13" x14ac:dyDescent="0.3">
      <c r="K138" s="7">
        <f t="shared" si="6"/>
        <v>0</v>
      </c>
      <c r="L138" s="5">
        <f t="shared" si="8"/>
        <v>0</v>
      </c>
      <c r="M138">
        <f t="shared" si="7"/>
        <v>0</v>
      </c>
    </row>
    <row r="139" spans="11:13" x14ac:dyDescent="0.3">
      <c r="K139" s="7">
        <f t="shared" si="6"/>
        <v>0</v>
      </c>
      <c r="L139" s="5">
        <f t="shared" si="8"/>
        <v>0</v>
      </c>
      <c r="M139">
        <f t="shared" si="7"/>
        <v>0</v>
      </c>
    </row>
    <row r="140" spans="11:13" x14ac:dyDescent="0.3">
      <c r="K140" s="7">
        <f t="shared" si="6"/>
        <v>0</v>
      </c>
      <c r="L140" s="5">
        <f t="shared" si="8"/>
        <v>0</v>
      </c>
      <c r="M140">
        <f t="shared" si="7"/>
        <v>0</v>
      </c>
    </row>
    <row r="141" spans="11:13" x14ac:dyDescent="0.3">
      <c r="K141" s="7">
        <f t="shared" si="6"/>
        <v>0</v>
      </c>
      <c r="L141" s="5">
        <f t="shared" si="8"/>
        <v>0</v>
      </c>
      <c r="M141">
        <f t="shared" si="7"/>
        <v>0</v>
      </c>
    </row>
    <row r="142" spans="11:13" x14ac:dyDescent="0.3">
      <c r="K142" s="7">
        <f t="shared" si="6"/>
        <v>0</v>
      </c>
      <c r="L142" s="5">
        <f t="shared" si="8"/>
        <v>0</v>
      </c>
      <c r="M142">
        <f t="shared" si="7"/>
        <v>0</v>
      </c>
    </row>
    <row r="143" spans="11:13" x14ac:dyDescent="0.3">
      <c r="K143" s="7">
        <f t="shared" si="6"/>
        <v>0</v>
      </c>
      <c r="L143" s="5">
        <f t="shared" si="8"/>
        <v>0</v>
      </c>
      <c r="M143">
        <f t="shared" si="7"/>
        <v>0</v>
      </c>
    </row>
    <row r="144" spans="11:13" x14ac:dyDescent="0.3">
      <c r="K144" s="7">
        <f t="shared" si="6"/>
        <v>0</v>
      </c>
      <c r="L144" s="5">
        <f t="shared" si="8"/>
        <v>0</v>
      </c>
      <c r="M144">
        <f t="shared" si="7"/>
        <v>0</v>
      </c>
    </row>
    <row r="145" spans="11:13" x14ac:dyDescent="0.3">
      <c r="K145" s="7">
        <f t="shared" si="6"/>
        <v>0</v>
      </c>
      <c r="L145" s="5">
        <f t="shared" si="8"/>
        <v>0</v>
      </c>
      <c r="M145">
        <f t="shared" si="7"/>
        <v>0</v>
      </c>
    </row>
    <row r="146" spans="11:13" x14ac:dyDescent="0.3">
      <c r="K146" s="7">
        <f t="shared" si="6"/>
        <v>0</v>
      </c>
      <c r="L146" s="5">
        <f t="shared" si="8"/>
        <v>0</v>
      </c>
      <c r="M146">
        <f t="shared" si="7"/>
        <v>0</v>
      </c>
    </row>
    <row r="147" spans="11:13" x14ac:dyDescent="0.3">
      <c r="K147" s="7">
        <f t="shared" si="6"/>
        <v>0</v>
      </c>
      <c r="L147" s="5">
        <f t="shared" si="8"/>
        <v>0</v>
      </c>
      <c r="M147">
        <f t="shared" si="7"/>
        <v>0</v>
      </c>
    </row>
    <row r="148" spans="11:13" x14ac:dyDescent="0.3">
      <c r="K148" s="7">
        <f t="shared" si="6"/>
        <v>0</v>
      </c>
      <c r="L148" s="5">
        <f t="shared" si="8"/>
        <v>0</v>
      </c>
      <c r="M148">
        <f t="shared" si="7"/>
        <v>0</v>
      </c>
    </row>
    <row r="149" spans="11:13" x14ac:dyDescent="0.3">
      <c r="K149" s="7">
        <f t="shared" si="6"/>
        <v>0</v>
      </c>
      <c r="L149" s="5">
        <f t="shared" si="8"/>
        <v>0</v>
      </c>
      <c r="M149">
        <f t="shared" si="7"/>
        <v>0</v>
      </c>
    </row>
    <row r="150" spans="11:13" x14ac:dyDescent="0.3">
      <c r="K150" s="7">
        <f t="shared" si="6"/>
        <v>0</v>
      </c>
      <c r="L150" s="5">
        <f t="shared" si="8"/>
        <v>0</v>
      </c>
      <c r="M150">
        <f t="shared" si="7"/>
        <v>0</v>
      </c>
    </row>
    <row r="151" spans="11:13" x14ac:dyDescent="0.3">
      <c r="K151" s="7">
        <f t="shared" si="6"/>
        <v>0</v>
      </c>
      <c r="L151" s="5">
        <f t="shared" si="8"/>
        <v>0</v>
      </c>
      <c r="M151">
        <f t="shared" si="7"/>
        <v>0</v>
      </c>
    </row>
    <row r="152" spans="11:13" x14ac:dyDescent="0.3">
      <c r="K152" s="7">
        <f t="shared" si="6"/>
        <v>0</v>
      </c>
      <c r="L152" s="5">
        <f t="shared" si="8"/>
        <v>0</v>
      </c>
      <c r="M152">
        <f t="shared" si="7"/>
        <v>0</v>
      </c>
    </row>
    <row r="153" spans="11:13" x14ac:dyDescent="0.3">
      <c r="K153" s="7">
        <f t="shared" si="6"/>
        <v>0</v>
      </c>
      <c r="L153" s="5">
        <f t="shared" si="8"/>
        <v>0</v>
      </c>
      <c r="M153">
        <f t="shared" si="7"/>
        <v>0</v>
      </c>
    </row>
    <row r="154" spans="11:13" x14ac:dyDescent="0.3">
      <c r="K154" s="7">
        <f t="shared" si="6"/>
        <v>0</v>
      </c>
      <c r="L154" s="5">
        <f t="shared" si="8"/>
        <v>0</v>
      </c>
      <c r="M154">
        <f t="shared" si="7"/>
        <v>0</v>
      </c>
    </row>
    <row r="155" spans="11:13" x14ac:dyDescent="0.3">
      <c r="K155" s="7">
        <f t="shared" si="6"/>
        <v>0</v>
      </c>
      <c r="L155" s="5">
        <f t="shared" si="8"/>
        <v>0</v>
      </c>
      <c r="M155">
        <f t="shared" si="7"/>
        <v>0</v>
      </c>
    </row>
    <row r="156" spans="11:13" x14ac:dyDescent="0.3">
      <c r="K156" s="7">
        <f t="shared" si="6"/>
        <v>0</v>
      </c>
      <c r="L156" s="5">
        <f t="shared" si="8"/>
        <v>0</v>
      </c>
      <c r="M156">
        <f t="shared" si="7"/>
        <v>0</v>
      </c>
    </row>
    <row r="157" spans="11:13" x14ac:dyDescent="0.3">
      <c r="K157" s="7">
        <f t="shared" si="6"/>
        <v>0</v>
      </c>
      <c r="L157" s="5">
        <f t="shared" si="8"/>
        <v>0</v>
      </c>
      <c r="M157">
        <f t="shared" si="7"/>
        <v>0</v>
      </c>
    </row>
    <row r="158" spans="11:13" x14ac:dyDescent="0.3">
      <c r="K158" s="7">
        <f t="shared" si="6"/>
        <v>0</v>
      </c>
      <c r="L158" s="5">
        <f t="shared" si="8"/>
        <v>0</v>
      </c>
      <c r="M158">
        <f t="shared" si="7"/>
        <v>0</v>
      </c>
    </row>
    <row r="159" spans="11:13" x14ac:dyDescent="0.3">
      <c r="K159" s="7">
        <f t="shared" si="6"/>
        <v>0</v>
      </c>
      <c r="L159" s="5">
        <f t="shared" si="8"/>
        <v>0</v>
      </c>
      <c r="M159">
        <f t="shared" si="7"/>
        <v>0</v>
      </c>
    </row>
    <row r="160" spans="11:13" x14ac:dyDescent="0.3">
      <c r="K160" s="7">
        <f t="shared" si="6"/>
        <v>0</v>
      </c>
      <c r="L160" s="5">
        <f t="shared" si="8"/>
        <v>0</v>
      </c>
      <c r="M160">
        <f t="shared" si="7"/>
        <v>0</v>
      </c>
    </row>
    <row r="161" spans="11:13" x14ac:dyDescent="0.3">
      <c r="K161" s="7">
        <f t="shared" si="6"/>
        <v>0</v>
      </c>
      <c r="L161" s="5">
        <f t="shared" si="8"/>
        <v>0</v>
      </c>
      <c r="M161">
        <f t="shared" si="7"/>
        <v>0</v>
      </c>
    </row>
    <row r="162" spans="11:13" x14ac:dyDescent="0.3">
      <c r="K162" s="7">
        <f t="shared" si="6"/>
        <v>0</v>
      </c>
      <c r="L162" s="5">
        <f t="shared" si="8"/>
        <v>0</v>
      </c>
      <c r="M162">
        <f t="shared" si="7"/>
        <v>0</v>
      </c>
    </row>
    <row r="163" spans="11:13" x14ac:dyDescent="0.3">
      <c r="K163" s="7">
        <f t="shared" si="6"/>
        <v>0</v>
      </c>
      <c r="L163" s="5">
        <f t="shared" si="8"/>
        <v>0</v>
      </c>
      <c r="M163">
        <f t="shared" si="7"/>
        <v>0</v>
      </c>
    </row>
    <row r="164" spans="11:13" x14ac:dyDescent="0.3">
      <c r="K164" s="7">
        <f t="shared" si="6"/>
        <v>0</v>
      </c>
      <c r="L164" s="5">
        <f t="shared" si="8"/>
        <v>0</v>
      </c>
      <c r="M164">
        <f t="shared" si="7"/>
        <v>0</v>
      </c>
    </row>
    <row r="165" spans="11:13" x14ac:dyDescent="0.3">
      <c r="K165" s="7">
        <f t="shared" si="6"/>
        <v>0</v>
      </c>
      <c r="L165" s="5">
        <f t="shared" si="8"/>
        <v>0</v>
      </c>
      <c r="M165">
        <f t="shared" si="7"/>
        <v>0</v>
      </c>
    </row>
    <row r="166" spans="11:13" x14ac:dyDescent="0.3">
      <c r="K166" s="7">
        <f t="shared" si="6"/>
        <v>0</v>
      </c>
      <c r="L166" s="5">
        <f t="shared" si="8"/>
        <v>0</v>
      </c>
      <c r="M166">
        <f t="shared" si="7"/>
        <v>0</v>
      </c>
    </row>
    <row r="167" spans="11:13" x14ac:dyDescent="0.3">
      <c r="K167" s="7">
        <f t="shared" si="6"/>
        <v>0</v>
      </c>
      <c r="L167" s="5">
        <f t="shared" si="8"/>
        <v>0</v>
      </c>
      <c r="M167">
        <f t="shared" si="7"/>
        <v>0</v>
      </c>
    </row>
    <row r="168" spans="11:13" x14ac:dyDescent="0.3">
      <c r="K168" s="7">
        <f t="shared" si="6"/>
        <v>0</v>
      </c>
      <c r="L168" s="5">
        <f t="shared" si="8"/>
        <v>0</v>
      </c>
      <c r="M168">
        <f t="shared" si="7"/>
        <v>0</v>
      </c>
    </row>
    <row r="169" spans="11:13" x14ac:dyDescent="0.3">
      <c r="K169" s="7">
        <f t="shared" si="6"/>
        <v>0</v>
      </c>
      <c r="L169" s="5">
        <f t="shared" si="8"/>
        <v>0</v>
      </c>
      <c r="M169">
        <f t="shared" si="7"/>
        <v>0</v>
      </c>
    </row>
    <row r="170" spans="11:13" x14ac:dyDescent="0.3">
      <c r="K170" s="7">
        <f t="shared" si="6"/>
        <v>0</v>
      </c>
      <c r="L170" s="5">
        <f t="shared" si="8"/>
        <v>0</v>
      </c>
      <c r="M170">
        <f t="shared" si="7"/>
        <v>0</v>
      </c>
    </row>
    <row r="171" spans="11:13" x14ac:dyDescent="0.3">
      <c r="K171" s="7">
        <f t="shared" si="6"/>
        <v>0</v>
      </c>
      <c r="L171" s="5">
        <f t="shared" si="8"/>
        <v>0</v>
      </c>
      <c r="M171">
        <f t="shared" si="7"/>
        <v>0</v>
      </c>
    </row>
    <row r="172" spans="11:13" x14ac:dyDescent="0.3">
      <c r="K172" s="7">
        <f t="shared" si="6"/>
        <v>0</v>
      </c>
      <c r="L172" s="5">
        <f t="shared" si="8"/>
        <v>0</v>
      </c>
      <c r="M172">
        <f t="shared" si="7"/>
        <v>0</v>
      </c>
    </row>
    <row r="173" spans="11:13" x14ac:dyDescent="0.3">
      <c r="K173" s="7">
        <f t="shared" si="6"/>
        <v>0</v>
      </c>
      <c r="L173" s="5">
        <f t="shared" si="8"/>
        <v>0</v>
      </c>
      <c r="M173">
        <f t="shared" si="7"/>
        <v>0</v>
      </c>
    </row>
    <row r="174" spans="11:13" x14ac:dyDescent="0.3">
      <c r="K174" s="7">
        <f t="shared" si="6"/>
        <v>0</v>
      </c>
      <c r="L174" s="5">
        <f t="shared" si="8"/>
        <v>0</v>
      </c>
      <c r="M174">
        <f t="shared" si="7"/>
        <v>0</v>
      </c>
    </row>
    <row r="175" spans="11:13" x14ac:dyDescent="0.3">
      <c r="K175" s="7">
        <f t="shared" si="6"/>
        <v>0</v>
      </c>
      <c r="L175" s="5">
        <f t="shared" si="8"/>
        <v>0</v>
      </c>
      <c r="M175">
        <f t="shared" si="7"/>
        <v>0</v>
      </c>
    </row>
    <row r="176" spans="11:13" x14ac:dyDescent="0.3">
      <c r="K176" s="7">
        <f t="shared" si="6"/>
        <v>0</v>
      </c>
      <c r="L176" s="5">
        <f t="shared" si="8"/>
        <v>0</v>
      </c>
      <c r="M176">
        <f t="shared" si="7"/>
        <v>0</v>
      </c>
    </row>
    <row r="177" spans="11:13" x14ac:dyDescent="0.3">
      <c r="K177" s="7">
        <f t="shared" si="6"/>
        <v>0</v>
      </c>
      <c r="L177" s="5">
        <f t="shared" si="8"/>
        <v>0</v>
      </c>
      <c r="M177">
        <f t="shared" si="7"/>
        <v>0</v>
      </c>
    </row>
    <row r="178" spans="11:13" x14ac:dyDescent="0.3">
      <c r="K178" s="7">
        <f t="shared" si="6"/>
        <v>0</v>
      </c>
      <c r="L178" s="5">
        <f t="shared" si="8"/>
        <v>0</v>
      </c>
      <c r="M178">
        <f t="shared" si="7"/>
        <v>0</v>
      </c>
    </row>
    <row r="179" spans="11:13" x14ac:dyDescent="0.3">
      <c r="K179" s="7">
        <f t="shared" si="6"/>
        <v>0</v>
      </c>
      <c r="L179" s="5">
        <f t="shared" si="8"/>
        <v>0</v>
      </c>
      <c r="M179">
        <f t="shared" si="7"/>
        <v>0</v>
      </c>
    </row>
    <row r="180" spans="11:13" x14ac:dyDescent="0.3">
      <c r="K180" s="7">
        <f t="shared" si="6"/>
        <v>0</v>
      </c>
      <c r="L180" s="5">
        <f t="shared" si="8"/>
        <v>0</v>
      </c>
      <c r="M180">
        <f t="shared" si="7"/>
        <v>0</v>
      </c>
    </row>
    <row r="181" spans="11:13" x14ac:dyDescent="0.3">
      <c r="K181" s="7">
        <f t="shared" si="6"/>
        <v>0</v>
      </c>
      <c r="L181" s="5">
        <f t="shared" si="8"/>
        <v>0</v>
      </c>
      <c r="M181">
        <f t="shared" si="7"/>
        <v>0</v>
      </c>
    </row>
    <row r="182" spans="11:13" x14ac:dyDescent="0.3">
      <c r="K182" s="7">
        <f t="shared" si="6"/>
        <v>0</v>
      </c>
      <c r="L182" s="5">
        <f t="shared" si="8"/>
        <v>0</v>
      </c>
      <c r="M182">
        <f t="shared" si="7"/>
        <v>0</v>
      </c>
    </row>
    <row r="183" spans="11:13" x14ac:dyDescent="0.3">
      <c r="K183" s="7">
        <f t="shared" si="6"/>
        <v>0</v>
      </c>
      <c r="L183" s="5">
        <f t="shared" si="8"/>
        <v>0</v>
      </c>
      <c r="M183">
        <f t="shared" si="7"/>
        <v>0</v>
      </c>
    </row>
    <row r="184" spans="11:13" x14ac:dyDescent="0.3">
      <c r="K184" s="7">
        <f t="shared" si="6"/>
        <v>0</v>
      </c>
      <c r="L184" s="5">
        <f t="shared" si="8"/>
        <v>0</v>
      </c>
      <c r="M184">
        <f t="shared" si="7"/>
        <v>0</v>
      </c>
    </row>
    <row r="185" spans="11:13" x14ac:dyDescent="0.3">
      <c r="K185" s="7">
        <f t="shared" si="6"/>
        <v>0</v>
      </c>
      <c r="L185" s="5">
        <f t="shared" si="8"/>
        <v>0</v>
      </c>
      <c r="M185">
        <f t="shared" si="7"/>
        <v>0</v>
      </c>
    </row>
    <row r="186" spans="11:13" x14ac:dyDescent="0.3">
      <c r="K186" s="7">
        <f t="shared" si="6"/>
        <v>0</v>
      </c>
      <c r="L186" s="5">
        <f t="shared" si="8"/>
        <v>0</v>
      </c>
      <c r="M186">
        <f t="shared" si="7"/>
        <v>0</v>
      </c>
    </row>
    <row r="187" spans="11:13" x14ac:dyDescent="0.3">
      <c r="K187" s="7">
        <f t="shared" si="6"/>
        <v>0</v>
      </c>
      <c r="L187" s="5">
        <f t="shared" si="8"/>
        <v>0</v>
      </c>
      <c r="M187">
        <f t="shared" si="7"/>
        <v>0</v>
      </c>
    </row>
    <row r="188" spans="11:13" x14ac:dyDescent="0.3">
      <c r="K188" s="7">
        <f t="shared" si="6"/>
        <v>0</v>
      </c>
      <c r="L188" s="5">
        <f t="shared" si="8"/>
        <v>0</v>
      </c>
      <c r="M188">
        <f t="shared" si="7"/>
        <v>0</v>
      </c>
    </row>
    <row r="189" spans="11:13" x14ac:dyDescent="0.3">
      <c r="K189" s="7">
        <f t="shared" si="6"/>
        <v>0</v>
      </c>
      <c r="L189" s="5">
        <f t="shared" si="8"/>
        <v>0</v>
      </c>
      <c r="M189">
        <f t="shared" si="7"/>
        <v>0</v>
      </c>
    </row>
    <row r="190" spans="11:13" x14ac:dyDescent="0.3">
      <c r="K190" s="7">
        <f t="shared" si="6"/>
        <v>0</v>
      </c>
      <c r="L190" s="5">
        <f t="shared" si="8"/>
        <v>0</v>
      </c>
      <c r="M190">
        <f t="shared" si="7"/>
        <v>0</v>
      </c>
    </row>
    <row r="191" spans="11:13" x14ac:dyDescent="0.3">
      <c r="K191" s="7">
        <f t="shared" si="6"/>
        <v>0</v>
      </c>
      <c r="L191" s="5">
        <f t="shared" si="8"/>
        <v>0</v>
      </c>
      <c r="M191">
        <f t="shared" si="7"/>
        <v>0</v>
      </c>
    </row>
    <row r="192" spans="11:13" x14ac:dyDescent="0.3">
      <c r="K192" s="7">
        <f t="shared" si="6"/>
        <v>0</v>
      </c>
      <c r="L192" s="5">
        <f t="shared" si="8"/>
        <v>0</v>
      </c>
      <c r="M192">
        <f t="shared" si="7"/>
        <v>0</v>
      </c>
    </row>
    <row r="193" spans="11:13" x14ac:dyDescent="0.3">
      <c r="K193" s="7">
        <f t="shared" si="6"/>
        <v>0</v>
      </c>
      <c r="L193" s="5">
        <f t="shared" si="8"/>
        <v>0</v>
      </c>
      <c r="M193">
        <f t="shared" si="7"/>
        <v>0</v>
      </c>
    </row>
    <row r="194" spans="11:13" x14ac:dyDescent="0.3">
      <c r="K194" s="7">
        <f t="shared" si="6"/>
        <v>0</v>
      </c>
      <c r="L194" s="5">
        <f t="shared" si="8"/>
        <v>0</v>
      </c>
      <c r="M194">
        <f t="shared" si="7"/>
        <v>0</v>
      </c>
    </row>
    <row r="195" spans="11:13" x14ac:dyDescent="0.3">
      <c r="K195" s="7">
        <f t="shared" si="6"/>
        <v>0</v>
      </c>
      <c r="L195" s="5">
        <f t="shared" si="8"/>
        <v>0</v>
      </c>
      <c r="M195">
        <f t="shared" si="7"/>
        <v>0</v>
      </c>
    </row>
    <row r="196" spans="11:13" x14ac:dyDescent="0.3">
      <c r="K196" s="7">
        <f t="shared" si="6"/>
        <v>0</v>
      </c>
      <c r="L196" s="5">
        <f t="shared" si="8"/>
        <v>0</v>
      </c>
      <c r="M196">
        <f t="shared" si="7"/>
        <v>0</v>
      </c>
    </row>
    <row r="197" spans="11:13" x14ac:dyDescent="0.3">
      <c r="K197" s="7">
        <f t="shared" ref="K197:K260" si="9">SUM(F197:J197)</f>
        <v>0</v>
      </c>
      <c r="L197" s="5">
        <f t="shared" si="8"/>
        <v>0</v>
      </c>
      <c r="M197">
        <f t="shared" ref="M197:M260" si="10">SUM(K197*L197)</f>
        <v>0</v>
      </c>
    </row>
    <row r="198" spans="11:13" x14ac:dyDescent="0.3">
      <c r="K198" s="7">
        <f t="shared" si="9"/>
        <v>0</v>
      </c>
      <c r="L198" s="5">
        <f t="shared" ref="L198:L261" si="11">IF(D198="X",0,IF(E198="",0,IF(E198="H",0,VLOOKUP(E198,$F$539:$G$553,2))))</f>
        <v>0</v>
      </c>
      <c r="M198">
        <f t="shared" si="10"/>
        <v>0</v>
      </c>
    </row>
    <row r="199" spans="11:13" x14ac:dyDescent="0.3">
      <c r="K199" s="7">
        <f t="shared" si="9"/>
        <v>0</v>
      </c>
      <c r="L199" s="5">
        <f t="shared" si="11"/>
        <v>0</v>
      </c>
      <c r="M199">
        <f t="shared" si="10"/>
        <v>0</v>
      </c>
    </row>
    <row r="200" spans="11:13" x14ac:dyDescent="0.3">
      <c r="K200" s="7">
        <f t="shared" si="9"/>
        <v>0</v>
      </c>
      <c r="L200" s="5">
        <f t="shared" si="11"/>
        <v>0</v>
      </c>
      <c r="M200">
        <f t="shared" si="10"/>
        <v>0</v>
      </c>
    </row>
    <row r="201" spans="11:13" x14ac:dyDescent="0.3">
      <c r="K201" s="7">
        <f t="shared" si="9"/>
        <v>0</v>
      </c>
      <c r="L201" s="5">
        <f t="shared" si="11"/>
        <v>0</v>
      </c>
      <c r="M201">
        <f t="shared" si="10"/>
        <v>0</v>
      </c>
    </row>
    <row r="202" spans="11:13" x14ac:dyDescent="0.3">
      <c r="K202" s="7">
        <f t="shared" si="9"/>
        <v>0</v>
      </c>
      <c r="L202" s="5">
        <f t="shared" si="11"/>
        <v>0</v>
      </c>
      <c r="M202">
        <f t="shared" si="10"/>
        <v>0</v>
      </c>
    </row>
    <row r="203" spans="11:13" x14ac:dyDescent="0.3">
      <c r="K203" s="7">
        <f t="shared" si="9"/>
        <v>0</v>
      </c>
      <c r="L203" s="5">
        <f t="shared" si="11"/>
        <v>0</v>
      </c>
      <c r="M203">
        <f t="shared" si="10"/>
        <v>0</v>
      </c>
    </row>
    <row r="204" spans="11:13" x14ac:dyDescent="0.3">
      <c r="K204" s="7">
        <f t="shared" si="9"/>
        <v>0</v>
      </c>
      <c r="L204" s="5">
        <f t="shared" si="11"/>
        <v>0</v>
      </c>
      <c r="M204">
        <f t="shared" si="10"/>
        <v>0</v>
      </c>
    </row>
    <row r="205" spans="11:13" x14ac:dyDescent="0.3">
      <c r="K205" s="7">
        <f t="shared" si="9"/>
        <v>0</v>
      </c>
      <c r="L205" s="5">
        <f t="shared" si="11"/>
        <v>0</v>
      </c>
      <c r="M205">
        <f t="shared" si="10"/>
        <v>0</v>
      </c>
    </row>
    <row r="206" spans="11:13" x14ac:dyDescent="0.3">
      <c r="K206" s="7">
        <f t="shared" si="9"/>
        <v>0</v>
      </c>
      <c r="L206" s="5">
        <f t="shared" si="11"/>
        <v>0</v>
      </c>
      <c r="M206">
        <f t="shared" si="10"/>
        <v>0</v>
      </c>
    </row>
    <row r="207" spans="11:13" x14ac:dyDescent="0.3">
      <c r="K207" s="7">
        <f t="shared" si="9"/>
        <v>0</v>
      </c>
      <c r="L207" s="5">
        <f t="shared" si="11"/>
        <v>0</v>
      </c>
      <c r="M207">
        <f t="shared" si="10"/>
        <v>0</v>
      </c>
    </row>
    <row r="208" spans="11:13" x14ac:dyDescent="0.3">
      <c r="K208" s="7">
        <f t="shared" si="9"/>
        <v>0</v>
      </c>
      <c r="L208" s="5">
        <f t="shared" si="11"/>
        <v>0</v>
      </c>
      <c r="M208">
        <f t="shared" si="10"/>
        <v>0</v>
      </c>
    </row>
    <row r="209" spans="11:13" x14ac:dyDescent="0.3">
      <c r="K209" s="7">
        <f t="shared" si="9"/>
        <v>0</v>
      </c>
      <c r="L209" s="5">
        <f t="shared" si="11"/>
        <v>0</v>
      </c>
      <c r="M209">
        <f t="shared" si="10"/>
        <v>0</v>
      </c>
    </row>
    <row r="210" spans="11:13" x14ac:dyDescent="0.3">
      <c r="K210" s="7">
        <f t="shared" si="9"/>
        <v>0</v>
      </c>
      <c r="L210" s="5">
        <f t="shared" si="11"/>
        <v>0</v>
      </c>
      <c r="M210">
        <f t="shared" si="10"/>
        <v>0</v>
      </c>
    </row>
    <row r="211" spans="11:13" x14ac:dyDescent="0.3">
      <c r="K211" s="7">
        <f t="shared" si="9"/>
        <v>0</v>
      </c>
      <c r="L211" s="5">
        <f t="shared" si="11"/>
        <v>0</v>
      </c>
      <c r="M211">
        <f t="shared" si="10"/>
        <v>0</v>
      </c>
    </row>
    <row r="212" spans="11:13" x14ac:dyDescent="0.3">
      <c r="K212" s="7">
        <f t="shared" si="9"/>
        <v>0</v>
      </c>
      <c r="L212" s="5">
        <f t="shared" si="11"/>
        <v>0</v>
      </c>
      <c r="M212">
        <f t="shared" si="10"/>
        <v>0</v>
      </c>
    </row>
    <row r="213" spans="11:13" x14ac:dyDescent="0.3">
      <c r="K213" s="7">
        <f t="shared" si="9"/>
        <v>0</v>
      </c>
      <c r="L213" s="5">
        <f t="shared" si="11"/>
        <v>0</v>
      </c>
      <c r="M213">
        <f t="shared" si="10"/>
        <v>0</v>
      </c>
    </row>
    <row r="214" spans="11:13" x14ac:dyDescent="0.3">
      <c r="K214" s="7">
        <f t="shared" si="9"/>
        <v>0</v>
      </c>
      <c r="L214" s="5">
        <f t="shared" si="11"/>
        <v>0</v>
      </c>
      <c r="M214">
        <f t="shared" si="10"/>
        <v>0</v>
      </c>
    </row>
    <row r="215" spans="11:13" x14ac:dyDescent="0.3">
      <c r="K215" s="7">
        <f t="shared" si="9"/>
        <v>0</v>
      </c>
      <c r="L215" s="5">
        <f t="shared" si="11"/>
        <v>0</v>
      </c>
      <c r="M215">
        <f t="shared" si="10"/>
        <v>0</v>
      </c>
    </row>
    <row r="216" spans="11:13" x14ac:dyDescent="0.3">
      <c r="K216" s="7">
        <f t="shared" si="9"/>
        <v>0</v>
      </c>
      <c r="L216" s="5">
        <f t="shared" si="11"/>
        <v>0</v>
      </c>
      <c r="M216">
        <f t="shared" si="10"/>
        <v>0</v>
      </c>
    </row>
    <row r="217" spans="11:13" x14ac:dyDescent="0.3">
      <c r="K217" s="7">
        <f t="shared" si="9"/>
        <v>0</v>
      </c>
      <c r="L217" s="5">
        <f t="shared" si="11"/>
        <v>0</v>
      </c>
      <c r="M217">
        <f t="shared" si="10"/>
        <v>0</v>
      </c>
    </row>
    <row r="218" spans="11:13" x14ac:dyDescent="0.3">
      <c r="K218" s="7">
        <f t="shared" si="9"/>
        <v>0</v>
      </c>
      <c r="L218" s="5">
        <f t="shared" si="11"/>
        <v>0</v>
      </c>
      <c r="M218">
        <f t="shared" si="10"/>
        <v>0</v>
      </c>
    </row>
    <row r="219" spans="11:13" x14ac:dyDescent="0.3">
      <c r="K219" s="7">
        <f t="shared" si="9"/>
        <v>0</v>
      </c>
      <c r="L219" s="5">
        <f t="shared" si="11"/>
        <v>0</v>
      </c>
      <c r="M219">
        <f t="shared" si="10"/>
        <v>0</v>
      </c>
    </row>
    <row r="220" spans="11:13" x14ac:dyDescent="0.3">
      <c r="K220" s="7">
        <f t="shared" si="9"/>
        <v>0</v>
      </c>
      <c r="L220" s="5">
        <f t="shared" si="11"/>
        <v>0</v>
      </c>
      <c r="M220">
        <f t="shared" si="10"/>
        <v>0</v>
      </c>
    </row>
    <row r="221" spans="11:13" x14ac:dyDescent="0.3">
      <c r="K221" s="7">
        <f t="shared" si="9"/>
        <v>0</v>
      </c>
      <c r="L221" s="5">
        <f t="shared" si="11"/>
        <v>0</v>
      </c>
      <c r="M221">
        <f t="shared" si="10"/>
        <v>0</v>
      </c>
    </row>
    <row r="222" spans="11:13" x14ac:dyDescent="0.3">
      <c r="K222" s="7">
        <f t="shared" si="9"/>
        <v>0</v>
      </c>
      <c r="L222" s="5">
        <f t="shared" si="11"/>
        <v>0</v>
      </c>
      <c r="M222">
        <f t="shared" si="10"/>
        <v>0</v>
      </c>
    </row>
    <row r="223" spans="11:13" x14ac:dyDescent="0.3">
      <c r="K223" s="7">
        <f t="shared" si="9"/>
        <v>0</v>
      </c>
      <c r="L223" s="5">
        <f t="shared" si="11"/>
        <v>0</v>
      </c>
      <c r="M223">
        <f t="shared" si="10"/>
        <v>0</v>
      </c>
    </row>
    <row r="224" spans="11:13" x14ac:dyDescent="0.3">
      <c r="K224" s="7">
        <f t="shared" si="9"/>
        <v>0</v>
      </c>
      <c r="L224" s="5">
        <f t="shared" si="11"/>
        <v>0</v>
      </c>
      <c r="M224">
        <f t="shared" si="10"/>
        <v>0</v>
      </c>
    </row>
    <row r="225" spans="11:13" x14ac:dyDescent="0.3">
      <c r="K225" s="7">
        <f t="shared" si="9"/>
        <v>0</v>
      </c>
      <c r="L225" s="5">
        <f t="shared" si="11"/>
        <v>0</v>
      </c>
      <c r="M225">
        <f t="shared" si="10"/>
        <v>0</v>
      </c>
    </row>
    <row r="226" spans="11:13" x14ac:dyDescent="0.3">
      <c r="K226" s="7">
        <f t="shared" si="9"/>
        <v>0</v>
      </c>
      <c r="L226" s="5">
        <f t="shared" si="11"/>
        <v>0</v>
      </c>
      <c r="M226">
        <f t="shared" si="10"/>
        <v>0</v>
      </c>
    </row>
    <row r="227" spans="11:13" x14ac:dyDescent="0.3">
      <c r="K227" s="7">
        <f t="shared" si="9"/>
        <v>0</v>
      </c>
      <c r="L227" s="5">
        <f t="shared" si="11"/>
        <v>0</v>
      </c>
      <c r="M227">
        <f t="shared" si="10"/>
        <v>0</v>
      </c>
    </row>
    <row r="228" spans="11:13" x14ac:dyDescent="0.3">
      <c r="K228" s="7">
        <f t="shared" si="9"/>
        <v>0</v>
      </c>
      <c r="L228" s="5">
        <f t="shared" si="11"/>
        <v>0</v>
      </c>
      <c r="M228">
        <f t="shared" si="10"/>
        <v>0</v>
      </c>
    </row>
    <row r="229" spans="11:13" x14ac:dyDescent="0.3">
      <c r="K229" s="7">
        <f t="shared" si="9"/>
        <v>0</v>
      </c>
      <c r="L229" s="5">
        <f t="shared" si="11"/>
        <v>0</v>
      </c>
      <c r="M229">
        <f t="shared" si="10"/>
        <v>0</v>
      </c>
    </row>
    <row r="230" spans="11:13" x14ac:dyDescent="0.3">
      <c r="K230" s="7">
        <f t="shared" si="9"/>
        <v>0</v>
      </c>
      <c r="L230" s="5">
        <f t="shared" si="11"/>
        <v>0</v>
      </c>
      <c r="M230">
        <f t="shared" si="10"/>
        <v>0</v>
      </c>
    </row>
    <row r="231" spans="11:13" x14ac:dyDescent="0.3">
      <c r="K231" s="7">
        <f t="shared" si="9"/>
        <v>0</v>
      </c>
      <c r="L231" s="5">
        <f t="shared" si="11"/>
        <v>0</v>
      </c>
      <c r="M231">
        <f t="shared" si="10"/>
        <v>0</v>
      </c>
    </row>
    <row r="232" spans="11:13" x14ac:dyDescent="0.3">
      <c r="K232" s="7">
        <f t="shared" si="9"/>
        <v>0</v>
      </c>
      <c r="L232" s="5">
        <f t="shared" si="11"/>
        <v>0</v>
      </c>
      <c r="M232">
        <f t="shared" si="10"/>
        <v>0</v>
      </c>
    </row>
    <row r="233" spans="11:13" x14ac:dyDescent="0.3">
      <c r="K233" s="7">
        <f t="shared" si="9"/>
        <v>0</v>
      </c>
      <c r="L233" s="5">
        <f t="shared" si="11"/>
        <v>0</v>
      </c>
      <c r="M233">
        <f t="shared" si="10"/>
        <v>0</v>
      </c>
    </row>
    <row r="234" spans="11:13" x14ac:dyDescent="0.3">
      <c r="K234" s="7">
        <f t="shared" si="9"/>
        <v>0</v>
      </c>
      <c r="L234" s="5">
        <f t="shared" si="11"/>
        <v>0</v>
      </c>
      <c r="M234">
        <f t="shared" si="10"/>
        <v>0</v>
      </c>
    </row>
    <row r="235" spans="11:13" x14ac:dyDescent="0.3">
      <c r="K235" s="7">
        <f t="shared" si="9"/>
        <v>0</v>
      </c>
      <c r="L235" s="5">
        <f t="shared" si="11"/>
        <v>0</v>
      </c>
      <c r="M235">
        <f t="shared" si="10"/>
        <v>0</v>
      </c>
    </row>
    <row r="236" spans="11:13" x14ac:dyDescent="0.3">
      <c r="K236" s="7">
        <f t="shared" si="9"/>
        <v>0</v>
      </c>
      <c r="L236" s="5">
        <f t="shared" si="11"/>
        <v>0</v>
      </c>
      <c r="M236">
        <f t="shared" si="10"/>
        <v>0</v>
      </c>
    </row>
    <row r="237" spans="11:13" x14ac:dyDescent="0.3">
      <c r="K237" s="7">
        <f t="shared" si="9"/>
        <v>0</v>
      </c>
      <c r="L237" s="5">
        <f t="shared" si="11"/>
        <v>0</v>
      </c>
      <c r="M237">
        <f t="shared" si="10"/>
        <v>0</v>
      </c>
    </row>
    <row r="238" spans="11:13" x14ac:dyDescent="0.3">
      <c r="K238" s="7">
        <f t="shared" si="9"/>
        <v>0</v>
      </c>
      <c r="L238" s="5">
        <f t="shared" si="11"/>
        <v>0</v>
      </c>
      <c r="M238">
        <f t="shared" si="10"/>
        <v>0</v>
      </c>
    </row>
    <row r="239" spans="11:13" x14ac:dyDescent="0.3">
      <c r="K239" s="7">
        <f t="shared" si="9"/>
        <v>0</v>
      </c>
      <c r="L239" s="5">
        <f t="shared" si="11"/>
        <v>0</v>
      </c>
      <c r="M239">
        <f t="shared" si="10"/>
        <v>0</v>
      </c>
    </row>
    <row r="240" spans="11:13" x14ac:dyDescent="0.3">
      <c r="K240" s="7">
        <f t="shared" si="9"/>
        <v>0</v>
      </c>
      <c r="L240" s="5">
        <f t="shared" si="11"/>
        <v>0</v>
      </c>
      <c r="M240">
        <f t="shared" si="10"/>
        <v>0</v>
      </c>
    </row>
    <row r="241" spans="11:13" x14ac:dyDescent="0.3">
      <c r="K241" s="7">
        <f t="shared" si="9"/>
        <v>0</v>
      </c>
      <c r="L241" s="5">
        <f t="shared" si="11"/>
        <v>0</v>
      </c>
      <c r="M241">
        <f t="shared" si="10"/>
        <v>0</v>
      </c>
    </row>
    <row r="242" spans="11:13" x14ac:dyDescent="0.3">
      <c r="K242" s="7">
        <f t="shared" si="9"/>
        <v>0</v>
      </c>
      <c r="L242" s="5">
        <f t="shared" si="11"/>
        <v>0</v>
      </c>
      <c r="M242">
        <f t="shared" si="10"/>
        <v>0</v>
      </c>
    </row>
    <row r="243" spans="11:13" x14ac:dyDescent="0.3">
      <c r="K243" s="7">
        <f t="shared" si="9"/>
        <v>0</v>
      </c>
      <c r="L243" s="5">
        <f t="shared" si="11"/>
        <v>0</v>
      </c>
      <c r="M243">
        <f t="shared" si="10"/>
        <v>0</v>
      </c>
    </row>
    <row r="244" spans="11:13" x14ac:dyDescent="0.3">
      <c r="K244" s="7">
        <f t="shared" si="9"/>
        <v>0</v>
      </c>
      <c r="L244" s="5">
        <f t="shared" si="11"/>
        <v>0</v>
      </c>
      <c r="M244">
        <f t="shared" si="10"/>
        <v>0</v>
      </c>
    </row>
    <row r="245" spans="11:13" x14ac:dyDescent="0.3">
      <c r="K245" s="7">
        <f t="shared" si="9"/>
        <v>0</v>
      </c>
      <c r="L245" s="5">
        <f t="shared" si="11"/>
        <v>0</v>
      </c>
      <c r="M245">
        <f t="shared" si="10"/>
        <v>0</v>
      </c>
    </row>
    <row r="246" spans="11:13" x14ac:dyDescent="0.3">
      <c r="K246" s="7">
        <f t="shared" si="9"/>
        <v>0</v>
      </c>
      <c r="L246" s="5">
        <f t="shared" si="11"/>
        <v>0</v>
      </c>
      <c r="M246">
        <f t="shared" si="10"/>
        <v>0</v>
      </c>
    </row>
    <row r="247" spans="11:13" x14ac:dyDescent="0.3">
      <c r="K247" s="7">
        <f t="shared" si="9"/>
        <v>0</v>
      </c>
      <c r="L247" s="5">
        <f t="shared" si="11"/>
        <v>0</v>
      </c>
      <c r="M247">
        <f t="shared" si="10"/>
        <v>0</v>
      </c>
    </row>
    <row r="248" spans="11:13" x14ac:dyDescent="0.3">
      <c r="K248" s="7">
        <f t="shared" si="9"/>
        <v>0</v>
      </c>
      <c r="L248" s="5">
        <f t="shared" si="11"/>
        <v>0</v>
      </c>
      <c r="M248">
        <f t="shared" si="10"/>
        <v>0</v>
      </c>
    </row>
    <row r="249" spans="11:13" x14ac:dyDescent="0.3">
      <c r="K249" s="7">
        <f t="shared" si="9"/>
        <v>0</v>
      </c>
      <c r="L249" s="5">
        <f t="shared" si="11"/>
        <v>0</v>
      </c>
      <c r="M249">
        <f t="shared" si="10"/>
        <v>0</v>
      </c>
    </row>
    <row r="250" spans="11:13" x14ac:dyDescent="0.3">
      <c r="K250" s="7">
        <f t="shared" si="9"/>
        <v>0</v>
      </c>
      <c r="L250" s="5">
        <f t="shared" si="11"/>
        <v>0</v>
      </c>
      <c r="M250">
        <f t="shared" si="10"/>
        <v>0</v>
      </c>
    </row>
    <row r="251" spans="11:13" x14ac:dyDescent="0.3">
      <c r="K251" s="7">
        <f t="shared" si="9"/>
        <v>0</v>
      </c>
      <c r="L251" s="5">
        <f t="shared" si="11"/>
        <v>0</v>
      </c>
      <c r="M251">
        <f t="shared" si="10"/>
        <v>0</v>
      </c>
    </row>
    <row r="252" spans="11:13" x14ac:dyDescent="0.3">
      <c r="K252" s="7">
        <f t="shared" si="9"/>
        <v>0</v>
      </c>
      <c r="L252" s="5">
        <f t="shared" si="11"/>
        <v>0</v>
      </c>
      <c r="M252">
        <f t="shared" si="10"/>
        <v>0</v>
      </c>
    </row>
    <row r="253" spans="11:13" x14ac:dyDescent="0.3">
      <c r="K253" s="7">
        <f t="shared" si="9"/>
        <v>0</v>
      </c>
      <c r="L253" s="5">
        <f t="shared" si="11"/>
        <v>0</v>
      </c>
      <c r="M253">
        <f t="shared" si="10"/>
        <v>0</v>
      </c>
    </row>
    <row r="254" spans="11:13" x14ac:dyDescent="0.3">
      <c r="K254" s="7">
        <f t="shared" si="9"/>
        <v>0</v>
      </c>
      <c r="L254" s="5">
        <f t="shared" si="11"/>
        <v>0</v>
      </c>
      <c r="M254">
        <f t="shared" si="10"/>
        <v>0</v>
      </c>
    </row>
    <row r="255" spans="11:13" x14ac:dyDescent="0.3">
      <c r="K255" s="7">
        <f t="shared" si="9"/>
        <v>0</v>
      </c>
      <c r="L255" s="5">
        <f t="shared" si="11"/>
        <v>0</v>
      </c>
      <c r="M255">
        <f t="shared" si="10"/>
        <v>0</v>
      </c>
    </row>
    <row r="256" spans="11:13" x14ac:dyDescent="0.3">
      <c r="K256" s="7">
        <f t="shared" si="9"/>
        <v>0</v>
      </c>
      <c r="L256" s="5">
        <f t="shared" si="11"/>
        <v>0</v>
      </c>
      <c r="M256">
        <f t="shared" si="10"/>
        <v>0</v>
      </c>
    </row>
    <row r="257" spans="11:13" x14ac:dyDescent="0.3">
      <c r="K257" s="7">
        <f t="shared" si="9"/>
        <v>0</v>
      </c>
      <c r="L257" s="5">
        <f t="shared" si="11"/>
        <v>0</v>
      </c>
      <c r="M257">
        <f t="shared" si="10"/>
        <v>0</v>
      </c>
    </row>
    <row r="258" spans="11:13" x14ac:dyDescent="0.3">
      <c r="K258" s="7">
        <f t="shared" si="9"/>
        <v>0</v>
      </c>
      <c r="L258" s="5">
        <f t="shared" si="11"/>
        <v>0</v>
      </c>
      <c r="M258">
        <f t="shared" si="10"/>
        <v>0</v>
      </c>
    </row>
    <row r="259" spans="11:13" x14ac:dyDescent="0.3">
      <c r="K259" s="7">
        <f t="shared" si="9"/>
        <v>0</v>
      </c>
      <c r="L259" s="5">
        <f t="shared" si="11"/>
        <v>0</v>
      </c>
      <c r="M259">
        <f t="shared" si="10"/>
        <v>0</v>
      </c>
    </row>
    <row r="260" spans="11:13" x14ac:dyDescent="0.3">
      <c r="K260" s="7">
        <f t="shared" si="9"/>
        <v>0</v>
      </c>
      <c r="L260" s="5">
        <f t="shared" si="11"/>
        <v>0</v>
      </c>
      <c r="M260">
        <f t="shared" si="10"/>
        <v>0</v>
      </c>
    </row>
    <row r="261" spans="11:13" x14ac:dyDescent="0.3">
      <c r="K261" s="7">
        <f t="shared" ref="K261:K324" si="12">SUM(F261:J261)</f>
        <v>0</v>
      </c>
      <c r="L261" s="5">
        <f t="shared" si="11"/>
        <v>0</v>
      </c>
      <c r="M261">
        <f t="shared" ref="M261:M324" si="13">SUM(K261*L261)</f>
        <v>0</v>
      </c>
    </row>
    <row r="262" spans="11:13" x14ac:dyDescent="0.3">
      <c r="K262" s="7">
        <f t="shared" si="12"/>
        <v>0</v>
      </c>
      <c r="L262" s="5">
        <f t="shared" ref="L262:L325" si="14">IF(D262="X",0,IF(E262="",0,IF(E262="H",0,VLOOKUP(E262,$F$539:$G$553,2))))</f>
        <v>0</v>
      </c>
      <c r="M262">
        <f t="shared" si="13"/>
        <v>0</v>
      </c>
    </row>
    <row r="263" spans="11:13" x14ac:dyDescent="0.3">
      <c r="K263" s="7">
        <f t="shared" si="12"/>
        <v>0</v>
      </c>
      <c r="L263" s="5">
        <f t="shared" si="14"/>
        <v>0</v>
      </c>
      <c r="M263">
        <f t="shared" si="13"/>
        <v>0</v>
      </c>
    </row>
    <row r="264" spans="11:13" x14ac:dyDescent="0.3">
      <c r="K264" s="7">
        <f t="shared" si="12"/>
        <v>0</v>
      </c>
      <c r="L264" s="5">
        <f t="shared" si="14"/>
        <v>0</v>
      </c>
      <c r="M264">
        <f t="shared" si="13"/>
        <v>0</v>
      </c>
    </row>
    <row r="265" spans="11:13" x14ac:dyDescent="0.3">
      <c r="K265" s="7">
        <f t="shared" si="12"/>
        <v>0</v>
      </c>
      <c r="L265" s="5">
        <f t="shared" si="14"/>
        <v>0</v>
      </c>
      <c r="M265">
        <f t="shared" si="13"/>
        <v>0</v>
      </c>
    </row>
    <row r="266" spans="11:13" x14ac:dyDescent="0.3">
      <c r="K266" s="7">
        <f t="shared" si="12"/>
        <v>0</v>
      </c>
      <c r="L266" s="5">
        <f t="shared" si="14"/>
        <v>0</v>
      </c>
      <c r="M266">
        <f t="shared" si="13"/>
        <v>0</v>
      </c>
    </row>
    <row r="267" spans="11:13" x14ac:dyDescent="0.3">
      <c r="K267" s="7">
        <f t="shared" si="12"/>
        <v>0</v>
      </c>
      <c r="L267" s="5">
        <f t="shared" si="14"/>
        <v>0</v>
      </c>
      <c r="M267">
        <f t="shared" si="13"/>
        <v>0</v>
      </c>
    </row>
    <row r="268" spans="11:13" x14ac:dyDescent="0.3">
      <c r="K268" s="7">
        <f t="shared" si="12"/>
        <v>0</v>
      </c>
      <c r="L268" s="5">
        <f t="shared" si="14"/>
        <v>0</v>
      </c>
      <c r="M268">
        <f t="shared" si="13"/>
        <v>0</v>
      </c>
    </row>
    <row r="269" spans="11:13" x14ac:dyDescent="0.3">
      <c r="K269" s="7">
        <f t="shared" si="12"/>
        <v>0</v>
      </c>
      <c r="L269" s="5">
        <f t="shared" si="14"/>
        <v>0</v>
      </c>
      <c r="M269">
        <f t="shared" si="13"/>
        <v>0</v>
      </c>
    </row>
    <row r="270" spans="11:13" x14ac:dyDescent="0.3">
      <c r="K270" s="7">
        <f t="shared" si="12"/>
        <v>0</v>
      </c>
      <c r="L270" s="5">
        <f t="shared" si="14"/>
        <v>0</v>
      </c>
      <c r="M270">
        <f t="shared" si="13"/>
        <v>0</v>
      </c>
    </row>
    <row r="271" spans="11:13" x14ac:dyDescent="0.3">
      <c r="K271" s="7">
        <f t="shared" si="12"/>
        <v>0</v>
      </c>
      <c r="L271" s="5">
        <f t="shared" si="14"/>
        <v>0</v>
      </c>
      <c r="M271">
        <f t="shared" si="13"/>
        <v>0</v>
      </c>
    </row>
    <row r="272" spans="11:13" x14ac:dyDescent="0.3">
      <c r="K272" s="7">
        <f t="shared" si="12"/>
        <v>0</v>
      </c>
      <c r="L272" s="5">
        <f t="shared" si="14"/>
        <v>0</v>
      </c>
      <c r="M272">
        <f t="shared" si="13"/>
        <v>0</v>
      </c>
    </row>
    <row r="273" spans="11:13" x14ac:dyDescent="0.3">
      <c r="K273" s="7">
        <f t="shared" si="12"/>
        <v>0</v>
      </c>
      <c r="L273" s="5">
        <f t="shared" si="14"/>
        <v>0</v>
      </c>
      <c r="M273">
        <f t="shared" si="13"/>
        <v>0</v>
      </c>
    </row>
    <row r="274" spans="11:13" x14ac:dyDescent="0.3">
      <c r="K274" s="7">
        <f t="shared" si="12"/>
        <v>0</v>
      </c>
      <c r="L274" s="5">
        <f t="shared" si="14"/>
        <v>0</v>
      </c>
      <c r="M274">
        <f t="shared" si="13"/>
        <v>0</v>
      </c>
    </row>
    <row r="275" spans="11:13" x14ac:dyDescent="0.3">
      <c r="K275" s="7">
        <f t="shared" si="12"/>
        <v>0</v>
      </c>
      <c r="L275" s="5">
        <f t="shared" si="14"/>
        <v>0</v>
      </c>
      <c r="M275">
        <f t="shared" si="13"/>
        <v>0</v>
      </c>
    </row>
    <row r="276" spans="11:13" x14ac:dyDescent="0.3">
      <c r="K276" s="7">
        <f t="shared" si="12"/>
        <v>0</v>
      </c>
      <c r="L276" s="5">
        <f t="shared" si="14"/>
        <v>0</v>
      </c>
      <c r="M276">
        <f t="shared" si="13"/>
        <v>0</v>
      </c>
    </row>
    <row r="277" spans="11:13" x14ac:dyDescent="0.3">
      <c r="K277" s="7">
        <f t="shared" si="12"/>
        <v>0</v>
      </c>
      <c r="L277" s="5">
        <f t="shared" si="14"/>
        <v>0</v>
      </c>
      <c r="M277">
        <f t="shared" si="13"/>
        <v>0</v>
      </c>
    </row>
    <row r="278" spans="11:13" x14ac:dyDescent="0.3">
      <c r="K278" s="7">
        <f t="shared" si="12"/>
        <v>0</v>
      </c>
      <c r="L278" s="5">
        <f t="shared" si="14"/>
        <v>0</v>
      </c>
      <c r="M278">
        <f t="shared" si="13"/>
        <v>0</v>
      </c>
    </row>
    <row r="279" spans="11:13" x14ac:dyDescent="0.3">
      <c r="K279" s="7">
        <f t="shared" si="12"/>
        <v>0</v>
      </c>
      <c r="L279" s="5">
        <f t="shared" si="14"/>
        <v>0</v>
      </c>
      <c r="M279">
        <f t="shared" si="13"/>
        <v>0</v>
      </c>
    </row>
    <row r="280" spans="11:13" x14ac:dyDescent="0.3">
      <c r="K280" s="7">
        <f t="shared" si="12"/>
        <v>0</v>
      </c>
      <c r="L280" s="5">
        <f t="shared" si="14"/>
        <v>0</v>
      </c>
      <c r="M280">
        <f t="shared" si="13"/>
        <v>0</v>
      </c>
    </row>
    <row r="281" spans="11:13" x14ac:dyDescent="0.3">
      <c r="K281" s="7">
        <f t="shared" si="12"/>
        <v>0</v>
      </c>
      <c r="L281" s="5">
        <f t="shared" si="14"/>
        <v>0</v>
      </c>
      <c r="M281">
        <f t="shared" si="13"/>
        <v>0</v>
      </c>
    </row>
    <row r="282" spans="11:13" x14ac:dyDescent="0.3">
      <c r="K282" s="7">
        <f t="shared" si="12"/>
        <v>0</v>
      </c>
      <c r="L282" s="5">
        <f t="shared" si="14"/>
        <v>0</v>
      </c>
      <c r="M282">
        <f t="shared" si="13"/>
        <v>0</v>
      </c>
    </row>
    <row r="283" spans="11:13" x14ac:dyDescent="0.3">
      <c r="K283" s="7">
        <f t="shared" si="12"/>
        <v>0</v>
      </c>
      <c r="L283" s="5">
        <f t="shared" si="14"/>
        <v>0</v>
      </c>
      <c r="M283">
        <f t="shared" si="13"/>
        <v>0</v>
      </c>
    </row>
    <row r="284" spans="11:13" x14ac:dyDescent="0.3">
      <c r="K284" s="7">
        <f t="shared" si="12"/>
        <v>0</v>
      </c>
      <c r="L284" s="5">
        <f t="shared" si="14"/>
        <v>0</v>
      </c>
      <c r="M284">
        <f t="shared" si="13"/>
        <v>0</v>
      </c>
    </row>
    <row r="285" spans="11:13" x14ac:dyDescent="0.3">
      <c r="K285" s="7">
        <f t="shared" si="12"/>
        <v>0</v>
      </c>
      <c r="L285" s="5">
        <f t="shared" si="14"/>
        <v>0</v>
      </c>
      <c r="M285">
        <f t="shared" si="13"/>
        <v>0</v>
      </c>
    </row>
    <row r="286" spans="11:13" x14ac:dyDescent="0.3">
      <c r="K286" s="7">
        <f t="shared" si="12"/>
        <v>0</v>
      </c>
      <c r="L286" s="5">
        <f t="shared" si="14"/>
        <v>0</v>
      </c>
      <c r="M286">
        <f t="shared" si="13"/>
        <v>0</v>
      </c>
    </row>
    <row r="287" spans="11:13" x14ac:dyDescent="0.3">
      <c r="K287" s="7">
        <f t="shared" si="12"/>
        <v>0</v>
      </c>
      <c r="L287" s="5">
        <f t="shared" si="14"/>
        <v>0</v>
      </c>
      <c r="M287">
        <f t="shared" si="13"/>
        <v>0</v>
      </c>
    </row>
    <row r="288" spans="11:13" x14ac:dyDescent="0.3">
      <c r="K288" s="7">
        <f t="shared" si="12"/>
        <v>0</v>
      </c>
      <c r="L288" s="5">
        <f t="shared" si="14"/>
        <v>0</v>
      </c>
      <c r="M288">
        <f t="shared" si="13"/>
        <v>0</v>
      </c>
    </row>
    <row r="289" spans="11:13" x14ac:dyDescent="0.3">
      <c r="K289" s="7">
        <f t="shared" si="12"/>
        <v>0</v>
      </c>
      <c r="L289" s="5">
        <f t="shared" si="14"/>
        <v>0</v>
      </c>
      <c r="M289">
        <f t="shared" si="13"/>
        <v>0</v>
      </c>
    </row>
    <row r="290" spans="11:13" x14ac:dyDescent="0.3">
      <c r="K290" s="7">
        <f t="shared" si="12"/>
        <v>0</v>
      </c>
      <c r="L290" s="5">
        <f t="shared" si="14"/>
        <v>0</v>
      </c>
      <c r="M290">
        <f t="shared" si="13"/>
        <v>0</v>
      </c>
    </row>
    <row r="291" spans="11:13" x14ac:dyDescent="0.3">
      <c r="K291" s="7">
        <f t="shared" si="12"/>
        <v>0</v>
      </c>
      <c r="L291" s="5">
        <f t="shared" si="14"/>
        <v>0</v>
      </c>
      <c r="M291">
        <f t="shared" si="13"/>
        <v>0</v>
      </c>
    </row>
    <row r="292" spans="11:13" x14ac:dyDescent="0.3">
      <c r="K292" s="7">
        <f t="shared" si="12"/>
        <v>0</v>
      </c>
      <c r="L292" s="5">
        <f t="shared" si="14"/>
        <v>0</v>
      </c>
      <c r="M292">
        <f t="shared" si="13"/>
        <v>0</v>
      </c>
    </row>
    <row r="293" spans="11:13" x14ac:dyDescent="0.3">
      <c r="K293" s="7">
        <f t="shared" si="12"/>
        <v>0</v>
      </c>
      <c r="L293" s="5">
        <f t="shared" si="14"/>
        <v>0</v>
      </c>
      <c r="M293">
        <f t="shared" si="13"/>
        <v>0</v>
      </c>
    </row>
    <row r="294" spans="11:13" x14ac:dyDescent="0.3">
      <c r="K294" s="7">
        <f t="shared" si="12"/>
        <v>0</v>
      </c>
      <c r="L294" s="5">
        <f t="shared" si="14"/>
        <v>0</v>
      </c>
      <c r="M294">
        <f t="shared" si="13"/>
        <v>0</v>
      </c>
    </row>
    <row r="295" spans="11:13" x14ac:dyDescent="0.3">
      <c r="K295" s="7">
        <f t="shared" si="12"/>
        <v>0</v>
      </c>
      <c r="L295" s="5">
        <f t="shared" si="14"/>
        <v>0</v>
      </c>
      <c r="M295">
        <f t="shared" si="13"/>
        <v>0</v>
      </c>
    </row>
    <row r="296" spans="11:13" x14ac:dyDescent="0.3">
      <c r="K296" s="7">
        <f t="shared" si="12"/>
        <v>0</v>
      </c>
      <c r="L296" s="5">
        <f t="shared" si="14"/>
        <v>0</v>
      </c>
      <c r="M296">
        <f t="shared" si="13"/>
        <v>0</v>
      </c>
    </row>
    <row r="297" spans="11:13" x14ac:dyDescent="0.3">
      <c r="K297" s="7">
        <f t="shared" si="12"/>
        <v>0</v>
      </c>
      <c r="L297" s="5">
        <f t="shared" si="14"/>
        <v>0</v>
      </c>
      <c r="M297">
        <f t="shared" si="13"/>
        <v>0</v>
      </c>
    </row>
    <row r="298" spans="11:13" x14ac:dyDescent="0.3">
      <c r="K298" s="7">
        <f t="shared" si="12"/>
        <v>0</v>
      </c>
      <c r="L298" s="5">
        <f t="shared" si="14"/>
        <v>0</v>
      </c>
      <c r="M298">
        <f t="shared" si="13"/>
        <v>0</v>
      </c>
    </row>
    <row r="299" spans="11:13" x14ac:dyDescent="0.3">
      <c r="K299" s="7">
        <f t="shared" si="12"/>
        <v>0</v>
      </c>
      <c r="L299" s="5">
        <f t="shared" si="14"/>
        <v>0</v>
      </c>
      <c r="M299">
        <f t="shared" si="13"/>
        <v>0</v>
      </c>
    </row>
    <row r="300" spans="11:13" x14ac:dyDescent="0.3">
      <c r="K300" s="7">
        <f t="shared" si="12"/>
        <v>0</v>
      </c>
      <c r="L300" s="5">
        <f t="shared" si="14"/>
        <v>0</v>
      </c>
      <c r="M300">
        <f t="shared" si="13"/>
        <v>0</v>
      </c>
    </row>
    <row r="301" spans="11:13" x14ac:dyDescent="0.3">
      <c r="K301" s="7">
        <f t="shared" si="12"/>
        <v>0</v>
      </c>
      <c r="L301" s="5">
        <f t="shared" si="14"/>
        <v>0</v>
      </c>
      <c r="M301">
        <f t="shared" si="13"/>
        <v>0</v>
      </c>
    </row>
    <row r="302" spans="11:13" x14ac:dyDescent="0.3">
      <c r="K302" s="7">
        <f t="shared" si="12"/>
        <v>0</v>
      </c>
      <c r="L302" s="5">
        <f t="shared" si="14"/>
        <v>0</v>
      </c>
      <c r="M302">
        <f t="shared" si="13"/>
        <v>0</v>
      </c>
    </row>
    <row r="303" spans="11:13" x14ac:dyDescent="0.3">
      <c r="K303" s="7">
        <f t="shared" si="12"/>
        <v>0</v>
      </c>
      <c r="L303" s="5">
        <f t="shared" si="14"/>
        <v>0</v>
      </c>
      <c r="M303">
        <f t="shared" si="13"/>
        <v>0</v>
      </c>
    </row>
    <row r="304" spans="11:13" x14ac:dyDescent="0.3">
      <c r="K304" s="7">
        <f t="shared" si="12"/>
        <v>0</v>
      </c>
      <c r="L304" s="5">
        <f t="shared" si="14"/>
        <v>0</v>
      </c>
      <c r="M304">
        <f t="shared" si="13"/>
        <v>0</v>
      </c>
    </row>
    <row r="305" spans="11:13" x14ac:dyDescent="0.3">
      <c r="K305" s="7">
        <f t="shared" si="12"/>
        <v>0</v>
      </c>
      <c r="L305" s="5">
        <f t="shared" si="14"/>
        <v>0</v>
      </c>
      <c r="M305">
        <f t="shared" si="13"/>
        <v>0</v>
      </c>
    </row>
    <row r="306" spans="11:13" x14ac:dyDescent="0.3">
      <c r="K306" s="7">
        <f t="shared" si="12"/>
        <v>0</v>
      </c>
      <c r="L306" s="5">
        <f t="shared" si="14"/>
        <v>0</v>
      </c>
      <c r="M306">
        <f t="shared" si="13"/>
        <v>0</v>
      </c>
    </row>
    <row r="307" spans="11:13" x14ac:dyDescent="0.3">
      <c r="K307" s="7">
        <f t="shared" si="12"/>
        <v>0</v>
      </c>
      <c r="L307" s="5">
        <f t="shared" si="14"/>
        <v>0</v>
      </c>
      <c r="M307">
        <f t="shared" si="13"/>
        <v>0</v>
      </c>
    </row>
    <row r="308" spans="11:13" x14ac:dyDescent="0.3">
      <c r="K308" s="7">
        <f t="shared" si="12"/>
        <v>0</v>
      </c>
      <c r="L308" s="5">
        <f t="shared" si="14"/>
        <v>0</v>
      </c>
      <c r="M308">
        <f t="shared" si="13"/>
        <v>0</v>
      </c>
    </row>
    <row r="309" spans="11:13" x14ac:dyDescent="0.3">
      <c r="K309" s="7">
        <f t="shared" si="12"/>
        <v>0</v>
      </c>
      <c r="L309" s="5">
        <f t="shared" si="14"/>
        <v>0</v>
      </c>
      <c r="M309">
        <f t="shared" si="13"/>
        <v>0</v>
      </c>
    </row>
    <row r="310" spans="11:13" x14ac:dyDescent="0.3">
      <c r="K310" s="7">
        <f t="shared" si="12"/>
        <v>0</v>
      </c>
      <c r="L310" s="5">
        <f t="shared" si="14"/>
        <v>0</v>
      </c>
      <c r="M310">
        <f t="shared" si="13"/>
        <v>0</v>
      </c>
    </row>
    <row r="311" spans="11:13" x14ac:dyDescent="0.3">
      <c r="K311" s="7">
        <f t="shared" si="12"/>
        <v>0</v>
      </c>
      <c r="L311" s="5">
        <f t="shared" si="14"/>
        <v>0</v>
      </c>
      <c r="M311">
        <f t="shared" si="13"/>
        <v>0</v>
      </c>
    </row>
    <row r="312" spans="11:13" x14ac:dyDescent="0.3">
      <c r="K312" s="7">
        <f t="shared" si="12"/>
        <v>0</v>
      </c>
      <c r="L312" s="5">
        <f t="shared" si="14"/>
        <v>0</v>
      </c>
      <c r="M312">
        <f t="shared" si="13"/>
        <v>0</v>
      </c>
    </row>
    <row r="313" spans="11:13" x14ac:dyDescent="0.3">
      <c r="K313" s="7">
        <f t="shared" si="12"/>
        <v>0</v>
      </c>
      <c r="L313" s="5">
        <f t="shared" si="14"/>
        <v>0</v>
      </c>
      <c r="M313">
        <f t="shared" si="13"/>
        <v>0</v>
      </c>
    </row>
    <row r="314" spans="11:13" x14ac:dyDescent="0.3">
      <c r="K314" s="7">
        <f t="shared" si="12"/>
        <v>0</v>
      </c>
      <c r="L314" s="5">
        <f t="shared" si="14"/>
        <v>0</v>
      </c>
      <c r="M314">
        <f t="shared" si="13"/>
        <v>0</v>
      </c>
    </row>
    <row r="315" spans="11:13" x14ac:dyDescent="0.3">
      <c r="K315" s="7">
        <f t="shared" si="12"/>
        <v>0</v>
      </c>
      <c r="L315" s="5">
        <f t="shared" si="14"/>
        <v>0</v>
      </c>
      <c r="M315">
        <f t="shared" si="13"/>
        <v>0</v>
      </c>
    </row>
    <row r="316" spans="11:13" x14ac:dyDescent="0.3">
      <c r="K316" s="7">
        <f t="shared" si="12"/>
        <v>0</v>
      </c>
      <c r="L316" s="5">
        <f t="shared" si="14"/>
        <v>0</v>
      </c>
      <c r="M316">
        <f t="shared" si="13"/>
        <v>0</v>
      </c>
    </row>
    <row r="317" spans="11:13" x14ac:dyDescent="0.3">
      <c r="K317" s="7">
        <f t="shared" si="12"/>
        <v>0</v>
      </c>
      <c r="L317" s="5">
        <f t="shared" si="14"/>
        <v>0</v>
      </c>
      <c r="M317">
        <f t="shared" si="13"/>
        <v>0</v>
      </c>
    </row>
    <row r="318" spans="11:13" x14ac:dyDescent="0.3">
      <c r="K318" s="7">
        <f t="shared" si="12"/>
        <v>0</v>
      </c>
      <c r="L318" s="5">
        <f t="shared" si="14"/>
        <v>0</v>
      </c>
      <c r="M318">
        <f t="shared" si="13"/>
        <v>0</v>
      </c>
    </row>
    <row r="319" spans="11:13" x14ac:dyDescent="0.3">
      <c r="K319" s="7">
        <f t="shared" si="12"/>
        <v>0</v>
      </c>
      <c r="L319" s="5">
        <f t="shared" si="14"/>
        <v>0</v>
      </c>
      <c r="M319">
        <f t="shared" si="13"/>
        <v>0</v>
      </c>
    </row>
    <row r="320" spans="11:13" x14ac:dyDescent="0.3">
      <c r="K320" s="7">
        <f t="shared" si="12"/>
        <v>0</v>
      </c>
      <c r="L320" s="5">
        <f t="shared" si="14"/>
        <v>0</v>
      </c>
      <c r="M320">
        <f t="shared" si="13"/>
        <v>0</v>
      </c>
    </row>
    <row r="321" spans="11:13" x14ac:dyDescent="0.3">
      <c r="K321" s="7">
        <f t="shared" si="12"/>
        <v>0</v>
      </c>
      <c r="L321" s="5">
        <f t="shared" si="14"/>
        <v>0</v>
      </c>
      <c r="M321">
        <f t="shared" si="13"/>
        <v>0</v>
      </c>
    </row>
    <row r="322" spans="11:13" x14ac:dyDescent="0.3">
      <c r="K322" s="7">
        <f t="shared" si="12"/>
        <v>0</v>
      </c>
      <c r="L322" s="5">
        <f t="shared" si="14"/>
        <v>0</v>
      </c>
      <c r="M322">
        <f t="shared" si="13"/>
        <v>0</v>
      </c>
    </row>
    <row r="323" spans="11:13" x14ac:dyDescent="0.3">
      <c r="K323" s="7">
        <f t="shared" si="12"/>
        <v>0</v>
      </c>
      <c r="L323" s="5">
        <f t="shared" si="14"/>
        <v>0</v>
      </c>
      <c r="M323">
        <f t="shared" si="13"/>
        <v>0</v>
      </c>
    </row>
    <row r="324" spans="11:13" x14ac:dyDescent="0.3">
      <c r="K324" s="7">
        <f t="shared" si="12"/>
        <v>0</v>
      </c>
      <c r="L324" s="5">
        <f t="shared" si="14"/>
        <v>0</v>
      </c>
      <c r="M324">
        <f t="shared" si="13"/>
        <v>0</v>
      </c>
    </row>
    <row r="325" spans="11:13" x14ac:dyDescent="0.3">
      <c r="K325" s="7">
        <f t="shared" ref="K325:K388" si="15">SUM(F325:J325)</f>
        <v>0</v>
      </c>
      <c r="L325" s="5">
        <f t="shared" si="14"/>
        <v>0</v>
      </c>
      <c r="M325">
        <f t="shared" ref="M325:M388" si="16">SUM(K325*L325)</f>
        <v>0</v>
      </c>
    </row>
    <row r="326" spans="11:13" x14ac:dyDescent="0.3">
      <c r="K326" s="7">
        <f t="shared" si="15"/>
        <v>0</v>
      </c>
      <c r="L326" s="5">
        <f t="shared" ref="L326:L389" si="17">IF(D326="X",0,IF(E326="",0,IF(E326="H",0,VLOOKUP(E326,$F$539:$G$553,2))))</f>
        <v>0</v>
      </c>
      <c r="M326">
        <f t="shared" si="16"/>
        <v>0</v>
      </c>
    </row>
    <row r="327" spans="11:13" x14ac:dyDescent="0.3">
      <c r="K327" s="7">
        <f t="shared" si="15"/>
        <v>0</v>
      </c>
      <c r="L327" s="5">
        <f t="shared" si="17"/>
        <v>0</v>
      </c>
      <c r="M327">
        <f t="shared" si="16"/>
        <v>0</v>
      </c>
    </row>
    <row r="328" spans="11:13" x14ac:dyDescent="0.3">
      <c r="K328" s="7">
        <f t="shared" si="15"/>
        <v>0</v>
      </c>
      <c r="L328" s="5">
        <f t="shared" si="17"/>
        <v>0</v>
      </c>
      <c r="M328">
        <f t="shared" si="16"/>
        <v>0</v>
      </c>
    </row>
    <row r="329" spans="11:13" x14ac:dyDescent="0.3">
      <c r="K329" s="7">
        <f t="shared" si="15"/>
        <v>0</v>
      </c>
      <c r="L329" s="5">
        <f t="shared" si="17"/>
        <v>0</v>
      </c>
      <c r="M329">
        <f t="shared" si="16"/>
        <v>0</v>
      </c>
    </row>
    <row r="330" spans="11:13" x14ac:dyDescent="0.3">
      <c r="K330" s="7">
        <f t="shared" si="15"/>
        <v>0</v>
      </c>
      <c r="L330" s="5">
        <f t="shared" si="17"/>
        <v>0</v>
      </c>
      <c r="M330">
        <f t="shared" si="16"/>
        <v>0</v>
      </c>
    </row>
    <row r="331" spans="11:13" x14ac:dyDescent="0.3">
      <c r="K331" s="7">
        <f t="shared" si="15"/>
        <v>0</v>
      </c>
      <c r="L331" s="5">
        <f t="shared" si="17"/>
        <v>0</v>
      </c>
      <c r="M331">
        <f t="shared" si="16"/>
        <v>0</v>
      </c>
    </row>
    <row r="332" spans="11:13" x14ac:dyDescent="0.3">
      <c r="K332" s="7">
        <f t="shared" si="15"/>
        <v>0</v>
      </c>
      <c r="L332" s="5">
        <f t="shared" si="17"/>
        <v>0</v>
      </c>
      <c r="M332">
        <f t="shared" si="16"/>
        <v>0</v>
      </c>
    </row>
    <row r="333" spans="11:13" x14ac:dyDescent="0.3">
      <c r="K333" s="7">
        <f t="shared" si="15"/>
        <v>0</v>
      </c>
      <c r="L333" s="5">
        <f t="shared" si="17"/>
        <v>0</v>
      </c>
      <c r="M333">
        <f t="shared" si="16"/>
        <v>0</v>
      </c>
    </row>
    <row r="334" spans="11:13" x14ac:dyDescent="0.3">
      <c r="K334" s="7">
        <f t="shared" si="15"/>
        <v>0</v>
      </c>
      <c r="L334" s="5">
        <f t="shared" si="17"/>
        <v>0</v>
      </c>
      <c r="M334">
        <f t="shared" si="16"/>
        <v>0</v>
      </c>
    </row>
    <row r="335" spans="11:13" x14ac:dyDescent="0.3">
      <c r="K335" s="7">
        <f t="shared" si="15"/>
        <v>0</v>
      </c>
      <c r="L335" s="5">
        <f t="shared" si="17"/>
        <v>0</v>
      </c>
      <c r="M335">
        <f t="shared" si="16"/>
        <v>0</v>
      </c>
    </row>
    <row r="336" spans="11:13" x14ac:dyDescent="0.3">
      <c r="K336" s="7">
        <f t="shared" si="15"/>
        <v>0</v>
      </c>
      <c r="L336" s="5">
        <f t="shared" si="17"/>
        <v>0</v>
      </c>
      <c r="M336">
        <f t="shared" si="16"/>
        <v>0</v>
      </c>
    </row>
    <row r="337" spans="11:13" x14ac:dyDescent="0.3">
      <c r="K337" s="7">
        <f t="shared" si="15"/>
        <v>0</v>
      </c>
      <c r="L337" s="5">
        <f t="shared" si="17"/>
        <v>0</v>
      </c>
      <c r="M337">
        <f t="shared" si="16"/>
        <v>0</v>
      </c>
    </row>
    <row r="338" spans="11:13" x14ac:dyDescent="0.3">
      <c r="K338" s="7">
        <f t="shared" si="15"/>
        <v>0</v>
      </c>
      <c r="L338" s="5">
        <f t="shared" si="17"/>
        <v>0</v>
      </c>
      <c r="M338">
        <f t="shared" si="16"/>
        <v>0</v>
      </c>
    </row>
    <row r="339" spans="11:13" x14ac:dyDescent="0.3">
      <c r="K339" s="7">
        <f t="shared" si="15"/>
        <v>0</v>
      </c>
      <c r="L339" s="5">
        <f t="shared" si="17"/>
        <v>0</v>
      </c>
      <c r="M339">
        <f t="shared" si="16"/>
        <v>0</v>
      </c>
    </row>
    <row r="340" spans="11:13" x14ac:dyDescent="0.3">
      <c r="K340" s="7">
        <f t="shared" si="15"/>
        <v>0</v>
      </c>
      <c r="L340" s="5">
        <f t="shared" si="17"/>
        <v>0</v>
      </c>
      <c r="M340">
        <f t="shared" si="16"/>
        <v>0</v>
      </c>
    </row>
    <row r="341" spans="11:13" x14ac:dyDescent="0.3">
      <c r="K341" s="7">
        <f t="shared" si="15"/>
        <v>0</v>
      </c>
      <c r="L341" s="5">
        <f t="shared" si="17"/>
        <v>0</v>
      </c>
      <c r="M341">
        <f t="shared" si="16"/>
        <v>0</v>
      </c>
    </row>
    <row r="342" spans="11:13" x14ac:dyDescent="0.3">
      <c r="K342" s="7">
        <f t="shared" si="15"/>
        <v>0</v>
      </c>
      <c r="L342" s="5">
        <f t="shared" si="17"/>
        <v>0</v>
      </c>
      <c r="M342">
        <f t="shared" si="16"/>
        <v>0</v>
      </c>
    </row>
    <row r="343" spans="11:13" x14ac:dyDescent="0.3">
      <c r="K343" s="7">
        <f t="shared" si="15"/>
        <v>0</v>
      </c>
      <c r="L343" s="5">
        <f t="shared" si="17"/>
        <v>0</v>
      </c>
      <c r="M343">
        <f t="shared" si="16"/>
        <v>0</v>
      </c>
    </row>
    <row r="344" spans="11:13" x14ac:dyDescent="0.3">
      <c r="K344" s="7">
        <f t="shared" si="15"/>
        <v>0</v>
      </c>
      <c r="L344" s="5">
        <f t="shared" si="17"/>
        <v>0</v>
      </c>
      <c r="M344">
        <f t="shared" si="16"/>
        <v>0</v>
      </c>
    </row>
    <row r="345" spans="11:13" x14ac:dyDescent="0.3">
      <c r="K345" s="7">
        <f t="shared" si="15"/>
        <v>0</v>
      </c>
      <c r="L345" s="5">
        <f t="shared" si="17"/>
        <v>0</v>
      </c>
      <c r="M345">
        <f t="shared" si="16"/>
        <v>0</v>
      </c>
    </row>
    <row r="346" spans="11:13" x14ac:dyDescent="0.3">
      <c r="K346" s="7">
        <f t="shared" si="15"/>
        <v>0</v>
      </c>
      <c r="L346" s="5">
        <f t="shared" si="17"/>
        <v>0</v>
      </c>
      <c r="M346">
        <f t="shared" si="16"/>
        <v>0</v>
      </c>
    </row>
    <row r="347" spans="11:13" x14ac:dyDescent="0.3">
      <c r="K347" s="7">
        <f t="shared" si="15"/>
        <v>0</v>
      </c>
      <c r="L347" s="5">
        <f t="shared" si="17"/>
        <v>0</v>
      </c>
      <c r="M347">
        <f t="shared" si="16"/>
        <v>0</v>
      </c>
    </row>
    <row r="348" spans="11:13" x14ac:dyDescent="0.3">
      <c r="K348" s="7">
        <f t="shared" si="15"/>
        <v>0</v>
      </c>
      <c r="L348" s="5">
        <f t="shared" si="17"/>
        <v>0</v>
      </c>
      <c r="M348">
        <f t="shared" si="16"/>
        <v>0</v>
      </c>
    </row>
    <row r="349" spans="11:13" x14ac:dyDescent="0.3">
      <c r="K349" s="7">
        <f t="shared" si="15"/>
        <v>0</v>
      </c>
      <c r="L349" s="5">
        <f t="shared" si="17"/>
        <v>0</v>
      </c>
      <c r="M349">
        <f t="shared" si="16"/>
        <v>0</v>
      </c>
    </row>
    <row r="350" spans="11:13" x14ac:dyDescent="0.3">
      <c r="K350" s="7">
        <f t="shared" si="15"/>
        <v>0</v>
      </c>
      <c r="L350" s="5">
        <f t="shared" si="17"/>
        <v>0</v>
      </c>
      <c r="M350">
        <f t="shared" si="16"/>
        <v>0</v>
      </c>
    </row>
    <row r="351" spans="11:13" x14ac:dyDescent="0.3">
      <c r="K351" s="7">
        <f t="shared" si="15"/>
        <v>0</v>
      </c>
      <c r="L351" s="5">
        <f t="shared" si="17"/>
        <v>0</v>
      </c>
      <c r="M351">
        <f t="shared" si="16"/>
        <v>0</v>
      </c>
    </row>
    <row r="352" spans="11:13" x14ac:dyDescent="0.3">
      <c r="K352" s="7">
        <f t="shared" si="15"/>
        <v>0</v>
      </c>
      <c r="L352" s="5">
        <f t="shared" si="17"/>
        <v>0</v>
      </c>
      <c r="M352">
        <f t="shared" si="16"/>
        <v>0</v>
      </c>
    </row>
    <row r="353" spans="11:13" x14ac:dyDescent="0.3">
      <c r="K353" s="7">
        <f t="shared" si="15"/>
        <v>0</v>
      </c>
      <c r="L353" s="5">
        <f t="shared" si="17"/>
        <v>0</v>
      </c>
      <c r="M353">
        <f t="shared" si="16"/>
        <v>0</v>
      </c>
    </row>
    <row r="354" spans="11:13" x14ac:dyDescent="0.3">
      <c r="K354" s="7">
        <f t="shared" si="15"/>
        <v>0</v>
      </c>
      <c r="L354" s="5">
        <f t="shared" si="17"/>
        <v>0</v>
      </c>
      <c r="M354">
        <f t="shared" si="16"/>
        <v>0</v>
      </c>
    </row>
    <row r="355" spans="11:13" x14ac:dyDescent="0.3">
      <c r="K355" s="7">
        <f t="shared" si="15"/>
        <v>0</v>
      </c>
      <c r="L355" s="5">
        <f t="shared" si="17"/>
        <v>0</v>
      </c>
      <c r="M355">
        <f t="shared" si="16"/>
        <v>0</v>
      </c>
    </row>
    <row r="356" spans="11:13" x14ac:dyDescent="0.3">
      <c r="K356" s="7">
        <f t="shared" si="15"/>
        <v>0</v>
      </c>
      <c r="L356" s="5">
        <f t="shared" si="17"/>
        <v>0</v>
      </c>
      <c r="M356">
        <f t="shared" si="16"/>
        <v>0</v>
      </c>
    </row>
    <row r="357" spans="11:13" x14ac:dyDescent="0.3">
      <c r="K357" s="7">
        <f t="shared" si="15"/>
        <v>0</v>
      </c>
      <c r="L357" s="5">
        <f t="shared" si="17"/>
        <v>0</v>
      </c>
      <c r="M357">
        <f t="shared" si="16"/>
        <v>0</v>
      </c>
    </row>
    <row r="358" spans="11:13" x14ac:dyDescent="0.3">
      <c r="K358" s="7">
        <f t="shared" si="15"/>
        <v>0</v>
      </c>
      <c r="L358" s="5">
        <f t="shared" si="17"/>
        <v>0</v>
      </c>
      <c r="M358">
        <f t="shared" si="16"/>
        <v>0</v>
      </c>
    </row>
    <row r="359" spans="11:13" x14ac:dyDescent="0.3">
      <c r="K359" s="7">
        <f t="shared" si="15"/>
        <v>0</v>
      </c>
      <c r="L359" s="5">
        <f t="shared" si="17"/>
        <v>0</v>
      </c>
      <c r="M359">
        <f t="shared" si="16"/>
        <v>0</v>
      </c>
    </row>
    <row r="360" spans="11:13" x14ac:dyDescent="0.3">
      <c r="K360" s="7">
        <f t="shared" si="15"/>
        <v>0</v>
      </c>
      <c r="L360" s="5">
        <f t="shared" si="17"/>
        <v>0</v>
      </c>
      <c r="M360">
        <f t="shared" si="16"/>
        <v>0</v>
      </c>
    </row>
    <row r="361" spans="11:13" x14ac:dyDescent="0.3">
      <c r="K361" s="7">
        <f t="shared" si="15"/>
        <v>0</v>
      </c>
      <c r="L361" s="5">
        <f t="shared" si="17"/>
        <v>0</v>
      </c>
      <c r="M361">
        <f t="shared" si="16"/>
        <v>0</v>
      </c>
    </row>
    <row r="362" spans="11:13" x14ac:dyDescent="0.3">
      <c r="K362" s="7">
        <f t="shared" si="15"/>
        <v>0</v>
      </c>
      <c r="L362" s="5">
        <f t="shared" si="17"/>
        <v>0</v>
      </c>
      <c r="M362">
        <f t="shared" si="16"/>
        <v>0</v>
      </c>
    </row>
    <row r="363" spans="11:13" x14ac:dyDescent="0.3">
      <c r="K363" s="7">
        <f t="shared" si="15"/>
        <v>0</v>
      </c>
      <c r="L363" s="5">
        <f t="shared" si="17"/>
        <v>0</v>
      </c>
      <c r="M363">
        <f t="shared" si="16"/>
        <v>0</v>
      </c>
    </row>
    <row r="364" spans="11:13" x14ac:dyDescent="0.3">
      <c r="K364" s="7">
        <f t="shared" si="15"/>
        <v>0</v>
      </c>
      <c r="L364" s="5">
        <f t="shared" si="17"/>
        <v>0</v>
      </c>
      <c r="M364">
        <f t="shared" si="16"/>
        <v>0</v>
      </c>
    </row>
    <row r="365" spans="11:13" x14ac:dyDescent="0.3">
      <c r="K365" s="7">
        <f t="shared" si="15"/>
        <v>0</v>
      </c>
      <c r="L365" s="5">
        <f t="shared" si="17"/>
        <v>0</v>
      </c>
      <c r="M365">
        <f t="shared" si="16"/>
        <v>0</v>
      </c>
    </row>
    <row r="366" spans="11:13" x14ac:dyDescent="0.3">
      <c r="K366" s="7">
        <f t="shared" si="15"/>
        <v>0</v>
      </c>
      <c r="L366" s="5">
        <f t="shared" si="17"/>
        <v>0</v>
      </c>
      <c r="M366">
        <f t="shared" si="16"/>
        <v>0</v>
      </c>
    </row>
    <row r="367" spans="11:13" x14ac:dyDescent="0.3">
      <c r="K367" s="7">
        <f t="shared" si="15"/>
        <v>0</v>
      </c>
      <c r="L367" s="5">
        <f t="shared" si="17"/>
        <v>0</v>
      </c>
      <c r="M367">
        <f t="shared" si="16"/>
        <v>0</v>
      </c>
    </row>
    <row r="368" spans="11:13" x14ac:dyDescent="0.3">
      <c r="K368" s="7">
        <f t="shared" si="15"/>
        <v>0</v>
      </c>
      <c r="L368" s="5">
        <f t="shared" si="17"/>
        <v>0</v>
      </c>
      <c r="M368">
        <f t="shared" si="16"/>
        <v>0</v>
      </c>
    </row>
    <row r="369" spans="11:13" x14ac:dyDescent="0.3">
      <c r="K369" s="7">
        <f t="shared" si="15"/>
        <v>0</v>
      </c>
      <c r="L369" s="5">
        <f t="shared" si="17"/>
        <v>0</v>
      </c>
      <c r="M369">
        <f t="shared" si="16"/>
        <v>0</v>
      </c>
    </row>
    <row r="370" spans="11:13" x14ac:dyDescent="0.3">
      <c r="K370" s="7">
        <f t="shared" si="15"/>
        <v>0</v>
      </c>
      <c r="L370" s="5">
        <f t="shared" si="17"/>
        <v>0</v>
      </c>
      <c r="M370">
        <f t="shared" si="16"/>
        <v>0</v>
      </c>
    </row>
    <row r="371" spans="11:13" x14ac:dyDescent="0.3">
      <c r="K371" s="7">
        <f t="shared" si="15"/>
        <v>0</v>
      </c>
      <c r="L371" s="5">
        <f t="shared" si="17"/>
        <v>0</v>
      </c>
      <c r="M371">
        <f t="shared" si="16"/>
        <v>0</v>
      </c>
    </row>
    <row r="372" spans="11:13" x14ac:dyDescent="0.3">
      <c r="K372" s="7">
        <f t="shared" si="15"/>
        <v>0</v>
      </c>
      <c r="L372" s="5">
        <f t="shared" si="17"/>
        <v>0</v>
      </c>
      <c r="M372">
        <f t="shared" si="16"/>
        <v>0</v>
      </c>
    </row>
    <row r="373" spans="11:13" x14ac:dyDescent="0.3">
      <c r="K373" s="7">
        <f t="shared" si="15"/>
        <v>0</v>
      </c>
      <c r="L373" s="5">
        <f t="shared" si="17"/>
        <v>0</v>
      </c>
      <c r="M373">
        <f t="shared" si="16"/>
        <v>0</v>
      </c>
    </row>
    <row r="374" spans="11:13" x14ac:dyDescent="0.3">
      <c r="K374" s="7">
        <f t="shared" si="15"/>
        <v>0</v>
      </c>
      <c r="L374" s="5">
        <f t="shared" si="17"/>
        <v>0</v>
      </c>
      <c r="M374">
        <f t="shared" si="16"/>
        <v>0</v>
      </c>
    </row>
    <row r="375" spans="11:13" x14ac:dyDescent="0.3">
      <c r="K375" s="7">
        <f t="shared" si="15"/>
        <v>0</v>
      </c>
      <c r="L375" s="5">
        <f t="shared" si="17"/>
        <v>0</v>
      </c>
      <c r="M375">
        <f t="shared" si="16"/>
        <v>0</v>
      </c>
    </row>
    <row r="376" spans="11:13" x14ac:dyDescent="0.3">
      <c r="K376" s="7">
        <f t="shared" si="15"/>
        <v>0</v>
      </c>
      <c r="L376" s="5">
        <f t="shared" si="17"/>
        <v>0</v>
      </c>
      <c r="M376">
        <f t="shared" si="16"/>
        <v>0</v>
      </c>
    </row>
    <row r="377" spans="11:13" x14ac:dyDescent="0.3">
      <c r="K377" s="7">
        <f t="shared" si="15"/>
        <v>0</v>
      </c>
      <c r="L377" s="5">
        <f t="shared" si="17"/>
        <v>0</v>
      </c>
      <c r="M377">
        <f t="shared" si="16"/>
        <v>0</v>
      </c>
    </row>
    <row r="378" spans="11:13" x14ac:dyDescent="0.3">
      <c r="K378" s="7">
        <f t="shared" si="15"/>
        <v>0</v>
      </c>
      <c r="L378" s="5">
        <f t="shared" si="17"/>
        <v>0</v>
      </c>
      <c r="M378">
        <f t="shared" si="16"/>
        <v>0</v>
      </c>
    </row>
    <row r="379" spans="11:13" x14ac:dyDescent="0.3">
      <c r="K379" s="7">
        <f t="shared" si="15"/>
        <v>0</v>
      </c>
      <c r="L379" s="5">
        <f t="shared" si="17"/>
        <v>0</v>
      </c>
      <c r="M379">
        <f t="shared" si="16"/>
        <v>0</v>
      </c>
    </row>
    <row r="380" spans="11:13" x14ac:dyDescent="0.3">
      <c r="K380" s="7">
        <f t="shared" si="15"/>
        <v>0</v>
      </c>
      <c r="L380" s="5">
        <f t="shared" si="17"/>
        <v>0</v>
      </c>
      <c r="M380">
        <f t="shared" si="16"/>
        <v>0</v>
      </c>
    </row>
    <row r="381" spans="11:13" x14ac:dyDescent="0.3">
      <c r="K381" s="7">
        <f t="shared" si="15"/>
        <v>0</v>
      </c>
      <c r="L381" s="5">
        <f t="shared" si="17"/>
        <v>0</v>
      </c>
      <c r="M381">
        <f t="shared" si="16"/>
        <v>0</v>
      </c>
    </row>
    <row r="382" spans="11:13" x14ac:dyDescent="0.3">
      <c r="K382" s="7">
        <f t="shared" si="15"/>
        <v>0</v>
      </c>
      <c r="L382" s="5">
        <f t="shared" si="17"/>
        <v>0</v>
      </c>
      <c r="M382">
        <f t="shared" si="16"/>
        <v>0</v>
      </c>
    </row>
    <row r="383" spans="11:13" x14ac:dyDescent="0.3">
      <c r="K383" s="7">
        <f t="shared" si="15"/>
        <v>0</v>
      </c>
      <c r="L383" s="5">
        <f t="shared" si="17"/>
        <v>0</v>
      </c>
      <c r="M383">
        <f t="shared" si="16"/>
        <v>0</v>
      </c>
    </row>
    <row r="384" spans="11:13" x14ac:dyDescent="0.3">
      <c r="K384" s="7">
        <f t="shared" si="15"/>
        <v>0</v>
      </c>
      <c r="L384" s="5">
        <f t="shared" si="17"/>
        <v>0</v>
      </c>
      <c r="M384">
        <f t="shared" si="16"/>
        <v>0</v>
      </c>
    </row>
    <row r="385" spans="11:13" x14ac:dyDescent="0.3">
      <c r="K385" s="7">
        <f t="shared" si="15"/>
        <v>0</v>
      </c>
      <c r="L385" s="5">
        <f t="shared" si="17"/>
        <v>0</v>
      </c>
      <c r="M385">
        <f t="shared" si="16"/>
        <v>0</v>
      </c>
    </row>
    <row r="386" spans="11:13" x14ac:dyDescent="0.3">
      <c r="K386" s="7">
        <f t="shared" si="15"/>
        <v>0</v>
      </c>
      <c r="L386" s="5">
        <f t="shared" si="17"/>
        <v>0</v>
      </c>
      <c r="M386">
        <f t="shared" si="16"/>
        <v>0</v>
      </c>
    </row>
    <row r="387" spans="11:13" x14ac:dyDescent="0.3">
      <c r="K387" s="7">
        <f t="shared" si="15"/>
        <v>0</v>
      </c>
      <c r="L387" s="5">
        <f t="shared" si="17"/>
        <v>0</v>
      </c>
      <c r="M387">
        <f t="shared" si="16"/>
        <v>0</v>
      </c>
    </row>
    <row r="388" spans="11:13" x14ac:dyDescent="0.3">
      <c r="K388" s="7">
        <f t="shared" si="15"/>
        <v>0</v>
      </c>
      <c r="L388" s="5">
        <f t="shared" si="17"/>
        <v>0</v>
      </c>
      <c r="M388">
        <f t="shared" si="16"/>
        <v>0</v>
      </c>
    </row>
    <row r="389" spans="11:13" x14ac:dyDescent="0.3">
      <c r="K389" s="7">
        <f t="shared" ref="K389:K452" si="18">SUM(F389:J389)</f>
        <v>0</v>
      </c>
      <c r="L389" s="5">
        <f t="shared" si="17"/>
        <v>0</v>
      </c>
      <c r="M389">
        <f t="shared" ref="M389:M452" si="19">SUM(K389*L389)</f>
        <v>0</v>
      </c>
    </row>
    <row r="390" spans="11:13" x14ac:dyDescent="0.3">
      <c r="K390" s="7">
        <f t="shared" si="18"/>
        <v>0</v>
      </c>
      <c r="L390" s="5">
        <f t="shared" ref="L390:L453" si="20">IF(D390="X",0,IF(E390="",0,IF(E390="H",0,VLOOKUP(E390,$F$539:$G$553,2))))</f>
        <v>0</v>
      </c>
      <c r="M390">
        <f t="shared" si="19"/>
        <v>0</v>
      </c>
    </row>
    <row r="391" spans="11:13" x14ac:dyDescent="0.3">
      <c r="K391" s="7">
        <f t="shared" si="18"/>
        <v>0</v>
      </c>
      <c r="L391" s="5">
        <f t="shared" si="20"/>
        <v>0</v>
      </c>
      <c r="M391">
        <f t="shared" si="19"/>
        <v>0</v>
      </c>
    </row>
    <row r="392" spans="11:13" x14ac:dyDescent="0.3">
      <c r="K392" s="7">
        <f t="shared" si="18"/>
        <v>0</v>
      </c>
      <c r="L392" s="5">
        <f t="shared" si="20"/>
        <v>0</v>
      </c>
      <c r="M392">
        <f t="shared" si="19"/>
        <v>0</v>
      </c>
    </row>
    <row r="393" spans="11:13" x14ac:dyDescent="0.3">
      <c r="K393" s="7">
        <f t="shared" si="18"/>
        <v>0</v>
      </c>
      <c r="L393" s="5">
        <f t="shared" si="20"/>
        <v>0</v>
      </c>
      <c r="M393">
        <f t="shared" si="19"/>
        <v>0</v>
      </c>
    </row>
    <row r="394" spans="11:13" x14ac:dyDescent="0.3">
      <c r="K394" s="7">
        <f t="shared" si="18"/>
        <v>0</v>
      </c>
      <c r="L394" s="5">
        <f t="shared" si="20"/>
        <v>0</v>
      </c>
      <c r="M394">
        <f t="shared" si="19"/>
        <v>0</v>
      </c>
    </row>
    <row r="395" spans="11:13" x14ac:dyDescent="0.3">
      <c r="K395" s="7">
        <f t="shared" si="18"/>
        <v>0</v>
      </c>
      <c r="L395" s="5">
        <f t="shared" si="20"/>
        <v>0</v>
      </c>
      <c r="M395">
        <f t="shared" si="19"/>
        <v>0</v>
      </c>
    </row>
    <row r="396" spans="11:13" x14ac:dyDescent="0.3">
      <c r="K396" s="7">
        <f t="shared" si="18"/>
        <v>0</v>
      </c>
      <c r="L396" s="5">
        <f t="shared" si="20"/>
        <v>0</v>
      </c>
      <c r="M396">
        <f t="shared" si="19"/>
        <v>0</v>
      </c>
    </row>
    <row r="397" spans="11:13" x14ac:dyDescent="0.3">
      <c r="K397" s="7">
        <f t="shared" si="18"/>
        <v>0</v>
      </c>
      <c r="L397" s="5">
        <f t="shared" si="20"/>
        <v>0</v>
      </c>
      <c r="M397">
        <f t="shared" si="19"/>
        <v>0</v>
      </c>
    </row>
    <row r="398" spans="11:13" x14ac:dyDescent="0.3">
      <c r="K398" s="7">
        <f t="shared" si="18"/>
        <v>0</v>
      </c>
      <c r="L398" s="5">
        <f t="shared" si="20"/>
        <v>0</v>
      </c>
      <c r="M398">
        <f t="shared" si="19"/>
        <v>0</v>
      </c>
    </row>
    <row r="399" spans="11:13" x14ac:dyDescent="0.3">
      <c r="K399" s="7">
        <f t="shared" si="18"/>
        <v>0</v>
      </c>
      <c r="L399" s="5">
        <f t="shared" si="20"/>
        <v>0</v>
      </c>
      <c r="M399">
        <f t="shared" si="19"/>
        <v>0</v>
      </c>
    </row>
    <row r="400" spans="11:13" x14ac:dyDescent="0.3">
      <c r="K400" s="7">
        <f t="shared" si="18"/>
        <v>0</v>
      </c>
      <c r="L400" s="5">
        <f t="shared" si="20"/>
        <v>0</v>
      </c>
      <c r="M400">
        <f t="shared" si="19"/>
        <v>0</v>
      </c>
    </row>
    <row r="401" spans="11:13" x14ac:dyDescent="0.3">
      <c r="K401" s="7">
        <f t="shared" si="18"/>
        <v>0</v>
      </c>
      <c r="L401" s="5">
        <f t="shared" si="20"/>
        <v>0</v>
      </c>
      <c r="M401">
        <f t="shared" si="19"/>
        <v>0</v>
      </c>
    </row>
    <row r="402" spans="11:13" x14ac:dyDescent="0.3">
      <c r="K402" s="7">
        <f t="shared" si="18"/>
        <v>0</v>
      </c>
      <c r="L402" s="5">
        <f t="shared" si="20"/>
        <v>0</v>
      </c>
      <c r="M402">
        <f t="shared" si="19"/>
        <v>0</v>
      </c>
    </row>
    <row r="403" spans="11:13" x14ac:dyDescent="0.3">
      <c r="K403" s="7">
        <f t="shared" si="18"/>
        <v>0</v>
      </c>
      <c r="L403" s="5">
        <f t="shared" si="20"/>
        <v>0</v>
      </c>
      <c r="M403">
        <f t="shared" si="19"/>
        <v>0</v>
      </c>
    </row>
    <row r="404" spans="11:13" x14ac:dyDescent="0.3">
      <c r="K404" s="7">
        <f t="shared" si="18"/>
        <v>0</v>
      </c>
      <c r="L404" s="5">
        <f t="shared" si="20"/>
        <v>0</v>
      </c>
      <c r="M404">
        <f t="shared" si="19"/>
        <v>0</v>
      </c>
    </row>
    <row r="405" spans="11:13" x14ac:dyDescent="0.3">
      <c r="K405" s="7">
        <f t="shared" si="18"/>
        <v>0</v>
      </c>
      <c r="L405" s="5">
        <f t="shared" si="20"/>
        <v>0</v>
      </c>
      <c r="M405">
        <f t="shared" si="19"/>
        <v>0</v>
      </c>
    </row>
    <row r="406" spans="11:13" x14ac:dyDescent="0.3">
      <c r="K406" s="7">
        <f t="shared" si="18"/>
        <v>0</v>
      </c>
      <c r="L406" s="5">
        <f t="shared" si="20"/>
        <v>0</v>
      </c>
      <c r="M406">
        <f t="shared" si="19"/>
        <v>0</v>
      </c>
    </row>
    <row r="407" spans="11:13" x14ac:dyDescent="0.3">
      <c r="K407" s="7">
        <f t="shared" si="18"/>
        <v>0</v>
      </c>
      <c r="L407" s="5">
        <f t="shared" si="20"/>
        <v>0</v>
      </c>
      <c r="M407">
        <f t="shared" si="19"/>
        <v>0</v>
      </c>
    </row>
    <row r="408" spans="11:13" x14ac:dyDescent="0.3">
      <c r="K408" s="7">
        <f t="shared" si="18"/>
        <v>0</v>
      </c>
      <c r="L408" s="5">
        <f t="shared" si="20"/>
        <v>0</v>
      </c>
      <c r="M408">
        <f t="shared" si="19"/>
        <v>0</v>
      </c>
    </row>
    <row r="409" spans="11:13" x14ac:dyDescent="0.3">
      <c r="K409" s="7">
        <f t="shared" si="18"/>
        <v>0</v>
      </c>
      <c r="L409" s="5">
        <f t="shared" si="20"/>
        <v>0</v>
      </c>
      <c r="M409">
        <f t="shared" si="19"/>
        <v>0</v>
      </c>
    </row>
    <row r="410" spans="11:13" x14ac:dyDescent="0.3">
      <c r="K410" s="7">
        <f t="shared" si="18"/>
        <v>0</v>
      </c>
      <c r="L410" s="5">
        <f t="shared" si="20"/>
        <v>0</v>
      </c>
      <c r="M410">
        <f t="shared" si="19"/>
        <v>0</v>
      </c>
    </row>
    <row r="411" spans="11:13" x14ac:dyDescent="0.3">
      <c r="K411" s="7">
        <f t="shared" si="18"/>
        <v>0</v>
      </c>
      <c r="L411" s="5">
        <f t="shared" si="20"/>
        <v>0</v>
      </c>
      <c r="M411">
        <f t="shared" si="19"/>
        <v>0</v>
      </c>
    </row>
    <row r="412" spans="11:13" x14ac:dyDescent="0.3">
      <c r="K412" s="7">
        <f t="shared" si="18"/>
        <v>0</v>
      </c>
      <c r="L412" s="5">
        <f t="shared" si="20"/>
        <v>0</v>
      </c>
      <c r="M412">
        <f t="shared" si="19"/>
        <v>0</v>
      </c>
    </row>
    <row r="413" spans="11:13" x14ac:dyDescent="0.3">
      <c r="K413" s="7">
        <f t="shared" si="18"/>
        <v>0</v>
      </c>
      <c r="L413" s="5">
        <f t="shared" si="20"/>
        <v>0</v>
      </c>
      <c r="M413">
        <f t="shared" si="19"/>
        <v>0</v>
      </c>
    </row>
    <row r="414" spans="11:13" x14ac:dyDescent="0.3">
      <c r="K414" s="7">
        <f t="shared" si="18"/>
        <v>0</v>
      </c>
      <c r="L414" s="5">
        <f t="shared" si="20"/>
        <v>0</v>
      </c>
      <c r="M414">
        <f t="shared" si="19"/>
        <v>0</v>
      </c>
    </row>
    <row r="415" spans="11:13" x14ac:dyDescent="0.3">
      <c r="K415" s="7">
        <f t="shared" si="18"/>
        <v>0</v>
      </c>
      <c r="L415" s="5">
        <f t="shared" si="20"/>
        <v>0</v>
      </c>
      <c r="M415">
        <f t="shared" si="19"/>
        <v>0</v>
      </c>
    </row>
    <row r="416" spans="11:13" x14ac:dyDescent="0.3">
      <c r="K416" s="7">
        <f t="shared" si="18"/>
        <v>0</v>
      </c>
      <c r="L416" s="5">
        <f t="shared" si="20"/>
        <v>0</v>
      </c>
      <c r="M416">
        <f t="shared" si="19"/>
        <v>0</v>
      </c>
    </row>
    <row r="417" spans="11:13" x14ac:dyDescent="0.3">
      <c r="K417" s="7">
        <f t="shared" si="18"/>
        <v>0</v>
      </c>
      <c r="L417" s="5">
        <f t="shared" si="20"/>
        <v>0</v>
      </c>
      <c r="M417">
        <f t="shared" si="19"/>
        <v>0</v>
      </c>
    </row>
    <row r="418" spans="11:13" x14ac:dyDescent="0.3">
      <c r="K418" s="7">
        <f t="shared" si="18"/>
        <v>0</v>
      </c>
      <c r="L418" s="5">
        <f t="shared" si="20"/>
        <v>0</v>
      </c>
      <c r="M418">
        <f t="shared" si="19"/>
        <v>0</v>
      </c>
    </row>
    <row r="419" spans="11:13" x14ac:dyDescent="0.3">
      <c r="K419" s="7">
        <f t="shared" si="18"/>
        <v>0</v>
      </c>
      <c r="L419" s="5">
        <f t="shared" si="20"/>
        <v>0</v>
      </c>
      <c r="M419">
        <f t="shared" si="19"/>
        <v>0</v>
      </c>
    </row>
    <row r="420" spans="11:13" x14ac:dyDescent="0.3">
      <c r="K420" s="7">
        <f t="shared" si="18"/>
        <v>0</v>
      </c>
      <c r="L420" s="5">
        <f t="shared" si="20"/>
        <v>0</v>
      </c>
      <c r="M420">
        <f t="shared" si="19"/>
        <v>0</v>
      </c>
    </row>
    <row r="421" spans="11:13" x14ac:dyDescent="0.3">
      <c r="K421" s="7">
        <f t="shared" si="18"/>
        <v>0</v>
      </c>
      <c r="L421" s="5">
        <f t="shared" si="20"/>
        <v>0</v>
      </c>
      <c r="M421">
        <f t="shared" si="19"/>
        <v>0</v>
      </c>
    </row>
    <row r="422" spans="11:13" x14ac:dyDescent="0.3">
      <c r="K422" s="7">
        <f t="shared" si="18"/>
        <v>0</v>
      </c>
      <c r="L422" s="5">
        <f t="shared" si="20"/>
        <v>0</v>
      </c>
      <c r="M422">
        <f t="shared" si="19"/>
        <v>0</v>
      </c>
    </row>
    <row r="423" spans="11:13" x14ac:dyDescent="0.3">
      <c r="K423" s="7">
        <f t="shared" si="18"/>
        <v>0</v>
      </c>
      <c r="L423" s="5">
        <f t="shared" si="20"/>
        <v>0</v>
      </c>
      <c r="M423">
        <f t="shared" si="19"/>
        <v>0</v>
      </c>
    </row>
    <row r="424" spans="11:13" x14ac:dyDescent="0.3">
      <c r="K424" s="7">
        <f t="shared" si="18"/>
        <v>0</v>
      </c>
      <c r="L424" s="5">
        <f t="shared" si="20"/>
        <v>0</v>
      </c>
      <c r="M424">
        <f t="shared" si="19"/>
        <v>0</v>
      </c>
    </row>
    <row r="425" spans="11:13" x14ac:dyDescent="0.3">
      <c r="K425" s="7">
        <f t="shared" si="18"/>
        <v>0</v>
      </c>
      <c r="L425" s="5">
        <f t="shared" si="20"/>
        <v>0</v>
      </c>
      <c r="M425">
        <f t="shared" si="19"/>
        <v>0</v>
      </c>
    </row>
    <row r="426" spans="11:13" x14ac:dyDescent="0.3">
      <c r="K426" s="7">
        <f t="shared" si="18"/>
        <v>0</v>
      </c>
      <c r="L426" s="5">
        <f t="shared" si="20"/>
        <v>0</v>
      </c>
      <c r="M426">
        <f t="shared" si="19"/>
        <v>0</v>
      </c>
    </row>
    <row r="427" spans="11:13" x14ac:dyDescent="0.3">
      <c r="K427" s="7">
        <f t="shared" si="18"/>
        <v>0</v>
      </c>
      <c r="L427" s="5">
        <f t="shared" si="20"/>
        <v>0</v>
      </c>
      <c r="M427">
        <f t="shared" si="19"/>
        <v>0</v>
      </c>
    </row>
    <row r="428" spans="11:13" x14ac:dyDescent="0.3">
      <c r="K428" s="7">
        <f t="shared" si="18"/>
        <v>0</v>
      </c>
      <c r="L428" s="5">
        <f t="shared" si="20"/>
        <v>0</v>
      </c>
      <c r="M428">
        <f t="shared" si="19"/>
        <v>0</v>
      </c>
    </row>
    <row r="429" spans="11:13" x14ac:dyDescent="0.3">
      <c r="K429" s="7">
        <f t="shared" si="18"/>
        <v>0</v>
      </c>
      <c r="L429" s="5">
        <f t="shared" si="20"/>
        <v>0</v>
      </c>
      <c r="M429">
        <f t="shared" si="19"/>
        <v>0</v>
      </c>
    </row>
    <row r="430" spans="11:13" x14ac:dyDescent="0.3">
      <c r="K430" s="7">
        <f t="shared" si="18"/>
        <v>0</v>
      </c>
      <c r="L430" s="5">
        <f t="shared" si="20"/>
        <v>0</v>
      </c>
      <c r="M430">
        <f t="shared" si="19"/>
        <v>0</v>
      </c>
    </row>
    <row r="431" spans="11:13" x14ac:dyDescent="0.3">
      <c r="K431" s="7">
        <f t="shared" si="18"/>
        <v>0</v>
      </c>
      <c r="L431" s="5">
        <f t="shared" si="20"/>
        <v>0</v>
      </c>
      <c r="M431">
        <f t="shared" si="19"/>
        <v>0</v>
      </c>
    </row>
    <row r="432" spans="11:13" x14ac:dyDescent="0.3">
      <c r="K432" s="7">
        <f t="shared" si="18"/>
        <v>0</v>
      </c>
      <c r="L432" s="5">
        <f t="shared" si="20"/>
        <v>0</v>
      </c>
      <c r="M432">
        <f t="shared" si="19"/>
        <v>0</v>
      </c>
    </row>
    <row r="433" spans="11:13" x14ac:dyDescent="0.3">
      <c r="K433" s="7">
        <f t="shared" si="18"/>
        <v>0</v>
      </c>
      <c r="L433" s="5">
        <f t="shared" si="20"/>
        <v>0</v>
      </c>
      <c r="M433">
        <f t="shared" si="19"/>
        <v>0</v>
      </c>
    </row>
    <row r="434" spans="11:13" x14ac:dyDescent="0.3">
      <c r="K434" s="7">
        <f t="shared" si="18"/>
        <v>0</v>
      </c>
      <c r="L434" s="5">
        <f t="shared" si="20"/>
        <v>0</v>
      </c>
      <c r="M434">
        <f t="shared" si="19"/>
        <v>0</v>
      </c>
    </row>
    <row r="435" spans="11:13" x14ac:dyDescent="0.3">
      <c r="K435" s="7">
        <f t="shared" si="18"/>
        <v>0</v>
      </c>
      <c r="L435" s="5">
        <f t="shared" si="20"/>
        <v>0</v>
      </c>
      <c r="M435">
        <f t="shared" si="19"/>
        <v>0</v>
      </c>
    </row>
    <row r="436" spans="11:13" x14ac:dyDescent="0.3">
      <c r="K436" s="7">
        <f t="shared" si="18"/>
        <v>0</v>
      </c>
      <c r="L436" s="5">
        <f t="shared" si="20"/>
        <v>0</v>
      </c>
      <c r="M436">
        <f t="shared" si="19"/>
        <v>0</v>
      </c>
    </row>
    <row r="437" spans="11:13" x14ac:dyDescent="0.3">
      <c r="K437" s="7">
        <f t="shared" si="18"/>
        <v>0</v>
      </c>
      <c r="L437" s="5">
        <f t="shared" si="20"/>
        <v>0</v>
      </c>
      <c r="M437">
        <f t="shared" si="19"/>
        <v>0</v>
      </c>
    </row>
    <row r="438" spans="11:13" x14ac:dyDescent="0.3">
      <c r="K438" s="7">
        <f t="shared" si="18"/>
        <v>0</v>
      </c>
      <c r="L438" s="5">
        <f t="shared" si="20"/>
        <v>0</v>
      </c>
      <c r="M438">
        <f t="shared" si="19"/>
        <v>0</v>
      </c>
    </row>
    <row r="439" spans="11:13" x14ac:dyDescent="0.3">
      <c r="K439" s="7">
        <f t="shared" si="18"/>
        <v>0</v>
      </c>
      <c r="L439" s="5">
        <f t="shared" si="20"/>
        <v>0</v>
      </c>
      <c r="M439">
        <f t="shared" si="19"/>
        <v>0</v>
      </c>
    </row>
    <row r="440" spans="11:13" x14ac:dyDescent="0.3">
      <c r="K440" s="7">
        <f t="shared" si="18"/>
        <v>0</v>
      </c>
      <c r="L440" s="5">
        <f t="shared" si="20"/>
        <v>0</v>
      </c>
      <c r="M440">
        <f t="shared" si="19"/>
        <v>0</v>
      </c>
    </row>
    <row r="441" spans="11:13" x14ac:dyDescent="0.3">
      <c r="K441" s="7">
        <f t="shared" si="18"/>
        <v>0</v>
      </c>
      <c r="L441" s="5">
        <f t="shared" si="20"/>
        <v>0</v>
      </c>
      <c r="M441">
        <f t="shared" si="19"/>
        <v>0</v>
      </c>
    </row>
    <row r="442" spans="11:13" x14ac:dyDescent="0.3">
      <c r="K442" s="7">
        <f t="shared" si="18"/>
        <v>0</v>
      </c>
      <c r="L442" s="5">
        <f t="shared" si="20"/>
        <v>0</v>
      </c>
      <c r="M442">
        <f t="shared" si="19"/>
        <v>0</v>
      </c>
    </row>
    <row r="443" spans="11:13" x14ac:dyDescent="0.3">
      <c r="K443" s="7">
        <f t="shared" si="18"/>
        <v>0</v>
      </c>
      <c r="L443" s="5">
        <f t="shared" si="20"/>
        <v>0</v>
      </c>
      <c r="M443">
        <f t="shared" si="19"/>
        <v>0</v>
      </c>
    </row>
    <row r="444" spans="11:13" x14ac:dyDescent="0.3">
      <c r="K444" s="7">
        <f t="shared" si="18"/>
        <v>0</v>
      </c>
      <c r="L444" s="5">
        <f t="shared" si="20"/>
        <v>0</v>
      </c>
      <c r="M444">
        <f t="shared" si="19"/>
        <v>0</v>
      </c>
    </row>
    <row r="445" spans="11:13" x14ac:dyDescent="0.3">
      <c r="K445" s="7">
        <f t="shared" si="18"/>
        <v>0</v>
      </c>
      <c r="L445" s="5">
        <f t="shared" si="20"/>
        <v>0</v>
      </c>
      <c r="M445">
        <f t="shared" si="19"/>
        <v>0</v>
      </c>
    </row>
    <row r="446" spans="11:13" x14ac:dyDescent="0.3">
      <c r="K446" s="7">
        <f t="shared" si="18"/>
        <v>0</v>
      </c>
      <c r="L446" s="5">
        <f t="shared" si="20"/>
        <v>0</v>
      </c>
      <c r="M446">
        <f t="shared" si="19"/>
        <v>0</v>
      </c>
    </row>
    <row r="447" spans="11:13" x14ac:dyDescent="0.3">
      <c r="K447" s="7">
        <f t="shared" si="18"/>
        <v>0</v>
      </c>
      <c r="L447" s="5">
        <f t="shared" si="20"/>
        <v>0</v>
      </c>
      <c r="M447">
        <f t="shared" si="19"/>
        <v>0</v>
      </c>
    </row>
    <row r="448" spans="11:13" x14ac:dyDescent="0.3">
      <c r="K448" s="7">
        <f t="shared" si="18"/>
        <v>0</v>
      </c>
      <c r="L448" s="5">
        <f t="shared" si="20"/>
        <v>0</v>
      </c>
      <c r="M448">
        <f t="shared" si="19"/>
        <v>0</v>
      </c>
    </row>
    <row r="449" spans="11:13" x14ac:dyDescent="0.3">
      <c r="K449" s="7">
        <f t="shared" si="18"/>
        <v>0</v>
      </c>
      <c r="L449" s="5">
        <f t="shared" si="20"/>
        <v>0</v>
      </c>
      <c r="M449">
        <f t="shared" si="19"/>
        <v>0</v>
      </c>
    </row>
    <row r="450" spans="11:13" x14ac:dyDescent="0.3">
      <c r="K450" s="7">
        <f t="shared" si="18"/>
        <v>0</v>
      </c>
      <c r="L450" s="5">
        <f t="shared" si="20"/>
        <v>0</v>
      </c>
      <c r="M450">
        <f t="shared" si="19"/>
        <v>0</v>
      </c>
    </row>
    <row r="451" spans="11:13" x14ac:dyDescent="0.3">
      <c r="K451" s="7">
        <f t="shared" si="18"/>
        <v>0</v>
      </c>
      <c r="L451" s="5">
        <f t="shared" si="20"/>
        <v>0</v>
      </c>
      <c r="M451">
        <f t="shared" si="19"/>
        <v>0</v>
      </c>
    </row>
    <row r="452" spans="11:13" x14ac:dyDescent="0.3">
      <c r="K452" s="7">
        <f t="shared" si="18"/>
        <v>0</v>
      </c>
      <c r="L452" s="5">
        <f t="shared" si="20"/>
        <v>0</v>
      </c>
      <c r="M452">
        <f t="shared" si="19"/>
        <v>0</v>
      </c>
    </row>
    <row r="453" spans="11:13" x14ac:dyDescent="0.3">
      <c r="K453" s="7">
        <f t="shared" ref="K453:K498" si="21">SUM(F453:J453)</f>
        <v>0</v>
      </c>
      <c r="L453" s="5">
        <f t="shared" si="20"/>
        <v>0</v>
      </c>
      <c r="M453">
        <f t="shared" ref="M453:M498" si="22">SUM(K453*L453)</f>
        <v>0</v>
      </c>
    </row>
    <row r="454" spans="11:13" x14ac:dyDescent="0.3">
      <c r="K454" s="7">
        <f t="shared" si="21"/>
        <v>0</v>
      </c>
      <c r="L454" s="5">
        <f t="shared" ref="L454:L498" si="23">IF(D454="X",0,IF(E454="",0,IF(E454="H",0,VLOOKUP(E454,$F$539:$G$553,2))))</f>
        <v>0</v>
      </c>
      <c r="M454">
        <f t="shared" si="22"/>
        <v>0</v>
      </c>
    </row>
    <row r="455" spans="11:13" x14ac:dyDescent="0.3">
      <c r="K455" s="7">
        <f t="shared" si="21"/>
        <v>0</v>
      </c>
      <c r="L455" s="5">
        <f t="shared" si="23"/>
        <v>0</v>
      </c>
      <c r="M455">
        <f t="shared" si="22"/>
        <v>0</v>
      </c>
    </row>
    <row r="456" spans="11:13" x14ac:dyDescent="0.3">
      <c r="K456" s="7">
        <f t="shared" si="21"/>
        <v>0</v>
      </c>
      <c r="L456" s="5">
        <f t="shared" si="23"/>
        <v>0</v>
      </c>
      <c r="M456">
        <f t="shared" si="22"/>
        <v>0</v>
      </c>
    </row>
    <row r="457" spans="11:13" x14ac:dyDescent="0.3">
      <c r="K457" s="7">
        <f t="shared" si="21"/>
        <v>0</v>
      </c>
      <c r="L457" s="5">
        <f t="shared" si="23"/>
        <v>0</v>
      </c>
      <c r="M457">
        <f t="shared" si="22"/>
        <v>0</v>
      </c>
    </row>
    <row r="458" spans="11:13" x14ac:dyDescent="0.3">
      <c r="K458" s="7">
        <f t="shared" si="21"/>
        <v>0</v>
      </c>
      <c r="L458" s="5">
        <f t="shared" si="23"/>
        <v>0</v>
      </c>
      <c r="M458">
        <f t="shared" si="22"/>
        <v>0</v>
      </c>
    </row>
    <row r="459" spans="11:13" x14ac:dyDescent="0.3">
      <c r="K459" s="7">
        <f t="shared" si="21"/>
        <v>0</v>
      </c>
      <c r="L459" s="5">
        <f t="shared" si="23"/>
        <v>0</v>
      </c>
      <c r="M459">
        <f t="shared" si="22"/>
        <v>0</v>
      </c>
    </row>
    <row r="460" spans="11:13" x14ac:dyDescent="0.3">
      <c r="K460" s="7">
        <f t="shared" si="21"/>
        <v>0</v>
      </c>
      <c r="L460" s="5">
        <f t="shared" si="23"/>
        <v>0</v>
      </c>
      <c r="M460">
        <f t="shared" si="22"/>
        <v>0</v>
      </c>
    </row>
    <row r="461" spans="11:13" x14ac:dyDescent="0.3">
      <c r="K461" s="7">
        <f t="shared" si="21"/>
        <v>0</v>
      </c>
      <c r="L461" s="5">
        <f t="shared" si="23"/>
        <v>0</v>
      </c>
      <c r="M461">
        <f t="shared" si="22"/>
        <v>0</v>
      </c>
    </row>
    <row r="462" spans="11:13" x14ac:dyDescent="0.3">
      <c r="K462" s="7">
        <f t="shared" si="21"/>
        <v>0</v>
      </c>
      <c r="L462" s="5">
        <f t="shared" si="23"/>
        <v>0</v>
      </c>
      <c r="M462">
        <f t="shared" si="22"/>
        <v>0</v>
      </c>
    </row>
    <row r="463" spans="11:13" x14ac:dyDescent="0.3">
      <c r="K463" s="7">
        <f t="shared" si="21"/>
        <v>0</v>
      </c>
      <c r="L463" s="5">
        <f t="shared" si="23"/>
        <v>0</v>
      </c>
      <c r="M463">
        <f t="shared" si="22"/>
        <v>0</v>
      </c>
    </row>
    <row r="464" spans="11:13" x14ac:dyDescent="0.3">
      <c r="K464" s="7">
        <f t="shared" si="21"/>
        <v>0</v>
      </c>
      <c r="L464" s="5">
        <f t="shared" si="23"/>
        <v>0</v>
      </c>
      <c r="M464">
        <f t="shared" si="22"/>
        <v>0</v>
      </c>
    </row>
    <row r="465" spans="11:13" x14ac:dyDescent="0.3">
      <c r="K465" s="7">
        <f t="shared" si="21"/>
        <v>0</v>
      </c>
      <c r="L465" s="5">
        <f t="shared" si="23"/>
        <v>0</v>
      </c>
      <c r="M465">
        <f t="shared" si="22"/>
        <v>0</v>
      </c>
    </row>
    <row r="466" spans="11:13" x14ac:dyDescent="0.3">
      <c r="K466" s="7">
        <f t="shared" si="21"/>
        <v>0</v>
      </c>
      <c r="L466" s="5">
        <f t="shared" si="23"/>
        <v>0</v>
      </c>
      <c r="M466">
        <f t="shared" si="22"/>
        <v>0</v>
      </c>
    </row>
    <row r="467" spans="11:13" x14ac:dyDescent="0.3">
      <c r="K467" s="7">
        <f t="shared" si="21"/>
        <v>0</v>
      </c>
      <c r="L467" s="5">
        <f t="shared" si="23"/>
        <v>0</v>
      </c>
      <c r="M467">
        <f t="shared" si="22"/>
        <v>0</v>
      </c>
    </row>
    <row r="468" spans="11:13" x14ac:dyDescent="0.3">
      <c r="K468" s="7">
        <f t="shared" si="21"/>
        <v>0</v>
      </c>
      <c r="L468" s="5">
        <f t="shared" si="23"/>
        <v>0</v>
      </c>
      <c r="M468">
        <f t="shared" si="22"/>
        <v>0</v>
      </c>
    </row>
    <row r="469" spans="11:13" x14ac:dyDescent="0.3">
      <c r="K469" s="7">
        <f t="shared" si="21"/>
        <v>0</v>
      </c>
      <c r="L469" s="5">
        <f t="shared" si="23"/>
        <v>0</v>
      </c>
      <c r="M469">
        <f t="shared" si="22"/>
        <v>0</v>
      </c>
    </row>
    <row r="470" spans="11:13" x14ac:dyDescent="0.3">
      <c r="K470" s="7">
        <f t="shared" si="21"/>
        <v>0</v>
      </c>
      <c r="L470" s="5">
        <f t="shared" si="23"/>
        <v>0</v>
      </c>
      <c r="M470">
        <f t="shared" si="22"/>
        <v>0</v>
      </c>
    </row>
    <row r="471" spans="11:13" x14ac:dyDescent="0.3">
      <c r="K471" s="7">
        <f t="shared" si="21"/>
        <v>0</v>
      </c>
      <c r="L471" s="5">
        <f t="shared" si="23"/>
        <v>0</v>
      </c>
      <c r="M471">
        <f t="shared" si="22"/>
        <v>0</v>
      </c>
    </row>
    <row r="472" spans="11:13" x14ac:dyDescent="0.3">
      <c r="K472" s="7">
        <f t="shared" si="21"/>
        <v>0</v>
      </c>
      <c r="L472" s="5">
        <f t="shared" si="23"/>
        <v>0</v>
      </c>
      <c r="M472">
        <f t="shared" si="22"/>
        <v>0</v>
      </c>
    </row>
    <row r="473" spans="11:13" x14ac:dyDescent="0.3">
      <c r="K473" s="7">
        <f t="shared" si="21"/>
        <v>0</v>
      </c>
      <c r="L473" s="5">
        <f t="shared" si="23"/>
        <v>0</v>
      </c>
      <c r="M473">
        <f t="shared" si="22"/>
        <v>0</v>
      </c>
    </row>
    <row r="474" spans="11:13" x14ac:dyDescent="0.3">
      <c r="K474" s="7">
        <f t="shared" si="21"/>
        <v>0</v>
      </c>
      <c r="L474" s="5">
        <f t="shared" si="23"/>
        <v>0</v>
      </c>
      <c r="M474">
        <f t="shared" si="22"/>
        <v>0</v>
      </c>
    </row>
    <row r="475" spans="11:13" x14ac:dyDescent="0.3">
      <c r="K475" s="7">
        <f t="shared" si="21"/>
        <v>0</v>
      </c>
      <c r="L475" s="5">
        <f t="shared" si="23"/>
        <v>0</v>
      </c>
      <c r="M475">
        <f t="shared" si="22"/>
        <v>0</v>
      </c>
    </row>
    <row r="476" spans="11:13" x14ac:dyDescent="0.3">
      <c r="K476" s="7">
        <f t="shared" si="21"/>
        <v>0</v>
      </c>
      <c r="L476" s="5">
        <f t="shared" si="23"/>
        <v>0</v>
      </c>
      <c r="M476">
        <f t="shared" si="22"/>
        <v>0</v>
      </c>
    </row>
    <row r="477" spans="11:13" x14ac:dyDescent="0.3">
      <c r="K477" s="7">
        <f t="shared" si="21"/>
        <v>0</v>
      </c>
      <c r="L477" s="5">
        <f t="shared" si="23"/>
        <v>0</v>
      </c>
      <c r="M477">
        <f t="shared" si="22"/>
        <v>0</v>
      </c>
    </row>
    <row r="478" spans="11:13" x14ac:dyDescent="0.3">
      <c r="K478" s="7">
        <f t="shared" si="21"/>
        <v>0</v>
      </c>
      <c r="L478" s="5">
        <f t="shared" si="23"/>
        <v>0</v>
      </c>
      <c r="M478">
        <f t="shared" si="22"/>
        <v>0</v>
      </c>
    </row>
    <row r="479" spans="11:13" x14ac:dyDescent="0.3">
      <c r="K479" s="7">
        <f t="shared" si="21"/>
        <v>0</v>
      </c>
      <c r="L479" s="5">
        <f t="shared" si="23"/>
        <v>0</v>
      </c>
      <c r="M479">
        <f t="shared" si="22"/>
        <v>0</v>
      </c>
    </row>
    <row r="480" spans="11:13" x14ac:dyDescent="0.3">
      <c r="K480" s="7">
        <f t="shared" si="21"/>
        <v>0</v>
      </c>
      <c r="L480" s="5">
        <f t="shared" si="23"/>
        <v>0</v>
      </c>
      <c r="M480">
        <f t="shared" si="22"/>
        <v>0</v>
      </c>
    </row>
    <row r="481" spans="11:13" x14ac:dyDescent="0.3">
      <c r="K481" s="7">
        <f t="shared" si="21"/>
        <v>0</v>
      </c>
      <c r="L481" s="5">
        <f t="shared" si="23"/>
        <v>0</v>
      </c>
      <c r="M481">
        <f t="shared" si="22"/>
        <v>0</v>
      </c>
    </row>
    <row r="482" spans="11:13" x14ac:dyDescent="0.3">
      <c r="K482" s="7">
        <f t="shared" si="21"/>
        <v>0</v>
      </c>
      <c r="L482" s="5">
        <f t="shared" si="23"/>
        <v>0</v>
      </c>
      <c r="M482">
        <f t="shared" si="22"/>
        <v>0</v>
      </c>
    </row>
    <row r="483" spans="11:13" x14ac:dyDescent="0.3">
      <c r="K483" s="7">
        <f t="shared" si="21"/>
        <v>0</v>
      </c>
      <c r="L483" s="5">
        <f t="shared" si="23"/>
        <v>0</v>
      </c>
      <c r="M483">
        <f t="shared" si="22"/>
        <v>0</v>
      </c>
    </row>
    <row r="484" spans="11:13" x14ac:dyDescent="0.3">
      <c r="K484" s="7">
        <f t="shared" si="21"/>
        <v>0</v>
      </c>
      <c r="L484" s="5">
        <f t="shared" si="23"/>
        <v>0</v>
      </c>
      <c r="M484">
        <f t="shared" si="22"/>
        <v>0</v>
      </c>
    </row>
    <row r="485" spans="11:13" x14ac:dyDescent="0.3">
      <c r="K485" s="7">
        <f t="shared" si="21"/>
        <v>0</v>
      </c>
      <c r="L485" s="5">
        <f t="shared" si="23"/>
        <v>0</v>
      </c>
      <c r="M485">
        <f t="shared" si="22"/>
        <v>0</v>
      </c>
    </row>
    <row r="486" spans="11:13" x14ac:dyDescent="0.3">
      <c r="K486" s="7">
        <f t="shared" si="21"/>
        <v>0</v>
      </c>
      <c r="L486" s="5">
        <f t="shared" si="23"/>
        <v>0</v>
      </c>
      <c r="M486">
        <f t="shared" si="22"/>
        <v>0</v>
      </c>
    </row>
    <row r="487" spans="11:13" x14ac:dyDescent="0.3">
      <c r="K487" s="7">
        <f t="shared" si="21"/>
        <v>0</v>
      </c>
      <c r="L487" s="5">
        <f t="shared" si="23"/>
        <v>0</v>
      </c>
      <c r="M487">
        <f t="shared" si="22"/>
        <v>0</v>
      </c>
    </row>
    <row r="488" spans="11:13" x14ac:dyDescent="0.3">
      <c r="K488" s="7">
        <f t="shared" si="21"/>
        <v>0</v>
      </c>
      <c r="L488" s="5">
        <f t="shared" si="23"/>
        <v>0</v>
      </c>
      <c r="M488">
        <f t="shared" si="22"/>
        <v>0</v>
      </c>
    </row>
    <row r="489" spans="11:13" x14ac:dyDescent="0.3">
      <c r="K489" s="7">
        <f t="shared" si="21"/>
        <v>0</v>
      </c>
      <c r="L489" s="5">
        <f t="shared" si="23"/>
        <v>0</v>
      </c>
      <c r="M489">
        <f t="shared" si="22"/>
        <v>0</v>
      </c>
    </row>
    <row r="490" spans="11:13" x14ac:dyDescent="0.3">
      <c r="K490" s="7">
        <f t="shared" si="21"/>
        <v>0</v>
      </c>
      <c r="L490" s="5">
        <f t="shared" si="23"/>
        <v>0</v>
      </c>
      <c r="M490">
        <f t="shared" si="22"/>
        <v>0</v>
      </c>
    </row>
    <row r="491" spans="11:13" x14ac:dyDescent="0.3">
      <c r="K491" s="7">
        <f t="shared" ref="K491:K494" si="24">SUM(F491:J491)</f>
        <v>0</v>
      </c>
      <c r="L491" s="5">
        <f t="shared" si="23"/>
        <v>0</v>
      </c>
      <c r="M491">
        <f t="shared" si="22"/>
        <v>0</v>
      </c>
    </row>
    <row r="492" spans="11:13" x14ac:dyDescent="0.3">
      <c r="K492" s="7">
        <f t="shared" si="24"/>
        <v>0</v>
      </c>
      <c r="L492" s="5">
        <f t="shared" si="23"/>
        <v>0</v>
      </c>
      <c r="M492">
        <f t="shared" si="22"/>
        <v>0</v>
      </c>
    </row>
    <row r="493" spans="11:13" x14ac:dyDescent="0.3">
      <c r="K493" s="7">
        <f t="shared" si="24"/>
        <v>0</v>
      </c>
      <c r="L493" s="5">
        <f t="shared" si="23"/>
        <v>0</v>
      </c>
      <c r="M493">
        <f t="shared" si="22"/>
        <v>0</v>
      </c>
    </row>
    <row r="494" spans="11:13" x14ac:dyDescent="0.3">
      <c r="K494" s="7">
        <f t="shared" si="24"/>
        <v>0</v>
      </c>
      <c r="L494" s="5">
        <f t="shared" si="23"/>
        <v>0</v>
      </c>
      <c r="M494">
        <f t="shared" si="22"/>
        <v>0</v>
      </c>
    </row>
    <row r="495" spans="11:13" x14ac:dyDescent="0.3">
      <c r="K495" s="7">
        <f t="shared" si="21"/>
        <v>0</v>
      </c>
      <c r="L495" s="5">
        <f t="shared" si="23"/>
        <v>0</v>
      </c>
      <c r="M495">
        <f t="shared" si="22"/>
        <v>0</v>
      </c>
    </row>
    <row r="496" spans="11:13" x14ac:dyDescent="0.3">
      <c r="K496" s="7">
        <f t="shared" si="21"/>
        <v>0</v>
      </c>
      <c r="L496" s="5">
        <f t="shared" si="23"/>
        <v>0</v>
      </c>
      <c r="M496">
        <f t="shared" si="22"/>
        <v>0</v>
      </c>
    </row>
    <row r="497" spans="3:13" x14ac:dyDescent="0.3">
      <c r="K497" s="7">
        <f t="shared" si="21"/>
        <v>0</v>
      </c>
      <c r="L497" s="5">
        <f t="shared" si="23"/>
        <v>0</v>
      </c>
      <c r="M497">
        <f t="shared" si="22"/>
        <v>0</v>
      </c>
    </row>
    <row r="498" spans="3:13" x14ac:dyDescent="0.3">
      <c r="K498" s="7">
        <f t="shared" si="21"/>
        <v>0</v>
      </c>
      <c r="L498" s="5">
        <f t="shared" si="23"/>
        <v>0</v>
      </c>
      <c r="M498">
        <f t="shared" si="22"/>
        <v>0</v>
      </c>
    </row>
    <row r="499" spans="3:13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x14ac:dyDescent="0.3">
      <c r="C500" s="149" t="str">
        <f>IF(F539="","Vrije categorie",F539)</f>
        <v>A</v>
      </c>
      <c r="D500" s="149"/>
      <c r="E500" s="149"/>
      <c r="F500" s="149">
        <f t="shared" ref="F500:F514" si="25">SUMPRODUCT(--($E$4:$E$498=C500),--($D$4:$D$498=""),$F$4:$F$498)</f>
        <v>0</v>
      </c>
      <c r="G500" s="149">
        <f t="shared" ref="G500:G514" si="26">SUMPRODUCT(--($E$4:$E$498=C500),--($D$4:$D$498=""),$G$4:$G$498)</f>
        <v>0</v>
      </c>
      <c r="H500" s="149">
        <f t="shared" ref="H500:H514" si="27">SUMPRODUCT(--($E$4:$E$498=C500),--($D$4:$D$498=""),$H$4:$H$498)</f>
        <v>0</v>
      </c>
      <c r="I500" s="149">
        <f t="shared" ref="I500:I514" si="28">SUMPRODUCT(--($E$4:$E$498=C500),--($D$4:$D$498=""),$I$4:$I$498)</f>
        <v>0</v>
      </c>
      <c r="J500" s="149">
        <f t="shared" ref="J500:J514" si="29">SUMPRODUCT(--($E$4:$E$498=C500),--($D$4:$D$498=""),$J$4:$J$498)</f>
        <v>0</v>
      </c>
      <c r="K500" s="149">
        <f t="shared" ref="K500:K514" si="30">SUM(F500:J500)</f>
        <v>0</v>
      </c>
      <c r="L500" s="149"/>
      <c r="M500" s="149">
        <f t="shared" ref="M500:M513" si="31">SUMPRODUCT(--($E$4:$E$498=C500),--($D$4:$D$498=""),$M$4:$M$498)</f>
        <v>0</v>
      </c>
    </row>
    <row r="501" spans="3:13" x14ac:dyDescent="0.3">
      <c r="C501" s="149" t="str">
        <f t="shared" ref="C501:C514" si="32">IF(F540="","Vrije categorie",F540)</f>
        <v>A1</v>
      </c>
      <c r="D501" s="149"/>
      <c r="E501" s="149"/>
      <c r="F501" s="149">
        <f t="shared" si="25"/>
        <v>0</v>
      </c>
      <c r="G501" s="149">
        <f t="shared" si="26"/>
        <v>0</v>
      </c>
      <c r="H501" s="149">
        <f t="shared" si="27"/>
        <v>0</v>
      </c>
      <c r="I501" s="149">
        <f t="shared" si="28"/>
        <v>0</v>
      </c>
      <c r="J501" s="149">
        <f t="shared" si="29"/>
        <v>0</v>
      </c>
      <c r="K501" s="149">
        <f t="shared" si="30"/>
        <v>0</v>
      </c>
      <c r="L501" s="149"/>
      <c r="M501" s="149">
        <f t="shared" si="31"/>
        <v>0</v>
      </c>
    </row>
    <row r="502" spans="3:13" x14ac:dyDescent="0.3">
      <c r="C502" s="149" t="str">
        <f t="shared" si="32"/>
        <v>B</v>
      </c>
      <c r="D502" s="149"/>
      <c r="E502" s="149"/>
      <c r="F502" s="149">
        <f t="shared" si="25"/>
        <v>0</v>
      </c>
      <c r="G502" s="149">
        <f t="shared" si="26"/>
        <v>0</v>
      </c>
      <c r="H502" s="149">
        <f t="shared" si="27"/>
        <v>0</v>
      </c>
      <c r="I502" s="149">
        <f t="shared" si="28"/>
        <v>0</v>
      </c>
      <c r="J502" s="149">
        <f t="shared" si="29"/>
        <v>0</v>
      </c>
      <c r="K502" s="149">
        <f t="shared" si="30"/>
        <v>0</v>
      </c>
      <c r="L502" s="149"/>
      <c r="M502" s="149">
        <f t="shared" si="31"/>
        <v>0</v>
      </c>
    </row>
    <row r="503" spans="3:13" x14ac:dyDescent="0.3">
      <c r="C503" s="149" t="str">
        <f t="shared" si="32"/>
        <v>C</v>
      </c>
      <c r="D503" s="149"/>
      <c r="E503" s="149"/>
      <c r="F503" s="149">
        <f t="shared" si="25"/>
        <v>0</v>
      </c>
      <c r="G503" s="149">
        <f t="shared" si="26"/>
        <v>0</v>
      </c>
      <c r="H503" s="149">
        <f t="shared" si="27"/>
        <v>0</v>
      </c>
      <c r="I503" s="149">
        <f t="shared" si="28"/>
        <v>0</v>
      </c>
      <c r="J503" s="149">
        <f t="shared" si="29"/>
        <v>0</v>
      </c>
      <c r="K503" s="149">
        <f t="shared" si="30"/>
        <v>0</v>
      </c>
      <c r="L503" s="149"/>
      <c r="M503" s="149">
        <f t="shared" si="31"/>
        <v>0</v>
      </c>
    </row>
    <row r="504" spans="3:13" x14ac:dyDescent="0.3">
      <c r="C504" s="149" t="str">
        <f t="shared" si="32"/>
        <v>D</v>
      </c>
      <c r="D504" s="149"/>
      <c r="E504" s="149"/>
      <c r="F504" s="149">
        <f t="shared" si="25"/>
        <v>0</v>
      </c>
      <c r="G504" s="149">
        <f t="shared" si="26"/>
        <v>0</v>
      </c>
      <c r="H504" s="149">
        <f t="shared" si="27"/>
        <v>0</v>
      </c>
      <c r="I504" s="149">
        <f t="shared" si="28"/>
        <v>0</v>
      </c>
      <c r="J504" s="149">
        <f t="shared" si="29"/>
        <v>0</v>
      </c>
      <c r="K504" s="149">
        <f t="shared" si="30"/>
        <v>0</v>
      </c>
      <c r="L504" s="149"/>
      <c r="M504" s="149">
        <f t="shared" si="31"/>
        <v>0</v>
      </c>
    </row>
    <row r="505" spans="3:13" x14ac:dyDescent="0.3">
      <c r="C505" s="149" t="str">
        <f t="shared" si="32"/>
        <v>Vrije categorie</v>
      </c>
      <c r="D505" s="149"/>
      <c r="E505" s="149"/>
      <c r="F505" s="149">
        <f t="shared" si="25"/>
        <v>0</v>
      </c>
      <c r="G505" s="149">
        <f t="shared" si="26"/>
        <v>0</v>
      </c>
      <c r="H505" s="149">
        <f t="shared" si="27"/>
        <v>0</v>
      </c>
      <c r="I505" s="149">
        <f t="shared" si="28"/>
        <v>0</v>
      </c>
      <c r="J505" s="149">
        <f t="shared" si="29"/>
        <v>0</v>
      </c>
      <c r="K505" s="149">
        <f t="shared" si="30"/>
        <v>0</v>
      </c>
      <c r="L505" s="149"/>
      <c r="M505" s="149">
        <f t="shared" si="31"/>
        <v>0</v>
      </c>
    </row>
    <row r="506" spans="3:13" x14ac:dyDescent="0.3">
      <c r="C506" s="149" t="str">
        <f t="shared" si="32"/>
        <v>Vrije categorie</v>
      </c>
      <c r="D506" s="149"/>
      <c r="E506" s="149"/>
      <c r="F506" s="149">
        <f t="shared" si="25"/>
        <v>0</v>
      </c>
      <c r="G506" s="149">
        <f t="shared" si="26"/>
        <v>0</v>
      </c>
      <c r="H506" s="149">
        <f t="shared" si="27"/>
        <v>0</v>
      </c>
      <c r="I506" s="149">
        <f t="shared" si="28"/>
        <v>0</v>
      </c>
      <c r="J506" s="149">
        <f t="shared" si="29"/>
        <v>0</v>
      </c>
      <c r="K506" s="149">
        <f t="shared" si="30"/>
        <v>0</v>
      </c>
      <c r="L506" s="149"/>
      <c r="M506" s="149">
        <f t="shared" si="31"/>
        <v>0</v>
      </c>
    </row>
    <row r="507" spans="3:13" x14ac:dyDescent="0.3">
      <c r="C507" s="149" t="str">
        <f t="shared" si="32"/>
        <v>Vrije categorie</v>
      </c>
      <c r="D507" s="149"/>
      <c r="E507" s="149"/>
      <c r="F507" s="149">
        <f t="shared" si="25"/>
        <v>0</v>
      </c>
      <c r="G507" s="149">
        <f t="shared" si="26"/>
        <v>0</v>
      </c>
      <c r="H507" s="149">
        <f t="shared" si="27"/>
        <v>0</v>
      </c>
      <c r="I507" s="149">
        <f t="shared" si="28"/>
        <v>0</v>
      </c>
      <c r="J507" s="149">
        <f t="shared" si="29"/>
        <v>0</v>
      </c>
      <c r="K507" s="149">
        <f t="shared" si="30"/>
        <v>0</v>
      </c>
      <c r="L507" s="149"/>
      <c r="M507" s="149">
        <f t="shared" si="31"/>
        <v>0</v>
      </c>
    </row>
    <row r="508" spans="3:13" x14ac:dyDescent="0.3">
      <c r="C508" s="149" t="str">
        <f t="shared" si="32"/>
        <v>Vrije categorie</v>
      </c>
      <c r="D508" s="149"/>
      <c r="E508" s="149"/>
      <c r="F508" s="149">
        <f t="shared" si="25"/>
        <v>0</v>
      </c>
      <c r="G508" s="149">
        <f t="shared" si="26"/>
        <v>0</v>
      </c>
      <c r="H508" s="149">
        <f t="shared" si="27"/>
        <v>0</v>
      </c>
      <c r="I508" s="149">
        <f t="shared" si="28"/>
        <v>0</v>
      </c>
      <c r="J508" s="149">
        <f t="shared" si="29"/>
        <v>0</v>
      </c>
      <c r="K508" s="149">
        <f t="shared" si="30"/>
        <v>0</v>
      </c>
      <c r="L508" s="149"/>
      <c r="M508" s="149">
        <f t="shared" si="31"/>
        <v>0</v>
      </c>
    </row>
    <row r="509" spans="3:13" x14ac:dyDescent="0.3">
      <c r="C509" s="149" t="str">
        <f t="shared" si="32"/>
        <v>Vrije categorie</v>
      </c>
      <c r="D509" s="149"/>
      <c r="E509" s="149"/>
      <c r="F509" s="149">
        <f t="shared" si="25"/>
        <v>0</v>
      </c>
      <c r="G509" s="149">
        <f t="shared" si="26"/>
        <v>0</v>
      </c>
      <c r="H509" s="149">
        <f t="shared" si="27"/>
        <v>0</v>
      </c>
      <c r="I509" s="149">
        <f t="shared" si="28"/>
        <v>0</v>
      </c>
      <c r="J509" s="149">
        <f t="shared" si="29"/>
        <v>0</v>
      </c>
      <c r="K509" s="149">
        <f t="shared" si="30"/>
        <v>0</v>
      </c>
      <c r="L509" s="149"/>
      <c r="M509" s="149">
        <f t="shared" si="31"/>
        <v>0</v>
      </c>
    </row>
    <row r="510" spans="3:13" x14ac:dyDescent="0.3">
      <c r="C510" s="149" t="str">
        <f t="shared" si="32"/>
        <v>Vrije categorie</v>
      </c>
      <c r="D510" s="149"/>
      <c r="E510" s="149"/>
      <c r="F510" s="149">
        <f t="shared" si="25"/>
        <v>0</v>
      </c>
      <c r="G510" s="149">
        <f t="shared" si="26"/>
        <v>0</v>
      </c>
      <c r="H510" s="149">
        <f t="shared" si="27"/>
        <v>0</v>
      </c>
      <c r="I510" s="149">
        <f t="shared" si="28"/>
        <v>0</v>
      </c>
      <c r="J510" s="149">
        <f t="shared" si="29"/>
        <v>0</v>
      </c>
      <c r="K510" s="149">
        <f t="shared" si="30"/>
        <v>0</v>
      </c>
      <c r="L510" s="149"/>
      <c r="M510" s="149">
        <f t="shared" si="31"/>
        <v>0</v>
      </c>
    </row>
    <row r="511" spans="3:13" x14ac:dyDescent="0.3">
      <c r="C511" s="149" t="str">
        <f t="shared" si="32"/>
        <v>Vrije categorie</v>
      </c>
      <c r="D511" s="149"/>
      <c r="E511" s="149"/>
      <c r="F511" s="149">
        <f t="shared" si="25"/>
        <v>0</v>
      </c>
      <c r="G511" s="149">
        <f t="shared" si="26"/>
        <v>0</v>
      </c>
      <c r="H511" s="149">
        <f t="shared" si="27"/>
        <v>0</v>
      </c>
      <c r="I511" s="149">
        <f t="shared" si="28"/>
        <v>0</v>
      </c>
      <c r="J511" s="149">
        <f t="shared" si="29"/>
        <v>0</v>
      </c>
      <c r="K511" s="149">
        <f t="shared" si="30"/>
        <v>0</v>
      </c>
      <c r="L511" s="149"/>
      <c r="M511" s="149">
        <f t="shared" si="31"/>
        <v>0</v>
      </c>
    </row>
    <row r="512" spans="3:13" x14ac:dyDescent="0.3">
      <c r="C512" s="149" t="str">
        <f t="shared" si="32"/>
        <v>Vrije categorie</v>
      </c>
      <c r="D512" s="149"/>
      <c r="E512" s="149"/>
      <c r="F512" s="149">
        <f t="shared" si="25"/>
        <v>0</v>
      </c>
      <c r="G512" s="149">
        <f t="shared" si="26"/>
        <v>0</v>
      </c>
      <c r="H512" s="149">
        <f t="shared" si="27"/>
        <v>0</v>
      </c>
      <c r="I512" s="149">
        <f t="shared" si="28"/>
        <v>0</v>
      </c>
      <c r="J512" s="149">
        <f t="shared" si="29"/>
        <v>0</v>
      </c>
      <c r="K512" s="149">
        <f t="shared" si="30"/>
        <v>0</v>
      </c>
      <c r="L512" s="149"/>
      <c r="M512" s="149">
        <f t="shared" si="31"/>
        <v>0</v>
      </c>
    </row>
    <row r="513" spans="3:13" x14ac:dyDescent="0.3">
      <c r="C513" s="149" t="str">
        <f t="shared" si="32"/>
        <v>Vrije categorie</v>
      </c>
      <c r="D513" s="149"/>
      <c r="E513" s="149"/>
      <c r="F513" s="149">
        <f t="shared" si="25"/>
        <v>0</v>
      </c>
      <c r="G513" s="149">
        <f t="shared" si="26"/>
        <v>0</v>
      </c>
      <c r="H513" s="149">
        <f t="shared" si="27"/>
        <v>0</v>
      </c>
      <c r="I513" s="149">
        <f t="shared" si="28"/>
        <v>0</v>
      </c>
      <c r="J513" s="149">
        <f t="shared" si="29"/>
        <v>0</v>
      </c>
      <c r="K513" s="149">
        <f t="shared" si="30"/>
        <v>0</v>
      </c>
      <c r="L513" s="149"/>
      <c r="M513" s="149">
        <f t="shared" si="31"/>
        <v>0</v>
      </c>
    </row>
    <row r="514" spans="3:13" x14ac:dyDescent="0.3">
      <c r="C514" s="149" t="str">
        <f t="shared" si="32"/>
        <v>Vrije categorie</v>
      </c>
      <c r="D514" s="149"/>
      <c r="E514" s="149"/>
      <c r="F514" s="149">
        <f t="shared" si="25"/>
        <v>0</v>
      </c>
      <c r="G514" s="149">
        <f t="shared" si="26"/>
        <v>0</v>
      </c>
      <c r="H514" s="149">
        <f t="shared" si="27"/>
        <v>0</v>
      </c>
      <c r="I514" s="149">
        <f t="shared" si="28"/>
        <v>0</v>
      </c>
      <c r="J514" s="149">
        <f t="shared" si="29"/>
        <v>0</v>
      </c>
      <c r="K514" s="149">
        <f t="shared" si="30"/>
        <v>0</v>
      </c>
      <c r="L514" s="149"/>
      <c r="M514" s="149">
        <f>SUMPRODUCT(--($E$4:$E$498=C514),--($D$4:$D$498=""),$M$4:$M$498)</f>
        <v>0</v>
      </c>
    </row>
    <row r="515" spans="3:13" ht="15" thickBot="1" x14ac:dyDescent="0.35">
      <c r="C515" s="150" t="s">
        <v>37</v>
      </c>
      <c r="D515" s="150"/>
      <c r="E515" s="150"/>
      <c r="F515" s="150">
        <f>SUM(F500:F514)</f>
        <v>0</v>
      </c>
      <c r="G515" s="150">
        <f t="shared" ref="G515:K515" si="33">SUM(G500:G514)</f>
        <v>0</v>
      </c>
      <c r="H515" s="150">
        <f t="shared" si="33"/>
        <v>0</v>
      </c>
      <c r="I515" s="150">
        <f t="shared" si="33"/>
        <v>0</v>
      </c>
      <c r="J515" s="150">
        <f t="shared" si="33"/>
        <v>0</v>
      </c>
      <c r="K515" s="150">
        <f t="shared" si="33"/>
        <v>0</v>
      </c>
      <c r="L515" s="150"/>
      <c r="M515" s="150">
        <f>SUM(M499:M514)</f>
        <v>0</v>
      </c>
    </row>
    <row r="516" spans="3:13" ht="15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0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0</v>
      </c>
      <c r="K517" s="150">
        <f>SUM(F517:J517)</f>
        <v>0</v>
      </c>
      <c r="L517" s="155"/>
      <c r="M517" s="151"/>
    </row>
    <row r="518" spans="3:13" ht="15" thickTop="1" x14ac:dyDescent="0.3"/>
    <row r="519" spans="3:13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x14ac:dyDescent="0.3">
      <c r="C520" s="9" t="str">
        <f t="shared" ref="C520:C534" si="34">C500</f>
        <v>A</v>
      </c>
      <c r="D520" s="9"/>
      <c r="E520" s="9"/>
      <c r="F520" s="9">
        <f t="shared" ref="F520:F534" si="35">SUMPRODUCT(--($E$4:$E$498=C520),--($D$4:$D$498="X"),$F$4:$F$498)</f>
        <v>0</v>
      </c>
      <c r="G520" s="9">
        <f t="shared" ref="G520:G534" si="36">SUMPRODUCT(--($E$4:$E$498=C520),--($D$4:$D$498="X"),$G$4:$G$498)</f>
        <v>0</v>
      </c>
      <c r="H520" s="9">
        <f t="shared" ref="H520:H534" si="37">SUMPRODUCT(--($E$4:$E$498=C520),--($D$4:$D$498="X"),$H$4:$H$498)</f>
        <v>0</v>
      </c>
      <c r="I520" s="9">
        <f t="shared" ref="I520:I534" si="38">SUMPRODUCT(--($E$4:$E$498=C520),--($D$4:$D$498="X"),$I$4:$I$498)</f>
        <v>0</v>
      </c>
      <c r="J520" s="9">
        <f t="shared" ref="J520:J534" si="39">SUMPRODUCT(--($E$4:$E$498=C520),--($D$4:$D$498="X"),$J$4:$J$498)</f>
        <v>0</v>
      </c>
      <c r="K520" s="9">
        <f t="shared" ref="K520:K534" si="40">SUM(F520:J520)</f>
        <v>0</v>
      </c>
    </row>
    <row r="521" spans="3:13" x14ac:dyDescent="0.3">
      <c r="C521" s="9" t="str">
        <f t="shared" si="34"/>
        <v>A1</v>
      </c>
      <c r="D521" s="9"/>
      <c r="E521" s="9"/>
      <c r="F521" s="9">
        <f t="shared" si="35"/>
        <v>0</v>
      </c>
      <c r="G521" s="9">
        <f t="shared" si="36"/>
        <v>0</v>
      </c>
      <c r="H521" s="9">
        <f t="shared" si="37"/>
        <v>0</v>
      </c>
      <c r="I521" s="9">
        <f t="shared" si="38"/>
        <v>0</v>
      </c>
      <c r="J521" s="9">
        <f t="shared" si="39"/>
        <v>0</v>
      </c>
      <c r="K521" s="9">
        <f t="shared" si="40"/>
        <v>0</v>
      </c>
    </row>
    <row r="522" spans="3:13" x14ac:dyDescent="0.3">
      <c r="C522" s="9" t="str">
        <f t="shared" si="34"/>
        <v>B</v>
      </c>
      <c r="D522" s="9"/>
      <c r="E522" s="9"/>
      <c r="F522" s="9">
        <f t="shared" si="35"/>
        <v>0</v>
      </c>
      <c r="G522" s="9">
        <f t="shared" si="36"/>
        <v>0</v>
      </c>
      <c r="H522" s="9">
        <f t="shared" si="37"/>
        <v>0</v>
      </c>
      <c r="I522" s="9">
        <f t="shared" si="38"/>
        <v>0</v>
      </c>
      <c r="J522" s="9">
        <f t="shared" si="39"/>
        <v>0</v>
      </c>
      <c r="K522" s="9">
        <f t="shared" si="40"/>
        <v>0</v>
      </c>
    </row>
    <row r="523" spans="3:13" x14ac:dyDescent="0.3">
      <c r="C523" s="9" t="str">
        <f t="shared" si="34"/>
        <v>C</v>
      </c>
      <c r="D523" s="9"/>
      <c r="E523" s="9"/>
      <c r="F523" s="9">
        <f t="shared" si="35"/>
        <v>0</v>
      </c>
      <c r="G523" s="9">
        <f t="shared" si="36"/>
        <v>0</v>
      </c>
      <c r="H523" s="9">
        <f t="shared" si="37"/>
        <v>0</v>
      </c>
      <c r="I523" s="9">
        <f t="shared" si="38"/>
        <v>0</v>
      </c>
      <c r="J523" s="9">
        <f t="shared" si="39"/>
        <v>0</v>
      </c>
      <c r="K523" s="9">
        <f t="shared" si="40"/>
        <v>0</v>
      </c>
    </row>
    <row r="524" spans="3:13" x14ac:dyDescent="0.3">
      <c r="C524" s="9" t="str">
        <f t="shared" si="34"/>
        <v>D</v>
      </c>
      <c r="D524" s="9"/>
      <c r="E524" s="9"/>
      <c r="F524" s="9">
        <f t="shared" si="35"/>
        <v>0</v>
      </c>
      <c r="G524" s="9">
        <f t="shared" si="36"/>
        <v>0</v>
      </c>
      <c r="H524" s="9">
        <f t="shared" si="37"/>
        <v>0</v>
      </c>
      <c r="I524" s="9">
        <f t="shared" si="38"/>
        <v>0</v>
      </c>
      <c r="J524" s="9">
        <f t="shared" si="39"/>
        <v>0</v>
      </c>
      <c r="K524" s="9">
        <f t="shared" si="40"/>
        <v>0</v>
      </c>
    </row>
    <row r="525" spans="3:13" x14ac:dyDescent="0.3">
      <c r="C525" s="9" t="str">
        <f t="shared" si="34"/>
        <v>Vrije categorie</v>
      </c>
      <c r="D525" s="9"/>
      <c r="E525" s="9"/>
      <c r="F525" s="9">
        <f t="shared" si="35"/>
        <v>0</v>
      </c>
      <c r="G525" s="9">
        <f t="shared" si="36"/>
        <v>0</v>
      </c>
      <c r="H525" s="9">
        <f t="shared" si="37"/>
        <v>0</v>
      </c>
      <c r="I525" s="9">
        <f t="shared" si="38"/>
        <v>0</v>
      </c>
      <c r="J525" s="9">
        <f t="shared" si="39"/>
        <v>0</v>
      </c>
      <c r="K525" s="9">
        <f t="shared" si="40"/>
        <v>0</v>
      </c>
    </row>
    <row r="526" spans="3:13" x14ac:dyDescent="0.3">
      <c r="C526" s="9" t="str">
        <f t="shared" si="34"/>
        <v>Vrije categorie</v>
      </c>
      <c r="D526" s="9"/>
      <c r="E526" s="9"/>
      <c r="F526" s="9">
        <f t="shared" si="35"/>
        <v>0</v>
      </c>
      <c r="G526" s="9">
        <f t="shared" si="36"/>
        <v>0</v>
      </c>
      <c r="H526" s="9">
        <f t="shared" si="37"/>
        <v>0</v>
      </c>
      <c r="I526" s="9">
        <f t="shared" si="38"/>
        <v>0</v>
      </c>
      <c r="J526" s="9">
        <f t="shared" si="39"/>
        <v>0</v>
      </c>
      <c r="K526" s="9">
        <f t="shared" si="40"/>
        <v>0</v>
      </c>
    </row>
    <row r="527" spans="3:13" x14ac:dyDescent="0.3">
      <c r="C527" s="9" t="str">
        <f t="shared" si="34"/>
        <v>Vrije categorie</v>
      </c>
      <c r="D527" s="9"/>
      <c r="E527" s="9"/>
      <c r="F527" s="9">
        <f t="shared" si="35"/>
        <v>0</v>
      </c>
      <c r="G527" s="9">
        <f t="shared" si="36"/>
        <v>0</v>
      </c>
      <c r="H527" s="9">
        <f t="shared" si="37"/>
        <v>0</v>
      </c>
      <c r="I527" s="9">
        <f t="shared" si="38"/>
        <v>0</v>
      </c>
      <c r="J527" s="9">
        <f t="shared" si="39"/>
        <v>0</v>
      </c>
      <c r="K527" s="9">
        <f t="shared" si="40"/>
        <v>0</v>
      </c>
    </row>
    <row r="528" spans="3:13" x14ac:dyDescent="0.3">
      <c r="C528" s="9" t="str">
        <f t="shared" si="34"/>
        <v>Vrije categorie</v>
      </c>
      <c r="D528" s="9"/>
      <c r="E528" s="9"/>
      <c r="F528" s="9">
        <f t="shared" si="35"/>
        <v>0</v>
      </c>
      <c r="G528" s="9">
        <f t="shared" si="36"/>
        <v>0</v>
      </c>
      <c r="H528" s="9">
        <f t="shared" si="37"/>
        <v>0</v>
      </c>
      <c r="I528" s="9">
        <f t="shared" si="38"/>
        <v>0</v>
      </c>
      <c r="J528" s="9">
        <f t="shared" si="39"/>
        <v>0</v>
      </c>
      <c r="K528" s="9">
        <f t="shared" si="40"/>
        <v>0</v>
      </c>
    </row>
    <row r="529" spans="3:12" x14ac:dyDescent="0.3">
      <c r="C529" s="9" t="str">
        <f t="shared" si="34"/>
        <v>Vrije categorie</v>
      </c>
      <c r="D529" s="9"/>
      <c r="E529" s="9"/>
      <c r="F529" s="9">
        <f t="shared" si="35"/>
        <v>0</v>
      </c>
      <c r="G529" s="9">
        <f t="shared" si="36"/>
        <v>0</v>
      </c>
      <c r="H529" s="9">
        <f t="shared" si="37"/>
        <v>0</v>
      </c>
      <c r="I529" s="9">
        <f t="shared" si="38"/>
        <v>0</v>
      </c>
      <c r="J529" s="9">
        <f t="shared" si="39"/>
        <v>0</v>
      </c>
      <c r="K529" s="9">
        <f t="shared" si="40"/>
        <v>0</v>
      </c>
    </row>
    <row r="530" spans="3:12" x14ac:dyDescent="0.3">
      <c r="C530" s="9" t="str">
        <f t="shared" si="34"/>
        <v>Vrije categorie</v>
      </c>
      <c r="D530" s="9"/>
      <c r="E530" s="9"/>
      <c r="F530" s="9">
        <f t="shared" si="35"/>
        <v>0</v>
      </c>
      <c r="G530" s="9">
        <f t="shared" si="36"/>
        <v>0</v>
      </c>
      <c r="H530" s="9">
        <f t="shared" si="37"/>
        <v>0</v>
      </c>
      <c r="I530" s="9">
        <f t="shared" si="38"/>
        <v>0</v>
      </c>
      <c r="J530" s="9">
        <f t="shared" si="39"/>
        <v>0</v>
      </c>
      <c r="K530" s="9">
        <f t="shared" si="40"/>
        <v>0</v>
      </c>
    </row>
    <row r="531" spans="3:12" x14ac:dyDescent="0.3">
      <c r="C531" s="9" t="str">
        <f t="shared" si="34"/>
        <v>Vrije categorie</v>
      </c>
      <c r="D531" s="9"/>
      <c r="E531" s="9"/>
      <c r="F531" s="9">
        <f t="shared" si="35"/>
        <v>0</v>
      </c>
      <c r="G531" s="9">
        <f t="shared" si="36"/>
        <v>0</v>
      </c>
      <c r="H531" s="9">
        <f t="shared" si="37"/>
        <v>0</v>
      </c>
      <c r="I531" s="9">
        <f t="shared" si="38"/>
        <v>0</v>
      </c>
      <c r="J531" s="9">
        <f t="shared" si="39"/>
        <v>0</v>
      </c>
      <c r="K531" s="9">
        <f t="shared" si="40"/>
        <v>0</v>
      </c>
    </row>
    <row r="532" spans="3:12" x14ac:dyDescent="0.3">
      <c r="C532" s="9" t="str">
        <f t="shared" si="34"/>
        <v>Vrije categorie</v>
      </c>
      <c r="D532" s="9"/>
      <c r="E532" s="9"/>
      <c r="F532" s="9">
        <f t="shared" si="35"/>
        <v>0</v>
      </c>
      <c r="G532" s="9">
        <f t="shared" si="36"/>
        <v>0</v>
      </c>
      <c r="H532" s="9">
        <f t="shared" si="37"/>
        <v>0</v>
      </c>
      <c r="I532" s="9">
        <f t="shared" si="38"/>
        <v>0</v>
      </c>
      <c r="J532" s="9">
        <f t="shared" si="39"/>
        <v>0</v>
      </c>
      <c r="K532" s="9">
        <f t="shared" si="40"/>
        <v>0</v>
      </c>
    </row>
    <row r="533" spans="3:12" x14ac:dyDescent="0.3">
      <c r="C533" s="9" t="str">
        <f t="shared" si="34"/>
        <v>Vrije categorie</v>
      </c>
      <c r="D533" s="9"/>
      <c r="E533" s="9"/>
      <c r="F533" s="9">
        <f t="shared" si="35"/>
        <v>0</v>
      </c>
      <c r="G533" s="9">
        <f t="shared" si="36"/>
        <v>0</v>
      </c>
      <c r="H533" s="9">
        <f t="shared" si="37"/>
        <v>0</v>
      </c>
      <c r="I533" s="9">
        <f t="shared" si="38"/>
        <v>0</v>
      </c>
      <c r="J533" s="9">
        <f t="shared" si="39"/>
        <v>0</v>
      </c>
      <c r="K533" s="9">
        <f t="shared" si="40"/>
        <v>0</v>
      </c>
    </row>
    <row r="534" spans="3:12" x14ac:dyDescent="0.3">
      <c r="C534" s="9" t="str">
        <f t="shared" si="34"/>
        <v>Vrije categorie</v>
      </c>
      <c r="D534" s="9"/>
      <c r="E534" s="9"/>
      <c r="F534" s="9">
        <f t="shared" si="35"/>
        <v>0</v>
      </c>
      <c r="G534" s="9">
        <f t="shared" si="36"/>
        <v>0</v>
      </c>
      <c r="H534" s="9">
        <f t="shared" si="37"/>
        <v>0</v>
      </c>
      <c r="I534" s="9">
        <f t="shared" si="38"/>
        <v>0</v>
      </c>
      <c r="J534" s="9">
        <f t="shared" si="39"/>
        <v>0</v>
      </c>
      <c r="K534" s="9">
        <f t="shared" si="40"/>
        <v>0</v>
      </c>
    </row>
    <row r="535" spans="3:12" ht="15" thickBot="1" x14ac:dyDescent="0.35">
      <c r="C535" s="10" t="s">
        <v>140</v>
      </c>
      <c r="D535" s="10"/>
      <c r="E535" s="10"/>
      <c r="F535" s="10">
        <f t="shared" ref="F535:K535" si="41">SUM(F520:F534)</f>
        <v>0</v>
      </c>
      <c r="G535" s="10">
        <f t="shared" si="41"/>
        <v>0</v>
      </c>
      <c r="H535" s="10">
        <f t="shared" si="41"/>
        <v>0</v>
      </c>
      <c r="I535" s="10">
        <f t="shared" si="41"/>
        <v>0</v>
      </c>
      <c r="J535" s="10">
        <f t="shared" si="41"/>
        <v>0</v>
      </c>
      <c r="K535" s="10">
        <f t="shared" si="41"/>
        <v>0</v>
      </c>
    </row>
    <row r="536" spans="3:12" ht="15" thickTop="1" x14ac:dyDescent="0.3">
      <c r="C536" s="29"/>
    </row>
    <row r="537" spans="3:12" x14ac:dyDescent="0.3">
      <c r="C537" s="29"/>
    </row>
    <row r="538" spans="3:12" x14ac:dyDescent="0.3">
      <c r="F538" s="181" t="s">
        <v>35</v>
      </c>
      <c r="G538" s="182" t="s">
        <v>36</v>
      </c>
      <c r="I538" s="555" t="s">
        <v>278</v>
      </c>
      <c r="J538" s="556"/>
      <c r="K538" s="248" t="s">
        <v>235</v>
      </c>
      <c r="L538"/>
    </row>
    <row r="539" spans="3:12" x14ac:dyDescent="0.3">
      <c r="F539" s="254" t="str">
        <f>IF('1a'!F539=0,"",'1a'!F539)</f>
        <v>A</v>
      </c>
      <c r="G539" s="147">
        <f>IF('1a'!G539=0,"",'1a'!G539)</f>
        <v>200</v>
      </c>
      <c r="I539" s="551" t="s">
        <v>279</v>
      </c>
      <c r="J539" s="552"/>
      <c r="K539" s="249"/>
      <c r="L539"/>
    </row>
    <row r="540" spans="3:12" x14ac:dyDescent="0.3">
      <c r="F540" s="254" t="str">
        <f>IF('1a'!F540=0,"",'1a'!F540)</f>
        <v>A1</v>
      </c>
      <c r="G540" s="147">
        <f>IF('1a'!G540=0,"",'1a'!G540)</f>
        <v>120</v>
      </c>
      <c r="I540" s="551" t="s">
        <v>280</v>
      </c>
      <c r="J540" s="552"/>
      <c r="K540" s="249"/>
      <c r="L540"/>
    </row>
    <row r="541" spans="3:12" x14ac:dyDescent="0.3">
      <c r="F541" s="254" t="str">
        <f>IF('1a'!F541=0,"",'1a'!F541)</f>
        <v>B</v>
      </c>
      <c r="G541" s="147">
        <f>IF('1a'!G541=0,"",'1a'!G541)</f>
        <v>200</v>
      </c>
      <c r="I541" s="551" t="s">
        <v>281</v>
      </c>
      <c r="J541" s="552"/>
      <c r="K541" s="249"/>
      <c r="L541"/>
    </row>
    <row r="542" spans="3:12" x14ac:dyDescent="0.3">
      <c r="F542" s="254" t="str">
        <f>IF('1a'!F542=0,"",'1a'!F542)</f>
        <v>C</v>
      </c>
      <c r="G542" s="147">
        <f>IF('1a'!G542=0,"",'1a'!G542)</f>
        <v>200</v>
      </c>
      <c r="I542" s="551" t="s">
        <v>282</v>
      </c>
      <c r="J542" s="552"/>
      <c r="K542" s="249"/>
      <c r="L542"/>
    </row>
    <row r="543" spans="3:12" x14ac:dyDescent="0.3">
      <c r="F543" s="254" t="str">
        <f>IF('1a'!F543=0,"",'1a'!F543)</f>
        <v>D</v>
      </c>
      <c r="G543" s="147">
        <f>IF('1a'!G543=0,"",'1a'!G543)</f>
        <v>200</v>
      </c>
      <c r="I543" s="551" t="s">
        <v>195</v>
      </c>
      <c r="J543" s="552"/>
      <c r="K543" s="249"/>
      <c r="L543"/>
    </row>
    <row r="544" spans="3:12" x14ac:dyDescent="0.3">
      <c r="F544" s="254" t="str">
        <f>IF('1a'!F544=0,"",'1a'!F544)</f>
        <v>Vrije categorie</v>
      </c>
      <c r="G544" s="147" t="str">
        <f>IF('1a'!G544=0,"",'1a'!G544)</f>
        <v/>
      </c>
      <c r="I544" s="553" t="s">
        <v>196</v>
      </c>
      <c r="J544" s="554"/>
      <c r="K544" s="250"/>
      <c r="L544"/>
    </row>
    <row r="545" spans="6:7" x14ac:dyDescent="0.3">
      <c r="F545" s="254" t="str">
        <f>IF('1a'!F545=0,"",'1a'!F545)</f>
        <v>Vrije categorie</v>
      </c>
      <c r="G545" s="147" t="str">
        <f>IF('1a'!G545=0,"",'1a'!G545)</f>
        <v/>
      </c>
    </row>
    <row r="546" spans="6:7" x14ac:dyDescent="0.3">
      <c r="F546" s="254" t="str">
        <f>IF('1a'!F546=0,"",'1a'!F546)</f>
        <v>Vrije categorie</v>
      </c>
      <c r="G546" s="147" t="str">
        <f>IF('1a'!G546=0,"",'1a'!G546)</f>
        <v/>
      </c>
    </row>
    <row r="547" spans="6:7" x14ac:dyDescent="0.3">
      <c r="F547" s="254" t="str">
        <f>IF('1a'!F547=0,"",'1a'!F547)</f>
        <v>Vrije categorie</v>
      </c>
      <c r="G547" s="147" t="str">
        <f>IF('1a'!G547=0,"",'1a'!G547)</f>
        <v/>
      </c>
    </row>
    <row r="548" spans="6:7" x14ac:dyDescent="0.3">
      <c r="F548" s="254" t="str">
        <f>IF('1a'!F548=0,"",'1a'!F548)</f>
        <v>Vrije categorie</v>
      </c>
      <c r="G548" s="147" t="str">
        <f>IF('1a'!G548=0,"",'1a'!G548)</f>
        <v/>
      </c>
    </row>
    <row r="549" spans="6:7" x14ac:dyDescent="0.3">
      <c r="F549" s="254" t="str">
        <f>IF('1a'!F549=0,"",'1a'!F549)</f>
        <v>Vrije categorie</v>
      </c>
      <c r="G549" s="147" t="str">
        <f>IF('1a'!G549=0,"",'1a'!G549)</f>
        <v/>
      </c>
    </row>
    <row r="550" spans="6:7" x14ac:dyDescent="0.3">
      <c r="F550" s="256" t="str">
        <f>IF('1a'!F550=0,"",'1a'!F550)</f>
        <v>Vrije categorie</v>
      </c>
      <c r="G550" s="147" t="str">
        <f>IF('1a'!G550=0,"",'1a'!G550)</f>
        <v/>
      </c>
    </row>
    <row r="551" spans="6:7" x14ac:dyDescent="0.3">
      <c r="F551" s="256" t="str">
        <f>IF('1a'!F551=0,"",'1a'!F551)</f>
        <v>Vrije categorie</v>
      </c>
      <c r="G551" s="147" t="str">
        <f>IF('1a'!G551=0,"",'1a'!G551)</f>
        <v/>
      </c>
    </row>
    <row r="552" spans="6:7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x14ac:dyDescent="0.3">
      <c r="F553" s="255" t="str">
        <f>IF('1a'!F553=0,"",'1a'!F553)</f>
        <v>Vrije categorie</v>
      </c>
      <c r="G553" s="148" t="str">
        <f>IF('1a'!G553=0,"",'1a'!G553)</f>
        <v/>
      </c>
    </row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>
    <tabColor rgb="FFF07512"/>
  </sheetPr>
  <dimension ref="A1:O121"/>
  <sheetViews>
    <sheetView showGridLines="0" showZeros="0" topLeftCell="A31" zoomScaleNormal="100" workbookViewId="0">
      <selection activeCell="K57" sqref="K57"/>
    </sheetView>
  </sheetViews>
  <sheetFormatPr defaultColWidth="0" defaultRowHeight="0" customHeight="1" zeroHeight="1" x14ac:dyDescent="0.3"/>
  <cols>
    <col min="1" max="3" width="9.109375" customWidth="1"/>
    <col min="4" max="5" width="15.6640625" customWidth="1"/>
    <col min="6" max="6" width="17.109375" customWidth="1"/>
    <col min="7" max="9" width="15.6640625" customWidth="1"/>
    <col min="10" max="10" width="12.109375" customWidth="1"/>
    <col min="11" max="11" width="15.6640625" customWidth="1"/>
    <col min="12" max="12" width="16.44140625" customWidth="1"/>
    <col min="13" max="13" width="2.109375" customWidth="1"/>
    <col min="14" max="15" width="0" hidden="1" customWidth="1"/>
    <col min="16" max="16384" width="9.109375" hidden="1"/>
  </cols>
  <sheetData>
    <row r="1" spans="1:11" ht="14.4" x14ac:dyDescent="0.3"/>
    <row r="2" spans="1:11" ht="23.4" x14ac:dyDescent="0.45">
      <c r="D2" s="34" t="str">
        <f>CONCATENATE("Uitvoeringsbepaling"," ",H4,", onderdeel van ",Verzamelblad!A2," ",Verzamelblad!A3)</f>
        <v xml:space="preserve">Uitvoeringsbepaling 40, onderdeel van Bestek </v>
      </c>
      <c r="E2" s="12"/>
      <c r="F2" s="12"/>
      <c r="G2" s="12"/>
      <c r="H2" s="18"/>
    </row>
    <row r="3" spans="1:11" ht="14.4" x14ac:dyDescent="0.3">
      <c r="D3" s="49"/>
      <c r="E3" s="49"/>
    </row>
    <row r="4" spans="1:11" ht="15" customHeight="1" x14ac:dyDescent="0.3">
      <c r="A4" s="80" t="s">
        <v>6</v>
      </c>
      <c r="B4" s="562">
        <f>VLOOKUP(H4,Verzamelblad!A5:E54,3)</f>
        <v>0</v>
      </c>
      <c r="C4" s="562"/>
      <c r="D4" s="562"/>
      <c r="E4" s="562"/>
      <c r="F4" s="548" t="s">
        <v>10</v>
      </c>
      <c r="G4" s="548"/>
      <c r="H4" s="63">
        <v>40</v>
      </c>
    </row>
    <row r="5" spans="1:11" ht="14.4" x14ac:dyDescent="0.3">
      <c r="A5" s="92" t="s">
        <v>5</v>
      </c>
      <c r="B5" s="561">
        <f>VLOOKUP(H4,Verzamelblad!A5:E54,4)</f>
        <v>0</v>
      </c>
      <c r="C5" s="561"/>
      <c r="D5" s="561"/>
      <c r="E5" s="561"/>
      <c r="F5" s="549" t="s">
        <v>11</v>
      </c>
      <c r="G5" s="549"/>
      <c r="H5" s="189" t="str">
        <f>CONCATENATE(H4,"a")</f>
        <v>40a</v>
      </c>
    </row>
    <row r="6" spans="1:11" ht="14.4" x14ac:dyDescent="0.3">
      <c r="A6" s="95" t="s">
        <v>7</v>
      </c>
      <c r="B6" s="560">
        <f>VLOOKUP(H4,Verzamelblad!A5:E54,5)</f>
        <v>0</v>
      </c>
      <c r="C6" s="560"/>
      <c r="D6" s="560"/>
      <c r="E6" s="560"/>
      <c r="F6" s="550" t="s">
        <v>170</v>
      </c>
      <c r="G6" s="550"/>
      <c r="H6" s="188"/>
    </row>
    <row r="7" spans="1:11" ht="14.4" x14ac:dyDescent="0.3">
      <c r="G7" s="35"/>
      <c r="H7" s="35"/>
    </row>
    <row r="8" spans="1:11" ht="14.4" x14ac:dyDescent="0.3">
      <c r="A8" s="85" t="s">
        <v>8</v>
      </c>
      <c r="B8" s="86"/>
      <c r="C8" s="86"/>
      <c r="D8" s="86"/>
      <c r="E8" s="78">
        <f>VLOOKUP($H$4,Verzamelblad!$A$5:$EK$54,14,0)</f>
        <v>0</v>
      </c>
    </row>
    <row r="9" spans="1:11" ht="14.4" x14ac:dyDescent="0.3">
      <c r="A9" s="84" t="s">
        <v>9</v>
      </c>
      <c r="B9" s="69"/>
      <c r="C9" s="69"/>
      <c r="D9" s="69"/>
      <c r="E9" s="79">
        <f>VLOOKUP($H$4,Verzamelblad!$A$5:$EK$54,6,0)</f>
        <v>0</v>
      </c>
    </row>
    <row r="10" spans="1:11" ht="18.75" customHeight="1" x14ac:dyDescent="0.3">
      <c r="F10" s="3" t="s">
        <v>219</v>
      </c>
      <c r="G10" s="3" t="s">
        <v>220</v>
      </c>
      <c r="H10" s="3" t="s">
        <v>88</v>
      </c>
      <c r="I10" s="3" t="s">
        <v>221</v>
      </c>
      <c r="J10" s="3" t="s">
        <v>222</v>
      </c>
      <c r="K10" s="3" t="s">
        <v>223</v>
      </c>
    </row>
    <row r="11" spans="1:11" ht="14.4" x14ac:dyDescent="0.3">
      <c r="A11" s="80" t="s">
        <v>17</v>
      </c>
      <c r="B11" s="81"/>
      <c r="C11" s="81"/>
      <c r="D11" s="91"/>
      <c r="E11" s="67"/>
      <c r="F11" s="125" t="str">
        <f>IFERROR(IF(SUM(I11/12)=0,"",SUM(I11/12)),"")</f>
        <v/>
      </c>
      <c r="G11" s="126" t="str">
        <f>IFERROR(SUM(J11/12),"")</f>
        <v/>
      </c>
      <c r="H11" s="109" t="str">
        <f>IFERROR(SUM(J11/E9),"")</f>
        <v/>
      </c>
      <c r="I11" s="125" t="str">
        <f>IFERROR(IF(SUM($I$14*K11)=0,"",SUM($I$14*K11)),"")</f>
        <v/>
      </c>
      <c r="J11" s="126" t="str">
        <f>IFERROR(SUM(J14*K11),"")</f>
        <v/>
      </c>
      <c r="K11" s="60"/>
    </row>
    <row r="12" spans="1:11" ht="14.4" x14ac:dyDescent="0.3">
      <c r="A12" s="92" t="s">
        <v>18</v>
      </c>
      <c r="B12" s="93"/>
      <c r="C12" s="93"/>
      <c r="D12" s="94"/>
      <c r="E12" s="68"/>
      <c r="F12" s="127" t="str">
        <f>IFERROR(IF(SUM(I12/3)=0,"",SUM(I12/3)),"")</f>
        <v/>
      </c>
      <c r="G12" s="128" t="str">
        <f>IFERROR(SUM(J12/3),"")</f>
        <v/>
      </c>
      <c r="H12" s="36"/>
      <c r="I12" s="133" t="str">
        <f>IFERROR(IF(SUM($I$14*K12)=0,"",SUM($I$14*K12)),"")</f>
        <v/>
      </c>
      <c r="J12" s="134" t="str">
        <f>IFERROR(SUM(J14*K12),"")</f>
        <v/>
      </c>
      <c r="K12" s="61"/>
    </row>
    <row r="13" spans="1:11" ht="14.4" x14ac:dyDescent="0.3">
      <c r="A13" s="95" t="s">
        <v>19</v>
      </c>
      <c r="B13" s="96"/>
      <c r="C13" s="96"/>
      <c r="D13" s="97"/>
      <c r="E13" s="70"/>
      <c r="F13" s="129" t="str">
        <f>IF(I13=0,"",I13)</f>
        <v/>
      </c>
      <c r="G13" s="130" t="str">
        <f>IFERROR(J13,"")</f>
        <v/>
      </c>
      <c r="H13" s="37"/>
      <c r="I13" s="135" t="str">
        <f>IFERROR(IF(SUM($I$14*K13)=0,"",SUM($I$14*K13)),"")</f>
        <v/>
      </c>
      <c r="J13" s="136" t="str">
        <f>IFERROR(SUM(J14*K13),"")</f>
        <v/>
      </c>
      <c r="K13" s="62"/>
    </row>
    <row r="14" spans="1:11" ht="15" thickBot="1" x14ac:dyDescent="0.35">
      <c r="A14" t="s">
        <v>12</v>
      </c>
      <c r="E14" s="49"/>
      <c r="F14" s="131" t="str">
        <f>IFERROR(IF(SUM(F11:F13)=0,"",SUM(F11:F13)),"")</f>
        <v/>
      </c>
      <c r="G14" s="132">
        <f>IFERROR(SUM(G11:G13),"")</f>
        <v>0</v>
      </c>
      <c r="H14" s="7"/>
      <c r="I14" s="131" t="str">
        <f>IFERROR(IF(E100=0,"",E100),"")</f>
        <v/>
      </c>
      <c r="J14" s="132" t="str">
        <f>IFERROR(SUM(I14/offertetarief),"")</f>
        <v/>
      </c>
      <c r="K14" t="str">
        <f>IF(SUM(K11:K13)=100%,"","Geen 100%")</f>
        <v>Geen 100%</v>
      </c>
    </row>
    <row r="15" spans="1:11" ht="15" thickTop="1" x14ac:dyDescent="0.3">
      <c r="F15" s="3" t="s">
        <v>224</v>
      </c>
      <c r="G15" s="3" t="s">
        <v>225</v>
      </c>
    </row>
    <row r="16" spans="1:11" ht="14.4" x14ac:dyDescent="0.3">
      <c r="A16" s="89" t="s">
        <v>13</v>
      </c>
      <c r="B16" s="87"/>
      <c r="C16" s="87"/>
      <c r="D16" s="87"/>
      <c r="E16" s="90"/>
      <c r="F16" s="137" t="str">
        <f>IFERROR(SUM((J14*directtoezicht)/E9),"")</f>
        <v/>
      </c>
      <c r="G16" s="138" t="str">
        <f>IF(J14="","",SUM(J14*directtoezicht))</f>
        <v/>
      </c>
    </row>
    <row r="17" spans="1:12" ht="15.75" customHeight="1" x14ac:dyDescent="0.3">
      <c r="K17" s="540" t="s">
        <v>243</v>
      </c>
      <c r="L17" s="540" t="s">
        <v>244</v>
      </c>
    </row>
    <row r="18" spans="1:12" ht="15.75" customHeight="1" x14ac:dyDescent="0.3">
      <c r="A18" t="s">
        <v>89</v>
      </c>
      <c r="K18" s="541"/>
      <c r="L18" s="541"/>
    </row>
    <row r="19" spans="1:12" ht="14.4" x14ac:dyDescent="0.3">
      <c r="A19" s="514" t="s">
        <v>226</v>
      </c>
      <c r="B19" s="515"/>
      <c r="C19" s="516"/>
      <c r="D19" s="232">
        <f ca="1">D100</f>
        <v>0</v>
      </c>
      <c r="E19" s="512" t="s">
        <v>227</v>
      </c>
      <c r="F19" s="513"/>
      <c r="G19" s="139" t="str">
        <f ca="1">IFERROR(D100/E9,"")</f>
        <v/>
      </c>
      <c r="H19" s="88" t="s">
        <v>228</v>
      </c>
      <c r="I19" s="140" t="str">
        <f ca="1">IFERROR(SUM(D19/J14),"")</f>
        <v/>
      </c>
      <c r="K19" s="75" t="str">
        <f ca="1">IF(INDIRECT("'"&amp;$H$5&amp;"'!F539")="H","",IF(INDIRECT("'"&amp;$H$5&amp;"'!F539")="Vrije categorie","",INDIRECT("'"&amp;$H$5&amp;"'!F539")))</f>
        <v>A</v>
      </c>
      <c r="L19" s="57"/>
    </row>
    <row r="20" spans="1:12" ht="14.4" x14ac:dyDescent="0.3">
      <c r="K20" s="76" t="str">
        <f ca="1">IF(INDIRECT("'"&amp;$H$5&amp;"'!F540")="H","",IF(INDIRECT("'"&amp;$H$5&amp;"'!F540")="Vrije categorie","",INDIRECT("'"&amp;$H$5&amp;"'!F540")))</f>
        <v>A1</v>
      </c>
      <c r="L20" s="58"/>
    </row>
    <row r="21" spans="1:12" ht="14.4" x14ac:dyDescent="0.3">
      <c r="A21" t="s">
        <v>14</v>
      </c>
      <c r="B21" s="14"/>
      <c r="D21" s="3" t="s">
        <v>229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K21" s="76" t="str">
        <f ca="1">IF(INDIRECT("'"&amp;$H$5&amp;"'!F541")="H","",IF(INDIRECT("'"&amp;$H$5&amp;"'!F541")="Vrije categorie","",INDIRECT("'"&amp;$H$5&amp;"'!F541")))</f>
        <v>B</v>
      </c>
      <c r="L21" s="58"/>
    </row>
    <row r="22" spans="1:12" ht="14.4" x14ac:dyDescent="0.3">
      <c r="A22" s="85" t="str">
        <f>VLOOKUP($H$4,Verzamelblad!$A$5:$EK$54,32,0)</f>
        <v>Dieptereiniging sanitair</v>
      </c>
      <c r="B22" s="66"/>
      <c r="C22" s="67"/>
      <c r="D22" s="71" t="str">
        <f>VLOOKUP($H$4,Verzamelblad!$A$5:$EK$54,33,0)</f>
        <v>m²</v>
      </c>
      <c r="E22" s="224">
        <f>VLOOKUP($H$4,Verzamelblad!$A$5:$DE$54,34)</f>
        <v>0</v>
      </c>
      <c r="F22" s="190"/>
      <c r="G22" s="125" t="str">
        <f>IF(IF(E22="","",SUM(E22*F22))=0,"",IF(E22="","",SUM(E22*F22)))</f>
        <v/>
      </c>
      <c r="H22" s="71">
        <f>VLOOKUP($H$4,Verzamelblad!$A$5:$EK$54,35,0)</f>
        <v>0</v>
      </c>
      <c r="I22" s="199" t="str">
        <f>IFERROR(IF(IF(H22="op afroep","",SUM(G22*H22))=0,"",IF(H22="op afroep","",SUM(G22*H22))),"")</f>
        <v/>
      </c>
      <c r="K22" s="76" t="str">
        <f ca="1">IF(INDIRECT("'"&amp;$H$5&amp;"'!F542")="H","",IF(INDIRECT("'"&amp;$H$5&amp;"'!F542")="Vrije categorie","",INDIRECT("'"&amp;$H$5&amp;"'!F542")))</f>
        <v>C</v>
      </c>
      <c r="L22" s="58"/>
    </row>
    <row r="23" spans="1:12" ht="14.4" x14ac:dyDescent="0.3">
      <c r="A23" s="82">
        <f>VLOOKUP($H$4,Verzamelblad!$A$5:$EK$54,36,0)</f>
        <v>0</v>
      </c>
      <c r="B23" s="83"/>
      <c r="C23" s="68"/>
      <c r="D23" s="72">
        <f>VLOOKUP($H$4,Verzamelblad!$A$5:$EK$54,37,0)</f>
        <v>0</v>
      </c>
      <c r="E23" s="72">
        <f>VLOOKUP($H$4,Verzamelblad!$A$5:$DE$54,38)</f>
        <v>0</v>
      </c>
      <c r="F23" s="191"/>
      <c r="G23" s="127" t="str">
        <f>IF(IF(E23="","",SUM(E23*F23))=0,"",IF(E23="","",SUM(E23*F23)))</f>
        <v/>
      </c>
      <c r="H23" s="72">
        <f>VLOOKUP($H$4,Verzamelblad!$A$5:$EK$54,39,0)</f>
        <v>0</v>
      </c>
      <c r="I23" s="200" t="str">
        <f>IFERROR(IF(IF(H23="op afroep","",SUM(G23*H23))=0,"",IF(H23="op afroep","",SUM(G23*H23))),"")</f>
        <v/>
      </c>
      <c r="K23" s="76" t="str">
        <f ca="1">IF(INDIRECT("'"&amp;$H$5&amp;"'!F543")="H","",IF(INDIRECT("'"&amp;$H$5&amp;"'!F543")="Vrije categorie","",INDIRECT("'"&amp;$H$5&amp;"'!F543")))</f>
        <v>D</v>
      </c>
      <c r="L23" s="58"/>
    </row>
    <row r="24" spans="1:12" ht="14.4" x14ac:dyDescent="0.3">
      <c r="A24" s="82">
        <f>VLOOKUP($H$4,Verzamelblad!$A$5:$EK$54,40,0)</f>
        <v>0</v>
      </c>
      <c r="B24" s="83"/>
      <c r="C24" s="68"/>
      <c r="D24" s="72">
        <f>VLOOKUP($H$4,Verzamelblad!$A$5:$EK$54,41,0)</f>
        <v>0</v>
      </c>
      <c r="E24" s="72">
        <f>VLOOKUP($H$4,Verzamelblad!$A$5:$DE$54,42)</f>
        <v>0</v>
      </c>
      <c r="F24" s="191"/>
      <c r="G24" s="127" t="str">
        <f t="shared" ref="G24:G32" si="0">IF(IF(E24="","",SUM(E24*F24))=0,"",IF(E24="","",SUM(E24*F24)))</f>
        <v/>
      </c>
      <c r="H24" s="72">
        <f>VLOOKUP($H$4,Verzamelblad!$A$5:$EK$54,43,0)</f>
        <v>0</v>
      </c>
      <c r="I24" s="200" t="str">
        <f t="shared" ref="I24:I31" si="1">IFERROR(IF(IF(H24="op afroep","",SUM(G24*H24))=0,"",IF(H24="op afroep","",SUM(G24*H24))),"")</f>
        <v/>
      </c>
      <c r="K24" s="76" t="str">
        <f ca="1">IF(INDIRECT("'"&amp;$H$5&amp;"'!F544")="H","",IF(INDIRECT("'"&amp;$H$5&amp;"'!F544")="Vrije categorie","",INDIRECT("'"&amp;$H$5&amp;"'!F544")))</f>
        <v/>
      </c>
      <c r="L24" s="58"/>
    </row>
    <row r="25" spans="1:12" ht="14.4" x14ac:dyDescent="0.3">
      <c r="A25" s="82">
        <f>VLOOKUP($H$4,Verzamelblad!$A$5:$EK$54,44,0)</f>
        <v>0</v>
      </c>
      <c r="B25" s="83"/>
      <c r="C25" s="68"/>
      <c r="D25" s="72">
        <f>VLOOKUP($H$4,Verzamelblad!$A$5:$EK$54,45,0)</f>
        <v>0</v>
      </c>
      <c r="E25" s="72">
        <f>VLOOKUP($H$4,Verzamelblad!$A$5:$DE$54,46)</f>
        <v>0</v>
      </c>
      <c r="F25" s="191"/>
      <c r="G25" s="127" t="str">
        <f t="shared" si="0"/>
        <v/>
      </c>
      <c r="H25" s="72">
        <f>VLOOKUP($H$4,Verzamelblad!$A$5:$EK$54,47,0)</f>
        <v>0</v>
      </c>
      <c r="I25" s="200" t="str">
        <f t="shared" si="1"/>
        <v/>
      </c>
      <c r="K25" s="76" t="str">
        <f ca="1">IF(INDIRECT("'"&amp;$H$5&amp;"'!F545")="H","",IF(INDIRECT("'"&amp;$H$5&amp;"'!F545")="Vrije categorie","",INDIRECT("'"&amp;$H$5&amp;"'!F545")))</f>
        <v/>
      </c>
      <c r="L25" s="58"/>
    </row>
    <row r="26" spans="1:12" ht="14.4" x14ac:dyDescent="0.3">
      <c r="A26" s="82">
        <f>VLOOKUP($H$4,Verzamelblad!$A$5:$EK$54,48,0)</f>
        <v>0</v>
      </c>
      <c r="B26" s="83"/>
      <c r="C26" s="68"/>
      <c r="D26" s="72">
        <f>VLOOKUP($H$4,Verzamelblad!$A$5:$EK$54,49,0)</f>
        <v>0</v>
      </c>
      <c r="E26" s="72">
        <f>VLOOKUP($H$4,Verzamelblad!$A$5:$DE$54,50)</f>
        <v>0</v>
      </c>
      <c r="F26" s="191"/>
      <c r="G26" s="127" t="str">
        <f t="shared" si="0"/>
        <v/>
      </c>
      <c r="H26" s="72">
        <f>VLOOKUP($H$4,Verzamelblad!$A$5:$EK$54,51,0)</f>
        <v>0</v>
      </c>
      <c r="I26" s="200" t="str">
        <f t="shared" si="1"/>
        <v/>
      </c>
      <c r="K26" s="76" t="str">
        <f ca="1">IF(INDIRECT("'"&amp;$H$5&amp;"'!F546")="H","",IF(INDIRECT("'"&amp;$H$5&amp;"'!F546")="Vrije categorie","",INDIRECT("'"&amp;$H$5&amp;"'!F546")))</f>
        <v/>
      </c>
      <c r="L26" s="58"/>
    </row>
    <row r="27" spans="1:12" ht="14.4" x14ac:dyDescent="0.3">
      <c r="A27" s="82">
        <f>VLOOKUP($H$4,Verzamelblad!$A$5:$EK$54,52,0)</f>
        <v>0</v>
      </c>
      <c r="B27" s="83"/>
      <c r="C27" s="68"/>
      <c r="D27" s="72">
        <f>VLOOKUP($H$4,Verzamelblad!$A$5:$EK$54,53,0)</f>
        <v>0</v>
      </c>
      <c r="E27" s="72">
        <f>VLOOKUP($H$4,Verzamelblad!$A$5:$DE$54,54)</f>
        <v>0</v>
      </c>
      <c r="F27" s="191"/>
      <c r="G27" s="127" t="str">
        <f t="shared" si="0"/>
        <v/>
      </c>
      <c r="H27" s="72">
        <f>VLOOKUP($H$4,Verzamelblad!$A$5:$EK$54,55,0)</f>
        <v>0</v>
      </c>
      <c r="I27" s="200" t="str">
        <f t="shared" si="1"/>
        <v/>
      </c>
      <c r="K27" s="76" t="str">
        <f ca="1">IF(INDIRECT("'"&amp;$H$5&amp;"'!F547")="H","",IF(INDIRECT("'"&amp;$H$5&amp;"'!F547")="Vrije categorie","",INDIRECT("'"&amp;$H$5&amp;"'!F547")))</f>
        <v/>
      </c>
      <c r="L27" s="58"/>
    </row>
    <row r="28" spans="1:12" ht="14.4" x14ac:dyDescent="0.3">
      <c r="A28" s="82">
        <f>VLOOKUP($H$4,Verzamelblad!$A$5:$EK$54,56,0)</f>
        <v>0</v>
      </c>
      <c r="B28" s="83"/>
      <c r="C28" s="68"/>
      <c r="D28" s="72">
        <f>VLOOKUP($H$4,Verzamelblad!$A$5:$EK$54,57,0)</f>
        <v>0</v>
      </c>
      <c r="E28" s="72">
        <f>VLOOKUP($H$4,Verzamelblad!$A$5:$DE$54,58)</f>
        <v>0</v>
      </c>
      <c r="F28" s="191"/>
      <c r="G28" s="127" t="str">
        <f t="shared" si="0"/>
        <v/>
      </c>
      <c r="H28" s="72">
        <f>VLOOKUP($H$4,Verzamelblad!$A$5:$EK$54,59,0)</f>
        <v>0</v>
      </c>
      <c r="I28" s="200" t="str">
        <f t="shared" si="1"/>
        <v/>
      </c>
      <c r="K28" s="76" t="str">
        <f ca="1">IF(INDIRECT("'"&amp;$H$5&amp;"'!F548")="H","",IF(INDIRECT("'"&amp;$H$5&amp;"'!F548")="Vrije categorie","",INDIRECT("'"&amp;$H$5&amp;"'!F548")))</f>
        <v/>
      </c>
      <c r="L28" s="58"/>
    </row>
    <row r="29" spans="1:12" ht="14.4" x14ac:dyDescent="0.3">
      <c r="A29" s="82">
        <f>VLOOKUP($H$4,Verzamelblad!$A$5:$EK$54,60,0)</f>
        <v>0</v>
      </c>
      <c r="B29" s="83"/>
      <c r="C29" s="68"/>
      <c r="D29" s="72">
        <f>VLOOKUP($H$4,Verzamelblad!$A$5:$EK$54,61,0)</f>
        <v>0</v>
      </c>
      <c r="E29" s="72">
        <f>VLOOKUP($H$4,Verzamelblad!$A$5:$DE$54,62)</f>
        <v>0</v>
      </c>
      <c r="F29" s="191"/>
      <c r="G29" s="127" t="str">
        <f t="shared" si="0"/>
        <v/>
      </c>
      <c r="H29" s="72">
        <f>VLOOKUP($H$4,Verzamelblad!$A$5:$EK$54,63,0)</f>
        <v>0</v>
      </c>
      <c r="I29" s="200" t="str">
        <f t="shared" si="1"/>
        <v/>
      </c>
      <c r="K29" s="76" t="str">
        <f ca="1">IF(INDIRECT("'"&amp;$H$5&amp;"'!F549")="H","",IF(INDIRECT("'"&amp;$H$5&amp;"'!F549")="Vrije categorie","",INDIRECT("'"&amp;$H$5&amp;"'!F549")))</f>
        <v/>
      </c>
      <c r="L29" s="58"/>
    </row>
    <row r="30" spans="1:12" ht="14.4" x14ac:dyDescent="0.3">
      <c r="A30" s="82">
        <f>VLOOKUP($H$4,Verzamelblad!$A$5:$EK$54,64,0)</f>
        <v>0</v>
      </c>
      <c r="B30" s="83"/>
      <c r="C30" s="68"/>
      <c r="D30" s="72">
        <f>VLOOKUP($H$4,Verzamelblad!$A$5:$EK$54,65,0)</f>
        <v>0</v>
      </c>
      <c r="E30" s="72">
        <f>VLOOKUP($H$4,Verzamelblad!$A$5:$DE$54,66)</f>
        <v>0</v>
      </c>
      <c r="F30" s="191"/>
      <c r="G30" s="127" t="str">
        <f t="shared" si="0"/>
        <v/>
      </c>
      <c r="H30" s="72">
        <f>VLOOKUP($H$4,Verzamelblad!$A$5:$EK$54,67,0)</f>
        <v>0</v>
      </c>
      <c r="I30" s="200" t="str">
        <f t="shared" si="1"/>
        <v/>
      </c>
      <c r="K30" s="76" t="str">
        <f ca="1">IF(INDIRECT("'"&amp;$H$5&amp;"'!F550")="H","",IF(INDIRECT("'"&amp;$H$5&amp;"'!F550")="Vrije categorie","",INDIRECT("'"&amp;$H$5&amp;"'!F550")))</f>
        <v/>
      </c>
      <c r="L30" s="58"/>
    </row>
    <row r="31" spans="1:12" ht="14.4" x14ac:dyDescent="0.3">
      <c r="A31" s="82">
        <f>VLOOKUP($H$4,Verzamelblad!$A$5:$EK$54,68,0)</f>
        <v>0</v>
      </c>
      <c r="B31" s="83"/>
      <c r="C31" s="68"/>
      <c r="D31" s="72">
        <f>VLOOKUP($H$4,Verzamelblad!$A$5:$EK$54,69,0)</f>
        <v>0</v>
      </c>
      <c r="E31" s="72">
        <f>VLOOKUP($H$4,Verzamelblad!$A$5:$DE$54,70)</f>
        <v>0</v>
      </c>
      <c r="F31" s="191"/>
      <c r="G31" s="127" t="str">
        <f t="shared" si="0"/>
        <v/>
      </c>
      <c r="H31" s="72">
        <f>VLOOKUP($H$4,Verzamelblad!$A$5:$EK$54,71,0)</f>
        <v>0</v>
      </c>
      <c r="I31" s="200" t="str">
        <f t="shared" si="1"/>
        <v/>
      </c>
      <c r="K31" s="76" t="str">
        <f ca="1">IF(INDIRECT("'"&amp;$H$5&amp;"'!F551")="H","",IF(INDIRECT("'"&amp;$H$5&amp;"'!F551")="Vrije categorie","",INDIRECT("'"&amp;$H$5&amp;"'!F551")))</f>
        <v/>
      </c>
      <c r="L31" s="58"/>
    </row>
    <row r="32" spans="1:12" ht="14.4" x14ac:dyDescent="0.3">
      <c r="A32" s="84">
        <f>VLOOKUP($H$4,Verzamelblad!$A$5:$EK$54,72,0)</f>
        <v>0</v>
      </c>
      <c r="B32" s="69"/>
      <c r="C32" s="70"/>
      <c r="D32" s="74">
        <f>VLOOKUP($H$4,Verzamelblad!$A$5:$EK$54,73,0)</f>
        <v>0</v>
      </c>
      <c r="E32" s="74">
        <f>VLOOKUP($H$4,Verzamelblad!$A$5:$DE$54,74)</f>
        <v>0</v>
      </c>
      <c r="F32" s="192"/>
      <c r="G32" s="198" t="str">
        <f t="shared" si="0"/>
        <v/>
      </c>
      <c r="H32" s="74">
        <f>VLOOKUP($H$4,Verzamelblad!$A$5:$EK$54,75,0)</f>
        <v>0</v>
      </c>
      <c r="I32" s="201" t="str">
        <f>IFERROR(IF(IF(H32="op afroep","",SUM(G32*H32))=0,"",IF(H32="op afroep","",SUM(G32*H32))),"")</f>
        <v/>
      </c>
      <c r="K32" s="76" t="str">
        <f ca="1">IF(INDIRECT("'"&amp;$H$5&amp;"'!F552")="H","",IF(INDIRECT("'"&amp;$H$5&amp;"'!F552")="Vrije categorie","",INDIRECT("'"&amp;$H$5&amp;"'!F552")))</f>
        <v/>
      </c>
      <c r="L32" s="58"/>
    </row>
    <row r="33" spans="1:12" ht="15" thickBot="1" x14ac:dyDescent="0.35">
      <c r="A33" t="s">
        <v>16</v>
      </c>
      <c r="I33" s="202" t="str">
        <f>IF(SUM(I22:I32)=0,"",SUM(I22:I32))</f>
        <v/>
      </c>
      <c r="K33" s="77" t="str">
        <f ca="1">IF(INDIRECT("'"&amp;$H$5&amp;"'!F553")="H","",IF(INDIRECT("'"&amp;$H$5&amp;"'!F553")="Vrije categorie","",INDIRECT("'"&amp;$H$5&amp;"'!F553")))</f>
        <v/>
      </c>
      <c r="L33" s="59"/>
    </row>
    <row r="34" spans="1:12" ht="15" thickTop="1" x14ac:dyDescent="0.3"/>
    <row r="35" spans="1:12" ht="14.4" x14ac:dyDescent="0.3">
      <c r="A35" t="s">
        <v>169</v>
      </c>
      <c r="E35" s="3" t="s">
        <v>235</v>
      </c>
      <c r="F35" s="3" t="s">
        <v>236</v>
      </c>
      <c r="G35" s="3" t="s">
        <v>232</v>
      </c>
      <c r="H35" s="3" t="s">
        <v>233</v>
      </c>
      <c r="I35" s="3" t="s">
        <v>234</v>
      </c>
    </row>
    <row r="36" spans="1:12" ht="14.4" x14ac:dyDescent="0.3">
      <c r="A36" s="85" t="str">
        <f>VLOOKUP($H$4,Verzamelblad!$A$5:$EK$54,16,0)</f>
        <v>Recoaten</v>
      </c>
      <c r="B36" s="86"/>
      <c r="C36" s="86"/>
      <c r="D36" s="67"/>
      <c r="E36" s="126">
        <f ca="1">VLOOKUP($H$4,Verzamelblad!$A$5:$DE$54,105)</f>
        <v>0</v>
      </c>
      <c r="F36" s="190"/>
      <c r="G36" s="125" t="str">
        <f ca="1">IF(IF(E36="","",SUM(E36*F36))=0,"",IF(E36="","",SUM(E36*F36)))</f>
        <v/>
      </c>
      <c r="H36" s="71">
        <f>VLOOKUP($H$4,Verzamelblad!$A$5:$DE$54,17)</f>
        <v>0</v>
      </c>
      <c r="I36" s="199" t="str">
        <f t="shared" ref="I36:I43" ca="1" si="2">IFERROR(IF(IF(H36="op afroep","",SUM(G36*H36))=0,"",IF(H36="op afroep","",SUM(G36*H36))),"")</f>
        <v/>
      </c>
    </row>
    <row r="37" spans="1:12" ht="14.4" x14ac:dyDescent="0.3">
      <c r="A37" s="82" t="str">
        <f>VLOOKUP($H$4,Verzamelblad!$A$5:$EK$54,18,0)</f>
        <v>Topstrippen en topcoaten</v>
      </c>
      <c r="B37" s="83"/>
      <c r="C37" s="83"/>
      <c r="D37" s="68"/>
      <c r="E37" s="134">
        <f ca="1">VLOOKUP($H$4,Verzamelblad!$A$5:$DE$54,106)</f>
        <v>0</v>
      </c>
      <c r="F37" s="191"/>
      <c r="G37" s="127" t="str">
        <f ca="1">IF(IF(E37="","",SUM(E37*F37))=0,"",IF(E37="","",SUM(E37*F37)))</f>
        <v/>
      </c>
      <c r="H37" s="72">
        <f>VLOOKUP($H$4,Verzamelblad!$A$5:$DE$54,19)</f>
        <v>0</v>
      </c>
      <c r="I37" s="200" t="str">
        <f t="shared" ca="1" si="2"/>
        <v/>
      </c>
    </row>
    <row r="38" spans="1:12" ht="14.4" x14ac:dyDescent="0.3">
      <c r="A38" s="82" t="str">
        <f>VLOOKUP($H$4,Verzamelblad!$A$5:$EK$54,20,0)</f>
        <v>Volsprayen</v>
      </c>
      <c r="B38" s="83"/>
      <c r="C38" s="83"/>
      <c r="D38" s="68"/>
      <c r="E38" s="134">
        <f ca="1">VLOOKUP($H$4,Verzamelblad!$A$5:$DE$54,107)</f>
        <v>0</v>
      </c>
      <c r="F38" s="191"/>
      <c r="G38" s="127" t="str">
        <f t="shared" ref="G38:G43" ca="1" si="3">IF(IF(E38="","",SUM(E38*F38))=0,"",IF(E38="","",SUM(E38*F38)))</f>
        <v/>
      </c>
      <c r="H38" s="72">
        <f>VLOOKUP($H$4,Verzamelblad!$A$5:$DE$54,21)</f>
        <v>0</v>
      </c>
      <c r="I38" s="200" t="str">
        <f t="shared" ca="1" si="2"/>
        <v/>
      </c>
    </row>
    <row r="39" spans="1:12" ht="14.4" x14ac:dyDescent="0.3">
      <c r="A39" s="82" t="str">
        <f>VLOOKUP($H$4,Verzamelblad!$A$5:$EK$54,22,0)</f>
        <v>Tapijtreinigen</v>
      </c>
      <c r="B39" s="83"/>
      <c r="C39" s="83"/>
      <c r="D39" s="68"/>
      <c r="E39" s="134">
        <f ca="1">VLOOKUP($H$4,Verzamelblad!$A$5:$DE$54,108)</f>
        <v>0</v>
      </c>
      <c r="F39" s="191"/>
      <c r="G39" s="127" t="str">
        <f t="shared" ca="1" si="3"/>
        <v/>
      </c>
      <c r="H39" s="72">
        <f>VLOOKUP($H$4,Verzamelblad!$A$5:$DE$54,23)</f>
        <v>0</v>
      </c>
      <c r="I39" s="200" t="str">
        <f t="shared" ca="1" si="2"/>
        <v/>
      </c>
    </row>
    <row r="40" spans="1:12" ht="14.4" x14ac:dyDescent="0.3">
      <c r="A40" s="82" t="str">
        <f>VLOOKUP($H$4,Verzamelblad!$A$5:$EK$54,24,0)</f>
        <v>Schrobben</v>
      </c>
      <c r="B40" s="83"/>
      <c r="C40" s="83"/>
      <c r="D40" s="68"/>
      <c r="E40" s="142">
        <f>VLOOKUP($H$4,Verzamelblad!$A$5:$DE$54,109)</f>
        <v>0</v>
      </c>
      <c r="F40" s="191"/>
      <c r="G40" s="127" t="str">
        <f t="shared" si="3"/>
        <v/>
      </c>
      <c r="H40" s="72">
        <f>VLOOKUP($H$4,Verzamelblad!$A$5:$DE$54,25)</f>
        <v>0</v>
      </c>
      <c r="I40" s="200" t="str">
        <f t="shared" si="2"/>
        <v/>
      </c>
    </row>
    <row r="41" spans="1:12" ht="14.4" x14ac:dyDescent="0.3">
      <c r="A41" s="82" t="str">
        <f>VLOOKUP($H$4,Verzamelblad!$A$5:$EK$54,26,0)</f>
        <v>PU coating</v>
      </c>
      <c r="B41" s="83"/>
      <c r="C41" s="83"/>
      <c r="D41" s="68"/>
      <c r="E41" s="142">
        <v>0</v>
      </c>
      <c r="F41" s="191"/>
      <c r="G41" s="127" t="str">
        <f t="shared" si="3"/>
        <v/>
      </c>
      <c r="H41" s="72">
        <f>VLOOKUP($H$4,Verzamelblad!$A$5:$DE$54,27)</f>
        <v>0</v>
      </c>
      <c r="I41" s="200" t="str">
        <f t="shared" si="2"/>
        <v/>
      </c>
    </row>
    <row r="42" spans="1:12" ht="14.4" x14ac:dyDescent="0.3">
      <c r="A42" s="82" t="str">
        <f>VLOOKUP($H$4,Verzamelblad!$A$5:$EK$54,28,0)</f>
        <v>Reinigen inloopzones</v>
      </c>
      <c r="B42" s="83"/>
      <c r="C42" s="83"/>
      <c r="D42" s="68"/>
      <c r="E42" s="142">
        <v>0</v>
      </c>
      <c r="F42" s="191"/>
      <c r="G42" s="127" t="str">
        <f t="shared" si="3"/>
        <v/>
      </c>
      <c r="H42" s="72">
        <f>VLOOKUP($H$4,Verzamelblad!$A$5:$DE$54,29)</f>
        <v>0</v>
      </c>
      <c r="I42" s="200" t="str">
        <f t="shared" si="2"/>
        <v/>
      </c>
    </row>
    <row r="43" spans="1:12" ht="14.4" x14ac:dyDescent="0.3">
      <c r="A43" s="84">
        <f>VLOOKUP($H$4,Verzamelblad!$A$5:$EK$54,30,0)</f>
        <v>0</v>
      </c>
      <c r="B43" s="69"/>
      <c r="C43" s="69"/>
      <c r="D43" s="70"/>
      <c r="E43" s="143">
        <v>0</v>
      </c>
      <c r="F43" s="192"/>
      <c r="G43" s="198" t="str">
        <f t="shared" si="3"/>
        <v/>
      </c>
      <c r="H43" s="74">
        <f>VLOOKUP($H$4,Verzamelblad!$A$5:$DE$54,31)</f>
        <v>0</v>
      </c>
      <c r="I43" s="201" t="str">
        <f t="shared" si="2"/>
        <v/>
      </c>
    </row>
    <row r="44" spans="1:12" ht="15" thickBot="1" x14ac:dyDescent="0.35">
      <c r="A44" s="50" t="s">
        <v>16</v>
      </c>
      <c r="B44" s="49"/>
      <c r="C44" s="49"/>
      <c r="D44" s="49"/>
      <c r="E44" s="49"/>
      <c r="F44" s="49"/>
      <c r="G44" s="49"/>
      <c r="H44" s="49"/>
      <c r="I44" s="146" t="str">
        <f ca="1">IF(SUM(I36:I43)=0,"",SUM(I36:I43))</f>
        <v/>
      </c>
    </row>
    <row r="45" spans="1:12" ht="15" thickTop="1" x14ac:dyDescent="0.3"/>
    <row r="46" spans="1:12" ht="14.4" x14ac:dyDescent="0.3">
      <c r="A46" t="s">
        <v>168</v>
      </c>
      <c r="E46" s="3" t="s">
        <v>235</v>
      </c>
      <c r="F46" s="3" t="s">
        <v>236</v>
      </c>
      <c r="G46" s="3" t="s">
        <v>232</v>
      </c>
      <c r="H46" s="3" t="s">
        <v>233</v>
      </c>
      <c r="I46" s="3" t="s">
        <v>234</v>
      </c>
    </row>
    <row r="47" spans="1:12" ht="14.4" x14ac:dyDescent="0.3">
      <c r="A47" s="85" t="str">
        <f>VLOOKUP($H$4,Verzamelblad!$A$5:$EK$54,76,0)</f>
        <v>Gevelglas buitenzijde enkelvoudig gemeten</v>
      </c>
      <c r="B47" s="86"/>
      <c r="C47" s="86"/>
      <c r="D47" s="67"/>
      <c r="E47" s="141">
        <f ca="1">VLOOKUP($H$4,Verzamelblad!$A$5:$DE$54,100)</f>
        <v>0</v>
      </c>
      <c r="F47" s="190"/>
      <c r="G47" s="125" t="str">
        <f ca="1">IF(IF(E47="","",SUM(E47*F47))=0,"",IF(E47="","",SUM(E47*F47)))</f>
        <v/>
      </c>
      <c r="H47" s="207">
        <f>VLOOKUP($H$4,Verzamelblad!$A$5:$EK$54,77,0)</f>
        <v>0</v>
      </c>
      <c r="I47" s="199" t="str">
        <f t="shared" ref="I47:I56" ca="1" si="4">IFERROR(IF(IF(H47="op afroep","",SUM(G47*H47))=0,"",IF(H47="op afroep","",SUM(G47*H47))),"")</f>
        <v/>
      </c>
    </row>
    <row r="48" spans="1:12" ht="14.4" x14ac:dyDescent="0.3">
      <c r="A48" s="82" t="str">
        <f>VLOOKUP($H$4,Verzamelblad!$A$5:$EK$54,78,0)</f>
        <v>Gevelglas binnenzijde enkelvoudig gemeten</v>
      </c>
      <c r="B48" s="83"/>
      <c r="C48" s="83"/>
      <c r="D48" s="68"/>
      <c r="E48" s="142">
        <f ca="1">VLOOKUP($H$4,Verzamelblad!$A$5:$DE$54,99)</f>
        <v>0</v>
      </c>
      <c r="F48" s="191"/>
      <c r="G48" s="127" t="str">
        <f ca="1">IF(IF(E48="","",SUM(E48*F48))=0,"",IF(E48="","",SUM(E48*F48)))</f>
        <v/>
      </c>
      <c r="H48" s="208">
        <f>VLOOKUP($H$4,Verzamelblad!$A$5:$EK$54,79,0)</f>
        <v>0</v>
      </c>
      <c r="I48" s="200" t="str">
        <f t="shared" ca="1" si="4"/>
        <v/>
      </c>
    </row>
    <row r="49" spans="1:12" ht="14.4" x14ac:dyDescent="0.3">
      <c r="A49" s="82" t="str">
        <f>VLOOKUP($H$4,Verzamelblad!$A$5:$EK$54,80,0)</f>
        <v>Separatieglas dubbelvoudig gemeten</v>
      </c>
      <c r="B49" s="83"/>
      <c r="C49" s="83"/>
      <c r="D49" s="68"/>
      <c r="E49" s="142">
        <f ca="1">VLOOKUP($H$4,Verzamelblad!$A$5:$DE$54,101)</f>
        <v>0</v>
      </c>
      <c r="F49" s="191"/>
      <c r="G49" s="127" t="str">
        <f t="shared" ref="G49:G56" ca="1" si="5">IF(IF(E49="","",SUM(E49*F49))=0,"",IF(E49="","",SUM(E49*F49)))</f>
        <v/>
      </c>
      <c r="H49" s="208">
        <f>VLOOKUP($H$4,Verzamelblad!$A$5:$EK$54,81,0)</f>
        <v>0</v>
      </c>
      <c r="I49" s="200" t="str">
        <f t="shared" ca="1" si="4"/>
        <v/>
      </c>
    </row>
    <row r="50" spans="1:12" ht="14.4" x14ac:dyDescent="0.3">
      <c r="A50" s="82" t="str">
        <f>VLOOKUP($H$4,Verzamelblad!$A$5:$EK$54,82,0)</f>
        <v>Koepelglas enkelvoudig gemeten</v>
      </c>
      <c r="B50" s="83"/>
      <c r="C50" s="83"/>
      <c r="D50" s="68"/>
      <c r="E50" s="142">
        <f ca="1">VLOOKUP($H$4,Verzamelblad!$A$5:$DE$54,102)</f>
        <v>0</v>
      </c>
      <c r="F50" s="191"/>
      <c r="G50" s="127" t="str">
        <f t="shared" ca="1" si="5"/>
        <v/>
      </c>
      <c r="H50" s="208">
        <f>VLOOKUP($H$4,Verzamelblad!$A$5:$EK$54,83,0)</f>
        <v>0</v>
      </c>
      <c r="I50" s="200" t="str">
        <f t="shared" ca="1" si="4"/>
        <v/>
      </c>
    </row>
    <row r="51" spans="1:12" ht="14.4" x14ac:dyDescent="0.3">
      <c r="A51" s="82" t="str">
        <f>VLOOKUP($H$4,Verzamelblad!$A$5:$EK$54,84,0)</f>
        <v>Boeidelen</v>
      </c>
      <c r="B51" s="83"/>
      <c r="C51" s="83"/>
      <c r="D51" s="68"/>
      <c r="E51" s="142">
        <f ca="1">VLOOKUP($H$4,Verzamelblad!$A$5:$DE$54,103)</f>
        <v>0</v>
      </c>
      <c r="F51" s="191"/>
      <c r="G51" s="127" t="str">
        <f t="shared" ca="1" si="5"/>
        <v/>
      </c>
      <c r="H51" s="208">
        <f>VLOOKUP($H$4,Verzamelblad!$A$5:$EK$54,85,0)</f>
        <v>0</v>
      </c>
      <c r="I51" s="200" t="str">
        <f t="shared" ca="1" si="4"/>
        <v/>
      </c>
    </row>
    <row r="52" spans="1:12" ht="14.4" x14ac:dyDescent="0.3">
      <c r="A52" s="82" t="str">
        <f>VLOOKUP($H$4,Verzamelblad!$A$5:$EK$54,86,0)</f>
        <v>Gevelbeplating</v>
      </c>
      <c r="B52" s="83"/>
      <c r="C52" s="83"/>
      <c r="D52" s="68"/>
      <c r="E52" s="142">
        <f ca="1">VLOOKUP($H$4,Verzamelblad!$A$5:$DE$54,104)</f>
        <v>0</v>
      </c>
      <c r="F52" s="191"/>
      <c r="G52" s="127" t="str">
        <f t="shared" ca="1" si="5"/>
        <v/>
      </c>
      <c r="H52" s="208">
        <f>VLOOKUP($H$4,Verzamelblad!$A$5:$EK$54,87,0)</f>
        <v>0</v>
      </c>
      <c r="I52" s="200" t="str">
        <f t="shared" ca="1" si="4"/>
        <v/>
      </c>
    </row>
    <row r="53" spans="1:12" ht="14.4" x14ac:dyDescent="0.3">
      <c r="A53" s="82">
        <f>VLOOKUP($H$4,Verzamelblad!$A$5:$EK$54,88,0)</f>
        <v>0</v>
      </c>
      <c r="B53" s="83"/>
      <c r="C53" s="83"/>
      <c r="D53" s="68"/>
      <c r="E53" s="142"/>
      <c r="F53" s="191"/>
      <c r="G53" s="127" t="str">
        <f t="shared" si="5"/>
        <v/>
      </c>
      <c r="H53" s="208">
        <f>VLOOKUP($H$4,Verzamelblad!$A$5:$EK$54,89,0)</f>
        <v>0</v>
      </c>
      <c r="I53" s="200" t="str">
        <f t="shared" si="4"/>
        <v/>
      </c>
    </row>
    <row r="54" spans="1:12" ht="14.4" x14ac:dyDescent="0.3">
      <c r="A54" s="82">
        <f>VLOOKUP($H$4,Verzamelblad!$A$5:$EK$54,90,0)</f>
        <v>0</v>
      </c>
      <c r="B54" s="83"/>
      <c r="C54" s="83"/>
      <c r="D54" s="68"/>
      <c r="E54" s="142">
        <v>0</v>
      </c>
      <c r="F54" s="191"/>
      <c r="G54" s="127" t="str">
        <f t="shared" si="5"/>
        <v/>
      </c>
      <c r="H54" s="208">
        <f>VLOOKUP($H$4,Verzamelblad!$A$5:$EK$54,91,0)</f>
        <v>0</v>
      </c>
      <c r="I54" s="200" t="str">
        <f t="shared" si="4"/>
        <v/>
      </c>
    </row>
    <row r="55" spans="1:12" ht="14.4" x14ac:dyDescent="0.3">
      <c r="A55" s="82">
        <f>VLOOKUP($H$4,Verzamelblad!$A$5:$EK$54,92,0)</f>
        <v>0</v>
      </c>
      <c r="B55" s="83"/>
      <c r="C55" s="83"/>
      <c r="D55" s="68"/>
      <c r="E55" s="142">
        <v>0</v>
      </c>
      <c r="F55" s="191"/>
      <c r="G55" s="127" t="str">
        <f t="shared" si="5"/>
        <v/>
      </c>
      <c r="H55" s="208">
        <f>VLOOKUP($H$4,Verzamelblad!$A$5:$EK$54,93,0)</f>
        <v>0</v>
      </c>
      <c r="I55" s="200" t="str">
        <f t="shared" si="4"/>
        <v/>
      </c>
    </row>
    <row r="56" spans="1:12" ht="14.4" x14ac:dyDescent="0.3">
      <c r="A56" s="84">
        <f>VLOOKUP($H$4,Verzamelblad!$A$5:$EK$54,94,0)</f>
        <v>0</v>
      </c>
      <c r="B56" s="69"/>
      <c r="C56" s="69"/>
      <c r="D56" s="70"/>
      <c r="E56" s="143">
        <v>0</v>
      </c>
      <c r="F56" s="192"/>
      <c r="G56" s="198" t="str">
        <f t="shared" si="5"/>
        <v/>
      </c>
      <c r="H56" s="209">
        <f>VLOOKUP($H$4,Verzamelblad!$A$5:$EK$54,95,0)</f>
        <v>0</v>
      </c>
      <c r="I56" s="201" t="str">
        <f t="shared" si="4"/>
        <v/>
      </c>
    </row>
    <row r="57" spans="1:12" ht="15" thickBot="1" x14ac:dyDescent="0.35">
      <c r="A57" s="49" t="s">
        <v>16</v>
      </c>
      <c r="B57" s="49"/>
      <c r="C57" s="49"/>
      <c r="D57" s="49"/>
      <c r="E57" s="49"/>
      <c r="F57" s="49"/>
      <c r="G57" s="49"/>
      <c r="H57" s="49"/>
      <c r="I57" s="146" t="str">
        <f ca="1">IF(SUM(I47:I56)=0,"",SUM(I47:I56))</f>
        <v/>
      </c>
    </row>
    <row r="58" spans="1:12" ht="15" thickTop="1" x14ac:dyDescent="0.3">
      <c r="E58" s="3"/>
      <c r="F58" s="3"/>
      <c r="G58" s="3"/>
      <c r="H58" s="3"/>
      <c r="I58" s="3"/>
    </row>
    <row r="59" spans="1:12" ht="14.4" hidden="1" x14ac:dyDescent="0.3">
      <c r="A59" s="186" t="s">
        <v>83</v>
      </c>
      <c r="B59" s="186"/>
      <c r="C59" s="186"/>
      <c r="D59" s="186"/>
      <c r="E59" s="187" t="s">
        <v>237</v>
      </c>
      <c r="F59" s="187" t="s">
        <v>238</v>
      </c>
      <c r="G59" s="187" t="s">
        <v>230</v>
      </c>
      <c r="H59" s="187" t="s">
        <v>239</v>
      </c>
      <c r="I59" s="187" t="s">
        <v>234</v>
      </c>
    </row>
    <row r="60" spans="1:12" ht="14.4" hidden="1" x14ac:dyDescent="0.3">
      <c r="A60" s="85"/>
      <c r="B60" s="86"/>
      <c r="C60" s="86"/>
      <c r="D60" s="67"/>
      <c r="E60" s="54"/>
      <c r="F60" s="54"/>
      <c r="G60" s="71"/>
      <c r="H60" s="54"/>
      <c r="I60" s="199" t="str">
        <f t="shared" ref="I60:I65" si="6">IFERROR(IF(IF(H60="op afroep","",SUM(G60*H60))=0,"",IF(H60="op afroep","",SUM(G60*H60))),"")</f>
        <v/>
      </c>
      <c r="K60" t="s">
        <v>242</v>
      </c>
    </row>
    <row r="61" spans="1:12" ht="14.4" hidden="1" x14ac:dyDescent="0.3">
      <c r="A61" s="82"/>
      <c r="B61" s="83"/>
      <c r="C61" s="83"/>
      <c r="D61" s="68"/>
      <c r="E61" s="55"/>
      <c r="F61" s="55"/>
      <c r="G61" s="72"/>
      <c r="H61" s="55"/>
      <c r="I61" s="200" t="str">
        <f t="shared" si="6"/>
        <v/>
      </c>
      <c r="K61" s="85" t="s">
        <v>240</v>
      </c>
      <c r="L61" s="144"/>
    </row>
    <row r="62" spans="1:12" ht="14.4" hidden="1" x14ac:dyDescent="0.3">
      <c r="A62" s="82"/>
      <c r="B62" s="83"/>
      <c r="C62" s="83"/>
      <c r="D62" s="68"/>
      <c r="E62" s="55"/>
      <c r="F62" s="55"/>
      <c r="G62" s="72"/>
      <c r="H62" s="55"/>
      <c r="I62" s="200" t="str">
        <f t="shared" si="6"/>
        <v/>
      </c>
      <c r="K62" s="84" t="s">
        <v>241</v>
      </c>
      <c r="L62" s="145"/>
    </row>
    <row r="63" spans="1:12" ht="14.4" hidden="1" x14ac:dyDescent="0.3">
      <c r="A63" s="82"/>
      <c r="B63" s="83"/>
      <c r="C63" s="83"/>
      <c r="D63" s="68"/>
      <c r="E63" s="55"/>
      <c r="F63" s="55"/>
      <c r="G63" s="72"/>
      <c r="H63" s="55"/>
      <c r="I63" s="200" t="str">
        <f t="shared" si="6"/>
        <v/>
      </c>
    </row>
    <row r="64" spans="1:12" ht="14.4" hidden="1" x14ac:dyDescent="0.3">
      <c r="A64" s="82"/>
      <c r="B64" s="83"/>
      <c r="C64" s="83"/>
      <c r="D64" s="68"/>
      <c r="E64" s="55"/>
      <c r="F64" s="55"/>
      <c r="G64" s="72"/>
      <c r="H64" s="55"/>
      <c r="I64" s="200" t="str">
        <f t="shared" si="6"/>
        <v/>
      </c>
    </row>
    <row r="65" spans="1:9" ht="14.4" hidden="1" x14ac:dyDescent="0.3">
      <c r="A65" s="84"/>
      <c r="B65" s="69"/>
      <c r="C65" s="69"/>
      <c r="D65" s="70"/>
      <c r="E65" s="56"/>
      <c r="F65" s="56"/>
      <c r="G65" s="74"/>
      <c r="H65" s="56"/>
      <c r="I65" s="201" t="str">
        <f t="shared" si="6"/>
        <v/>
      </c>
    </row>
    <row r="66" spans="1:9" ht="15" hidden="1" thickBot="1" x14ac:dyDescent="0.35">
      <c r="A66" s="212" t="s">
        <v>16</v>
      </c>
      <c r="B66" s="212"/>
      <c r="C66" s="212"/>
      <c r="D66" s="212"/>
      <c r="E66" s="213"/>
      <c r="F66" s="213"/>
      <c r="G66" s="214"/>
      <c r="H66" s="213"/>
      <c r="I66" s="202" t="str">
        <f>IF(SUM(I60:I65)=0,"",SUM(I60:I65))</f>
        <v/>
      </c>
    </row>
    <row r="67" spans="1:9" ht="15" hidden="1" thickTop="1" x14ac:dyDescent="0.3">
      <c r="B67" s="212"/>
      <c r="C67" s="212"/>
      <c r="D67" s="212"/>
      <c r="E67" s="213"/>
      <c r="F67" s="213"/>
      <c r="G67" s="214"/>
      <c r="H67" s="213"/>
      <c r="I67" s="215"/>
    </row>
    <row r="68" spans="1:9" ht="14.4" hidden="1" x14ac:dyDescent="0.3">
      <c r="A68" t="s">
        <v>174</v>
      </c>
    </row>
    <row r="69" spans="1:9" ht="14.4" hidden="1" x14ac:dyDescent="0.3">
      <c r="A69" s="495"/>
      <c r="B69" s="496"/>
      <c r="C69" s="496"/>
      <c r="D69" s="496"/>
      <c r="E69" s="496"/>
      <c r="F69" s="496"/>
      <c r="G69" s="496"/>
      <c r="H69" s="496"/>
      <c r="I69" s="497"/>
    </row>
    <row r="70" spans="1:9" ht="14.4" hidden="1" x14ac:dyDescent="0.3">
      <c r="A70" s="503"/>
      <c r="B70" s="504"/>
      <c r="C70" s="504"/>
      <c r="D70" s="504"/>
      <c r="E70" s="504"/>
      <c r="F70" s="504"/>
      <c r="G70" s="504"/>
      <c r="H70" s="504"/>
      <c r="I70" s="505"/>
    </row>
    <row r="71" spans="1:9" ht="14.4" hidden="1" x14ac:dyDescent="0.3">
      <c r="A71" s="503"/>
      <c r="B71" s="504"/>
      <c r="C71" s="504"/>
      <c r="D71" s="504"/>
      <c r="E71" s="504"/>
      <c r="F71" s="504"/>
      <c r="G71" s="504"/>
      <c r="H71" s="504"/>
      <c r="I71" s="505"/>
    </row>
    <row r="72" spans="1:9" ht="14.4" hidden="1" x14ac:dyDescent="0.3">
      <c r="A72" s="503"/>
      <c r="B72" s="504"/>
      <c r="C72" s="504"/>
      <c r="D72" s="504"/>
      <c r="E72" s="504"/>
      <c r="F72" s="504"/>
      <c r="G72" s="504"/>
      <c r="H72" s="504"/>
      <c r="I72" s="505"/>
    </row>
    <row r="73" spans="1:9" ht="14.4" hidden="1" x14ac:dyDescent="0.3">
      <c r="A73" s="506"/>
      <c r="B73" s="507"/>
      <c r="C73" s="507"/>
      <c r="D73" s="507"/>
      <c r="E73" s="507"/>
      <c r="F73" s="507"/>
      <c r="G73" s="507"/>
      <c r="H73" s="507"/>
      <c r="I73" s="508"/>
    </row>
    <row r="74" spans="1:9" ht="14.4" hidden="1" x14ac:dyDescent="0.3">
      <c r="A74" s="186"/>
      <c r="B74" s="186"/>
      <c r="C74" s="186"/>
      <c r="D74" s="186"/>
      <c r="E74" s="186"/>
      <c r="F74" s="186"/>
      <c r="G74" s="186"/>
      <c r="H74" s="186"/>
    </row>
    <row r="75" spans="1:9" ht="14.4" x14ac:dyDescent="0.3"/>
    <row r="76" spans="1:9" ht="14.4" x14ac:dyDescent="0.3">
      <c r="A76" s="89" t="s">
        <v>20</v>
      </c>
      <c r="B76" s="87"/>
      <c r="C76" s="87"/>
      <c r="D76" s="87"/>
      <c r="E76" s="87"/>
      <c r="F76" s="87"/>
      <c r="G76" s="87"/>
      <c r="H76" s="87"/>
      <c r="I76" s="203" t="str">
        <f ca="1">IF(SUM(IF(I14="",0,I14)+IF(I33="",0,I33)+IF(I44="",0,I44)+IF(I57="",0,I57)+IF(I66="",0,I66))=0,"",SUM(IF(I14="",0,I14)+IF(I33="",0,I33)+IF(I44="",0,I44)+IF(I57="",0,I57)+IF(I66="",0,I66)))</f>
        <v/>
      </c>
    </row>
    <row r="77" spans="1:9" ht="14.4" x14ac:dyDescent="0.3">
      <c r="I77" s="41"/>
    </row>
    <row r="78" spans="1:9" ht="14.4" x14ac:dyDescent="0.3">
      <c r="A78" s="89" t="s">
        <v>171</v>
      </c>
      <c r="B78" s="87"/>
      <c r="C78" s="87"/>
      <c r="D78" s="87"/>
      <c r="E78" s="87"/>
      <c r="F78" s="87"/>
      <c r="G78" s="87"/>
      <c r="H78" s="87"/>
      <c r="I78" s="204" t="str">
        <f>IFERROR(I11/12,"")</f>
        <v/>
      </c>
    </row>
    <row r="79" spans="1:9" ht="14.4" x14ac:dyDescent="0.3">
      <c r="I79" s="41"/>
    </row>
    <row r="80" spans="1:9" ht="14.4" x14ac:dyDescent="0.3">
      <c r="A80" t="s">
        <v>87</v>
      </c>
      <c r="E80" t="s">
        <v>245</v>
      </c>
      <c r="F80" s="3" t="s">
        <v>230</v>
      </c>
      <c r="I80" t="s">
        <v>234</v>
      </c>
    </row>
    <row r="81" spans="1:9" ht="15" thickBot="1" x14ac:dyDescent="0.35">
      <c r="A81" s="98">
        <f>Verzamelblad!D3</f>
        <v>0</v>
      </c>
      <c r="B81" s="99"/>
      <c r="C81" s="99"/>
      <c r="D81" s="99"/>
      <c r="E81" s="120" t="str">
        <f ca="1">VLOOKUP($H$4,Verzamelblad!$A$5:$EK$54,9,0)</f>
        <v/>
      </c>
      <c r="F81" s="100" t="str">
        <f>VLOOKUP($H$4,Verzamelblad!$A$5:$EK$54,10,0)</f>
        <v/>
      </c>
      <c r="G81" s="99"/>
      <c r="H81" s="99"/>
      <c r="I81" s="206" t="str">
        <f ca="1">IFERROR(IF(SUM(E81*F81)=0,"",SUM(E81*F81)),"")</f>
        <v/>
      </c>
    </row>
    <row r="82" spans="1:9" ht="15" thickTop="1" x14ac:dyDescent="0.3"/>
    <row r="83" spans="1:9" ht="14.4" x14ac:dyDescent="0.3"/>
    <row r="84" spans="1:9" ht="14.4" hidden="1" x14ac:dyDescent="0.3">
      <c r="A84" t="s">
        <v>21</v>
      </c>
      <c r="D84" t="s">
        <v>84</v>
      </c>
      <c r="E84" t="s">
        <v>85</v>
      </c>
    </row>
    <row r="85" spans="1:9" ht="14.4" hidden="1" x14ac:dyDescent="0.3">
      <c r="A85" t="str">
        <f t="shared" ref="A85:A99" ca="1" si="7">IF(K19=0,"",K19)</f>
        <v>A</v>
      </c>
      <c r="D85">
        <f t="shared" ref="D85:D99" ca="1" si="8">IF(A85="",0,VLOOKUP(A85,INDIRECT("'"&amp;$H$5&amp;"'!C500:M515"),11,0))</f>
        <v>0</v>
      </c>
      <c r="E85" t="str">
        <f>IF(L19=0,"",IF(L19="","",SUM(D85/L19)*Uurtariefopbouw!$F$35))</f>
        <v/>
      </c>
    </row>
    <row r="86" spans="1:9" ht="14.4" hidden="1" x14ac:dyDescent="0.3">
      <c r="A86" t="str">
        <f t="shared" ca="1" si="7"/>
        <v>A1</v>
      </c>
      <c r="D86">
        <f t="shared" ca="1" si="8"/>
        <v>0</v>
      </c>
      <c r="E86" t="str">
        <f>IF(L20=0,"",IF(L20="","",SUM(D86/L20)*Uurtariefopbouw!$F$35))</f>
        <v/>
      </c>
    </row>
    <row r="87" spans="1:9" ht="14.4" hidden="1" x14ac:dyDescent="0.3">
      <c r="A87" t="str">
        <f t="shared" ca="1" si="7"/>
        <v>B</v>
      </c>
      <c r="D87">
        <f t="shared" ca="1" si="8"/>
        <v>0</v>
      </c>
      <c r="E87" t="str">
        <f>IF(L21=0,"",IF(L21="","",SUM(D87/L21)*Uurtariefopbouw!$F$35))</f>
        <v/>
      </c>
    </row>
    <row r="88" spans="1:9" ht="14.4" hidden="1" x14ac:dyDescent="0.3">
      <c r="A88" t="str">
        <f t="shared" ca="1" si="7"/>
        <v>C</v>
      </c>
      <c r="D88">
        <f t="shared" ca="1" si="8"/>
        <v>0</v>
      </c>
      <c r="E88" t="str">
        <f>IF(L22=0,"",IF(L22="","",SUM(D88/L22)*Uurtariefopbouw!$F$35))</f>
        <v/>
      </c>
    </row>
    <row r="89" spans="1:9" ht="14.4" hidden="1" x14ac:dyDescent="0.3">
      <c r="A89" t="str">
        <f t="shared" ca="1" si="7"/>
        <v>D</v>
      </c>
      <c r="D89">
        <f t="shared" ca="1" si="8"/>
        <v>0</v>
      </c>
      <c r="E89" t="str">
        <f>IF(L23=0,"",IF(L23="","",SUM(D89/L23)*Uurtariefopbouw!$F$35))</f>
        <v/>
      </c>
    </row>
    <row r="90" spans="1:9" ht="14.4" hidden="1" x14ac:dyDescent="0.3">
      <c r="A90" t="str">
        <f t="shared" ca="1" si="7"/>
        <v/>
      </c>
      <c r="D90">
        <f t="shared" ca="1" si="8"/>
        <v>0</v>
      </c>
      <c r="E90" t="str">
        <f>IF(L24=0,"",IF(L24="","",SUM(D90/L24)*Uurtariefopbouw!$F$35))</f>
        <v/>
      </c>
    </row>
    <row r="91" spans="1:9" ht="14.4" hidden="1" x14ac:dyDescent="0.3">
      <c r="A91" t="str">
        <f t="shared" ca="1" si="7"/>
        <v/>
      </c>
      <c r="D91">
        <f t="shared" ca="1" si="8"/>
        <v>0</v>
      </c>
      <c r="E91" t="str">
        <f>IF(L25=0,"",IF(L25="","",SUM(D91/L25)*Uurtariefopbouw!$F$35))</f>
        <v/>
      </c>
    </row>
    <row r="92" spans="1:9" ht="14.4" hidden="1" x14ac:dyDescent="0.3">
      <c r="A92" t="str">
        <f t="shared" ca="1" si="7"/>
        <v/>
      </c>
      <c r="D92">
        <f t="shared" ca="1" si="8"/>
        <v>0</v>
      </c>
      <c r="E92" t="str">
        <f>IF(L26=0,"",IF(L26="","",SUM(D92/L26)*Uurtariefopbouw!$F$35))</f>
        <v/>
      </c>
    </row>
    <row r="93" spans="1:9" ht="14.4" hidden="1" x14ac:dyDescent="0.3">
      <c r="A93" t="str">
        <f t="shared" ca="1" si="7"/>
        <v/>
      </c>
      <c r="D93">
        <f t="shared" ca="1" si="8"/>
        <v>0</v>
      </c>
      <c r="E93" t="str">
        <f>IF(L27=0,"",IF(L27="","",SUM(D93/L27)*Uurtariefopbouw!$F$35))</f>
        <v/>
      </c>
    </row>
    <row r="94" spans="1:9" ht="14.4" hidden="1" x14ac:dyDescent="0.3">
      <c r="A94" t="str">
        <f t="shared" ca="1" si="7"/>
        <v/>
      </c>
      <c r="D94">
        <f t="shared" ca="1" si="8"/>
        <v>0</v>
      </c>
      <c r="E94" t="str">
        <f>IF(L28=0,"",IF(L28="","",SUM(D94/L28)*Uurtariefopbouw!$F$35))</f>
        <v/>
      </c>
    </row>
    <row r="95" spans="1:9" ht="14.4" hidden="1" x14ac:dyDescent="0.3">
      <c r="A95" t="str">
        <f t="shared" ca="1" si="7"/>
        <v/>
      </c>
      <c r="D95">
        <f t="shared" ca="1" si="8"/>
        <v>0</v>
      </c>
      <c r="E95" t="str">
        <f>IF(L29=0,"",IF(L29="","",SUM(D95/L29)*Uurtariefopbouw!$F$35))</f>
        <v/>
      </c>
    </row>
    <row r="96" spans="1:9" ht="14.4" hidden="1" x14ac:dyDescent="0.3">
      <c r="A96" t="str">
        <f t="shared" ca="1" si="7"/>
        <v/>
      </c>
      <c r="D96">
        <f t="shared" ca="1" si="8"/>
        <v>0</v>
      </c>
      <c r="E96" t="str">
        <f>IF(L30=0,"",IF(L30="","",SUM(D96/L30)*Uurtariefopbouw!$F$35))</f>
        <v/>
      </c>
    </row>
    <row r="97" spans="1:5" ht="14.4" hidden="1" x14ac:dyDescent="0.3">
      <c r="A97" t="str">
        <f t="shared" ca="1" si="7"/>
        <v/>
      </c>
      <c r="D97">
        <f t="shared" ca="1" si="8"/>
        <v>0</v>
      </c>
      <c r="E97" t="str">
        <f>IF(L31=0,"",IF(L31="","",SUM(D97/L31)*Uurtariefopbouw!$F$35))</f>
        <v/>
      </c>
    </row>
    <row r="98" spans="1:5" ht="14.4" hidden="1" x14ac:dyDescent="0.3">
      <c r="A98" t="str">
        <f t="shared" ca="1" si="7"/>
        <v/>
      </c>
      <c r="D98">
        <f t="shared" ca="1" si="8"/>
        <v>0</v>
      </c>
      <c r="E98" t="str">
        <f>IF(L32=0,"",IF(L32="","",SUM(D98/L32)*Uurtariefopbouw!$F$35))</f>
        <v/>
      </c>
    </row>
    <row r="99" spans="1:5" ht="14.4" hidden="1" x14ac:dyDescent="0.3">
      <c r="A99" t="str">
        <f t="shared" ca="1" si="7"/>
        <v/>
      </c>
      <c r="D99">
        <f t="shared" ca="1" si="8"/>
        <v>0</v>
      </c>
      <c r="E99" t="str">
        <f>IF(L33=0,"",IF(L33="","",SUM(D99/L33)*Uurtariefopbouw!$F$35))</f>
        <v/>
      </c>
    </row>
    <row r="100" spans="1:5" ht="15" hidden="1" thickBot="1" x14ac:dyDescent="0.35">
      <c r="A100" s="4" t="s">
        <v>86</v>
      </c>
      <c r="B100" s="4"/>
      <c r="C100" s="4"/>
      <c r="D100" s="4">
        <f ca="1">SUM(D85:D99)</f>
        <v>0</v>
      </c>
      <c r="E100" s="4">
        <f>SUM(E85:E99)</f>
        <v>0</v>
      </c>
    </row>
    <row r="101" spans="1:5" ht="15" hidden="1" thickTop="1" x14ac:dyDescent="0.3"/>
    <row r="102" spans="1:5" ht="14.4" hidden="1" x14ac:dyDescent="0.3"/>
    <row r="103" spans="1:5" ht="14.4" hidden="1" x14ac:dyDescent="0.3"/>
    <row r="104" spans="1:5" ht="14.4" hidden="1" x14ac:dyDescent="0.3"/>
    <row r="105" spans="1:5" ht="14.4" hidden="1" x14ac:dyDescent="0.3"/>
    <row r="106" spans="1:5" ht="14.4" hidden="1" x14ac:dyDescent="0.3"/>
    <row r="107" spans="1:5" ht="14.4" hidden="1" x14ac:dyDescent="0.3"/>
    <row r="108" spans="1:5" ht="14.4" hidden="1" x14ac:dyDescent="0.3"/>
    <row r="109" spans="1:5" ht="14.4" hidden="1" x14ac:dyDescent="0.3"/>
    <row r="110" spans="1:5" ht="14.4" hidden="1" x14ac:dyDescent="0.3"/>
    <row r="111" spans="1:5" ht="14.4" hidden="1" x14ac:dyDescent="0.3"/>
    <row r="112" spans="1:5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</sheetData>
  <mergeCells count="15">
    <mergeCell ref="B4:E4"/>
    <mergeCell ref="F4:G4"/>
    <mergeCell ref="B5:E5"/>
    <mergeCell ref="F5:G5"/>
    <mergeCell ref="B6:E6"/>
    <mergeCell ref="F6:G6"/>
    <mergeCell ref="A71:I71"/>
    <mergeCell ref="A72:I72"/>
    <mergeCell ref="A73:I73"/>
    <mergeCell ref="K17:K18"/>
    <mergeCell ref="L17:L18"/>
    <mergeCell ref="A19:C19"/>
    <mergeCell ref="E19:F19"/>
    <mergeCell ref="A69:I69"/>
    <mergeCell ref="A70:I70"/>
  </mergeCells>
  <conditionalFormatting sqref="K14">
    <cfRule type="cellIs" dxfId="6" priority="4" operator="equal">
      <formula>"Geen 100%"</formula>
    </cfRule>
  </conditionalFormatting>
  <conditionalFormatting sqref="G12">
    <cfRule type="containsText" dxfId="5" priority="2" operator="containsText" text="te laag">
      <formula>NOT(ISERROR(SEARCH("te laag",G12)))</formula>
    </cfRule>
  </conditionalFormatting>
  <conditionalFormatting sqref="G13">
    <cfRule type="containsText" dxfId="4" priority="1" operator="containsText" text="te laag">
      <formula>NOT(ISERROR(SEARCH("te laag",G13)))</formula>
    </cfRule>
  </conditionalFormatting>
  <pageMargins left="0.7" right="0.7" top="0.75" bottom="0.75" header="0.3" footer="0.3"/>
  <pageSetup paperSize="9" scale="49" orientation="portrait" r:id="rId1"/>
  <headerFooter>
    <oddHeader>&amp;L&amp;G</oddHeader>
    <oddFooter>&amp;L* Alle bedragen zijn excl. btw&amp;R® Alpha Adviesbureau</oddFooter>
  </headerFooter>
  <colBreaks count="1" manualBreakCount="1">
    <brk id="13" max="81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F06B2B6D-DEE0-425A-8B19-97F0BB409DA5}">
            <xm:f>NOT(ISERROR(SEARCH("te laag",G11)))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</x14:conditionalFormattings>
    </ext>
  </extLst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>
    <tabColor rgb="FF1F1770"/>
  </sheetPr>
  <dimension ref="A1:M553"/>
  <sheetViews>
    <sheetView zoomScaleNormal="100" workbookViewId="0">
      <selection activeCell="K57" sqref="K57"/>
    </sheetView>
  </sheetViews>
  <sheetFormatPr defaultRowHeight="14.4" x14ac:dyDescent="0.3"/>
  <cols>
    <col min="1" max="1" width="6" style="5" customWidth="1"/>
    <col min="2" max="2" width="3.44140625" style="5" customWidth="1"/>
    <col min="3" max="3" width="20.88671875" style="3" customWidth="1"/>
    <col min="4" max="4" width="3" style="3" customWidth="1"/>
    <col min="5" max="5" width="3.6640625" style="3" customWidth="1"/>
    <col min="6" max="6" width="9.44140625" customWidth="1"/>
    <col min="7" max="7" width="10.5546875" customWidth="1"/>
    <col min="8" max="10" width="8.6640625" customWidth="1"/>
    <col min="11" max="11" width="10.6640625" style="7" customWidth="1"/>
    <col min="12" max="12" width="5.6640625" style="5" customWidth="1"/>
    <col min="13" max="13" width="10.6640625" customWidth="1"/>
  </cols>
  <sheetData>
    <row r="1" spans="1:13" x14ac:dyDescent="0.3">
      <c r="A1" s="40">
        <f>'40'!H4</f>
        <v>40</v>
      </c>
      <c r="B1" s="38" t="s">
        <v>6</v>
      </c>
      <c r="C1" s="39"/>
      <c r="D1" s="51" t="str">
        <f>IF(VLOOKUP(A1,Verzamelblad!A5:E54,3)=0,"",VLOOKUP(A1,Verzamelblad!A5:E54,3))</f>
        <v/>
      </c>
      <c r="E1" s="52"/>
      <c r="F1" s="33"/>
      <c r="G1" s="33"/>
      <c r="H1" s="33"/>
      <c r="I1" s="33"/>
      <c r="J1" s="33"/>
      <c r="K1" s="53"/>
    </row>
    <row r="2" spans="1:13" x14ac:dyDescent="0.3">
      <c r="B2" s="38" t="s">
        <v>22</v>
      </c>
      <c r="C2" s="30"/>
      <c r="D2" s="51" t="str">
        <f>IF(CONCATENATE(VLOOKUP(A1,Verzamelblad!A5:E54,4)," te ",VLOOKUP(A1,Verzamelblad!A5:E54,5))=" te ","",CONCATENATE(VLOOKUP(A1,Verzamelblad!A5:E54,4)," te ",VLOOKUP(A1,Verzamelblad!A5:E54,5)))</f>
        <v/>
      </c>
      <c r="E2" s="52"/>
      <c r="F2" s="33"/>
      <c r="G2" s="33"/>
      <c r="H2" s="33"/>
      <c r="I2" s="33"/>
      <c r="J2" s="33"/>
      <c r="K2" s="53"/>
    </row>
    <row r="3" spans="1:13" ht="28.8" x14ac:dyDescent="0.3">
      <c r="A3" s="6" t="s">
        <v>173</v>
      </c>
      <c r="B3" s="6" t="s">
        <v>23</v>
      </c>
      <c r="C3" s="3" t="s">
        <v>24</v>
      </c>
      <c r="D3" s="3" t="s">
        <v>25</v>
      </c>
      <c r="E3" s="3" t="s">
        <v>26</v>
      </c>
      <c r="F3" s="8" t="s">
        <v>27</v>
      </c>
      <c r="G3" s="8" t="s">
        <v>28</v>
      </c>
      <c r="H3" s="8" t="s">
        <v>29</v>
      </c>
      <c r="I3" s="8" t="s">
        <v>30</v>
      </c>
      <c r="J3" s="257" t="s">
        <v>284</v>
      </c>
      <c r="K3" s="8" t="s">
        <v>4</v>
      </c>
      <c r="L3" s="6" t="s">
        <v>31</v>
      </c>
      <c r="M3" s="3" t="s">
        <v>32</v>
      </c>
    </row>
    <row r="4" spans="1:13" x14ac:dyDescent="0.3">
      <c r="K4" s="7">
        <f>SUM(F4:J4)</f>
        <v>0</v>
      </c>
      <c r="L4" s="5">
        <f>IF(D4="X",0,IF(E4="",0,IF(E4="H",0,VLOOKUP(E4,$F$539:$G$553,2))))</f>
        <v>0</v>
      </c>
      <c r="M4">
        <f>SUM(K4*L4)</f>
        <v>0</v>
      </c>
    </row>
    <row r="5" spans="1:13" x14ac:dyDescent="0.3">
      <c r="K5" s="7">
        <f t="shared" ref="K5:K68" si="0">SUM(F5:J5)</f>
        <v>0</v>
      </c>
      <c r="L5" s="5">
        <f>IF(D5="X",0,IF(E5="",0,IF(E5="H",0,VLOOKUP(E5,$F$539:$G$553,2))))</f>
        <v>0</v>
      </c>
      <c r="M5">
        <f t="shared" ref="M5:M68" si="1">SUM(K5*L5)</f>
        <v>0</v>
      </c>
    </row>
    <row r="6" spans="1:13" x14ac:dyDescent="0.3">
      <c r="K6" s="7">
        <f t="shared" si="0"/>
        <v>0</v>
      </c>
      <c r="L6" s="5">
        <f t="shared" ref="L6:L69" si="2">IF(D6="X",0,IF(E6="",0,IF(E6="H",0,VLOOKUP(E6,$F$539:$G$553,2))))</f>
        <v>0</v>
      </c>
      <c r="M6">
        <f t="shared" si="1"/>
        <v>0</v>
      </c>
    </row>
    <row r="7" spans="1:13" x14ac:dyDescent="0.3">
      <c r="K7" s="7">
        <f t="shared" si="0"/>
        <v>0</v>
      </c>
      <c r="L7" s="5">
        <f t="shared" si="2"/>
        <v>0</v>
      </c>
      <c r="M7">
        <f t="shared" si="1"/>
        <v>0</v>
      </c>
    </row>
    <row r="8" spans="1:13" x14ac:dyDescent="0.3">
      <c r="K8" s="7">
        <f t="shared" si="0"/>
        <v>0</v>
      </c>
      <c r="L8" s="5">
        <f t="shared" si="2"/>
        <v>0</v>
      </c>
      <c r="M8">
        <f t="shared" si="1"/>
        <v>0</v>
      </c>
    </row>
    <row r="9" spans="1:13" x14ac:dyDescent="0.3">
      <c r="K9" s="7">
        <f t="shared" si="0"/>
        <v>0</v>
      </c>
      <c r="L9" s="5">
        <f t="shared" si="2"/>
        <v>0</v>
      </c>
      <c r="M9">
        <f t="shared" si="1"/>
        <v>0</v>
      </c>
    </row>
    <row r="10" spans="1:13" x14ac:dyDescent="0.3">
      <c r="K10" s="7">
        <f t="shared" si="0"/>
        <v>0</v>
      </c>
      <c r="L10" s="5">
        <f t="shared" si="2"/>
        <v>0</v>
      </c>
      <c r="M10">
        <f t="shared" si="1"/>
        <v>0</v>
      </c>
    </row>
    <row r="11" spans="1:13" x14ac:dyDescent="0.3">
      <c r="K11" s="7">
        <f t="shared" si="0"/>
        <v>0</v>
      </c>
      <c r="L11" s="5">
        <f t="shared" si="2"/>
        <v>0</v>
      </c>
      <c r="M11">
        <f t="shared" si="1"/>
        <v>0</v>
      </c>
    </row>
    <row r="12" spans="1:13" x14ac:dyDescent="0.3">
      <c r="K12" s="7">
        <f t="shared" si="0"/>
        <v>0</v>
      </c>
      <c r="L12" s="5">
        <f t="shared" si="2"/>
        <v>0</v>
      </c>
      <c r="M12">
        <f t="shared" si="1"/>
        <v>0</v>
      </c>
    </row>
    <row r="13" spans="1:13" x14ac:dyDescent="0.3">
      <c r="K13" s="7">
        <f t="shared" si="0"/>
        <v>0</v>
      </c>
      <c r="L13" s="5">
        <f t="shared" si="2"/>
        <v>0</v>
      </c>
      <c r="M13">
        <f t="shared" si="1"/>
        <v>0</v>
      </c>
    </row>
    <row r="14" spans="1:13" x14ac:dyDescent="0.3">
      <c r="K14" s="7">
        <f t="shared" si="0"/>
        <v>0</v>
      </c>
      <c r="L14" s="5">
        <f t="shared" si="2"/>
        <v>0</v>
      </c>
      <c r="M14">
        <f t="shared" si="1"/>
        <v>0</v>
      </c>
    </row>
    <row r="15" spans="1:13" x14ac:dyDescent="0.3">
      <c r="K15" s="7">
        <f t="shared" si="0"/>
        <v>0</v>
      </c>
      <c r="L15" s="5">
        <f t="shared" si="2"/>
        <v>0</v>
      </c>
      <c r="M15">
        <f t="shared" si="1"/>
        <v>0</v>
      </c>
    </row>
    <row r="16" spans="1:13" x14ac:dyDescent="0.3">
      <c r="K16" s="7">
        <f t="shared" si="0"/>
        <v>0</v>
      </c>
      <c r="L16" s="5">
        <f t="shared" si="2"/>
        <v>0</v>
      </c>
      <c r="M16">
        <f t="shared" si="1"/>
        <v>0</v>
      </c>
    </row>
    <row r="17" spans="11:13" x14ac:dyDescent="0.3">
      <c r="K17" s="7">
        <f t="shared" si="0"/>
        <v>0</v>
      </c>
      <c r="L17" s="5">
        <f t="shared" si="2"/>
        <v>0</v>
      </c>
      <c r="M17">
        <f t="shared" si="1"/>
        <v>0</v>
      </c>
    </row>
    <row r="18" spans="11:13" x14ac:dyDescent="0.3">
      <c r="K18" s="7">
        <f t="shared" si="0"/>
        <v>0</v>
      </c>
      <c r="L18" s="5">
        <f t="shared" si="2"/>
        <v>0</v>
      </c>
      <c r="M18">
        <f t="shared" si="1"/>
        <v>0</v>
      </c>
    </row>
    <row r="19" spans="11:13" x14ac:dyDescent="0.3">
      <c r="K19" s="7">
        <f t="shared" si="0"/>
        <v>0</v>
      </c>
      <c r="L19" s="5">
        <f t="shared" si="2"/>
        <v>0</v>
      </c>
      <c r="M19">
        <f t="shared" si="1"/>
        <v>0</v>
      </c>
    </row>
    <row r="20" spans="11:13" x14ac:dyDescent="0.3">
      <c r="K20" s="7">
        <f t="shared" si="0"/>
        <v>0</v>
      </c>
      <c r="L20" s="5">
        <f t="shared" si="2"/>
        <v>0</v>
      </c>
      <c r="M20">
        <f t="shared" si="1"/>
        <v>0</v>
      </c>
    </row>
    <row r="21" spans="11:13" x14ac:dyDescent="0.3">
      <c r="K21" s="7">
        <f t="shared" si="0"/>
        <v>0</v>
      </c>
      <c r="L21" s="5">
        <f t="shared" si="2"/>
        <v>0</v>
      </c>
      <c r="M21">
        <f t="shared" si="1"/>
        <v>0</v>
      </c>
    </row>
    <row r="22" spans="11:13" x14ac:dyDescent="0.3">
      <c r="K22" s="7">
        <f t="shared" si="0"/>
        <v>0</v>
      </c>
      <c r="L22" s="5">
        <f t="shared" si="2"/>
        <v>0</v>
      </c>
      <c r="M22">
        <f t="shared" si="1"/>
        <v>0</v>
      </c>
    </row>
    <row r="23" spans="11:13" x14ac:dyDescent="0.3">
      <c r="K23" s="7">
        <f t="shared" si="0"/>
        <v>0</v>
      </c>
      <c r="L23" s="5">
        <f t="shared" si="2"/>
        <v>0</v>
      </c>
      <c r="M23">
        <f t="shared" si="1"/>
        <v>0</v>
      </c>
    </row>
    <row r="24" spans="11:13" x14ac:dyDescent="0.3">
      <c r="K24" s="7">
        <f t="shared" si="0"/>
        <v>0</v>
      </c>
      <c r="L24" s="5">
        <f t="shared" si="2"/>
        <v>0</v>
      </c>
      <c r="M24">
        <f t="shared" si="1"/>
        <v>0</v>
      </c>
    </row>
    <row r="25" spans="11:13" x14ac:dyDescent="0.3">
      <c r="K25" s="7">
        <f t="shared" si="0"/>
        <v>0</v>
      </c>
      <c r="L25" s="5">
        <f t="shared" si="2"/>
        <v>0</v>
      </c>
      <c r="M25">
        <f t="shared" si="1"/>
        <v>0</v>
      </c>
    </row>
    <row r="26" spans="11:13" x14ac:dyDescent="0.3">
      <c r="K26" s="7">
        <f t="shared" si="0"/>
        <v>0</v>
      </c>
      <c r="L26" s="5">
        <f t="shared" si="2"/>
        <v>0</v>
      </c>
      <c r="M26">
        <f t="shared" si="1"/>
        <v>0</v>
      </c>
    </row>
    <row r="27" spans="11:13" x14ac:dyDescent="0.3">
      <c r="K27" s="7">
        <f t="shared" si="0"/>
        <v>0</v>
      </c>
      <c r="L27" s="5">
        <f t="shared" si="2"/>
        <v>0</v>
      </c>
      <c r="M27">
        <f t="shared" si="1"/>
        <v>0</v>
      </c>
    </row>
    <row r="28" spans="11:13" x14ac:dyDescent="0.3">
      <c r="K28" s="7">
        <f t="shared" si="0"/>
        <v>0</v>
      </c>
      <c r="L28" s="5">
        <f t="shared" si="2"/>
        <v>0</v>
      </c>
      <c r="M28">
        <f t="shared" si="1"/>
        <v>0</v>
      </c>
    </row>
    <row r="29" spans="11:13" x14ac:dyDescent="0.3">
      <c r="K29" s="7">
        <f t="shared" si="0"/>
        <v>0</v>
      </c>
      <c r="L29" s="5">
        <f t="shared" si="2"/>
        <v>0</v>
      </c>
      <c r="M29">
        <f t="shared" si="1"/>
        <v>0</v>
      </c>
    </row>
    <row r="30" spans="11:13" x14ac:dyDescent="0.3">
      <c r="K30" s="7">
        <f t="shared" si="0"/>
        <v>0</v>
      </c>
      <c r="L30" s="5">
        <f t="shared" si="2"/>
        <v>0</v>
      </c>
      <c r="M30">
        <f t="shared" si="1"/>
        <v>0</v>
      </c>
    </row>
    <row r="31" spans="11:13" x14ac:dyDescent="0.3">
      <c r="K31" s="7">
        <f t="shared" si="0"/>
        <v>0</v>
      </c>
      <c r="L31" s="5">
        <f t="shared" si="2"/>
        <v>0</v>
      </c>
      <c r="M31">
        <f t="shared" si="1"/>
        <v>0</v>
      </c>
    </row>
    <row r="32" spans="11:13" x14ac:dyDescent="0.3">
      <c r="K32" s="7">
        <f t="shared" si="0"/>
        <v>0</v>
      </c>
      <c r="L32" s="5">
        <f t="shared" si="2"/>
        <v>0</v>
      </c>
      <c r="M32">
        <f t="shared" si="1"/>
        <v>0</v>
      </c>
    </row>
    <row r="33" spans="11:13" x14ac:dyDescent="0.3">
      <c r="K33" s="7">
        <f t="shared" si="0"/>
        <v>0</v>
      </c>
      <c r="L33" s="5">
        <f t="shared" si="2"/>
        <v>0</v>
      </c>
      <c r="M33">
        <f t="shared" si="1"/>
        <v>0</v>
      </c>
    </row>
    <row r="34" spans="11:13" x14ac:dyDescent="0.3">
      <c r="K34" s="7">
        <f t="shared" si="0"/>
        <v>0</v>
      </c>
      <c r="L34" s="5">
        <f t="shared" si="2"/>
        <v>0</v>
      </c>
      <c r="M34">
        <f t="shared" si="1"/>
        <v>0</v>
      </c>
    </row>
    <row r="35" spans="11:13" x14ac:dyDescent="0.3">
      <c r="K35" s="7">
        <f t="shared" si="0"/>
        <v>0</v>
      </c>
      <c r="L35" s="5">
        <f t="shared" si="2"/>
        <v>0</v>
      </c>
      <c r="M35">
        <f t="shared" si="1"/>
        <v>0</v>
      </c>
    </row>
    <row r="36" spans="11:13" x14ac:dyDescent="0.3">
      <c r="K36" s="7">
        <f t="shared" si="0"/>
        <v>0</v>
      </c>
      <c r="L36" s="5">
        <f t="shared" si="2"/>
        <v>0</v>
      </c>
      <c r="M36">
        <f t="shared" si="1"/>
        <v>0</v>
      </c>
    </row>
    <row r="37" spans="11:13" x14ac:dyDescent="0.3">
      <c r="K37" s="7">
        <f t="shared" si="0"/>
        <v>0</v>
      </c>
      <c r="L37" s="5">
        <f t="shared" si="2"/>
        <v>0</v>
      </c>
      <c r="M37">
        <f t="shared" si="1"/>
        <v>0</v>
      </c>
    </row>
    <row r="38" spans="11:13" x14ac:dyDescent="0.3">
      <c r="K38" s="7">
        <f t="shared" si="0"/>
        <v>0</v>
      </c>
      <c r="L38" s="5">
        <f t="shared" si="2"/>
        <v>0</v>
      </c>
      <c r="M38">
        <f t="shared" si="1"/>
        <v>0</v>
      </c>
    </row>
    <row r="39" spans="11:13" x14ac:dyDescent="0.3">
      <c r="K39" s="7">
        <f t="shared" si="0"/>
        <v>0</v>
      </c>
      <c r="L39" s="5">
        <f t="shared" si="2"/>
        <v>0</v>
      </c>
      <c r="M39">
        <f t="shared" si="1"/>
        <v>0</v>
      </c>
    </row>
    <row r="40" spans="11:13" x14ac:dyDescent="0.3">
      <c r="K40" s="7">
        <f t="shared" si="0"/>
        <v>0</v>
      </c>
      <c r="L40" s="5">
        <f t="shared" si="2"/>
        <v>0</v>
      </c>
      <c r="M40">
        <f t="shared" si="1"/>
        <v>0</v>
      </c>
    </row>
    <row r="41" spans="11:13" x14ac:dyDescent="0.3">
      <c r="K41" s="7">
        <f t="shared" si="0"/>
        <v>0</v>
      </c>
      <c r="L41" s="5">
        <f t="shared" si="2"/>
        <v>0</v>
      </c>
      <c r="M41">
        <f t="shared" si="1"/>
        <v>0</v>
      </c>
    </row>
    <row r="42" spans="11:13" x14ac:dyDescent="0.3">
      <c r="K42" s="7">
        <f t="shared" si="0"/>
        <v>0</v>
      </c>
      <c r="L42" s="5">
        <f t="shared" si="2"/>
        <v>0</v>
      </c>
      <c r="M42">
        <f t="shared" si="1"/>
        <v>0</v>
      </c>
    </row>
    <row r="43" spans="11:13" x14ac:dyDescent="0.3">
      <c r="K43" s="7">
        <f t="shared" si="0"/>
        <v>0</v>
      </c>
      <c r="L43" s="5">
        <f t="shared" si="2"/>
        <v>0</v>
      </c>
      <c r="M43">
        <f t="shared" si="1"/>
        <v>0</v>
      </c>
    </row>
    <row r="44" spans="11:13" x14ac:dyDescent="0.3">
      <c r="K44" s="7">
        <f t="shared" si="0"/>
        <v>0</v>
      </c>
      <c r="L44" s="5">
        <f t="shared" si="2"/>
        <v>0</v>
      </c>
      <c r="M44">
        <f t="shared" si="1"/>
        <v>0</v>
      </c>
    </row>
    <row r="45" spans="11:13" x14ac:dyDescent="0.3">
      <c r="K45" s="7">
        <f t="shared" si="0"/>
        <v>0</v>
      </c>
      <c r="L45" s="5">
        <f t="shared" si="2"/>
        <v>0</v>
      </c>
      <c r="M45">
        <f t="shared" si="1"/>
        <v>0</v>
      </c>
    </row>
    <row r="46" spans="11:13" x14ac:dyDescent="0.3">
      <c r="K46" s="7">
        <f t="shared" si="0"/>
        <v>0</v>
      </c>
      <c r="L46" s="5">
        <f t="shared" si="2"/>
        <v>0</v>
      </c>
      <c r="M46">
        <f t="shared" si="1"/>
        <v>0</v>
      </c>
    </row>
    <row r="47" spans="11:13" x14ac:dyDescent="0.3">
      <c r="K47" s="7">
        <f t="shared" si="0"/>
        <v>0</v>
      </c>
      <c r="L47" s="5">
        <f t="shared" si="2"/>
        <v>0</v>
      </c>
      <c r="M47">
        <f t="shared" si="1"/>
        <v>0</v>
      </c>
    </row>
    <row r="48" spans="11:13" x14ac:dyDescent="0.3">
      <c r="K48" s="7">
        <f t="shared" si="0"/>
        <v>0</v>
      </c>
      <c r="L48" s="5">
        <f t="shared" si="2"/>
        <v>0</v>
      </c>
      <c r="M48">
        <f t="shared" si="1"/>
        <v>0</v>
      </c>
    </row>
    <row r="49" spans="11:13" x14ac:dyDescent="0.3">
      <c r="K49" s="7">
        <f t="shared" si="0"/>
        <v>0</v>
      </c>
      <c r="L49" s="5">
        <f t="shared" si="2"/>
        <v>0</v>
      </c>
      <c r="M49">
        <f t="shared" si="1"/>
        <v>0</v>
      </c>
    </row>
    <row r="50" spans="11:13" x14ac:dyDescent="0.3">
      <c r="K50" s="7">
        <f t="shared" si="0"/>
        <v>0</v>
      </c>
      <c r="L50" s="5">
        <f t="shared" si="2"/>
        <v>0</v>
      </c>
      <c r="M50">
        <f t="shared" si="1"/>
        <v>0</v>
      </c>
    </row>
    <row r="51" spans="11:13" x14ac:dyDescent="0.3">
      <c r="K51" s="7">
        <f t="shared" si="0"/>
        <v>0</v>
      </c>
      <c r="L51" s="5">
        <f t="shared" si="2"/>
        <v>0</v>
      </c>
      <c r="M51">
        <f t="shared" si="1"/>
        <v>0</v>
      </c>
    </row>
    <row r="52" spans="11:13" x14ac:dyDescent="0.3">
      <c r="K52" s="7">
        <f t="shared" si="0"/>
        <v>0</v>
      </c>
      <c r="L52" s="5">
        <f t="shared" si="2"/>
        <v>0</v>
      </c>
      <c r="M52">
        <f t="shared" si="1"/>
        <v>0</v>
      </c>
    </row>
    <row r="53" spans="11:13" x14ac:dyDescent="0.3">
      <c r="K53" s="7">
        <f t="shared" si="0"/>
        <v>0</v>
      </c>
      <c r="L53" s="5">
        <f t="shared" si="2"/>
        <v>0</v>
      </c>
      <c r="M53">
        <f t="shared" si="1"/>
        <v>0</v>
      </c>
    </row>
    <row r="54" spans="11:13" x14ac:dyDescent="0.3">
      <c r="K54" s="7">
        <f t="shared" si="0"/>
        <v>0</v>
      </c>
      <c r="L54" s="5">
        <f t="shared" si="2"/>
        <v>0</v>
      </c>
      <c r="M54">
        <f t="shared" si="1"/>
        <v>0</v>
      </c>
    </row>
    <row r="55" spans="11:13" x14ac:dyDescent="0.3">
      <c r="K55" s="7">
        <f t="shared" si="0"/>
        <v>0</v>
      </c>
      <c r="L55" s="5">
        <f t="shared" si="2"/>
        <v>0</v>
      </c>
      <c r="M55">
        <f t="shared" si="1"/>
        <v>0</v>
      </c>
    </row>
    <row r="56" spans="11:13" x14ac:dyDescent="0.3">
      <c r="K56" s="7">
        <f t="shared" si="0"/>
        <v>0</v>
      </c>
      <c r="L56" s="5">
        <f t="shared" si="2"/>
        <v>0</v>
      </c>
      <c r="M56">
        <f t="shared" si="1"/>
        <v>0</v>
      </c>
    </row>
    <row r="57" spans="11:13" x14ac:dyDescent="0.3">
      <c r="K57" s="7">
        <f t="shared" si="0"/>
        <v>0</v>
      </c>
      <c r="L57" s="5">
        <f t="shared" si="2"/>
        <v>0</v>
      </c>
      <c r="M57">
        <f t="shared" si="1"/>
        <v>0</v>
      </c>
    </row>
    <row r="58" spans="11:13" x14ac:dyDescent="0.3">
      <c r="K58" s="7">
        <f t="shared" si="0"/>
        <v>0</v>
      </c>
      <c r="L58" s="5">
        <f t="shared" si="2"/>
        <v>0</v>
      </c>
      <c r="M58">
        <f t="shared" si="1"/>
        <v>0</v>
      </c>
    </row>
    <row r="59" spans="11:13" x14ac:dyDescent="0.3">
      <c r="K59" s="7">
        <f t="shared" si="0"/>
        <v>0</v>
      </c>
      <c r="L59" s="5">
        <f t="shared" si="2"/>
        <v>0</v>
      </c>
      <c r="M59">
        <f t="shared" si="1"/>
        <v>0</v>
      </c>
    </row>
    <row r="60" spans="11:13" x14ac:dyDescent="0.3">
      <c r="K60" s="7">
        <f t="shared" si="0"/>
        <v>0</v>
      </c>
      <c r="L60" s="5">
        <f t="shared" si="2"/>
        <v>0</v>
      </c>
      <c r="M60">
        <f t="shared" si="1"/>
        <v>0</v>
      </c>
    </row>
    <row r="61" spans="11:13" x14ac:dyDescent="0.3">
      <c r="K61" s="7">
        <f t="shared" si="0"/>
        <v>0</v>
      </c>
      <c r="L61" s="5">
        <f t="shared" si="2"/>
        <v>0</v>
      </c>
      <c r="M61">
        <f t="shared" si="1"/>
        <v>0</v>
      </c>
    </row>
    <row r="62" spans="11:13" x14ac:dyDescent="0.3">
      <c r="K62" s="7">
        <f t="shared" si="0"/>
        <v>0</v>
      </c>
      <c r="L62" s="5">
        <f t="shared" si="2"/>
        <v>0</v>
      </c>
      <c r="M62">
        <f t="shared" si="1"/>
        <v>0</v>
      </c>
    </row>
    <row r="63" spans="11:13" x14ac:dyDescent="0.3">
      <c r="K63" s="7">
        <f t="shared" si="0"/>
        <v>0</v>
      </c>
      <c r="L63" s="5">
        <f t="shared" si="2"/>
        <v>0</v>
      </c>
      <c r="M63">
        <f t="shared" si="1"/>
        <v>0</v>
      </c>
    </row>
    <row r="64" spans="11:13" x14ac:dyDescent="0.3">
      <c r="K64" s="7">
        <f t="shared" si="0"/>
        <v>0</v>
      </c>
      <c r="L64" s="5">
        <f t="shared" si="2"/>
        <v>0</v>
      </c>
      <c r="M64">
        <f t="shared" si="1"/>
        <v>0</v>
      </c>
    </row>
    <row r="65" spans="11:13" x14ac:dyDescent="0.3">
      <c r="K65" s="7">
        <f t="shared" si="0"/>
        <v>0</v>
      </c>
      <c r="L65" s="5">
        <f t="shared" si="2"/>
        <v>0</v>
      </c>
      <c r="M65">
        <f t="shared" si="1"/>
        <v>0</v>
      </c>
    </row>
    <row r="66" spans="11:13" x14ac:dyDescent="0.3">
      <c r="K66" s="7">
        <f t="shared" si="0"/>
        <v>0</v>
      </c>
      <c r="L66" s="5">
        <f t="shared" si="2"/>
        <v>0</v>
      </c>
      <c r="M66">
        <f t="shared" si="1"/>
        <v>0</v>
      </c>
    </row>
    <row r="67" spans="11:13" x14ac:dyDescent="0.3">
      <c r="K67" s="7">
        <f t="shared" si="0"/>
        <v>0</v>
      </c>
      <c r="L67" s="5">
        <f t="shared" si="2"/>
        <v>0</v>
      </c>
      <c r="M67">
        <f t="shared" si="1"/>
        <v>0</v>
      </c>
    </row>
    <row r="68" spans="11:13" x14ac:dyDescent="0.3">
      <c r="K68" s="7">
        <f t="shared" si="0"/>
        <v>0</v>
      </c>
      <c r="L68" s="5">
        <f t="shared" si="2"/>
        <v>0</v>
      </c>
      <c r="M68">
        <f t="shared" si="1"/>
        <v>0</v>
      </c>
    </row>
    <row r="69" spans="11:13" x14ac:dyDescent="0.3">
      <c r="K69" s="7">
        <f t="shared" ref="K69:K132" si="3">SUM(F69:J69)</f>
        <v>0</v>
      </c>
      <c r="L69" s="5">
        <f t="shared" si="2"/>
        <v>0</v>
      </c>
      <c r="M69">
        <f t="shared" ref="M69:M132" si="4">SUM(K69*L69)</f>
        <v>0</v>
      </c>
    </row>
    <row r="70" spans="11:13" x14ac:dyDescent="0.3">
      <c r="K70" s="7">
        <f t="shared" si="3"/>
        <v>0</v>
      </c>
      <c r="L70" s="5">
        <f t="shared" ref="L70:L133" si="5">IF(D70="X",0,IF(E70="",0,IF(E70="H",0,VLOOKUP(E70,$F$539:$G$553,2))))</f>
        <v>0</v>
      </c>
      <c r="M70">
        <f t="shared" si="4"/>
        <v>0</v>
      </c>
    </row>
    <row r="71" spans="11:13" x14ac:dyDescent="0.3">
      <c r="K71" s="7">
        <f t="shared" si="3"/>
        <v>0</v>
      </c>
      <c r="L71" s="5">
        <f t="shared" si="5"/>
        <v>0</v>
      </c>
      <c r="M71">
        <f t="shared" si="4"/>
        <v>0</v>
      </c>
    </row>
    <row r="72" spans="11:13" x14ac:dyDescent="0.3">
      <c r="K72" s="7">
        <f t="shared" si="3"/>
        <v>0</v>
      </c>
      <c r="L72" s="5">
        <f t="shared" si="5"/>
        <v>0</v>
      </c>
      <c r="M72">
        <f t="shared" si="4"/>
        <v>0</v>
      </c>
    </row>
    <row r="73" spans="11:13" x14ac:dyDescent="0.3">
      <c r="K73" s="7">
        <f t="shared" si="3"/>
        <v>0</v>
      </c>
      <c r="L73" s="5">
        <f t="shared" si="5"/>
        <v>0</v>
      </c>
      <c r="M73">
        <f t="shared" si="4"/>
        <v>0</v>
      </c>
    </row>
    <row r="74" spans="11:13" x14ac:dyDescent="0.3">
      <c r="K74" s="7">
        <f t="shared" si="3"/>
        <v>0</v>
      </c>
      <c r="L74" s="5">
        <f t="shared" si="5"/>
        <v>0</v>
      </c>
      <c r="M74">
        <f t="shared" si="4"/>
        <v>0</v>
      </c>
    </row>
    <row r="75" spans="11:13" x14ac:dyDescent="0.3">
      <c r="K75" s="7">
        <f t="shared" si="3"/>
        <v>0</v>
      </c>
      <c r="L75" s="5">
        <f t="shared" si="5"/>
        <v>0</v>
      </c>
      <c r="M75">
        <f t="shared" si="4"/>
        <v>0</v>
      </c>
    </row>
    <row r="76" spans="11:13" x14ac:dyDescent="0.3">
      <c r="K76" s="7">
        <f t="shared" si="3"/>
        <v>0</v>
      </c>
      <c r="L76" s="5">
        <f t="shared" si="5"/>
        <v>0</v>
      </c>
      <c r="M76">
        <f t="shared" si="4"/>
        <v>0</v>
      </c>
    </row>
    <row r="77" spans="11:13" x14ac:dyDescent="0.3">
      <c r="K77" s="7">
        <f t="shared" si="3"/>
        <v>0</v>
      </c>
      <c r="L77" s="5">
        <f t="shared" si="5"/>
        <v>0</v>
      </c>
      <c r="M77">
        <f t="shared" si="4"/>
        <v>0</v>
      </c>
    </row>
    <row r="78" spans="11:13" x14ac:dyDescent="0.3">
      <c r="K78" s="7">
        <f t="shared" si="3"/>
        <v>0</v>
      </c>
      <c r="L78" s="5">
        <f t="shared" si="5"/>
        <v>0</v>
      </c>
      <c r="M78">
        <f t="shared" si="4"/>
        <v>0</v>
      </c>
    </row>
    <row r="79" spans="11:13" x14ac:dyDescent="0.3">
      <c r="K79" s="7">
        <f t="shared" si="3"/>
        <v>0</v>
      </c>
      <c r="L79" s="5">
        <f t="shared" si="5"/>
        <v>0</v>
      </c>
      <c r="M79">
        <f t="shared" si="4"/>
        <v>0</v>
      </c>
    </row>
    <row r="80" spans="11:13" x14ac:dyDescent="0.3">
      <c r="K80" s="7">
        <f t="shared" si="3"/>
        <v>0</v>
      </c>
      <c r="L80" s="5">
        <f t="shared" si="5"/>
        <v>0</v>
      </c>
      <c r="M80">
        <f t="shared" si="4"/>
        <v>0</v>
      </c>
    </row>
    <row r="81" spans="11:13" x14ac:dyDescent="0.3">
      <c r="K81" s="7">
        <f t="shared" si="3"/>
        <v>0</v>
      </c>
      <c r="L81" s="5">
        <f t="shared" si="5"/>
        <v>0</v>
      </c>
      <c r="M81">
        <f t="shared" si="4"/>
        <v>0</v>
      </c>
    </row>
    <row r="82" spans="11:13" x14ac:dyDescent="0.3">
      <c r="K82" s="7">
        <f t="shared" si="3"/>
        <v>0</v>
      </c>
      <c r="L82" s="5">
        <f t="shared" si="5"/>
        <v>0</v>
      </c>
      <c r="M82">
        <f t="shared" si="4"/>
        <v>0</v>
      </c>
    </row>
    <row r="83" spans="11:13" x14ac:dyDescent="0.3">
      <c r="K83" s="7">
        <f t="shared" si="3"/>
        <v>0</v>
      </c>
      <c r="L83" s="5">
        <f t="shared" si="5"/>
        <v>0</v>
      </c>
      <c r="M83">
        <f t="shared" si="4"/>
        <v>0</v>
      </c>
    </row>
    <row r="84" spans="11:13" x14ac:dyDescent="0.3">
      <c r="K84" s="7">
        <f t="shared" si="3"/>
        <v>0</v>
      </c>
      <c r="L84" s="5">
        <f t="shared" si="5"/>
        <v>0</v>
      </c>
      <c r="M84">
        <f t="shared" si="4"/>
        <v>0</v>
      </c>
    </row>
    <row r="85" spans="11:13" x14ac:dyDescent="0.3">
      <c r="K85" s="7">
        <f t="shared" si="3"/>
        <v>0</v>
      </c>
      <c r="L85" s="5">
        <f t="shared" si="5"/>
        <v>0</v>
      </c>
      <c r="M85">
        <f t="shared" si="4"/>
        <v>0</v>
      </c>
    </row>
    <row r="86" spans="11:13" x14ac:dyDescent="0.3">
      <c r="K86" s="7">
        <f t="shared" si="3"/>
        <v>0</v>
      </c>
      <c r="L86" s="5">
        <f t="shared" si="5"/>
        <v>0</v>
      </c>
      <c r="M86">
        <f t="shared" si="4"/>
        <v>0</v>
      </c>
    </row>
    <row r="87" spans="11:13" x14ac:dyDescent="0.3">
      <c r="K87" s="7">
        <f t="shared" si="3"/>
        <v>0</v>
      </c>
      <c r="L87" s="5">
        <f t="shared" si="5"/>
        <v>0</v>
      </c>
      <c r="M87">
        <f t="shared" si="4"/>
        <v>0</v>
      </c>
    </row>
    <row r="88" spans="11:13" x14ac:dyDescent="0.3">
      <c r="K88" s="7">
        <f t="shared" si="3"/>
        <v>0</v>
      </c>
      <c r="L88" s="5">
        <f t="shared" si="5"/>
        <v>0</v>
      </c>
      <c r="M88">
        <f t="shared" si="4"/>
        <v>0</v>
      </c>
    </row>
    <row r="89" spans="11:13" x14ac:dyDescent="0.3">
      <c r="K89" s="7">
        <f t="shared" si="3"/>
        <v>0</v>
      </c>
      <c r="L89" s="5">
        <f t="shared" si="5"/>
        <v>0</v>
      </c>
      <c r="M89">
        <f t="shared" si="4"/>
        <v>0</v>
      </c>
    </row>
    <row r="90" spans="11:13" x14ac:dyDescent="0.3">
      <c r="K90" s="7">
        <f t="shared" si="3"/>
        <v>0</v>
      </c>
      <c r="L90" s="5">
        <f t="shared" si="5"/>
        <v>0</v>
      </c>
      <c r="M90">
        <f t="shared" si="4"/>
        <v>0</v>
      </c>
    </row>
    <row r="91" spans="11:13" x14ac:dyDescent="0.3">
      <c r="K91" s="7">
        <f t="shared" si="3"/>
        <v>0</v>
      </c>
      <c r="L91" s="5">
        <f t="shared" si="5"/>
        <v>0</v>
      </c>
      <c r="M91">
        <f t="shared" si="4"/>
        <v>0</v>
      </c>
    </row>
    <row r="92" spans="11:13" x14ac:dyDescent="0.3">
      <c r="K92" s="7">
        <f t="shared" si="3"/>
        <v>0</v>
      </c>
      <c r="L92" s="5">
        <f t="shared" si="5"/>
        <v>0</v>
      </c>
      <c r="M92">
        <f t="shared" si="4"/>
        <v>0</v>
      </c>
    </row>
    <row r="93" spans="11:13" x14ac:dyDescent="0.3">
      <c r="K93" s="7">
        <f t="shared" si="3"/>
        <v>0</v>
      </c>
      <c r="L93" s="5">
        <f t="shared" si="5"/>
        <v>0</v>
      </c>
      <c r="M93">
        <f t="shared" si="4"/>
        <v>0</v>
      </c>
    </row>
    <row r="94" spans="11:13" x14ac:dyDescent="0.3">
      <c r="K94" s="7">
        <f t="shared" si="3"/>
        <v>0</v>
      </c>
      <c r="L94" s="5">
        <f t="shared" si="5"/>
        <v>0</v>
      </c>
      <c r="M94">
        <f t="shared" si="4"/>
        <v>0</v>
      </c>
    </row>
    <row r="95" spans="11:13" x14ac:dyDescent="0.3">
      <c r="K95" s="7">
        <f t="shared" si="3"/>
        <v>0</v>
      </c>
      <c r="L95" s="5">
        <f t="shared" si="5"/>
        <v>0</v>
      </c>
      <c r="M95">
        <f t="shared" si="4"/>
        <v>0</v>
      </c>
    </row>
    <row r="96" spans="11:13" x14ac:dyDescent="0.3">
      <c r="K96" s="7">
        <f t="shared" si="3"/>
        <v>0</v>
      </c>
      <c r="L96" s="5">
        <f t="shared" si="5"/>
        <v>0</v>
      </c>
      <c r="M96">
        <f t="shared" si="4"/>
        <v>0</v>
      </c>
    </row>
    <row r="97" spans="11:13" x14ac:dyDescent="0.3">
      <c r="K97" s="7">
        <f t="shared" si="3"/>
        <v>0</v>
      </c>
      <c r="L97" s="5">
        <f t="shared" si="5"/>
        <v>0</v>
      </c>
      <c r="M97">
        <f t="shared" si="4"/>
        <v>0</v>
      </c>
    </row>
    <row r="98" spans="11:13" x14ac:dyDescent="0.3">
      <c r="K98" s="7">
        <f t="shared" si="3"/>
        <v>0</v>
      </c>
      <c r="L98" s="5">
        <f t="shared" si="5"/>
        <v>0</v>
      </c>
      <c r="M98">
        <f t="shared" si="4"/>
        <v>0</v>
      </c>
    </row>
    <row r="99" spans="11:13" x14ac:dyDescent="0.3">
      <c r="K99" s="7">
        <f t="shared" si="3"/>
        <v>0</v>
      </c>
      <c r="L99" s="5">
        <f t="shared" si="5"/>
        <v>0</v>
      </c>
      <c r="M99">
        <f t="shared" si="4"/>
        <v>0</v>
      </c>
    </row>
    <row r="100" spans="11:13" x14ac:dyDescent="0.3">
      <c r="K100" s="7">
        <f t="shared" si="3"/>
        <v>0</v>
      </c>
      <c r="L100" s="5">
        <f t="shared" si="5"/>
        <v>0</v>
      </c>
      <c r="M100">
        <f t="shared" si="4"/>
        <v>0</v>
      </c>
    </row>
    <row r="101" spans="11:13" x14ac:dyDescent="0.3">
      <c r="K101" s="7">
        <f t="shared" si="3"/>
        <v>0</v>
      </c>
      <c r="L101" s="5">
        <f t="shared" si="5"/>
        <v>0</v>
      </c>
      <c r="M101">
        <f t="shared" si="4"/>
        <v>0</v>
      </c>
    </row>
    <row r="102" spans="11:13" x14ac:dyDescent="0.3">
      <c r="K102" s="7">
        <f t="shared" si="3"/>
        <v>0</v>
      </c>
      <c r="L102" s="5">
        <f t="shared" si="5"/>
        <v>0</v>
      </c>
      <c r="M102">
        <f t="shared" si="4"/>
        <v>0</v>
      </c>
    </row>
    <row r="103" spans="11:13" x14ac:dyDescent="0.3">
      <c r="K103" s="7">
        <f t="shared" si="3"/>
        <v>0</v>
      </c>
      <c r="L103" s="5">
        <f t="shared" si="5"/>
        <v>0</v>
      </c>
      <c r="M103">
        <f t="shared" si="4"/>
        <v>0</v>
      </c>
    </row>
    <row r="104" spans="11:13" x14ac:dyDescent="0.3">
      <c r="K104" s="7">
        <f t="shared" si="3"/>
        <v>0</v>
      </c>
      <c r="L104" s="5">
        <f t="shared" si="5"/>
        <v>0</v>
      </c>
      <c r="M104">
        <f t="shared" si="4"/>
        <v>0</v>
      </c>
    </row>
    <row r="105" spans="11:13" x14ac:dyDescent="0.3">
      <c r="K105" s="7">
        <f t="shared" si="3"/>
        <v>0</v>
      </c>
      <c r="L105" s="5">
        <f t="shared" si="5"/>
        <v>0</v>
      </c>
      <c r="M105">
        <f t="shared" si="4"/>
        <v>0</v>
      </c>
    </row>
    <row r="106" spans="11:13" x14ac:dyDescent="0.3">
      <c r="K106" s="7">
        <f t="shared" si="3"/>
        <v>0</v>
      </c>
      <c r="L106" s="5">
        <f t="shared" si="5"/>
        <v>0</v>
      </c>
      <c r="M106">
        <f t="shared" si="4"/>
        <v>0</v>
      </c>
    </row>
    <row r="107" spans="11:13" x14ac:dyDescent="0.3">
      <c r="K107" s="7">
        <f t="shared" si="3"/>
        <v>0</v>
      </c>
      <c r="L107" s="5">
        <f t="shared" si="5"/>
        <v>0</v>
      </c>
      <c r="M107">
        <f t="shared" si="4"/>
        <v>0</v>
      </c>
    </row>
    <row r="108" spans="11:13" x14ac:dyDescent="0.3">
      <c r="K108" s="7">
        <f t="shared" si="3"/>
        <v>0</v>
      </c>
      <c r="L108" s="5">
        <f t="shared" si="5"/>
        <v>0</v>
      </c>
      <c r="M108">
        <f t="shared" si="4"/>
        <v>0</v>
      </c>
    </row>
    <row r="109" spans="11:13" x14ac:dyDescent="0.3">
      <c r="K109" s="7">
        <f t="shared" si="3"/>
        <v>0</v>
      </c>
      <c r="L109" s="5">
        <f t="shared" si="5"/>
        <v>0</v>
      </c>
      <c r="M109">
        <f t="shared" si="4"/>
        <v>0</v>
      </c>
    </row>
    <row r="110" spans="11:13" x14ac:dyDescent="0.3">
      <c r="K110" s="7">
        <f t="shared" si="3"/>
        <v>0</v>
      </c>
      <c r="L110" s="5">
        <f t="shared" si="5"/>
        <v>0</v>
      </c>
      <c r="M110">
        <f t="shared" si="4"/>
        <v>0</v>
      </c>
    </row>
    <row r="111" spans="11:13" x14ac:dyDescent="0.3">
      <c r="K111" s="7">
        <f t="shared" si="3"/>
        <v>0</v>
      </c>
      <c r="L111" s="5">
        <f t="shared" si="5"/>
        <v>0</v>
      </c>
      <c r="M111">
        <f t="shared" si="4"/>
        <v>0</v>
      </c>
    </row>
    <row r="112" spans="11:13" x14ac:dyDescent="0.3">
      <c r="K112" s="7">
        <f t="shared" si="3"/>
        <v>0</v>
      </c>
      <c r="L112" s="5">
        <f t="shared" si="5"/>
        <v>0</v>
      </c>
      <c r="M112">
        <f t="shared" si="4"/>
        <v>0</v>
      </c>
    </row>
    <row r="113" spans="11:13" x14ac:dyDescent="0.3">
      <c r="K113" s="7">
        <f t="shared" si="3"/>
        <v>0</v>
      </c>
      <c r="L113" s="5">
        <f t="shared" si="5"/>
        <v>0</v>
      </c>
      <c r="M113">
        <f t="shared" si="4"/>
        <v>0</v>
      </c>
    </row>
    <row r="114" spans="11:13" x14ac:dyDescent="0.3">
      <c r="K114" s="7">
        <f t="shared" si="3"/>
        <v>0</v>
      </c>
      <c r="L114" s="5">
        <f t="shared" si="5"/>
        <v>0</v>
      </c>
      <c r="M114">
        <f t="shared" si="4"/>
        <v>0</v>
      </c>
    </row>
    <row r="115" spans="11:13" x14ac:dyDescent="0.3">
      <c r="K115" s="7">
        <f t="shared" si="3"/>
        <v>0</v>
      </c>
      <c r="L115" s="5">
        <f t="shared" si="5"/>
        <v>0</v>
      </c>
      <c r="M115">
        <f t="shared" si="4"/>
        <v>0</v>
      </c>
    </row>
    <row r="116" spans="11:13" x14ac:dyDescent="0.3">
      <c r="K116" s="7">
        <f t="shared" si="3"/>
        <v>0</v>
      </c>
      <c r="L116" s="5">
        <f t="shared" si="5"/>
        <v>0</v>
      </c>
      <c r="M116">
        <f t="shared" si="4"/>
        <v>0</v>
      </c>
    </row>
    <row r="117" spans="11:13" x14ac:dyDescent="0.3">
      <c r="K117" s="7">
        <f t="shared" si="3"/>
        <v>0</v>
      </c>
      <c r="L117" s="5">
        <f t="shared" si="5"/>
        <v>0</v>
      </c>
      <c r="M117">
        <f t="shared" si="4"/>
        <v>0</v>
      </c>
    </row>
    <row r="118" spans="11:13" x14ac:dyDescent="0.3">
      <c r="K118" s="7">
        <f t="shared" si="3"/>
        <v>0</v>
      </c>
      <c r="L118" s="5">
        <f t="shared" si="5"/>
        <v>0</v>
      </c>
      <c r="M118">
        <f t="shared" si="4"/>
        <v>0</v>
      </c>
    </row>
    <row r="119" spans="11:13" x14ac:dyDescent="0.3">
      <c r="K119" s="7">
        <f t="shared" si="3"/>
        <v>0</v>
      </c>
      <c r="L119" s="5">
        <f t="shared" si="5"/>
        <v>0</v>
      </c>
      <c r="M119">
        <f t="shared" si="4"/>
        <v>0</v>
      </c>
    </row>
    <row r="120" spans="11:13" x14ac:dyDescent="0.3">
      <c r="K120" s="7">
        <f t="shared" si="3"/>
        <v>0</v>
      </c>
      <c r="L120" s="5">
        <f t="shared" si="5"/>
        <v>0</v>
      </c>
      <c r="M120">
        <f t="shared" si="4"/>
        <v>0</v>
      </c>
    </row>
    <row r="121" spans="11:13" x14ac:dyDescent="0.3">
      <c r="K121" s="7">
        <f t="shared" si="3"/>
        <v>0</v>
      </c>
      <c r="L121" s="5">
        <f t="shared" si="5"/>
        <v>0</v>
      </c>
      <c r="M121">
        <f t="shared" si="4"/>
        <v>0</v>
      </c>
    </row>
    <row r="122" spans="11:13" x14ac:dyDescent="0.3">
      <c r="K122" s="7">
        <f t="shared" si="3"/>
        <v>0</v>
      </c>
      <c r="L122" s="5">
        <f t="shared" si="5"/>
        <v>0</v>
      </c>
      <c r="M122">
        <f t="shared" si="4"/>
        <v>0</v>
      </c>
    </row>
    <row r="123" spans="11:13" x14ac:dyDescent="0.3">
      <c r="K123" s="7">
        <f t="shared" si="3"/>
        <v>0</v>
      </c>
      <c r="L123" s="5">
        <f t="shared" si="5"/>
        <v>0</v>
      </c>
      <c r="M123">
        <f t="shared" si="4"/>
        <v>0</v>
      </c>
    </row>
    <row r="124" spans="11:13" x14ac:dyDescent="0.3">
      <c r="K124" s="7">
        <f t="shared" si="3"/>
        <v>0</v>
      </c>
      <c r="L124" s="5">
        <f t="shared" si="5"/>
        <v>0</v>
      </c>
      <c r="M124">
        <f t="shared" si="4"/>
        <v>0</v>
      </c>
    </row>
    <row r="125" spans="11:13" x14ac:dyDescent="0.3">
      <c r="K125" s="7">
        <f t="shared" si="3"/>
        <v>0</v>
      </c>
      <c r="L125" s="5">
        <f t="shared" si="5"/>
        <v>0</v>
      </c>
      <c r="M125">
        <f t="shared" si="4"/>
        <v>0</v>
      </c>
    </row>
    <row r="126" spans="11:13" x14ac:dyDescent="0.3">
      <c r="K126" s="7">
        <f t="shared" si="3"/>
        <v>0</v>
      </c>
      <c r="L126" s="5">
        <f t="shared" si="5"/>
        <v>0</v>
      </c>
      <c r="M126">
        <f t="shared" si="4"/>
        <v>0</v>
      </c>
    </row>
    <row r="127" spans="11:13" x14ac:dyDescent="0.3">
      <c r="K127" s="7">
        <f t="shared" si="3"/>
        <v>0</v>
      </c>
      <c r="L127" s="5">
        <f t="shared" si="5"/>
        <v>0</v>
      </c>
      <c r="M127">
        <f t="shared" si="4"/>
        <v>0</v>
      </c>
    </row>
    <row r="128" spans="11:13" x14ac:dyDescent="0.3">
      <c r="K128" s="7">
        <f t="shared" si="3"/>
        <v>0</v>
      </c>
      <c r="L128" s="5">
        <f t="shared" si="5"/>
        <v>0</v>
      </c>
      <c r="M128">
        <f t="shared" si="4"/>
        <v>0</v>
      </c>
    </row>
    <row r="129" spans="11:13" x14ac:dyDescent="0.3">
      <c r="K129" s="7">
        <f t="shared" si="3"/>
        <v>0</v>
      </c>
      <c r="L129" s="5">
        <f t="shared" si="5"/>
        <v>0</v>
      </c>
      <c r="M129">
        <f t="shared" si="4"/>
        <v>0</v>
      </c>
    </row>
    <row r="130" spans="11:13" x14ac:dyDescent="0.3">
      <c r="K130" s="7">
        <f t="shared" si="3"/>
        <v>0</v>
      </c>
      <c r="L130" s="5">
        <f t="shared" si="5"/>
        <v>0</v>
      </c>
      <c r="M130">
        <f t="shared" si="4"/>
        <v>0</v>
      </c>
    </row>
    <row r="131" spans="11:13" x14ac:dyDescent="0.3">
      <c r="K131" s="7">
        <f t="shared" si="3"/>
        <v>0</v>
      </c>
      <c r="L131" s="5">
        <f t="shared" si="5"/>
        <v>0</v>
      </c>
      <c r="M131">
        <f t="shared" si="4"/>
        <v>0</v>
      </c>
    </row>
    <row r="132" spans="11:13" x14ac:dyDescent="0.3">
      <c r="K132" s="7">
        <f t="shared" si="3"/>
        <v>0</v>
      </c>
      <c r="L132" s="5">
        <f t="shared" si="5"/>
        <v>0</v>
      </c>
      <c r="M132">
        <f t="shared" si="4"/>
        <v>0</v>
      </c>
    </row>
    <row r="133" spans="11:13" x14ac:dyDescent="0.3">
      <c r="K133" s="7">
        <f t="shared" ref="K133:K196" si="6">SUM(F133:J133)</f>
        <v>0</v>
      </c>
      <c r="L133" s="5">
        <f t="shared" si="5"/>
        <v>0</v>
      </c>
      <c r="M133">
        <f t="shared" ref="M133:M196" si="7">SUM(K133*L133)</f>
        <v>0</v>
      </c>
    </row>
    <row r="134" spans="11:13" x14ac:dyDescent="0.3">
      <c r="K134" s="7">
        <f t="shared" si="6"/>
        <v>0</v>
      </c>
      <c r="L134" s="5">
        <f t="shared" ref="L134:L197" si="8">IF(D134="X",0,IF(E134="",0,IF(E134="H",0,VLOOKUP(E134,$F$539:$G$553,2))))</f>
        <v>0</v>
      </c>
      <c r="M134">
        <f t="shared" si="7"/>
        <v>0</v>
      </c>
    </row>
    <row r="135" spans="11:13" x14ac:dyDescent="0.3">
      <c r="K135" s="7">
        <f t="shared" si="6"/>
        <v>0</v>
      </c>
      <c r="L135" s="5">
        <f t="shared" si="8"/>
        <v>0</v>
      </c>
      <c r="M135">
        <f t="shared" si="7"/>
        <v>0</v>
      </c>
    </row>
    <row r="136" spans="11:13" x14ac:dyDescent="0.3">
      <c r="K136" s="7">
        <f t="shared" si="6"/>
        <v>0</v>
      </c>
      <c r="L136" s="5">
        <f t="shared" si="8"/>
        <v>0</v>
      </c>
      <c r="M136">
        <f t="shared" si="7"/>
        <v>0</v>
      </c>
    </row>
    <row r="137" spans="11:13" x14ac:dyDescent="0.3">
      <c r="K137" s="7">
        <f t="shared" si="6"/>
        <v>0</v>
      </c>
      <c r="L137" s="5">
        <f t="shared" si="8"/>
        <v>0</v>
      </c>
      <c r="M137">
        <f t="shared" si="7"/>
        <v>0</v>
      </c>
    </row>
    <row r="138" spans="11:13" x14ac:dyDescent="0.3">
      <c r="K138" s="7">
        <f t="shared" si="6"/>
        <v>0</v>
      </c>
      <c r="L138" s="5">
        <f t="shared" si="8"/>
        <v>0</v>
      </c>
      <c r="M138">
        <f t="shared" si="7"/>
        <v>0</v>
      </c>
    </row>
    <row r="139" spans="11:13" x14ac:dyDescent="0.3">
      <c r="K139" s="7">
        <f t="shared" si="6"/>
        <v>0</v>
      </c>
      <c r="L139" s="5">
        <f t="shared" si="8"/>
        <v>0</v>
      </c>
      <c r="M139">
        <f t="shared" si="7"/>
        <v>0</v>
      </c>
    </row>
    <row r="140" spans="11:13" x14ac:dyDescent="0.3">
      <c r="K140" s="7">
        <f t="shared" si="6"/>
        <v>0</v>
      </c>
      <c r="L140" s="5">
        <f t="shared" si="8"/>
        <v>0</v>
      </c>
      <c r="M140">
        <f t="shared" si="7"/>
        <v>0</v>
      </c>
    </row>
    <row r="141" spans="11:13" x14ac:dyDescent="0.3">
      <c r="K141" s="7">
        <f t="shared" si="6"/>
        <v>0</v>
      </c>
      <c r="L141" s="5">
        <f t="shared" si="8"/>
        <v>0</v>
      </c>
      <c r="M141">
        <f t="shared" si="7"/>
        <v>0</v>
      </c>
    </row>
    <row r="142" spans="11:13" x14ac:dyDescent="0.3">
      <c r="K142" s="7">
        <f t="shared" si="6"/>
        <v>0</v>
      </c>
      <c r="L142" s="5">
        <f t="shared" si="8"/>
        <v>0</v>
      </c>
      <c r="M142">
        <f t="shared" si="7"/>
        <v>0</v>
      </c>
    </row>
    <row r="143" spans="11:13" x14ac:dyDescent="0.3">
      <c r="K143" s="7">
        <f t="shared" si="6"/>
        <v>0</v>
      </c>
      <c r="L143" s="5">
        <f t="shared" si="8"/>
        <v>0</v>
      </c>
      <c r="M143">
        <f t="shared" si="7"/>
        <v>0</v>
      </c>
    </row>
    <row r="144" spans="11:13" x14ac:dyDescent="0.3">
      <c r="K144" s="7">
        <f t="shared" si="6"/>
        <v>0</v>
      </c>
      <c r="L144" s="5">
        <f t="shared" si="8"/>
        <v>0</v>
      </c>
      <c r="M144">
        <f t="shared" si="7"/>
        <v>0</v>
      </c>
    </row>
    <row r="145" spans="11:13" x14ac:dyDescent="0.3">
      <c r="K145" s="7">
        <f t="shared" si="6"/>
        <v>0</v>
      </c>
      <c r="L145" s="5">
        <f t="shared" si="8"/>
        <v>0</v>
      </c>
      <c r="M145">
        <f t="shared" si="7"/>
        <v>0</v>
      </c>
    </row>
    <row r="146" spans="11:13" x14ac:dyDescent="0.3">
      <c r="K146" s="7">
        <f t="shared" si="6"/>
        <v>0</v>
      </c>
      <c r="L146" s="5">
        <f t="shared" si="8"/>
        <v>0</v>
      </c>
      <c r="M146">
        <f t="shared" si="7"/>
        <v>0</v>
      </c>
    </row>
    <row r="147" spans="11:13" x14ac:dyDescent="0.3">
      <c r="K147" s="7">
        <f t="shared" si="6"/>
        <v>0</v>
      </c>
      <c r="L147" s="5">
        <f t="shared" si="8"/>
        <v>0</v>
      </c>
      <c r="M147">
        <f t="shared" si="7"/>
        <v>0</v>
      </c>
    </row>
    <row r="148" spans="11:13" x14ac:dyDescent="0.3">
      <c r="K148" s="7">
        <f t="shared" si="6"/>
        <v>0</v>
      </c>
      <c r="L148" s="5">
        <f t="shared" si="8"/>
        <v>0</v>
      </c>
      <c r="M148">
        <f t="shared" si="7"/>
        <v>0</v>
      </c>
    </row>
    <row r="149" spans="11:13" x14ac:dyDescent="0.3">
      <c r="K149" s="7">
        <f t="shared" si="6"/>
        <v>0</v>
      </c>
      <c r="L149" s="5">
        <f t="shared" si="8"/>
        <v>0</v>
      </c>
      <c r="M149">
        <f t="shared" si="7"/>
        <v>0</v>
      </c>
    </row>
    <row r="150" spans="11:13" x14ac:dyDescent="0.3">
      <c r="K150" s="7">
        <f t="shared" si="6"/>
        <v>0</v>
      </c>
      <c r="L150" s="5">
        <f t="shared" si="8"/>
        <v>0</v>
      </c>
      <c r="M150">
        <f t="shared" si="7"/>
        <v>0</v>
      </c>
    </row>
    <row r="151" spans="11:13" x14ac:dyDescent="0.3">
      <c r="K151" s="7">
        <f t="shared" si="6"/>
        <v>0</v>
      </c>
      <c r="L151" s="5">
        <f t="shared" si="8"/>
        <v>0</v>
      </c>
      <c r="M151">
        <f t="shared" si="7"/>
        <v>0</v>
      </c>
    </row>
    <row r="152" spans="11:13" x14ac:dyDescent="0.3">
      <c r="K152" s="7">
        <f t="shared" si="6"/>
        <v>0</v>
      </c>
      <c r="L152" s="5">
        <f t="shared" si="8"/>
        <v>0</v>
      </c>
      <c r="M152">
        <f t="shared" si="7"/>
        <v>0</v>
      </c>
    </row>
    <row r="153" spans="11:13" x14ac:dyDescent="0.3">
      <c r="K153" s="7">
        <f t="shared" si="6"/>
        <v>0</v>
      </c>
      <c r="L153" s="5">
        <f t="shared" si="8"/>
        <v>0</v>
      </c>
      <c r="M153">
        <f t="shared" si="7"/>
        <v>0</v>
      </c>
    </row>
    <row r="154" spans="11:13" x14ac:dyDescent="0.3">
      <c r="K154" s="7">
        <f t="shared" si="6"/>
        <v>0</v>
      </c>
      <c r="L154" s="5">
        <f t="shared" si="8"/>
        <v>0</v>
      </c>
      <c r="M154">
        <f t="shared" si="7"/>
        <v>0</v>
      </c>
    </row>
    <row r="155" spans="11:13" x14ac:dyDescent="0.3">
      <c r="K155" s="7">
        <f t="shared" si="6"/>
        <v>0</v>
      </c>
      <c r="L155" s="5">
        <f t="shared" si="8"/>
        <v>0</v>
      </c>
      <c r="M155">
        <f t="shared" si="7"/>
        <v>0</v>
      </c>
    </row>
    <row r="156" spans="11:13" x14ac:dyDescent="0.3">
      <c r="K156" s="7">
        <f t="shared" si="6"/>
        <v>0</v>
      </c>
      <c r="L156" s="5">
        <f t="shared" si="8"/>
        <v>0</v>
      </c>
      <c r="M156">
        <f t="shared" si="7"/>
        <v>0</v>
      </c>
    </row>
    <row r="157" spans="11:13" x14ac:dyDescent="0.3">
      <c r="K157" s="7">
        <f t="shared" si="6"/>
        <v>0</v>
      </c>
      <c r="L157" s="5">
        <f t="shared" si="8"/>
        <v>0</v>
      </c>
      <c r="M157">
        <f t="shared" si="7"/>
        <v>0</v>
      </c>
    </row>
    <row r="158" spans="11:13" x14ac:dyDescent="0.3">
      <c r="K158" s="7">
        <f t="shared" si="6"/>
        <v>0</v>
      </c>
      <c r="L158" s="5">
        <f t="shared" si="8"/>
        <v>0</v>
      </c>
      <c r="M158">
        <f t="shared" si="7"/>
        <v>0</v>
      </c>
    </row>
    <row r="159" spans="11:13" x14ac:dyDescent="0.3">
      <c r="K159" s="7">
        <f t="shared" si="6"/>
        <v>0</v>
      </c>
      <c r="L159" s="5">
        <f t="shared" si="8"/>
        <v>0</v>
      </c>
      <c r="M159">
        <f t="shared" si="7"/>
        <v>0</v>
      </c>
    </row>
    <row r="160" spans="11:13" x14ac:dyDescent="0.3">
      <c r="K160" s="7">
        <f t="shared" si="6"/>
        <v>0</v>
      </c>
      <c r="L160" s="5">
        <f t="shared" si="8"/>
        <v>0</v>
      </c>
      <c r="M160">
        <f t="shared" si="7"/>
        <v>0</v>
      </c>
    </row>
    <row r="161" spans="11:13" x14ac:dyDescent="0.3">
      <c r="K161" s="7">
        <f t="shared" si="6"/>
        <v>0</v>
      </c>
      <c r="L161" s="5">
        <f t="shared" si="8"/>
        <v>0</v>
      </c>
      <c r="M161">
        <f t="shared" si="7"/>
        <v>0</v>
      </c>
    </row>
    <row r="162" spans="11:13" x14ac:dyDescent="0.3">
      <c r="K162" s="7">
        <f t="shared" si="6"/>
        <v>0</v>
      </c>
      <c r="L162" s="5">
        <f t="shared" si="8"/>
        <v>0</v>
      </c>
      <c r="M162">
        <f t="shared" si="7"/>
        <v>0</v>
      </c>
    </row>
    <row r="163" spans="11:13" x14ac:dyDescent="0.3">
      <c r="K163" s="7">
        <f t="shared" si="6"/>
        <v>0</v>
      </c>
      <c r="L163" s="5">
        <f t="shared" si="8"/>
        <v>0</v>
      </c>
      <c r="M163">
        <f t="shared" si="7"/>
        <v>0</v>
      </c>
    </row>
    <row r="164" spans="11:13" x14ac:dyDescent="0.3">
      <c r="K164" s="7">
        <f t="shared" si="6"/>
        <v>0</v>
      </c>
      <c r="L164" s="5">
        <f t="shared" si="8"/>
        <v>0</v>
      </c>
      <c r="M164">
        <f t="shared" si="7"/>
        <v>0</v>
      </c>
    </row>
    <row r="165" spans="11:13" x14ac:dyDescent="0.3">
      <c r="K165" s="7">
        <f t="shared" si="6"/>
        <v>0</v>
      </c>
      <c r="L165" s="5">
        <f t="shared" si="8"/>
        <v>0</v>
      </c>
      <c r="M165">
        <f t="shared" si="7"/>
        <v>0</v>
      </c>
    </row>
    <row r="166" spans="11:13" x14ac:dyDescent="0.3">
      <c r="K166" s="7">
        <f t="shared" si="6"/>
        <v>0</v>
      </c>
      <c r="L166" s="5">
        <f t="shared" si="8"/>
        <v>0</v>
      </c>
      <c r="M166">
        <f t="shared" si="7"/>
        <v>0</v>
      </c>
    </row>
    <row r="167" spans="11:13" x14ac:dyDescent="0.3">
      <c r="K167" s="7">
        <f t="shared" si="6"/>
        <v>0</v>
      </c>
      <c r="L167" s="5">
        <f t="shared" si="8"/>
        <v>0</v>
      </c>
      <c r="M167">
        <f t="shared" si="7"/>
        <v>0</v>
      </c>
    </row>
    <row r="168" spans="11:13" x14ac:dyDescent="0.3">
      <c r="K168" s="7">
        <f t="shared" si="6"/>
        <v>0</v>
      </c>
      <c r="L168" s="5">
        <f t="shared" si="8"/>
        <v>0</v>
      </c>
      <c r="M168">
        <f t="shared" si="7"/>
        <v>0</v>
      </c>
    </row>
    <row r="169" spans="11:13" x14ac:dyDescent="0.3">
      <c r="K169" s="7">
        <f t="shared" si="6"/>
        <v>0</v>
      </c>
      <c r="L169" s="5">
        <f t="shared" si="8"/>
        <v>0</v>
      </c>
      <c r="M169">
        <f t="shared" si="7"/>
        <v>0</v>
      </c>
    </row>
    <row r="170" spans="11:13" x14ac:dyDescent="0.3">
      <c r="K170" s="7">
        <f t="shared" si="6"/>
        <v>0</v>
      </c>
      <c r="L170" s="5">
        <f t="shared" si="8"/>
        <v>0</v>
      </c>
      <c r="M170">
        <f t="shared" si="7"/>
        <v>0</v>
      </c>
    </row>
    <row r="171" spans="11:13" x14ac:dyDescent="0.3">
      <c r="K171" s="7">
        <f t="shared" si="6"/>
        <v>0</v>
      </c>
      <c r="L171" s="5">
        <f t="shared" si="8"/>
        <v>0</v>
      </c>
      <c r="M171">
        <f t="shared" si="7"/>
        <v>0</v>
      </c>
    </row>
    <row r="172" spans="11:13" x14ac:dyDescent="0.3">
      <c r="K172" s="7">
        <f t="shared" si="6"/>
        <v>0</v>
      </c>
      <c r="L172" s="5">
        <f t="shared" si="8"/>
        <v>0</v>
      </c>
      <c r="M172">
        <f t="shared" si="7"/>
        <v>0</v>
      </c>
    </row>
    <row r="173" spans="11:13" x14ac:dyDescent="0.3">
      <c r="K173" s="7">
        <f t="shared" si="6"/>
        <v>0</v>
      </c>
      <c r="L173" s="5">
        <f t="shared" si="8"/>
        <v>0</v>
      </c>
      <c r="M173">
        <f t="shared" si="7"/>
        <v>0</v>
      </c>
    </row>
    <row r="174" spans="11:13" x14ac:dyDescent="0.3">
      <c r="K174" s="7">
        <f t="shared" si="6"/>
        <v>0</v>
      </c>
      <c r="L174" s="5">
        <f t="shared" si="8"/>
        <v>0</v>
      </c>
      <c r="M174">
        <f t="shared" si="7"/>
        <v>0</v>
      </c>
    </row>
    <row r="175" spans="11:13" x14ac:dyDescent="0.3">
      <c r="K175" s="7">
        <f t="shared" si="6"/>
        <v>0</v>
      </c>
      <c r="L175" s="5">
        <f t="shared" si="8"/>
        <v>0</v>
      </c>
      <c r="M175">
        <f t="shared" si="7"/>
        <v>0</v>
      </c>
    </row>
    <row r="176" spans="11:13" x14ac:dyDescent="0.3">
      <c r="K176" s="7">
        <f t="shared" si="6"/>
        <v>0</v>
      </c>
      <c r="L176" s="5">
        <f t="shared" si="8"/>
        <v>0</v>
      </c>
      <c r="M176">
        <f t="shared" si="7"/>
        <v>0</v>
      </c>
    </row>
    <row r="177" spans="11:13" x14ac:dyDescent="0.3">
      <c r="K177" s="7">
        <f t="shared" si="6"/>
        <v>0</v>
      </c>
      <c r="L177" s="5">
        <f t="shared" si="8"/>
        <v>0</v>
      </c>
      <c r="M177">
        <f t="shared" si="7"/>
        <v>0</v>
      </c>
    </row>
    <row r="178" spans="11:13" x14ac:dyDescent="0.3">
      <c r="K178" s="7">
        <f t="shared" si="6"/>
        <v>0</v>
      </c>
      <c r="L178" s="5">
        <f t="shared" si="8"/>
        <v>0</v>
      </c>
      <c r="M178">
        <f t="shared" si="7"/>
        <v>0</v>
      </c>
    </row>
    <row r="179" spans="11:13" x14ac:dyDescent="0.3">
      <c r="K179" s="7">
        <f t="shared" si="6"/>
        <v>0</v>
      </c>
      <c r="L179" s="5">
        <f t="shared" si="8"/>
        <v>0</v>
      </c>
      <c r="M179">
        <f t="shared" si="7"/>
        <v>0</v>
      </c>
    </row>
    <row r="180" spans="11:13" x14ac:dyDescent="0.3">
      <c r="K180" s="7">
        <f t="shared" si="6"/>
        <v>0</v>
      </c>
      <c r="L180" s="5">
        <f t="shared" si="8"/>
        <v>0</v>
      </c>
      <c r="M180">
        <f t="shared" si="7"/>
        <v>0</v>
      </c>
    </row>
    <row r="181" spans="11:13" x14ac:dyDescent="0.3">
      <c r="K181" s="7">
        <f t="shared" si="6"/>
        <v>0</v>
      </c>
      <c r="L181" s="5">
        <f t="shared" si="8"/>
        <v>0</v>
      </c>
      <c r="M181">
        <f t="shared" si="7"/>
        <v>0</v>
      </c>
    </row>
    <row r="182" spans="11:13" x14ac:dyDescent="0.3">
      <c r="K182" s="7">
        <f t="shared" si="6"/>
        <v>0</v>
      </c>
      <c r="L182" s="5">
        <f t="shared" si="8"/>
        <v>0</v>
      </c>
      <c r="M182">
        <f t="shared" si="7"/>
        <v>0</v>
      </c>
    </row>
    <row r="183" spans="11:13" x14ac:dyDescent="0.3">
      <c r="K183" s="7">
        <f t="shared" si="6"/>
        <v>0</v>
      </c>
      <c r="L183" s="5">
        <f t="shared" si="8"/>
        <v>0</v>
      </c>
      <c r="M183">
        <f t="shared" si="7"/>
        <v>0</v>
      </c>
    </row>
    <row r="184" spans="11:13" x14ac:dyDescent="0.3">
      <c r="K184" s="7">
        <f t="shared" si="6"/>
        <v>0</v>
      </c>
      <c r="L184" s="5">
        <f t="shared" si="8"/>
        <v>0</v>
      </c>
      <c r="M184">
        <f t="shared" si="7"/>
        <v>0</v>
      </c>
    </row>
    <row r="185" spans="11:13" x14ac:dyDescent="0.3">
      <c r="K185" s="7">
        <f t="shared" si="6"/>
        <v>0</v>
      </c>
      <c r="L185" s="5">
        <f t="shared" si="8"/>
        <v>0</v>
      </c>
      <c r="M185">
        <f t="shared" si="7"/>
        <v>0</v>
      </c>
    </row>
    <row r="186" spans="11:13" x14ac:dyDescent="0.3">
      <c r="K186" s="7">
        <f t="shared" si="6"/>
        <v>0</v>
      </c>
      <c r="L186" s="5">
        <f t="shared" si="8"/>
        <v>0</v>
      </c>
      <c r="M186">
        <f t="shared" si="7"/>
        <v>0</v>
      </c>
    </row>
    <row r="187" spans="11:13" x14ac:dyDescent="0.3">
      <c r="K187" s="7">
        <f t="shared" si="6"/>
        <v>0</v>
      </c>
      <c r="L187" s="5">
        <f t="shared" si="8"/>
        <v>0</v>
      </c>
      <c r="M187">
        <f t="shared" si="7"/>
        <v>0</v>
      </c>
    </row>
    <row r="188" spans="11:13" x14ac:dyDescent="0.3">
      <c r="K188" s="7">
        <f t="shared" si="6"/>
        <v>0</v>
      </c>
      <c r="L188" s="5">
        <f t="shared" si="8"/>
        <v>0</v>
      </c>
      <c r="M188">
        <f t="shared" si="7"/>
        <v>0</v>
      </c>
    </row>
    <row r="189" spans="11:13" x14ac:dyDescent="0.3">
      <c r="K189" s="7">
        <f t="shared" si="6"/>
        <v>0</v>
      </c>
      <c r="L189" s="5">
        <f t="shared" si="8"/>
        <v>0</v>
      </c>
      <c r="M189">
        <f t="shared" si="7"/>
        <v>0</v>
      </c>
    </row>
    <row r="190" spans="11:13" x14ac:dyDescent="0.3">
      <c r="K190" s="7">
        <f t="shared" si="6"/>
        <v>0</v>
      </c>
      <c r="L190" s="5">
        <f t="shared" si="8"/>
        <v>0</v>
      </c>
      <c r="M190">
        <f t="shared" si="7"/>
        <v>0</v>
      </c>
    </row>
    <row r="191" spans="11:13" x14ac:dyDescent="0.3">
      <c r="K191" s="7">
        <f t="shared" si="6"/>
        <v>0</v>
      </c>
      <c r="L191" s="5">
        <f t="shared" si="8"/>
        <v>0</v>
      </c>
      <c r="M191">
        <f t="shared" si="7"/>
        <v>0</v>
      </c>
    </row>
    <row r="192" spans="11:13" x14ac:dyDescent="0.3">
      <c r="K192" s="7">
        <f t="shared" si="6"/>
        <v>0</v>
      </c>
      <c r="L192" s="5">
        <f t="shared" si="8"/>
        <v>0</v>
      </c>
      <c r="M192">
        <f t="shared" si="7"/>
        <v>0</v>
      </c>
    </row>
    <row r="193" spans="11:13" x14ac:dyDescent="0.3">
      <c r="K193" s="7">
        <f t="shared" si="6"/>
        <v>0</v>
      </c>
      <c r="L193" s="5">
        <f t="shared" si="8"/>
        <v>0</v>
      </c>
      <c r="M193">
        <f t="shared" si="7"/>
        <v>0</v>
      </c>
    </row>
    <row r="194" spans="11:13" x14ac:dyDescent="0.3">
      <c r="K194" s="7">
        <f t="shared" si="6"/>
        <v>0</v>
      </c>
      <c r="L194" s="5">
        <f t="shared" si="8"/>
        <v>0</v>
      </c>
      <c r="M194">
        <f t="shared" si="7"/>
        <v>0</v>
      </c>
    </row>
    <row r="195" spans="11:13" x14ac:dyDescent="0.3">
      <c r="K195" s="7">
        <f t="shared" si="6"/>
        <v>0</v>
      </c>
      <c r="L195" s="5">
        <f t="shared" si="8"/>
        <v>0</v>
      </c>
      <c r="M195">
        <f t="shared" si="7"/>
        <v>0</v>
      </c>
    </row>
    <row r="196" spans="11:13" x14ac:dyDescent="0.3">
      <c r="K196" s="7">
        <f t="shared" si="6"/>
        <v>0</v>
      </c>
      <c r="L196" s="5">
        <f t="shared" si="8"/>
        <v>0</v>
      </c>
      <c r="M196">
        <f t="shared" si="7"/>
        <v>0</v>
      </c>
    </row>
    <row r="197" spans="11:13" x14ac:dyDescent="0.3">
      <c r="K197" s="7">
        <f t="shared" ref="K197:K260" si="9">SUM(F197:J197)</f>
        <v>0</v>
      </c>
      <c r="L197" s="5">
        <f t="shared" si="8"/>
        <v>0</v>
      </c>
      <c r="M197">
        <f t="shared" ref="M197:M260" si="10">SUM(K197*L197)</f>
        <v>0</v>
      </c>
    </row>
    <row r="198" spans="11:13" x14ac:dyDescent="0.3">
      <c r="K198" s="7">
        <f t="shared" si="9"/>
        <v>0</v>
      </c>
      <c r="L198" s="5">
        <f t="shared" ref="L198:L261" si="11">IF(D198="X",0,IF(E198="",0,IF(E198="H",0,VLOOKUP(E198,$F$539:$G$553,2))))</f>
        <v>0</v>
      </c>
      <c r="M198">
        <f t="shared" si="10"/>
        <v>0</v>
      </c>
    </row>
    <row r="199" spans="11:13" x14ac:dyDescent="0.3">
      <c r="K199" s="7">
        <f t="shared" si="9"/>
        <v>0</v>
      </c>
      <c r="L199" s="5">
        <f t="shared" si="11"/>
        <v>0</v>
      </c>
      <c r="M199">
        <f t="shared" si="10"/>
        <v>0</v>
      </c>
    </row>
    <row r="200" spans="11:13" x14ac:dyDescent="0.3">
      <c r="K200" s="7">
        <f t="shared" si="9"/>
        <v>0</v>
      </c>
      <c r="L200" s="5">
        <f t="shared" si="11"/>
        <v>0</v>
      </c>
      <c r="M200">
        <f t="shared" si="10"/>
        <v>0</v>
      </c>
    </row>
    <row r="201" spans="11:13" x14ac:dyDescent="0.3">
      <c r="K201" s="7">
        <f t="shared" si="9"/>
        <v>0</v>
      </c>
      <c r="L201" s="5">
        <f t="shared" si="11"/>
        <v>0</v>
      </c>
      <c r="M201">
        <f t="shared" si="10"/>
        <v>0</v>
      </c>
    </row>
    <row r="202" spans="11:13" x14ac:dyDescent="0.3">
      <c r="K202" s="7">
        <f t="shared" si="9"/>
        <v>0</v>
      </c>
      <c r="L202" s="5">
        <f t="shared" si="11"/>
        <v>0</v>
      </c>
      <c r="M202">
        <f t="shared" si="10"/>
        <v>0</v>
      </c>
    </row>
    <row r="203" spans="11:13" x14ac:dyDescent="0.3">
      <c r="K203" s="7">
        <f t="shared" si="9"/>
        <v>0</v>
      </c>
      <c r="L203" s="5">
        <f t="shared" si="11"/>
        <v>0</v>
      </c>
      <c r="M203">
        <f t="shared" si="10"/>
        <v>0</v>
      </c>
    </row>
    <row r="204" spans="11:13" x14ac:dyDescent="0.3">
      <c r="K204" s="7">
        <f t="shared" si="9"/>
        <v>0</v>
      </c>
      <c r="L204" s="5">
        <f t="shared" si="11"/>
        <v>0</v>
      </c>
      <c r="M204">
        <f t="shared" si="10"/>
        <v>0</v>
      </c>
    </row>
    <row r="205" spans="11:13" x14ac:dyDescent="0.3">
      <c r="K205" s="7">
        <f t="shared" si="9"/>
        <v>0</v>
      </c>
      <c r="L205" s="5">
        <f t="shared" si="11"/>
        <v>0</v>
      </c>
      <c r="M205">
        <f t="shared" si="10"/>
        <v>0</v>
      </c>
    </row>
    <row r="206" spans="11:13" x14ac:dyDescent="0.3">
      <c r="K206" s="7">
        <f t="shared" si="9"/>
        <v>0</v>
      </c>
      <c r="L206" s="5">
        <f t="shared" si="11"/>
        <v>0</v>
      </c>
      <c r="M206">
        <f t="shared" si="10"/>
        <v>0</v>
      </c>
    </row>
    <row r="207" spans="11:13" x14ac:dyDescent="0.3">
      <c r="K207" s="7">
        <f t="shared" si="9"/>
        <v>0</v>
      </c>
      <c r="L207" s="5">
        <f t="shared" si="11"/>
        <v>0</v>
      </c>
      <c r="M207">
        <f t="shared" si="10"/>
        <v>0</v>
      </c>
    </row>
    <row r="208" spans="11:13" x14ac:dyDescent="0.3">
      <c r="K208" s="7">
        <f t="shared" si="9"/>
        <v>0</v>
      </c>
      <c r="L208" s="5">
        <f t="shared" si="11"/>
        <v>0</v>
      </c>
      <c r="M208">
        <f t="shared" si="10"/>
        <v>0</v>
      </c>
    </row>
    <row r="209" spans="11:13" x14ac:dyDescent="0.3">
      <c r="K209" s="7">
        <f t="shared" si="9"/>
        <v>0</v>
      </c>
      <c r="L209" s="5">
        <f t="shared" si="11"/>
        <v>0</v>
      </c>
      <c r="M209">
        <f t="shared" si="10"/>
        <v>0</v>
      </c>
    </row>
    <row r="210" spans="11:13" x14ac:dyDescent="0.3">
      <c r="K210" s="7">
        <f t="shared" si="9"/>
        <v>0</v>
      </c>
      <c r="L210" s="5">
        <f t="shared" si="11"/>
        <v>0</v>
      </c>
      <c r="M210">
        <f t="shared" si="10"/>
        <v>0</v>
      </c>
    </row>
    <row r="211" spans="11:13" x14ac:dyDescent="0.3">
      <c r="K211" s="7">
        <f t="shared" si="9"/>
        <v>0</v>
      </c>
      <c r="L211" s="5">
        <f t="shared" si="11"/>
        <v>0</v>
      </c>
      <c r="M211">
        <f t="shared" si="10"/>
        <v>0</v>
      </c>
    </row>
    <row r="212" spans="11:13" x14ac:dyDescent="0.3">
      <c r="K212" s="7">
        <f t="shared" si="9"/>
        <v>0</v>
      </c>
      <c r="L212" s="5">
        <f t="shared" si="11"/>
        <v>0</v>
      </c>
      <c r="M212">
        <f t="shared" si="10"/>
        <v>0</v>
      </c>
    </row>
    <row r="213" spans="11:13" x14ac:dyDescent="0.3">
      <c r="K213" s="7">
        <f t="shared" si="9"/>
        <v>0</v>
      </c>
      <c r="L213" s="5">
        <f t="shared" si="11"/>
        <v>0</v>
      </c>
      <c r="M213">
        <f t="shared" si="10"/>
        <v>0</v>
      </c>
    </row>
    <row r="214" spans="11:13" x14ac:dyDescent="0.3">
      <c r="K214" s="7">
        <f t="shared" si="9"/>
        <v>0</v>
      </c>
      <c r="L214" s="5">
        <f t="shared" si="11"/>
        <v>0</v>
      </c>
      <c r="M214">
        <f t="shared" si="10"/>
        <v>0</v>
      </c>
    </row>
    <row r="215" spans="11:13" x14ac:dyDescent="0.3">
      <c r="K215" s="7">
        <f t="shared" si="9"/>
        <v>0</v>
      </c>
      <c r="L215" s="5">
        <f t="shared" si="11"/>
        <v>0</v>
      </c>
      <c r="M215">
        <f t="shared" si="10"/>
        <v>0</v>
      </c>
    </row>
    <row r="216" spans="11:13" x14ac:dyDescent="0.3">
      <c r="K216" s="7">
        <f t="shared" si="9"/>
        <v>0</v>
      </c>
      <c r="L216" s="5">
        <f t="shared" si="11"/>
        <v>0</v>
      </c>
      <c r="M216">
        <f t="shared" si="10"/>
        <v>0</v>
      </c>
    </row>
    <row r="217" spans="11:13" x14ac:dyDescent="0.3">
      <c r="K217" s="7">
        <f t="shared" si="9"/>
        <v>0</v>
      </c>
      <c r="L217" s="5">
        <f t="shared" si="11"/>
        <v>0</v>
      </c>
      <c r="M217">
        <f t="shared" si="10"/>
        <v>0</v>
      </c>
    </row>
    <row r="218" spans="11:13" x14ac:dyDescent="0.3">
      <c r="K218" s="7">
        <f t="shared" si="9"/>
        <v>0</v>
      </c>
      <c r="L218" s="5">
        <f t="shared" si="11"/>
        <v>0</v>
      </c>
      <c r="M218">
        <f t="shared" si="10"/>
        <v>0</v>
      </c>
    </row>
    <row r="219" spans="11:13" x14ac:dyDescent="0.3">
      <c r="K219" s="7">
        <f t="shared" si="9"/>
        <v>0</v>
      </c>
      <c r="L219" s="5">
        <f t="shared" si="11"/>
        <v>0</v>
      </c>
      <c r="M219">
        <f t="shared" si="10"/>
        <v>0</v>
      </c>
    </row>
    <row r="220" spans="11:13" x14ac:dyDescent="0.3">
      <c r="K220" s="7">
        <f t="shared" si="9"/>
        <v>0</v>
      </c>
      <c r="L220" s="5">
        <f t="shared" si="11"/>
        <v>0</v>
      </c>
      <c r="M220">
        <f t="shared" si="10"/>
        <v>0</v>
      </c>
    </row>
    <row r="221" spans="11:13" x14ac:dyDescent="0.3">
      <c r="K221" s="7">
        <f t="shared" si="9"/>
        <v>0</v>
      </c>
      <c r="L221" s="5">
        <f t="shared" si="11"/>
        <v>0</v>
      </c>
      <c r="M221">
        <f t="shared" si="10"/>
        <v>0</v>
      </c>
    </row>
    <row r="222" spans="11:13" x14ac:dyDescent="0.3">
      <c r="K222" s="7">
        <f t="shared" si="9"/>
        <v>0</v>
      </c>
      <c r="L222" s="5">
        <f t="shared" si="11"/>
        <v>0</v>
      </c>
      <c r="M222">
        <f t="shared" si="10"/>
        <v>0</v>
      </c>
    </row>
    <row r="223" spans="11:13" x14ac:dyDescent="0.3">
      <c r="K223" s="7">
        <f t="shared" si="9"/>
        <v>0</v>
      </c>
      <c r="L223" s="5">
        <f t="shared" si="11"/>
        <v>0</v>
      </c>
      <c r="M223">
        <f t="shared" si="10"/>
        <v>0</v>
      </c>
    </row>
    <row r="224" spans="11:13" x14ac:dyDescent="0.3">
      <c r="K224" s="7">
        <f t="shared" si="9"/>
        <v>0</v>
      </c>
      <c r="L224" s="5">
        <f t="shared" si="11"/>
        <v>0</v>
      </c>
      <c r="M224">
        <f t="shared" si="10"/>
        <v>0</v>
      </c>
    </row>
    <row r="225" spans="11:13" x14ac:dyDescent="0.3">
      <c r="K225" s="7">
        <f t="shared" si="9"/>
        <v>0</v>
      </c>
      <c r="L225" s="5">
        <f t="shared" si="11"/>
        <v>0</v>
      </c>
      <c r="M225">
        <f t="shared" si="10"/>
        <v>0</v>
      </c>
    </row>
    <row r="226" spans="11:13" x14ac:dyDescent="0.3">
      <c r="K226" s="7">
        <f t="shared" si="9"/>
        <v>0</v>
      </c>
      <c r="L226" s="5">
        <f t="shared" si="11"/>
        <v>0</v>
      </c>
      <c r="M226">
        <f t="shared" si="10"/>
        <v>0</v>
      </c>
    </row>
    <row r="227" spans="11:13" x14ac:dyDescent="0.3">
      <c r="K227" s="7">
        <f t="shared" si="9"/>
        <v>0</v>
      </c>
      <c r="L227" s="5">
        <f t="shared" si="11"/>
        <v>0</v>
      </c>
      <c r="M227">
        <f t="shared" si="10"/>
        <v>0</v>
      </c>
    </row>
    <row r="228" spans="11:13" x14ac:dyDescent="0.3">
      <c r="K228" s="7">
        <f t="shared" si="9"/>
        <v>0</v>
      </c>
      <c r="L228" s="5">
        <f t="shared" si="11"/>
        <v>0</v>
      </c>
      <c r="M228">
        <f t="shared" si="10"/>
        <v>0</v>
      </c>
    </row>
    <row r="229" spans="11:13" x14ac:dyDescent="0.3">
      <c r="K229" s="7">
        <f t="shared" si="9"/>
        <v>0</v>
      </c>
      <c r="L229" s="5">
        <f t="shared" si="11"/>
        <v>0</v>
      </c>
      <c r="M229">
        <f t="shared" si="10"/>
        <v>0</v>
      </c>
    </row>
    <row r="230" spans="11:13" x14ac:dyDescent="0.3">
      <c r="K230" s="7">
        <f t="shared" si="9"/>
        <v>0</v>
      </c>
      <c r="L230" s="5">
        <f t="shared" si="11"/>
        <v>0</v>
      </c>
      <c r="M230">
        <f t="shared" si="10"/>
        <v>0</v>
      </c>
    </row>
    <row r="231" spans="11:13" x14ac:dyDescent="0.3">
      <c r="K231" s="7">
        <f t="shared" si="9"/>
        <v>0</v>
      </c>
      <c r="L231" s="5">
        <f t="shared" si="11"/>
        <v>0</v>
      </c>
      <c r="M231">
        <f t="shared" si="10"/>
        <v>0</v>
      </c>
    </row>
    <row r="232" spans="11:13" x14ac:dyDescent="0.3">
      <c r="K232" s="7">
        <f t="shared" si="9"/>
        <v>0</v>
      </c>
      <c r="L232" s="5">
        <f t="shared" si="11"/>
        <v>0</v>
      </c>
      <c r="M232">
        <f t="shared" si="10"/>
        <v>0</v>
      </c>
    </row>
    <row r="233" spans="11:13" x14ac:dyDescent="0.3">
      <c r="K233" s="7">
        <f t="shared" si="9"/>
        <v>0</v>
      </c>
      <c r="L233" s="5">
        <f t="shared" si="11"/>
        <v>0</v>
      </c>
      <c r="M233">
        <f t="shared" si="10"/>
        <v>0</v>
      </c>
    </row>
    <row r="234" spans="11:13" x14ac:dyDescent="0.3">
      <c r="K234" s="7">
        <f t="shared" si="9"/>
        <v>0</v>
      </c>
      <c r="L234" s="5">
        <f t="shared" si="11"/>
        <v>0</v>
      </c>
      <c r="M234">
        <f t="shared" si="10"/>
        <v>0</v>
      </c>
    </row>
    <row r="235" spans="11:13" x14ac:dyDescent="0.3">
      <c r="K235" s="7">
        <f t="shared" si="9"/>
        <v>0</v>
      </c>
      <c r="L235" s="5">
        <f t="shared" si="11"/>
        <v>0</v>
      </c>
      <c r="M235">
        <f t="shared" si="10"/>
        <v>0</v>
      </c>
    </row>
    <row r="236" spans="11:13" x14ac:dyDescent="0.3">
      <c r="K236" s="7">
        <f t="shared" si="9"/>
        <v>0</v>
      </c>
      <c r="L236" s="5">
        <f t="shared" si="11"/>
        <v>0</v>
      </c>
      <c r="M236">
        <f t="shared" si="10"/>
        <v>0</v>
      </c>
    </row>
    <row r="237" spans="11:13" x14ac:dyDescent="0.3">
      <c r="K237" s="7">
        <f t="shared" si="9"/>
        <v>0</v>
      </c>
      <c r="L237" s="5">
        <f t="shared" si="11"/>
        <v>0</v>
      </c>
      <c r="M237">
        <f t="shared" si="10"/>
        <v>0</v>
      </c>
    </row>
    <row r="238" spans="11:13" x14ac:dyDescent="0.3">
      <c r="K238" s="7">
        <f t="shared" si="9"/>
        <v>0</v>
      </c>
      <c r="L238" s="5">
        <f t="shared" si="11"/>
        <v>0</v>
      </c>
      <c r="M238">
        <f t="shared" si="10"/>
        <v>0</v>
      </c>
    </row>
    <row r="239" spans="11:13" x14ac:dyDescent="0.3">
      <c r="K239" s="7">
        <f t="shared" si="9"/>
        <v>0</v>
      </c>
      <c r="L239" s="5">
        <f t="shared" si="11"/>
        <v>0</v>
      </c>
      <c r="M239">
        <f t="shared" si="10"/>
        <v>0</v>
      </c>
    </row>
    <row r="240" spans="11:13" x14ac:dyDescent="0.3">
      <c r="K240" s="7">
        <f t="shared" si="9"/>
        <v>0</v>
      </c>
      <c r="L240" s="5">
        <f t="shared" si="11"/>
        <v>0</v>
      </c>
      <c r="M240">
        <f t="shared" si="10"/>
        <v>0</v>
      </c>
    </row>
    <row r="241" spans="11:13" x14ac:dyDescent="0.3">
      <c r="K241" s="7">
        <f t="shared" si="9"/>
        <v>0</v>
      </c>
      <c r="L241" s="5">
        <f t="shared" si="11"/>
        <v>0</v>
      </c>
      <c r="M241">
        <f t="shared" si="10"/>
        <v>0</v>
      </c>
    </row>
    <row r="242" spans="11:13" x14ac:dyDescent="0.3">
      <c r="K242" s="7">
        <f t="shared" si="9"/>
        <v>0</v>
      </c>
      <c r="L242" s="5">
        <f t="shared" si="11"/>
        <v>0</v>
      </c>
      <c r="M242">
        <f t="shared" si="10"/>
        <v>0</v>
      </c>
    </row>
    <row r="243" spans="11:13" x14ac:dyDescent="0.3">
      <c r="K243" s="7">
        <f t="shared" si="9"/>
        <v>0</v>
      </c>
      <c r="L243" s="5">
        <f t="shared" si="11"/>
        <v>0</v>
      </c>
      <c r="M243">
        <f t="shared" si="10"/>
        <v>0</v>
      </c>
    </row>
    <row r="244" spans="11:13" x14ac:dyDescent="0.3">
      <c r="K244" s="7">
        <f t="shared" si="9"/>
        <v>0</v>
      </c>
      <c r="L244" s="5">
        <f t="shared" si="11"/>
        <v>0</v>
      </c>
      <c r="M244">
        <f t="shared" si="10"/>
        <v>0</v>
      </c>
    </row>
    <row r="245" spans="11:13" x14ac:dyDescent="0.3">
      <c r="K245" s="7">
        <f t="shared" si="9"/>
        <v>0</v>
      </c>
      <c r="L245" s="5">
        <f t="shared" si="11"/>
        <v>0</v>
      </c>
      <c r="M245">
        <f t="shared" si="10"/>
        <v>0</v>
      </c>
    </row>
    <row r="246" spans="11:13" x14ac:dyDescent="0.3">
      <c r="K246" s="7">
        <f t="shared" si="9"/>
        <v>0</v>
      </c>
      <c r="L246" s="5">
        <f t="shared" si="11"/>
        <v>0</v>
      </c>
      <c r="M246">
        <f t="shared" si="10"/>
        <v>0</v>
      </c>
    </row>
    <row r="247" spans="11:13" x14ac:dyDescent="0.3">
      <c r="K247" s="7">
        <f t="shared" si="9"/>
        <v>0</v>
      </c>
      <c r="L247" s="5">
        <f t="shared" si="11"/>
        <v>0</v>
      </c>
      <c r="M247">
        <f t="shared" si="10"/>
        <v>0</v>
      </c>
    </row>
    <row r="248" spans="11:13" x14ac:dyDescent="0.3">
      <c r="K248" s="7">
        <f t="shared" si="9"/>
        <v>0</v>
      </c>
      <c r="L248" s="5">
        <f t="shared" si="11"/>
        <v>0</v>
      </c>
      <c r="M248">
        <f t="shared" si="10"/>
        <v>0</v>
      </c>
    </row>
    <row r="249" spans="11:13" x14ac:dyDescent="0.3">
      <c r="K249" s="7">
        <f t="shared" si="9"/>
        <v>0</v>
      </c>
      <c r="L249" s="5">
        <f t="shared" si="11"/>
        <v>0</v>
      </c>
      <c r="M249">
        <f t="shared" si="10"/>
        <v>0</v>
      </c>
    </row>
    <row r="250" spans="11:13" x14ac:dyDescent="0.3">
      <c r="K250" s="7">
        <f t="shared" si="9"/>
        <v>0</v>
      </c>
      <c r="L250" s="5">
        <f t="shared" si="11"/>
        <v>0</v>
      </c>
      <c r="M250">
        <f t="shared" si="10"/>
        <v>0</v>
      </c>
    </row>
    <row r="251" spans="11:13" x14ac:dyDescent="0.3">
      <c r="K251" s="7">
        <f t="shared" si="9"/>
        <v>0</v>
      </c>
      <c r="L251" s="5">
        <f t="shared" si="11"/>
        <v>0</v>
      </c>
      <c r="M251">
        <f t="shared" si="10"/>
        <v>0</v>
      </c>
    </row>
    <row r="252" spans="11:13" x14ac:dyDescent="0.3">
      <c r="K252" s="7">
        <f t="shared" si="9"/>
        <v>0</v>
      </c>
      <c r="L252" s="5">
        <f t="shared" si="11"/>
        <v>0</v>
      </c>
      <c r="M252">
        <f t="shared" si="10"/>
        <v>0</v>
      </c>
    </row>
    <row r="253" spans="11:13" x14ac:dyDescent="0.3">
      <c r="K253" s="7">
        <f t="shared" si="9"/>
        <v>0</v>
      </c>
      <c r="L253" s="5">
        <f t="shared" si="11"/>
        <v>0</v>
      </c>
      <c r="M253">
        <f t="shared" si="10"/>
        <v>0</v>
      </c>
    </row>
    <row r="254" spans="11:13" x14ac:dyDescent="0.3">
      <c r="K254" s="7">
        <f t="shared" si="9"/>
        <v>0</v>
      </c>
      <c r="L254" s="5">
        <f t="shared" si="11"/>
        <v>0</v>
      </c>
      <c r="M254">
        <f t="shared" si="10"/>
        <v>0</v>
      </c>
    </row>
    <row r="255" spans="11:13" x14ac:dyDescent="0.3">
      <c r="K255" s="7">
        <f t="shared" si="9"/>
        <v>0</v>
      </c>
      <c r="L255" s="5">
        <f t="shared" si="11"/>
        <v>0</v>
      </c>
      <c r="M255">
        <f t="shared" si="10"/>
        <v>0</v>
      </c>
    </row>
    <row r="256" spans="11:13" x14ac:dyDescent="0.3">
      <c r="K256" s="7">
        <f t="shared" si="9"/>
        <v>0</v>
      </c>
      <c r="L256" s="5">
        <f t="shared" si="11"/>
        <v>0</v>
      </c>
      <c r="M256">
        <f t="shared" si="10"/>
        <v>0</v>
      </c>
    </row>
    <row r="257" spans="11:13" x14ac:dyDescent="0.3">
      <c r="K257" s="7">
        <f t="shared" si="9"/>
        <v>0</v>
      </c>
      <c r="L257" s="5">
        <f t="shared" si="11"/>
        <v>0</v>
      </c>
      <c r="M257">
        <f t="shared" si="10"/>
        <v>0</v>
      </c>
    </row>
    <row r="258" spans="11:13" x14ac:dyDescent="0.3">
      <c r="K258" s="7">
        <f t="shared" si="9"/>
        <v>0</v>
      </c>
      <c r="L258" s="5">
        <f t="shared" si="11"/>
        <v>0</v>
      </c>
      <c r="M258">
        <f t="shared" si="10"/>
        <v>0</v>
      </c>
    </row>
    <row r="259" spans="11:13" x14ac:dyDescent="0.3">
      <c r="K259" s="7">
        <f t="shared" si="9"/>
        <v>0</v>
      </c>
      <c r="L259" s="5">
        <f t="shared" si="11"/>
        <v>0</v>
      </c>
      <c r="M259">
        <f t="shared" si="10"/>
        <v>0</v>
      </c>
    </row>
    <row r="260" spans="11:13" x14ac:dyDescent="0.3">
      <c r="K260" s="7">
        <f t="shared" si="9"/>
        <v>0</v>
      </c>
      <c r="L260" s="5">
        <f t="shared" si="11"/>
        <v>0</v>
      </c>
      <c r="M260">
        <f t="shared" si="10"/>
        <v>0</v>
      </c>
    </row>
    <row r="261" spans="11:13" x14ac:dyDescent="0.3">
      <c r="K261" s="7">
        <f t="shared" ref="K261:K324" si="12">SUM(F261:J261)</f>
        <v>0</v>
      </c>
      <c r="L261" s="5">
        <f t="shared" si="11"/>
        <v>0</v>
      </c>
      <c r="M261">
        <f t="shared" ref="M261:M324" si="13">SUM(K261*L261)</f>
        <v>0</v>
      </c>
    </row>
    <row r="262" spans="11:13" x14ac:dyDescent="0.3">
      <c r="K262" s="7">
        <f t="shared" si="12"/>
        <v>0</v>
      </c>
      <c r="L262" s="5">
        <f t="shared" ref="L262:L325" si="14">IF(D262="X",0,IF(E262="",0,IF(E262="H",0,VLOOKUP(E262,$F$539:$G$553,2))))</f>
        <v>0</v>
      </c>
      <c r="M262">
        <f t="shared" si="13"/>
        <v>0</v>
      </c>
    </row>
    <row r="263" spans="11:13" x14ac:dyDescent="0.3">
      <c r="K263" s="7">
        <f t="shared" si="12"/>
        <v>0</v>
      </c>
      <c r="L263" s="5">
        <f t="shared" si="14"/>
        <v>0</v>
      </c>
      <c r="M263">
        <f t="shared" si="13"/>
        <v>0</v>
      </c>
    </row>
    <row r="264" spans="11:13" x14ac:dyDescent="0.3">
      <c r="K264" s="7">
        <f t="shared" si="12"/>
        <v>0</v>
      </c>
      <c r="L264" s="5">
        <f t="shared" si="14"/>
        <v>0</v>
      </c>
      <c r="M264">
        <f t="shared" si="13"/>
        <v>0</v>
      </c>
    </row>
    <row r="265" spans="11:13" x14ac:dyDescent="0.3">
      <c r="K265" s="7">
        <f t="shared" si="12"/>
        <v>0</v>
      </c>
      <c r="L265" s="5">
        <f t="shared" si="14"/>
        <v>0</v>
      </c>
      <c r="M265">
        <f t="shared" si="13"/>
        <v>0</v>
      </c>
    </row>
    <row r="266" spans="11:13" x14ac:dyDescent="0.3">
      <c r="K266" s="7">
        <f t="shared" si="12"/>
        <v>0</v>
      </c>
      <c r="L266" s="5">
        <f t="shared" si="14"/>
        <v>0</v>
      </c>
      <c r="M266">
        <f t="shared" si="13"/>
        <v>0</v>
      </c>
    </row>
    <row r="267" spans="11:13" x14ac:dyDescent="0.3">
      <c r="K267" s="7">
        <f t="shared" si="12"/>
        <v>0</v>
      </c>
      <c r="L267" s="5">
        <f t="shared" si="14"/>
        <v>0</v>
      </c>
      <c r="M267">
        <f t="shared" si="13"/>
        <v>0</v>
      </c>
    </row>
    <row r="268" spans="11:13" x14ac:dyDescent="0.3">
      <c r="K268" s="7">
        <f t="shared" si="12"/>
        <v>0</v>
      </c>
      <c r="L268" s="5">
        <f t="shared" si="14"/>
        <v>0</v>
      </c>
      <c r="M268">
        <f t="shared" si="13"/>
        <v>0</v>
      </c>
    </row>
    <row r="269" spans="11:13" x14ac:dyDescent="0.3">
      <c r="K269" s="7">
        <f t="shared" si="12"/>
        <v>0</v>
      </c>
      <c r="L269" s="5">
        <f t="shared" si="14"/>
        <v>0</v>
      </c>
      <c r="M269">
        <f t="shared" si="13"/>
        <v>0</v>
      </c>
    </row>
    <row r="270" spans="11:13" x14ac:dyDescent="0.3">
      <c r="K270" s="7">
        <f t="shared" si="12"/>
        <v>0</v>
      </c>
      <c r="L270" s="5">
        <f t="shared" si="14"/>
        <v>0</v>
      </c>
      <c r="M270">
        <f t="shared" si="13"/>
        <v>0</v>
      </c>
    </row>
    <row r="271" spans="11:13" x14ac:dyDescent="0.3">
      <c r="K271" s="7">
        <f t="shared" si="12"/>
        <v>0</v>
      </c>
      <c r="L271" s="5">
        <f t="shared" si="14"/>
        <v>0</v>
      </c>
      <c r="M271">
        <f t="shared" si="13"/>
        <v>0</v>
      </c>
    </row>
    <row r="272" spans="11:13" x14ac:dyDescent="0.3">
      <c r="K272" s="7">
        <f t="shared" si="12"/>
        <v>0</v>
      </c>
      <c r="L272" s="5">
        <f t="shared" si="14"/>
        <v>0</v>
      </c>
      <c r="M272">
        <f t="shared" si="13"/>
        <v>0</v>
      </c>
    </row>
    <row r="273" spans="11:13" x14ac:dyDescent="0.3">
      <c r="K273" s="7">
        <f t="shared" si="12"/>
        <v>0</v>
      </c>
      <c r="L273" s="5">
        <f t="shared" si="14"/>
        <v>0</v>
      </c>
      <c r="M273">
        <f t="shared" si="13"/>
        <v>0</v>
      </c>
    </row>
    <row r="274" spans="11:13" x14ac:dyDescent="0.3">
      <c r="K274" s="7">
        <f t="shared" si="12"/>
        <v>0</v>
      </c>
      <c r="L274" s="5">
        <f t="shared" si="14"/>
        <v>0</v>
      </c>
      <c r="M274">
        <f t="shared" si="13"/>
        <v>0</v>
      </c>
    </row>
    <row r="275" spans="11:13" x14ac:dyDescent="0.3">
      <c r="K275" s="7">
        <f t="shared" si="12"/>
        <v>0</v>
      </c>
      <c r="L275" s="5">
        <f t="shared" si="14"/>
        <v>0</v>
      </c>
      <c r="M275">
        <f t="shared" si="13"/>
        <v>0</v>
      </c>
    </row>
    <row r="276" spans="11:13" x14ac:dyDescent="0.3">
      <c r="K276" s="7">
        <f t="shared" si="12"/>
        <v>0</v>
      </c>
      <c r="L276" s="5">
        <f t="shared" si="14"/>
        <v>0</v>
      </c>
      <c r="M276">
        <f t="shared" si="13"/>
        <v>0</v>
      </c>
    </row>
    <row r="277" spans="11:13" x14ac:dyDescent="0.3">
      <c r="K277" s="7">
        <f t="shared" si="12"/>
        <v>0</v>
      </c>
      <c r="L277" s="5">
        <f t="shared" si="14"/>
        <v>0</v>
      </c>
      <c r="M277">
        <f t="shared" si="13"/>
        <v>0</v>
      </c>
    </row>
    <row r="278" spans="11:13" x14ac:dyDescent="0.3">
      <c r="K278" s="7">
        <f t="shared" si="12"/>
        <v>0</v>
      </c>
      <c r="L278" s="5">
        <f t="shared" si="14"/>
        <v>0</v>
      </c>
      <c r="M278">
        <f t="shared" si="13"/>
        <v>0</v>
      </c>
    </row>
    <row r="279" spans="11:13" x14ac:dyDescent="0.3">
      <c r="K279" s="7">
        <f t="shared" si="12"/>
        <v>0</v>
      </c>
      <c r="L279" s="5">
        <f t="shared" si="14"/>
        <v>0</v>
      </c>
      <c r="M279">
        <f t="shared" si="13"/>
        <v>0</v>
      </c>
    </row>
    <row r="280" spans="11:13" x14ac:dyDescent="0.3">
      <c r="K280" s="7">
        <f t="shared" si="12"/>
        <v>0</v>
      </c>
      <c r="L280" s="5">
        <f t="shared" si="14"/>
        <v>0</v>
      </c>
      <c r="M280">
        <f t="shared" si="13"/>
        <v>0</v>
      </c>
    </row>
    <row r="281" spans="11:13" x14ac:dyDescent="0.3">
      <c r="K281" s="7">
        <f t="shared" si="12"/>
        <v>0</v>
      </c>
      <c r="L281" s="5">
        <f t="shared" si="14"/>
        <v>0</v>
      </c>
      <c r="M281">
        <f t="shared" si="13"/>
        <v>0</v>
      </c>
    </row>
    <row r="282" spans="11:13" x14ac:dyDescent="0.3">
      <c r="K282" s="7">
        <f t="shared" si="12"/>
        <v>0</v>
      </c>
      <c r="L282" s="5">
        <f t="shared" si="14"/>
        <v>0</v>
      </c>
      <c r="M282">
        <f t="shared" si="13"/>
        <v>0</v>
      </c>
    </row>
    <row r="283" spans="11:13" x14ac:dyDescent="0.3">
      <c r="K283" s="7">
        <f t="shared" si="12"/>
        <v>0</v>
      </c>
      <c r="L283" s="5">
        <f t="shared" si="14"/>
        <v>0</v>
      </c>
      <c r="M283">
        <f t="shared" si="13"/>
        <v>0</v>
      </c>
    </row>
    <row r="284" spans="11:13" x14ac:dyDescent="0.3">
      <c r="K284" s="7">
        <f t="shared" si="12"/>
        <v>0</v>
      </c>
      <c r="L284" s="5">
        <f t="shared" si="14"/>
        <v>0</v>
      </c>
      <c r="M284">
        <f t="shared" si="13"/>
        <v>0</v>
      </c>
    </row>
    <row r="285" spans="11:13" x14ac:dyDescent="0.3">
      <c r="K285" s="7">
        <f t="shared" si="12"/>
        <v>0</v>
      </c>
      <c r="L285" s="5">
        <f t="shared" si="14"/>
        <v>0</v>
      </c>
      <c r="M285">
        <f t="shared" si="13"/>
        <v>0</v>
      </c>
    </row>
    <row r="286" spans="11:13" x14ac:dyDescent="0.3">
      <c r="K286" s="7">
        <f t="shared" si="12"/>
        <v>0</v>
      </c>
      <c r="L286" s="5">
        <f t="shared" si="14"/>
        <v>0</v>
      </c>
      <c r="M286">
        <f t="shared" si="13"/>
        <v>0</v>
      </c>
    </row>
    <row r="287" spans="11:13" x14ac:dyDescent="0.3">
      <c r="K287" s="7">
        <f t="shared" si="12"/>
        <v>0</v>
      </c>
      <c r="L287" s="5">
        <f t="shared" si="14"/>
        <v>0</v>
      </c>
      <c r="M287">
        <f t="shared" si="13"/>
        <v>0</v>
      </c>
    </row>
    <row r="288" spans="11:13" x14ac:dyDescent="0.3">
      <c r="K288" s="7">
        <f t="shared" si="12"/>
        <v>0</v>
      </c>
      <c r="L288" s="5">
        <f t="shared" si="14"/>
        <v>0</v>
      </c>
      <c r="M288">
        <f t="shared" si="13"/>
        <v>0</v>
      </c>
    </row>
    <row r="289" spans="11:13" x14ac:dyDescent="0.3">
      <c r="K289" s="7">
        <f t="shared" si="12"/>
        <v>0</v>
      </c>
      <c r="L289" s="5">
        <f t="shared" si="14"/>
        <v>0</v>
      </c>
      <c r="M289">
        <f t="shared" si="13"/>
        <v>0</v>
      </c>
    </row>
    <row r="290" spans="11:13" x14ac:dyDescent="0.3">
      <c r="K290" s="7">
        <f t="shared" si="12"/>
        <v>0</v>
      </c>
      <c r="L290" s="5">
        <f t="shared" si="14"/>
        <v>0</v>
      </c>
      <c r="M290">
        <f t="shared" si="13"/>
        <v>0</v>
      </c>
    </row>
    <row r="291" spans="11:13" x14ac:dyDescent="0.3">
      <c r="K291" s="7">
        <f t="shared" si="12"/>
        <v>0</v>
      </c>
      <c r="L291" s="5">
        <f t="shared" si="14"/>
        <v>0</v>
      </c>
      <c r="M291">
        <f t="shared" si="13"/>
        <v>0</v>
      </c>
    </row>
    <row r="292" spans="11:13" x14ac:dyDescent="0.3">
      <c r="K292" s="7">
        <f t="shared" si="12"/>
        <v>0</v>
      </c>
      <c r="L292" s="5">
        <f t="shared" si="14"/>
        <v>0</v>
      </c>
      <c r="M292">
        <f t="shared" si="13"/>
        <v>0</v>
      </c>
    </row>
    <row r="293" spans="11:13" x14ac:dyDescent="0.3">
      <c r="K293" s="7">
        <f t="shared" si="12"/>
        <v>0</v>
      </c>
      <c r="L293" s="5">
        <f t="shared" si="14"/>
        <v>0</v>
      </c>
      <c r="M293">
        <f t="shared" si="13"/>
        <v>0</v>
      </c>
    </row>
    <row r="294" spans="11:13" x14ac:dyDescent="0.3">
      <c r="K294" s="7">
        <f t="shared" si="12"/>
        <v>0</v>
      </c>
      <c r="L294" s="5">
        <f t="shared" si="14"/>
        <v>0</v>
      </c>
      <c r="M294">
        <f t="shared" si="13"/>
        <v>0</v>
      </c>
    </row>
    <row r="295" spans="11:13" x14ac:dyDescent="0.3">
      <c r="K295" s="7">
        <f t="shared" si="12"/>
        <v>0</v>
      </c>
      <c r="L295" s="5">
        <f t="shared" si="14"/>
        <v>0</v>
      </c>
      <c r="M295">
        <f t="shared" si="13"/>
        <v>0</v>
      </c>
    </row>
    <row r="296" spans="11:13" x14ac:dyDescent="0.3">
      <c r="K296" s="7">
        <f t="shared" si="12"/>
        <v>0</v>
      </c>
      <c r="L296" s="5">
        <f t="shared" si="14"/>
        <v>0</v>
      </c>
      <c r="M296">
        <f t="shared" si="13"/>
        <v>0</v>
      </c>
    </row>
    <row r="297" spans="11:13" x14ac:dyDescent="0.3">
      <c r="K297" s="7">
        <f t="shared" si="12"/>
        <v>0</v>
      </c>
      <c r="L297" s="5">
        <f t="shared" si="14"/>
        <v>0</v>
      </c>
      <c r="M297">
        <f t="shared" si="13"/>
        <v>0</v>
      </c>
    </row>
    <row r="298" spans="11:13" x14ac:dyDescent="0.3">
      <c r="K298" s="7">
        <f t="shared" si="12"/>
        <v>0</v>
      </c>
      <c r="L298" s="5">
        <f t="shared" si="14"/>
        <v>0</v>
      </c>
      <c r="M298">
        <f t="shared" si="13"/>
        <v>0</v>
      </c>
    </row>
    <row r="299" spans="11:13" x14ac:dyDescent="0.3">
      <c r="K299" s="7">
        <f t="shared" si="12"/>
        <v>0</v>
      </c>
      <c r="L299" s="5">
        <f t="shared" si="14"/>
        <v>0</v>
      </c>
      <c r="M299">
        <f t="shared" si="13"/>
        <v>0</v>
      </c>
    </row>
    <row r="300" spans="11:13" x14ac:dyDescent="0.3">
      <c r="K300" s="7">
        <f t="shared" si="12"/>
        <v>0</v>
      </c>
      <c r="L300" s="5">
        <f t="shared" si="14"/>
        <v>0</v>
      </c>
      <c r="M300">
        <f t="shared" si="13"/>
        <v>0</v>
      </c>
    </row>
    <row r="301" spans="11:13" x14ac:dyDescent="0.3">
      <c r="K301" s="7">
        <f t="shared" si="12"/>
        <v>0</v>
      </c>
      <c r="L301" s="5">
        <f t="shared" si="14"/>
        <v>0</v>
      </c>
      <c r="M301">
        <f t="shared" si="13"/>
        <v>0</v>
      </c>
    </row>
    <row r="302" spans="11:13" x14ac:dyDescent="0.3">
      <c r="K302" s="7">
        <f t="shared" si="12"/>
        <v>0</v>
      </c>
      <c r="L302" s="5">
        <f t="shared" si="14"/>
        <v>0</v>
      </c>
      <c r="M302">
        <f t="shared" si="13"/>
        <v>0</v>
      </c>
    </row>
    <row r="303" spans="11:13" x14ac:dyDescent="0.3">
      <c r="K303" s="7">
        <f t="shared" si="12"/>
        <v>0</v>
      </c>
      <c r="L303" s="5">
        <f t="shared" si="14"/>
        <v>0</v>
      </c>
      <c r="M303">
        <f t="shared" si="13"/>
        <v>0</v>
      </c>
    </row>
    <row r="304" spans="11:13" x14ac:dyDescent="0.3">
      <c r="K304" s="7">
        <f t="shared" si="12"/>
        <v>0</v>
      </c>
      <c r="L304" s="5">
        <f t="shared" si="14"/>
        <v>0</v>
      </c>
      <c r="M304">
        <f t="shared" si="13"/>
        <v>0</v>
      </c>
    </row>
    <row r="305" spans="11:13" x14ac:dyDescent="0.3">
      <c r="K305" s="7">
        <f t="shared" si="12"/>
        <v>0</v>
      </c>
      <c r="L305" s="5">
        <f t="shared" si="14"/>
        <v>0</v>
      </c>
      <c r="M305">
        <f t="shared" si="13"/>
        <v>0</v>
      </c>
    </row>
    <row r="306" spans="11:13" x14ac:dyDescent="0.3">
      <c r="K306" s="7">
        <f t="shared" si="12"/>
        <v>0</v>
      </c>
      <c r="L306" s="5">
        <f t="shared" si="14"/>
        <v>0</v>
      </c>
      <c r="M306">
        <f t="shared" si="13"/>
        <v>0</v>
      </c>
    </row>
    <row r="307" spans="11:13" x14ac:dyDescent="0.3">
      <c r="K307" s="7">
        <f t="shared" si="12"/>
        <v>0</v>
      </c>
      <c r="L307" s="5">
        <f t="shared" si="14"/>
        <v>0</v>
      </c>
      <c r="M307">
        <f t="shared" si="13"/>
        <v>0</v>
      </c>
    </row>
    <row r="308" spans="11:13" x14ac:dyDescent="0.3">
      <c r="K308" s="7">
        <f t="shared" si="12"/>
        <v>0</v>
      </c>
      <c r="L308" s="5">
        <f t="shared" si="14"/>
        <v>0</v>
      </c>
      <c r="M308">
        <f t="shared" si="13"/>
        <v>0</v>
      </c>
    </row>
    <row r="309" spans="11:13" x14ac:dyDescent="0.3">
      <c r="K309" s="7">
        <f t="shared" si="12"/>
        <v>0</v>
      </c>
      <c r="L309" s="5">
        <f t="shared" si="14"/>
        <v>0</v>
      </c>
      <c r="M309">
        <f t="shared" si="13"/>
        <v>0</v>
      </c>
    </row>
    <row r="310" spans="11:13" x14ac:dyDescent="0.3">
      <c r="K310" s="7">
        <f t="shared" si="12"/>
        <v>0</v>
      </c>
      <c r="L310" s="5">
        <f t="shared" si="14"/>
        <v>0</v>
      </c>
      <c r="M310">
        <f t="shared" si="13"/>
        <v>0</v>
      </c>
    </row>
    <row r="311" spans="11:13" x14ac:dyDescent="0.3">
      <c r="K311" s="7">
        <f t="shared" si="12"/>
        <v>0</v>
      </c>
      <c r="L311" s="5">
        <f t="shared" si="14"/>
        <v>0</v>
      </c>
      <c r="M311">
        <f t="shared" si="13"/>
        <v>0</v>
      </c>
    </row>
    <row r="312" spans="11:13" x14ac:dyDescent="0.3">
      <c r="K312" s="7">
        <f t="shared" si="12"/>
        <v>0</v>
      </c>
      <c r="L312" s="5">
        <f t="shared" si="14"/>
        <v>0</v>
      </c>
      <c r="M312">
        <f t="shared" si="13"/>
        <v>0</v>
      </c>
    </row>
    <row r="313" spans="11:13" x14ac:dyDescent="0.3">
      <c r="K313" s="7">
        <f t="shared" si="12"/>
        <v>0</v>
      </c>
      <c r="L313" s="5">
        <f t="shared" si="14"/>
        <v>0</v>
      </c>
      <c r="M313">
        <f t="shared" si="13"/>
        <v>0</v>
      </c>
    </row>
    <row r="314" spans="11:13" x14ac:dyDescent="0.3">
      <c r="K314" s="7">
        <f t="shared" si="12"/>
        <v>0</v>
      </c>
      <c r="L314" s="5">
        <f t="shared" si="14"/>
        <v>0</v>
      </c>
      <c r="M314">
        <f t="shared" si="13"/>
        <v>0</v>
      </c>
    </row>
    <row r="315" spans="11:13" x14ac:dyDescent="0.3">
      <c r="K315" s="7">
        <f t="shared" si="12"/>
        <v>0</v>
      </c>
      <c r="L315" s="5">
        <f t="shared" si="14"/>
        <v>0</v>
      </c>
      <c r="M315">
        <f t="shared" si="13"/>
        <v>0</v>
      </c>
    </row>
    <row r="316" spans="11:13" x14ac:dyDescent="0.3">
      <c r="K316" s="7">
        <f t="shared" si="12"/>
        <v>0</v>
      </c>
      <c r="L316" s="5">
        <f t="shared" si="14"/>
        <v>0</v>
      </c>
      <c r="M316">
        <f t="shared" si="13"/>
        <v>0</v>
      </c>
    </row>
    <row r="317" spans="11:13" x14ac:dyDescent="0.3">
      <c r="K317" s="7">
        <f t="shared" si="12"/>
        <v>0</v>
      </c>
      <c r="L317" s="5">
        <f t="shared" si="14"/>
        <v>0</v>
      </c>
      <c r="M317">
        <f t="shared" si="13"/>
        <v>0</v>
      </c>
    </row>
    <row r="318" spans="11:13" x14ac:dyDescent="0.3">
      <c r="K318" s="7">
        <f t="shared" si="12"/>
        <v>0</v>
      </c>
      <c r="L318" s="5">
        <f t="shared" si="14"/>
        <v>0</v>
      </c>
      <c r="M318">
        <f t="shared" si="13"/>
        <v>0</v>
      </c>
    </row>
    <row r="319" spans="11:13" x14ac:dyDescent="0.3">
      <c r="K319" s="7">
        <f t="shared" si="12"/>
        <v>0</v>
      </c>
      <c r="L319" s="5">
        <f t="shared" si="14"/>
        <v>0</v>
      </c>
      <c r="M319">
        <f t="shared" si="13"/>
        <v>0</v>
      </c>
    </row>
    <row r="320" spans="11:13" x14ac:dyDescent="0.3">
      <c r="K320" s="7">
        <f t="shared" si="12"/>
        <v>0</v>
      </c>
      <c r="L320" s="5">
        <f t="shared" si="14"/>
        <v>0</v>
      </c>
      <c r="M320">
        <f t="shared" si="13"/>
        <v>0</v>
      </c>
    </row>
    <row r="321" spans="11:13" x14ac:dyDescent="0.3">
      <c r="K321" s="7">
        <f t="shared" si="12"/>
        <v>0</v>
      </c>
      <c r="L321" s="5">
        <f t="shared" si="14"/>
        <v>0</v>
      </c>
      <c r="M321">
        <f t="shared" si="13"/>
        <v>0</v>
      </c>
    </row>
    <row r="322" spans="11:13" x14ac:dyDescent="0.3">
      <c r="K322" s="7">
        <f t="shared" si="12"/>
        <v>0</v>
      </c>
      <c r="L322" s="5">
        <f t="shared" si="14"/>
        <v>0</v>
      </c>
      <c r="M322">
        <f t="shared" si="13"/>
        <v>0</v>
      </c>
    </row>
    <row r="323" spans="11:13" x14ac:dyDescent="0.3">
      <c r="K323" s="7">
        <f t="shared" si="12"/>
        <v>0</v>
      </c>
      <c r="L323" s="5">
        <f t="shared" si="14"/>
        <v>0</v>
      </c>
      <c r="M323">
        <f t="shared" si="13"/>
        <v>0</v>
      </c>
    </row>
    <row r="324" spans="11:13" x14ac:dyDescent="0.3">
      <c r="K324" s="7">
        <f t="shared" si="12"/>
        <v>0</v>
      </c>
      <c r="L324" s="5">
        <f t="shared" si="14"/>
        <v>0</v>
      </c>
      <c r="M324">
        <f t="shared" si="13"/>
        <v>0</v>
      </c>
    </row>
    <row r="325" spans="11:13" x14ac:dyDescent="0.3">
      <c r="K325" s="7">
        <f t="shared" ref="K325:K388" si="15">SUM(F325:J325)</f>
        <v>0</v>
      </c>
      <c r="L325" s="5">
        <f t="shared" si="14"/>
        <v>0</v>
      </c>
      <c r="M325">
        <f t="shared" ref="M325:M388" si="16">SUM(K325*L325)</f>
        <v>0</v>
      </c>
    </row>
    <row r="326" spans="11:13" x14ac:dyDescent="0.3">
      <c r="K326" s="7">
        <f t="shared" si="15"/>
        <v>0</v>
      </c>
      <c r="L326" s="5">
        <f t="shared" ref="L326:L389" si="17">IF(D326="X",0,IF(E326="",0,IF(E326="H",0,VLOOKUP(E326,$F$539:$G$553,2))))</f>
        <v>0</v>
      </c>
      <c r="M326">
        <f t="shared" si="16"/>
        <v>0</v>
      </c>
    </row>
    <row r="327" spans="11:13" x14ac:dyDescent="0.3">
      <c r="K327" s="7">
        <f t="shared" si="15"/>
        <v>0</v>
      </c>
      <c r="L327" s="5">
        <f t="shared" si="17"/>
        <v>0</v>
      </c>
      <c r="M327">
        <f t="shared" si="16"/>
        <v>0</v>
      </c>
    </row>
    <row r="328" spans="11:13" x14ac:dyDescent="0.3">
      <c r="K328" s="7">
        <f t="shared" si="15"/>
        <v>0</v>
      </c>
      <c r="L328" s="5">
        <f t="shared" si="17"/>
        <v>0</v>
      </c>
      <c r="M328">
        <f t="shared" si="16"/>
        <v>0</v>
      </c>
    </row>
    <row r="329" spans="11:13" x14ac:dyDescent="0.3">
      <c r="K329" s="7">
        <f t="shared" si="15"/>
        <v>0</v>
      </c>
      <c r="L329" s="5">
        <f t="shared" si="17"/>
        <v>0</v>
      </c>
      <c r="M329">
        <f t="shared" si="16"/>
        <v>0</v>
      </c>
    </row>
    <row r="330" spans="11:13" x14ac:dyDescent="0.3">
      <c r="K330" s="7">
        <f t="shared" si="15"/>
        <v>0</v>
      </c>
      <c r="L330" s="5">
        <f t="shared" si="17"/>
        <v>0</v>
      </c>
      <c r="M330">
        <f t="shared" si="16"/>
        <v>0</v>
      </c>
    </row>
    <row r="331" spans="11:13" x14ac:dyDescent="0.3">
      <c r="K331" s="7">
        <f t="shared" si="15"/>
        <v>0</v>
      </c>
      <c r="L331" s="5">
        <f t="shared" si="17"/>
        <v>0</v>
      </c>
      <c r="M331">
        <f t="shared" si="16"/>
        <v>0</v>
      </c>
    </row>
    <row r="332" spans="11:13" x14ac:dyDescent="0.3">
      <c r="K332" s="7">
        <f t="shared" si="15"/>
        <v>0</v>
      </c>
      <c r="L332" s="5">
        <f t="shared" si="17"/>
        <v>0</v>
      </c>
      <c r="M332">
        <f t="shared" si="16"/>
        <v>0</v>
      </c>
    </row>
    <row r="333" spans="11:13" x14ac:dyDescent="0.3">
      <c r="K333" s="7">
        <f t="shared" si="15"/>
        <v>0</v>
      </c>
      <c r="L333" s="5">
        <f t="shared" si="17"/>
        <v>0</v>
      </c>
      <c r="M333">
        <f t="shared" si="16"/>
        <v>0</v>
      </c>
    </row>
    <row r="334" spans="11:13" x14ac:dyDescent="0.3">
      <c r="K334" s="7">
        <f t="shared" si="15"/>
        <v>0</v>
      </c>
      <c r="L334" s="5">
        <f t="shared" si="17"/>
        <v>0</v>
      </c>
      <c r="M334">
        <f t="shared" si="16"/>
        <v>0</v>
      </c>
    </row>
    <row r="335" spans="11:13" x14ac:dyDescent="0.3">
      <c r="K335" s="7">
        <f t="shared" si="15"/>
        <v>0</v>
      </c>
      <c r="L335" s="5">
        <f t="shared" si="17"/>
        <v>0</v>
      </c>
      <c r="M335">
        <f t="shared" si="16"/>
        <v>0</v>
      </c>
    </row>
    <row r="336" spans="11:13" x14ac:dyDescent="0.3">
      <c r="K336" s="7">
        <f t="shared" si="15"/>
        <v>0</v>
      </c>
      <c r="L336" s="5">
        <f t="shared" si="17"/>
        <v>0</v>
      </c>
      <c r="M336">
        <f t="shared" si="16"/>
        <v>0</v>
      </c>
    </row>
    <row r="337" spans="11:13" x14ac:dyDescent="0.3">
      <c r="K337" s="7">
        <f t="shared" si="15"/>
        <v>0</v>
      </c>
      <c r="L337" s="5">
        <f t="shared" si="17"/>
        <v>0</v>
      </c>
      <c r="M337">
        <f t="shared" si="16"/>
        <v>0</v>
      </c>
    </row>
    <row r="338" spans="11:13" x14ac:dyDescent="0.3">
      <c r="K338" s="7">
        <f t="shared" si="15"/>
        <v>0</v>
      </c>
      <c r="L338" s="5">
        <f t="shared" si="17"/>
        <v>0</v>
      </c>
      <c r="M338">
        <f t="shared" si="16"/>
        <v>0</v>
      </c>
    </row>
    <row r="339" spans="11:13" x14ac:dyDescent="0.3">
      <c r="K339" s="7">
        <f t="shared" si="15"/>
        <v>0</v>
      </c>
      <c r="L339" s="5">
        <f t="shared" si="17"/>
        <v>0</v>
      </c>
      <c r="M339">
        <f t="shared" si="16"/>
        <v>0</v>
      </c>
    </row>
    <row r="340" spans="11:13" x14ac:dyDescent="0.3">
      <c r="K340" s="7">
        <f t="shared" si="15"/>
        <v>0</v>
      </c>
      <c r="L340" s="5">
        <f t="shared" si="17"/>
        <v>0</v>
      </c>
      <c r="M340">
        <f t="shared" si="16"/>
        <v>0</v>
      </c>
    </row>
    <row r="341" spans="11:13" x14ac:dyDescent="0.3">
      <c r="K341" s="7">
        <f t="shared" si="15"/>
        <v>0</v>
      </c>
      <c r="L341" s="5">
        <f t="shared" si="17"/>
        <v>0</v>
      </c>
      <c r="M341">
        <f t="shared" si="16"/>
        <v>0</v>
      </c>
    </row>
    <row r="342" spans="11:13" x14ac:dyDescent="0.3">
      <c r="K342" s="7">
        <f t="shared" si="15"/>
        <v>0</v>
      </c>
      <c r="L342" s="5">
        <f t="shared" si="17"/>
        <v>0</v>
      </c>
      <c r="M342">
        <f t="shared" si="16"/>
        <v>0</v>
      </c>
    </row>
    <row r="343" spans="11:13" x14ac:dyDescent="0.3">
      <c r="K343" s="7">
        <f t="shared" si="15"/>
        <v>0</v>
      </c>
      <c r="L343" s="5">
        <f t="shared" si="17"/>
        <v>0</v>
      </c>
      <c r="M343">
        <f t="shared" si="16"/>
        <v>0</v>
      </c>
    </row>
    <row r="344" spans="11:13" x14ac:dyDescent="0.3">
      <c r="K344" s="7">
        <f t="shared" si="15"/>
        <v>0</v>
      </c>
      <c r="L344" s="5">
        <f t="shared" si="17"/>
        <v>0</v>
      </c>
      <c r="M344">
        <f t="shared" si="16"/>
        <v>0</v>
      </c>
    </row>
    <row r="345" spans="11:13" x14ac:dyDescent="0.3">
      <c r="K345" s="7">
        <f t="shared" si="15"/>
        <v>0</v>
      </c>
      <c r="L345" s="5">
        <f t="shared" si="17"/>
        <v>0</v>
      </c>
      <c r="M345">
        <f t="shared" si="16"/>
        <v>0</v>
      </c>
    </row>
    <row r="346" spans="11:13" x14ac:dyDescent="0.3">
      <c r="K346" s="7">
        <f t="shared" si="15"/>
        <v>0</v>
      </c>
      <c r="L346" s="5">
        <f t="shared" si="17"/>
        <v>0</v>
      </c>
      <c r="M346">
        <f t="shared" si="16"/>
        <v>0</v>
      </c>
    </row>
    <row r="347" spans="11:13" x14ac:dyDescent="0.3">
      <c r="K347" s="7">
        <f t="shared" si="15"/>
        <v>0</v>
      </c>
      <c r="L347" s="5">
        <f t="shared" si="17"/>
        <v>0</v>
      </c>
      <c r="M347">
        <f t="shared" si="16"/>
        <v>0</v>
      </c>
    </row>
    <row r="348" spans="11:13" x14ac:dyDescent="0.3">
      <c r="K348" s="7">
        <f t="shared" si="15"/>
        <v>0</v>
      </c>
      <c r="L348" s="5">
        <f t="shared" si="17"/>
        <v>0</v>
      </c>
      <c r="M348">
        <f t="shared" si="16"/>
        <v>0</v>
      </c>
    </row>
    <row r="349" spans="11:13" x14ac:dyDescent="0.3">
      <c r="K349" s="7">
        <f t="shared" si="15"/>
        <v>0</v>
      </c>
      <c r="L349" s="5">
        <f t="shared" si="17"/>
        <v>0</v>
      </c>
      <c r="M349">
        <f t="shared" si="16"/>
        <v>0</v>
      </c>
    </row>
    <row r="350" spans="11:13" x14ac:dyDescent="0.3">
      <c r="K350" s="7">
        <f t="shared" si="15"/>
        <v>0</v>
      </c>
      <c r="L350" s="5">
        <f t="shared" si="17"/>
        <v>0</v>
      </c>
      <c r="M350">
        <f t="shared" si="16"/>
        <v>0</v>
      </c>
    </row>
    <row r="351" spans="11:13" x14ac:dyDescent="0.3">
      <c r="K351" s="7">
        <f t="shared" si="15"/>
        <v>0</v>
      </c>
      <c r="L351" s="5">
        <f t="shared" si="17"/>
        <v>0</v>
      </c>
      <c r="M351">
        <f t="shared" si="16"/>
        <v>0</v>
      </c>
    </row>
    <row r="352" spans="11:13" x14ac:dyDescent="0.3">
      <c r="K352" s="7">
        <f t="shared" si="15"/>
        <v>0</v>
      </c>
      <c r="L352" s="5">
        <f t="shared" si="17"/>
        <v>0</v>
      </c>
      <c r="M352">
        <f t="shared" si="16"/>
        <v>0</v>
      </c>
    </row>
    <row r="353" spans="11:13" x14ac:dyDescent="0.3">
      <c r="K353" s="7">
        <f t="shared" si="15"/>
        <v>0</v>
      </c>
      <c r="L353" s="5">
        <f t="shared" si="17"/>
        <v>0</v>
      </c>
      <c r="M353">
        <f t="shared" si="16"/>
        <v>0</v>
      </c>
    </row>
    <row r="354" spans="11:13" x14ac:dyDescent="0.3">
      <c r="K354" s="7">
        <f t="shared" si="15"/>
        <v>0</v>
      </c>
      <c r="L354" s="5">
        <f t="shared" si="17"/>
        <v>0</v>
      </c>
      <c r="M354">
        <f t="shared" si="16"/>
        <v>0</v>
      </c>
    </row>
    <row r="355" spans="11:13" x14ac:dyDescent="0.3">
      <c r="K355" s="7">
        <f t="shared" si="15"/>
        <v>0</v>
      </c>
      <c r="L355" s="5">
        <f t="shared" si="17"/>
        <v>0</v>
      </c>
      <c r="M355">
        <f t="shared" si="16"/>
        <v>0</v>
      </c>
    </row>
    <row r="356" spans="11:13" x14ac:dyDescent="0.3">
      <c r="K356" s="7">
        <f t="shared" si="15"/>
        <v>0</v>
      </c>
      <c r="L356" s="5">
        <f t="shared" si="17"/>
        <v>0</v>
      </c>
      <c r="M356">
        <f t="shared" si="16"/>
        <v>0</v>
      </c>
    </row>
    <row r="357" spans="11:13" x14ac:dyDescent="0.3">
      <c r="K357" s="7">
        <f t="shared" si="15"/>
        <v>0</v>
      </c>
      <c r="L357" s="5">
        <f t="shared" si="17"/>
        <v>0</v>
      </c>
      <c r="M357">
        <f t="shared" si="16"/>
        <v>0</v>
      </c>
    </row>
    <row r="358" spans="11:13" x14ac:dyDescent="0.3">
      <c r="K358" s="7">
        <f t="shared" si="15"/>
        <v>0</v>
      </c>
      <c r="L358" s="5">
        <f t="shared" si="17"/>
        <v>0</v>
      </c>
      <c r="M358">
        <f t="shared" si="16"/>
        <v>0</v>
      </c>
    </row>
    <row r="359" spans="11:13" x14ac:dyDescent="0.3">
      <c r="K359" s="7">
        <f t="shared" si="15"/>
        <v>0</v>
      </c>
      <c r="L359" s="5">
        <f t="shared" si="17"/>
        <v>0</v>
      </c>
      <c r="M359">
        <f t="shared" si="16"/>
        <v>0</v>
      </c>
    </row>
    <row r="360" spans="11:13" x14ac:dyDescent="0.3">
      <c r="K360" s="7">
        <f t="shared" si="15"/>
        <v>0</v>
      </c>
      <c r="L360" s="5">
        <f t="shared" si="17"/>
        <v>0</v>
      </c>
      <c r="M360">
        <f t="shared" si="16"/>
        <v>0</v>
      </c>
    </row>
    <row r="361" spans="11:13" x14ac:dyDescent="0.3">
      <c r="K361" s="7">
        <f t="shared" si="15"/>
        <v>0</v>
      </c>
      <c r="L361" s="5">
        <f t="shared" si="17"/>
        <v>0</v>
      </c>
      <c r="M361">
        <f t="shared" si="16"/>
        <v>0</v>
      </c>
    </row>
    <row r="362" spans="11:13" x14ac:dyDescent="0.3">
      <c r="K362" s="7">
        <f t="shared" si="15"/>
        <v>0</v>
      </c>
      <c r="L362" s="5">
        <f t="shared" si="17"/>
        <v>0</v>
      </c>
      <c r="M362">
        <f t="shared" si="16"/>
        <v>0</v>
      </c>
    </row>
    <row r="363" spans="11:13" x14ac:dyDescent="0.3">
      <c r="K363" s="7">
        <f t="shared" si="15"/>
        <v>0</v>
      </c>
      <c r="L363" s="5">
        <f t="shared" si="17"/>
        <v>0</v>
      </c>
      <c r="M363">
        <f t="shared" si="16"/>
        <v>0</v>
      </c>
    </row>
    <row r="364" spans="11:13" x14ac:dyDescent="0.3">
      <c r="K364" s="7">
        <f t="shared" si="15"/>
        <v>0</v>
      </c>
      <c r="L364" s="5">
        <f t="shared" si="17"/>
        <v>0</v>
      </c>
      <c r="M364">
        <f t="shared" si="16"/>
        <v>0</v>
      </c>
    </row>
    <row r="365" spans="11:13" x14ac:dyDescent="0.3">
      <c r="K365" s="7">
        <f t="shared" si="15"/>
        <v>0</v>
      </c>
      <c r="L365" s="5">
        <f t="shared" si="17"/>
        <v>0</v>
      </c>
      <c r="M365">
        <f t="shared" si="16"/>
        <v>0</v>
      </c>
    </row>
    <row r="366" spans="11:13" x14ac:dyDescent="0.3">
      <c r="K366" s="7">
        <f t="shared" si="15"/>
        <v>0</v>
      </c>
      <c r="L366" s="5">
        <f t="shared" si="17"/>
        <v>0</v>
      </c>
      <c r="M366">
        <f t="shared" si="16"/>
        <v>0</v>
      </c>
    </row>
    <row r="367" spans="11:13" x14ac:dyDescent="0.3">
      <c r="K367" s="7">
        <f t="shared" si="15"/>
        <v>0</v>
      </c>
      <c r="L367" s="5">
        <f t="shared" si="17"/>
        <v>0</v>
      </c>
      <c r="M367">
        <f t="shared" si="16"/>
        <v>0</v>
      </c>
    </row>
    <row r="368" spans="11:13" x14ac:dyDescent="0.3">
      <c r="K368" s="7">
        <f t="shared" si="15"/>
        <v>0</v>
      </c>
      <c r="L368" s="5">
        <f t="shared" si="17"/>
        <v>0</v>
      </c>
      <c r="M368">
        <f t="shared" si="16"/>
        <v>0</v>
      </c>
    </row>
    <row r="369" spans="11:13" x14ac:dyDescent="0.3">
      <c r="K369" s="7">
        <f t="shared" si="15"/>
        <v>0</v>
      </c>
      <c r="L369" s="5">
        <f t="shared" si="17"/>
        <v>0</v>
      </c>
      <c r="M369">
        <f t="shared" si="16"/>
        <v>0</v>
      </c>
    </row>
    <row r="370" spans="11:13" x14ac:dyDescent="0.3">
      <c r="K370" s="7">
        <f t="shared" si="15"/>
        <v>0</v>
      </c>
      <c r="L370" s="5">
        <f t="shared" si="17"/>
        <v>0</v>
      </c>
      <c r="M370">
        <f t="shared" si="16"/>
        <v>0</v>
      </c>
    </row>
    <row r="371" spans="11:13" x14ac:dyDescent="0.3">
      <c r="K371" s="7">
        <f t="shared" si="15"/>
        <v>0</v>
      </c>
      <c r="L371" s="5">
        <f t="shared" si="17"/>
        <v>0</v>
      </c>
      <c r="M371">
        <f t="shared" si="16"/>
        <v>0</v>
      </c>
    </row>
    <row r="372" spans="11:13" x14ac:dyDescent="0.3">
      <c r="K372" s="7">
        <f t="shared" si="15"/>
        <v>0</v>
      </c>
      <c r="L372" s="5">
        <f t="shared" si="17"/>
        <v>0</v>
      </c>
      <c r="M372">
        <f t="shared" si="16"/>
        <v>0</v>
      </c>
    </row>
    <row r="373" spans="11:13" x14ac:dyDescent="0.3">
      <c r="K373" s="7">
        <f t="shared" si="15"/>
        <v>0</v>
      </c>
      <c r="L373" s="5">
        <f t="shared" si="17"/>
        <v>0</v>
      </c>
      <c r="M373">
        <f t="shared" si="16"/>
        <v>0</v>
      </c>
    </row>
    <row r="374" spans="11:13" x14ac:dyDescent="0.3">
      <c r="K374" s="7">
        <f t="shared" si="15"/>
        <v>0</v>
      </c>
      <c r="L374" s="5">
        <f t="shared" si="17"/>
        <v>0</v>
      </c>
      <c r="M374">
        <f t="shared" si="16"/>
        <v>0</v>
      </c>
    </row>
    <row r="375" spans="11:13" x14ac:dyDescent="0.3">
      <c r="K375" s="7">
        <f t="shared" si="15"/>
        <v>0</v>
      </c>
      <c r="L375" s="5">
        <f t="shared" si="17"/>
        <v>0</v>
      </c>
      <c r="M375">
        <f t="shared" si="16"/>
        <v>0</v>
      </c>
    </row>
    <row r="376" spans="11:13" x14ac:dyDescent="0.3">
      <c r="K376" s="7">
        <f t="shared" si="15"/>
        <v>0</v>
      </c>
      <c r="L376" s="5">
        <f t="shared" si="17"/>
        <v>0</v>
      </c>
      <c r="M376">
        <f t="shared" si="16"/>
        <v>0</v>
      </c>
    </row>
    <row r="377" spans="11:13" x14ac:dyDescent="0.3">
      <c r="K377" s="7">
        <f t="shared" si="15"/>
        <v>0</v>
      </c>
      <c r="L377" s="5">
        <f t="shared" si="17"/>
        <v>0</v>
      </c>
      <c r="M377">
        <f t="shared" si="16"/>
        <v>0</v>
      </c>
    </row>
    <row r="378" spans="11:13" x14ac:dyDescent="0.3">
      <c r="K378" s="7">
        <f t="shared" si="15"/>
        <v>0</v>
      </c>
      <c r="L378" s="5">
        <f t="shared" si="17"/>
        <v>0</v>
      </c>
      <c r="M378">
        <f t="shared" si="16"/>
        <v>0</v>
      </c>
    </row>
    <row r="379" spans="11:13" x14ac:dyDescent="0.3">
      <c r="K379" s="7">
        <f t="shared" si="15"/>
        <v>0</v>
      </c>
      <c r="L379" s="5">
        <f t="shared" si="17"/>
        <v>0</v>
      </c>
      <c r="M379">
        <f t="shared" si="16"/>
        <v>0</v>
      </c>
    </row>
    <row r="380" spans="11:13" x14ac:dyDescent="0.3">
      <c r="K380" s="7">
        <f t="shared" si="15"/>
        <v>0</v>
      </c>
      <c r="L380" s="5">
        <f t="shared" si="17"/>
        <v>0</v>
      </c>
      <c r="M380">
        <f t="shared" si="16"/>
        <v>0</v>
      </c>
    </row>
    <row r="381" spans="11:13" x14ac:dyDescent="0.3">
      <c r="K381" s="7">
        <f t="shared" si="15"/>
        <v>0</v>
      </c>
      <c r="L381" s="5">
        <f t="shared" si="17"/>
        <v>0</v>
      </c>
      <c r="M381">
        <f t="shared" si="16"/>
        <v>0</v>
      </c>
    </row>
    <row r="382" spans="11:13" x14ac:dyDescent="0.3">
      <c r="K382" s="7">
        <f t="shared" si="15"/>
        <v>0</v>
      </c>
      <c r="L382" s="5">
        <f t="shared" si="17"/>
        <v>0</v>
      </c>
      <c r="M382">
        <f t="shared" si="16"/>
        <v>0</v>
      </c>
    </row>
    <row r="383" spans="11:13" x14ac:dyDescent="0.3">
      <c r="K383" s="7">
        <f t="shared" si="15"/>
        <v>0</v>
      </c>
      <c r="L383" s="5">
        <f t="shared" si="17"/>
        <v>0</v>
      </c>
      <c r="M383">
        <f t="shared" si="16"/>
        <v>0</v>
      </c>
    </row>
    <row r="384" spans="11:13" x14ac:dyDescent="0.3">
      <c r="K384" s="7">
        <f t="shared" si="15"/>
        <v>0</v>
      </c>
      <c r="L384" s="5">
        <f t="shared" si="17"/>
        <v>0</v>
      </c>
      <c r="M384">
        <f t="shared" si="16"/>
        <v>0</v>
      </c>
    </row>
    <row r="385" spans="11:13" x14ac:dyDescent="0.3">
      <c r="K385" s="7">
        <f t="shared" si="15"/>
        <v>0</v>
      </c>
      <c r="L385" s="5">
        <f t="shared" si="17"/>
        <v>0</v>
      </c>
      <c r="M385">
        <f t="shared" si="16"/>
        <v>0</v>
      </c>
    </row>
    <row r="386" spans="11:13" x14ac:dyDescent="0.3">
      <c r="K386" s="7">
        <f t="shared" si="15"/>
        <v>0</v>
      </c>
      <c r="L386" s="5">
        <f t="shared" si="17"/>
        <v>0</v>
      </c>
      <c r="M386">
        <f t="shared" si="16"/>
        <v>0</v>
      </c>
    </row>
    <row r="387" spans="11:13" x14ac:dyDescent="0.3">
      <c r="K387" s="7">
        <f t="shared" si="15"/>
        <v>0</v>
      </c>
      <c r="L387" s="5">
        <f t="shared" si="17"/>
        <v>0</v>
      </c>
      <c r="M387">
        <f t="shared" si="16"/>
        <v>0</v>
      </c>
    </row>
    <row r="388" spans="11:13" x14ac:dyDescent="0.3">
      <c r="K388" s="7">
        <f t="shared" si="15"/>
        <v>0</v>
      </c>
      <c r="L388" s="5">
        <f t="shared" si="17"/>
        <v>0</v>
      </c>
      <c r="M388">
        <f t="shared" si="16"/>
        <v>0</v>
      </c>
    </row>
    <row r="389" spans="11:13" x14ac:dyDescent="0.3">
      <c r="K389" s="7">
        <f t="shared" ref="K389:K452" si="18">SUM(F389:J389)</f>
        <v>0</v>
      </c>
      <c r="L389" s="5">
        <f t="shared" si="17"/>
        <v>0</v>
      </c>
      <c r="M389">
        <f t="shared" ref="M389:M452" si="19">SUM(K389*L389)</f>
        <v>0</v>
      </c>
    </row>
    <row r="390" spans="11:13" x14ac:dyDescent="0.3">
      <c r="K390" s="7">
        <f t="shared" si="18"/>
        <v>0</v>
      </c>
      <c r="L390" s="5">
        <f t="shared" ref="L390:L453" si="20">IF(D390="X",0,IF(E390="",0,IF(E390="H",0,VLOOKUP(E390,$F$539:$G$553,2))))</f>
        <v>0</v>
      </c>
      <c r="M390">
        <f t="shared" si="19"/>
        <v>0</v>
      </c>
    </row>
    <row r="391" spans="11:13" x14ac:dyDescent="0.3">
      <c r="K391" s="7">
        <f t="shared" si="18"/>
        <v>0</v>
      </c>
      <c r="L391" s="5">
        <f t="shared" si="20"/>
        <v>0</v>
      </c>
      <c r="M391">
        <f t="shared" si="19"/>
        <v>0</v>
      </c>
    </row>
    <row r="392" spans="11:13" x14ac:dyDescent="0.3">
      <c r="K392" s="7">
        <f t="shared" si="18"/>
        <v>0</v>
      </c>
      <c r="L392" s="5">
        <f t="shared" si="20"/>
        <v>0</v>
      </c>
      <c r="M392">
        <f t="shared" si="19"/>
        <v>0</v>
      </c>
    </row>
    <row r="393" spans="11:13" x14ac:dyDescent="0.3">
      <c r="K393" s="7">
        <f t="shared" si="18"/>
        <v>0</v>
      </c>
      <c r="L393" s="5">
        <f t="shared" si="20"/>
        <v>0</v>
      </c>
      <c r="M393">
        <f t="shared" si="19"/>
        <v>0</v>
      </c>
    </row>
    <row r="394" spans="11:13" x14ac:dyDescent="0.3">
      <c r="K394" s="7">
        <f t="shared" si="18"/>
        <v>0</v>
      </c>
      <c r="L394" s="5">
        <f t="shared" si="20"/>
        <v>0</v>
      </c>
      <c r="M394">
        <f t="shared" si="19"/>
        <v>0</v>
      </c>
    </row>
    <row r="395" spans="11:13" x14ac:dyDescent="0.3">
      <c r="K395" s="7">
        <f t="shared" si="18"/>
        <v>0</v>
      </c>
      <c r="L395" s="5">
        <f t="shared" si="20"/>
        <v>0</v>
      </c>
      <c r="M395">
        <f t="shared" si="19"/>
        <v>0</v>
      </c>
    </row>
    <row r="396" spans="11:13" x14ac:dyDescent="0.3">
      <c r="K396" s="7">
        <f t="shared" si="18"/>
        <v>0</v>
      </c>
      <c r="L396" s="5">
        <f t="shared" si="20"/>
        <v>0</v>
      </c>
      <c r="M396">
        <f t="shared" si="19"/>
        <v>0</v>
      </c>
    </row>
    <row r="397" spans="11:13" x14ac:dyDescent="0.3">
      <c r="K397" s="7">
        <f t="shared" si="18"/>
        <v>0</v>
      </c>
      <c r="L397" s="5">
        <f t="shared" si="20"/>
        <v>0</v>
      </c>
      <c r="M397">
        <f t="shared" si="19"/>
        <v>0</v>
      </c>
    </row>
    <row r="398" spans="11:13" x14ac:dyDescent="0.3">
      <c r="K398" s="7">
        <f t="shared" si="18"/>
        <v>0</v>
      </c>
      <c r="L398" s="5">
        <f t="shared" si="20"/>
        <v>0</v>
      </c>
      <c r="M398">
        <f t="shared" si="19"/>
        <v>0</v>
      </c>
    </row>
    <row r="399" spans="11:13" x14ac:dyDescent="0.3">
      <c r="K399" s="7">
        <f t="shared" si="18"/>
        <v>0</v>
      </c>
      <c r="L399" s="5">
        <f t="shared" si="20"/>
        <v>0</v>
      </c>
      <c r="M399">
        <f t="shared" si="19"/>
        <v>0</v>
      </c>
    </row>
    <row r="400" spans="11:13" x14ac:dyDescent="0.3">
      <c r="K400" s="7">
        <f t="shared" si="18"/>
        <v>0</v>
      </c>
      <c r="L400" s="5">
        <f t="shared" si="20"/>
        <v>0</v>
      </c>
      <c r="M400">
        <f t="shared" si="19"/>
        <v>0</v>
      </c>
    </row>
    <row r="401" spans="11:13" x14ac:dyDescent="0.3">
      <c r="K401" s="7">
        <f t="shared" si="18"/>
        <v>0</v>
      </c>
      <c r="L401" s="5">
        <f t="shared" si="20"/>
        <v>0</v>
      </c>
      <c r="M401">
        <f t="shared" si="19"/>
        <v>0</v>
      </c>
    </row>
    <row r="402" spans="11:13" x14ac:dyDescent="0.3">
      <c r="K402" s="7">
        <f t="shared" si="18"/>
        <v>0</v>
      </c>
      <c r="L402" s="5">
        <f t="shared" si="20"/>
        <v>0</v>
      </c>
      <c r="M402">
        <f t="shared" si="19"/>
        <v>0</v>
      </c>
    </row>
    <row r="403" spans="11:13" x14ac:dyDescent="0.3">
      <c r="K403" s="7">
        <f t="shared" si="18"/>
        <v>0</v>
      </c>
      <c r="L403" s="5">
        <f t="shared" si="20"/>
        <v>0</v>
      </c>
      <c r="M403">
        <f t="shared" si="19"/>
        <v>0</v>
      </c>
    </row>
    <row r="404" spans="11:13" x14ac:dyDescent="0.3">
      <c r="K404" s="7">
        <f t="shared" si="18"/>
        <v>0</v>
      </c>
      <c r="L404" s="5">
        <f t="shared" si="20"/>
        <v>0</v>
      </c>
      <c r="M404">
        <f t="shared" si="19"/>
        <v>0</v>
      </c>
    </row>
    <row r="405" spans="11:13" x14ac:dyDescent="0.3">
      <c r="K405" s="7">
        <f t="shared" si="18"/>
        <v>0</v>
      </c>
      <c r="L405" s="5">
        <f t="shared" si="20"/>
        <v>0</v>
      </c>
      <c r="M405">
        <f t="shared" si="19"/>
        <v>0</v>
      </c>
    </row>
    <row r="406" spans="11:13" x14ac:dyDescent="0.3">
      <c r="K406" s="7">
        <f t="shared" si="18"/>
        <v>0</v>
      </c>
      <c r="L406" s="5">
        <f t="shared" si="20"/>
        <v>0</v>
      </c>
      <c r="M406">
        <f t="shared" si="19"/>
        <v>0</v>
      </c>
    </row>
    <row r="407" spans="11:13" x14ac:dyDescent="0.3">
      <c r="K407" s="7">
        <f t="shared" si="18"/>
        <v>0</v>
      </c>
      <c r="L407" s="5">
        <f t="shared" si="20"/>
        <v>0</v>
      </c>
      <c r="M407">
        <f t="shared" si="19"/>
        <v>0</v>
      </c>
    </row>
    <row r="408" spans="11:13" x14ac:dyDescent="0.3">
      <c r="K408" s="7">
        <f t="shared" si="18"/>
        <v>0</v>
      </c>
      <c r="L408" s="5">
        <f t="shared" si="20"/>
        <v>0</v>
      </c>
      <c r="M408">
        <f t="shared" si="19"/>
        <v>0</v>
      </c>
    </row>
    <row r="409" spans="11:13" x14ac:dyDescent="0.3">
      <c r="K409" s="7">
        <f t="shared" si="18"/>
        <v>0</v>
      </c>
      <c r="L409" s="5">
        <f t="shared" si="20"/>
        <v>0</v>
      </c>
      <c r="M409">
        <f t="shared" si="19"/>
        <v>0</v>
      </c>
    </row>
    <row r="410" spans="11:13" x14ac:dyDescent="0.3">
      <c r="K410" s="7">
        <f t="shared" si="18"/>
        <v>0</v>
      </c>
      <c r="L410" s="5">
        <f t="shared" si="20"/>
        <v>0</v>
      </c>
      <c r="M410">
        <f t="shared" si="19"/>
        <v>0</v>
      </c>
    </row>
    <row r="411" spans="11:13" x14ac:dyDescent="0.3">
      <c r="K411" s="7">
        <f t="shared" si="18"/>
        <v>0</v>
      </c>
      <c r="L411" s="5">
        <f t="shared" si="20"/>
        <v>0</v>
      </c>
      <c r="M411">
        <f t="shared" si="19"/>
        <v>0</v>
      </c>
    </row>
    <row r="412" spans="11:13" x14ac:dyDescent="0.3">
      <c r="K412" s="7">
        <f t="shared" si="18"/>
        <v>0</v>
      </c>
      <c r="L412" s="5">
        <f t="shared" si="20"/>
        <v>0</v>
      </c>
      <c r="M412">
        <f t="shared" si="19"/>
        <v>0</v>
      </c>
    </row>
    <row r="413" spans="11:13" x14ac:dyDescent="0.3">
      <c r="K413" s="7">
        <f t="shared" si="18"/>
        <v>0</v>
      </c>
      <c r="L413" s="5">
        <f t="shared" si="20"/>
        <v>0</v>
      </c>
      <c r="M413">
        <f t="shared" si="19"/>
        <v>0</v>
      </c>
    </row>
    <row r="414" spans="11:13" x14ac:dyDescent="0.3">
      <c r="K414" s="7">
        <f t="shared" si="18"/>
        <v>0</v>
      </c>
      <c r="L414" s="5">
        <f t="shared" si="20"/>
        <v>0</v>
      </c>
      <c r="M414">
        <f t="shared" si="19"/>
        <v>0</v>
      </c>
    </row>
    <row r="415" spans="11:13" x14ac:dyDescent="0.3">
      <c r="K415" s="7">
        <f t="shared" si="18"/>
        <v>0</v>
      </c>
      <c r="L415" s="5">
        <f t="shared" si="20"/>
        <v>0</v>
      </c>
      <c r="M415">
        <f t="shared" si="19"/>
        <v>0</v>
      </c>
    </row>
    <row r="416" spans="11:13" x14ac:dyDescent="0.3">
      <c r="K416" s="7">
        <f t="shared" si="18"/>
        <v>0</v>
      </c>
      <c r="L416" s="5">
        <f t="shared" si="20"/>
        <v>0</v>
      </c>
      <c r="M416">
        <f t="shared" si="19"/>
        <v>0</v>
      </c>
    </row>
    <row r="417" spans="11:13" x14ac:dyDescent="0.3">
      <c r="K417" s="7">
        <f t="shared" si="18"/>
        <v>0</v>
      </c>
      <c r="L417" s="5">
        <f t="shared" si="20"/>
        <v>0</v>
      </c>
      <c r="M417">
        <f t="shared" si="19"/>
        <v>0</v>
      </c>
    </row>
    <row r="418" spans="11:13" x14ac:dyDescent="0.3">
      <c r="K418" s="7">
        <f t="shared" si="18"/>
        <v>0</v>
      </c>
      <c r="L418" s="5">
        <f t="shared" si="20"/>
        <v>0</v>
      </c>
      <c r="M418">
        <f t="shared" si="19"/>
        <v>0</v>
      </c>
    </row>
    <row r="419" spans="11:13" x14ac:dyDescent="0.3">
      <c r="K419" s="7">
        <f t="shared" si="18"/>
        <v>0</v>
      </c>
      <c r="L419" s="5">
        <f t="shared" si="20"/>
        <v>0</v>
      </c>
      <c r="M419">
        <f t="shared" si="19"/>
        <v>0</v>
      </c>
    </row>
    <row r="420" spans="11:13" x14ac:dyDescent="0.3">
      <c r="K420" s="7">
        <f t="shared" si="18"/>
        <v>0</v>
      </c>
      <c r="L420" s="5">
        <f t="shared" si="20"/>
        <v>0</v>
      </c>
      <c r="M420">
        <f t="shared" si="19"/>
        <v>0</v>
      </c>
    </row>
    <row r="421" spans="11:13" x14ac:dyDescent="0.3">
      <c r="K421" s="7">
        <f t="shared" si="18"/>
        <v>0</v>
      </c>
      <c r="L421" s="5">
        <f t="shared" si="20"/>
        <v>0</v>
      </c>
      <c r="M421">
        <f t="shared" si="19"/>
        <v>0</v>
      </c>
    </row>
    <row r="422" spans="11:13" x14ac:dyDescent="0.3">
      <c r="K422" s="7">
        <f t="shared" si="18"/>
        <v>0</v>
      </c>
      <c r="L422" s="5">
        <f t="shared" si="20"/>
        <v>0</v>
      </c>
      <c r="M422">
        <f t="shared" si="19"/>
        <v>0</v>
      </c>
    </row>
    <row r="423" spans="11:13" x14ac:dyDescent="0.3">
      <c r="K423" s="7">
        <f t="shared" si="18"/>
        <v>0</v>
      </c>
      <c r="L423" s="5">
        <f t="shared" si="20"/>
        <v>0</v>
      </c>
      <c r="M423">
        <f t="shared" si="19"/>
        <v>0</v>
      </c>
    </row>
    <row r="424" spans="11:13" x14ac:dyDescent="0.3">
      <c r="K424" s="7">
        <f t="shared" si="18"/>
        <v>0</v>
      </c>
      <c r="L424" s="5">
        <f t="shared" si="20"/>
        <v>0</v>
      </c>
      <c r="M424">
        <f t="shared" si="19"/>
        <v>0</v>
      </c>
    </row>
    <row r="425" spans="11:13" x14ac:dyDescent="0.3">
      <c r="K425" s="7">
        <f t="shared" si="18"/>
        <v>0</v>
      </c>
      <c r="L425" s="5">
        <f t="shared" si="20"/>
        <v>0</v>
      </c>
      <c r="M425">
        <f t="shared" si="19"/>
        <v>0</v>
      </c>
    </row>
    <row r="426" spans="11:13" x14ac:dyDescent="0.3">
      <c r="K426" s="7">
        <f t="shared" si="18"/>
        <v>0</v>
      </c>
      <c r="L426" s="5">
        <f t="shared" si="20"/>
        <v>0</v>
      </c>
      <c r="M426">
        <f t="shared" si="19"/>
        <v>0</v>
      </c>
    </row>
    <row r="427" spans="11:13" x14ac:dyDescent="0.3">
      <c r="K427" s="7">
        <f t="shared" si="18"/>
        <v>0</v>
      </c>
      <c r="L427" s="5">
        <f t="shared" si="20"/>
        <v>0</v>
      </c>
      <c r="M427">
        <f t="shared" si="19"/>
        <v>0</v>
      </c>
    </row>
    <row r="428" spans="11:13" x14ac:dyDescent="0.3">
      <c r="K428" s="7">
        <f t="shared" si="18"/>
        <v>0</v>
      </c>
      <c r="L428" s="5">
        <f t="shared" si="20"/>
        <v>0</v>
      </c>
      <c r="M428">
        <f t="shared" si="19"/>
        <v>0</v>
      </c>
    </row>
    <row r="429" spans="11:13" x14ac:dyDescent="0.3">
      <c r="K429" s="7">
        <f t="shared" si="18"/>
        <v>0</v>
      </c>
      <c r="L429" s="5">
        <f t="shared" si="20"/>
        <v>0</v>
      </c>
      <c r="M429">
        <f t="shared" si="19"/>
        <v>0</v>
      </c>
    </row>
    <row r="430" spans="11:13" x14ac:dyDescent="0.3">
      <c r="K430" s="7">
        <f t="shared" si="18"/>
        <v>0</v>
      </c>
      <c r="L430" s="5">
        <f t="shared" si="20"/>
        <v>0</v>
      </c>
      <c r="M430">
        <f t="shared" si="19"/>
        <v>0</v>
      </c>
    </row>
    <row r="431" spans="11:13" x14ac:dyDescent="0.3">
      <c r="K431" s="7">
        <f t="shared" si="18"/>
        <v>0</v>
      </c>
      <c r="L431" s="5">
        <f t="shared" si="20"/>
        <v>0</v>
      </c>
      <c r="M431">
        <f t="shared" si="19"/>
        <v>0</v>
      </c>
    </row>
    <row r="432" spans="11:13" x14ac:dyDescent="0.3">
      <c r="K432" s="7">
        <f t="shared" si="18"/>
        <v>0</v>
      </c>
      <c r="L432" s="5">
        <f t="shared" si="20"/>
        <v>0</v>
      </c>
      <c r="M432">
        <f t="shared" si="19"/>
        <v>0</v>
      </c>
    </row>
    <row r="433" spans="11:13" x14ac:dyDescent="0.3">
      <c r="K433" s="7">
        <f t="shared" si="18"/>
        <v>0</v>
      </c>
      <c r="L433" s="5">
        <f t="shared" si="20"/>
        <v>0</v>
      </c>
      <c r="M433">
        <f t="shared" si="19"/>
        <v>0</v>
      </c>
    </row>
    <row r="434" spans="11:13" x14ac:dyDescent="0.3">
      <c r="K434" s="7">
        <f t="shared" si="18"/>
        <v>0</v>
      </c>
      <c r="L434" s="5">
        <f t="shared" si="20"/>
        <v>0</v>
      </c>
      <c r="M434">
        <f t="shared" si="19"/>
        <v>0</v>
      </c>
    </row>
    <row r="435" spans="11:13" x14ac:dyDescent="0.3">
      <c r="K435" s="7">
        <f t="shared" si="18"/>
        <v>0</v>
      </c>
      <c r="L435" s="5">
        <f t="shared" si="20"/>
        <v>0</v>
      </c>
      <c r="M435">
        <f t="shared" si="19"/>
        <v>0</v>
      </c>
    </row>
    <row r="436" spans="11:13" x14ac:dyDescent="0.3">
      <c r="K436" s="7">
        <f t="shared" si="18"/>
        <v>0</v>
      </c>
      <c r="L436" s="5">
        <f t="shared" si="20"/>
        <v>0</v>
      </c>
      <c r="M436">
        <f t="shared" si="19"/>
        <v>0</v>
      </c>
    </row>
    <row r="437" spans="11:13" x14ac:dyDescent="0.3">
      <c r="K437" s="7">
        <f t="shared" si="18"/>
        <v>0</v>
      </c>
      <c r="L437" s="5">
        <f t="shared" si="20"/>
        <v>0</v>
      </c>
      <c r="M437">
        <f t="shared" si="19"/>
        <v>0</v>
      </c>
    </row>
    <row r="438" spans="11:13" x14ac:dyDescent="0.3">
      <c r="K438" s="7">
        <f t="shared" si="18"/>
        <v>0</v>
      </c>
      <c r="L438" s="5">
        <f t="shared" si="20"/>
        <v>0</v>
      </c>
      <c r="M438">
        <f t="shared" si="19"/>
        <v>0</v>
      </c>
    </row>
    <row r="439" spans="11:13" x14ac:dyDescent="0.3">
      <c r="K439" s="7">
        <f t="shared" si="18"/>
        <v>0</v>
      </c>
      <c r="L439" s="5">
        <f t="shared" si="20"/>
        <v>0</v>
      </c>
      <c r="M439">
        <f t="shared" si="19"/>
        <v>0</v>
      </c>
    </row>
    <row r="440" spans="11:13" x14ac:dyDescent="0.3">
      <c r="K440" s="7">
        <f t="shared" si="18"/>
        <v>0</v>
      </c>
      <c r="L440" s="5">
        <f t="shared" si="20"/>
        <v>0</v>
      </c>
      <c r="M440">
        <f t="shared" si="19"/>
        <v>0</v>
      </c>
    </row>
    <row r="441" spans="11:13" x14ac:dyDescent="0.3">
      <c r="K441" s="7">
        <f t="shared" si="18"/>
        <v>0</v>
      </c>
      <c r="L441" s="5">
        <f t="shared" si="20"/>
        <v>0</v>
      </c>
      <c r="M441">
        <f t="shared" si="19"/>
        <v>0</v>
      </c>
    </row>
    <row r="442" spans="11:13" x14ac:dyDescent="0.3">
      <c r="K442" s="7">
        <f t="shared" si="18"/>
        <v>0</v>
      </c>
      <c r="L442" s="5">
        <f t="shared" si="20"/>
        <v>0</v>
      </c>
      <c r="M442">
        <f t="shared" si="19"/>
        <v>0</v>
      </c>
    </row>
    <row r="443" spans="11:13" x14ac:dyDescent="0.3">
      <c r="K443" s="7">
        <f t="shared" si="18"/>
        <v>0</v>
      </c>
      <c r="L443" s="5">
        <f t="shared" si="20"/>
        <v>0</v>
      </c>
      <c r="M443">
        <f t="shared" si="19"/>
        <v>0</v>
      </c>
    </row>
    <row r="444" spans="11:13" x14ac:dyDescent="0.3">
      <c r="K444" s="7">
        <f t="shared" si="18"/>
        <v>0</v>
      </c>
      <c r="L444" s="5">
        <f t="shared" si="20"/>
        <v>0</v>
      </c>
      <c r="M444">
        <f t="shared" si="19"/>
        <v>0</v>
      </c>
    </row>
    <row r="445" spans="11:13" x14ac:dyDescent="0.3">
      <c r="K445" s="7">
        <f t="shared" si="18"/>
        <v>0</v>
      </c>
      <c r="L445" s="5">
        <f t="shared" si="20"/>
        <v>0</v>
      </c>
      <c r="M445">
        <f t="shared" si="19"/>
        <v>0</v>
      </c>
    </row>
    <row r="446" spans="11:13" x14ac:dyDescent="0.3">
      <c r="K446" s="7">
        <f t="shared" si="18"/>
        <v>0</v>
      </c>
      <c r="L446" s="5">
        <f t="shared" si="20"/>
        <v>0</v>
      </c>
      <c r="M446">
        <f t="shared" si="19"/>
        <v>0</v>
      </c>
    </row>
    <row r="447" spans="11:13" x14ac:dyDescent="0.3">
      <c r="K447" s="7">
        <f t="shared" si="18"/>
        <v>0</v>
      </c>
      <c r="L447" s="5">
        <f t="shared" si="20"/>
        <v>0</v>
      </c>
      <c r="M447">
        <f t="shared" si="19"/>
        <v>0</v>
      </c>
    </row>
    <row r="448" spans="11:13" x14ac:dyDescent="0.3">
      <c r="K448" s="7">
        <f t="shared" si="18"/>
        <v>0</v>
      </c>
      <c r="L448" s="5">
        <f t="shared" si="20"/>
        <v>0</v>
      </c>
      <c r="M448">
        <f t="shared" si="19"/>
        <v>0</v>
      </c>
    </row>
    <row r="449" spans="11:13" x14ac:dyDescent="0.3">
      <c r="K449" s="7">
        <f t="shared" si="18"/>
        <v>0</v>
      </c>
      <c r="L449" s="5">
        <f t="shared" si="20"/>
        <v>0</v>
      </c>
      <c r="M449">
        <f t="shared" si="19"/>
        <v>0</v>
      </c>
    </row>
    <row r="450" spans="11:13" x14ac:dyDescent="0.3">
      <c r="K450" s="7">
        <f t="shared" si="18"/>
        <v>0</v>
      </c>
      <c r="L450" s="5">
        <f t="shared" si="20"/>
        <v>0</v>
      </c>
      <c r="M450">
        <f t="shared" si="19"/>
        <v>0</v>
      </c>
    </row>
    <row r="451" spans="11:13" x14ac:dyDescent="0.3">
      <c r="K451" s="7">
        <f t="shared" si="18"/>
        <v>0</v>
      </c>
      <c r="L451" s="5">
        <f t="shared" si="20"/>
        <v>0</v>
      </c>
      <c r="M451">
        <f t="shared" si="19"/>
        <v>0</v>
      </c>
    </row>
    <row r="452" spans="11:13" x14ac:dyDescent="0.3">
      <c r="K452" s="7">
        <f t="shared" si="18"/>
        <v>0</v>
      </c>
      <c r="L452" s="5">
        <f t="shared" si="20"/>
        <v>0</v>
      </c>
      <c r="M452">
        <f t="shared" si="19"/>
        <v>0</v>
      </c>
    </row>
    <row r="453" spans="11:13" x14ac:dyDescent="0.3">
      <c r="K453" s="7">
        <f t="shared" ref="K453:K498" si="21">SUM(F453:J453)</f>
        <v>0</v>
      </c>
      <c r="L453" s="5">
        <f t="shared" si="20"/>
        <v>0</v>
      </c>
      <c r="M453">
        <f t="shared" ref="M453:M498" si="22">SUM(K453*L453)</f>
        <v>0</v>
      </c>
    </row>
    <row r="454" spans="11:13" x14ac:dyDescent="0.3">
      <c r="K454" s="7">
        <f t="shared" si="21"/>
        <v>0</v>
      </c>
      <c r="L454" s="5">
        <f t="shared" ref="L454:L498" si="23">IF(D454="X",0,IF(E454="",0,IF(E454="H",0,VLOOKUP(E454,$F$539:$G$553,2))))</f>
        <v>0</v>
      </c>
      <c r="M454">
        <f t="shared" si="22"/>
        <v>0</v>
      </c>
    </row>
    <row r="455" spans="11:13" x14ac:dyDescent="0.3">
      <c r="K455" s="7">
        <f t="shared" si="21"/>
        <v>0</v>
      </c>
      <c r="L455" s="5">
        <f t="shared" si="23"/>
        <v>0</v>
      </c>
      <c r="M455">
        <f t="shared" si="22"/>
        <v>0</v>
      </c>
    </row>
    <row r="456" spans="11:13" x14ac:dyDescent="0.3">
      <c r="K456" s="7">
        <f t="shared" si="21"/>
        <v>0</v>
      </c>
      <c r="L456" s="5">
        <f t="shared" si="23"/>
        <v>0</v>
      </c>
      <c r="M456">
        <f t="shared" si="22"/>
        <v>0</v>
      </c>
    </row>
    <row r="457" spans="11:13" x14ac:dyDescent="0.3">
      <c r="K457" s="7">
        <f t="shared" si="21"/>
        <v>0</v>
      </c>
      <c r="L457" s="5">
        <f t="shared" si="23"/>
        <v>0</v>
      </c>
      <c r="M457">
        <f t="shared" si="22"/>
        <v>0</v>
      </c>
    </row>
    <row r="458" spans="11:13" x14ac:dyDescent="0.3">
      <c r="K458" s="7">
        <f t="shared" si="21"/>
        <v>0</v>
      </c>
      <c r="L458" s="5">
        <f t="shared" si="23"/>
        <v>0</v>
      </c>
      <c r="M458">
        <f t="shared" si="22"/>
        <v>0</v>
      </c>
    </row>
    <row r="459" spans="11:13" x14ac:dyDescent="0.3">
      <c r="K459" s="7">
        <f t="shared" si="21"/>
        <v>0</v>
      </c>
      <c r="L459" s="5">
        <f t="shared" si="23"/>
        <v>0</v>
      </c>
      <c r="M459">
        <f t="shared" si="22"/>
        <v>0</v>
      </c>
    </row>
    <row r="460" spans="11:13" x14ac:dyDescent="0.3">
      <c r="K460" s="7">
        <f t="shared" si="21"/>
        <v>0</v>
      </c>
      <c r="L460" s="5">
        <f t="shared" si="23"/>
        <v>0</v>
      </c>
      <c r="M460">
        <f t="shared" si="22"/>
        <v>0</v>
      </c>
    </row>
    <row r="461" spans="11:13" x14ac:dyDescent="0.3">
      <c r="K461" s="7">
        <f t="shared" si="21"/>
        <v>0</v>
      </c>
      <c r="L461" s="5">
        <f t="shared" si="23"/>
        <v>0</v>
      </c>
      <c r="M461">
        <f t="shared" si="22"/>
        <v>0</v>
      </c>
    </row>
    <row r="462" spans="11:13" x14ac:dyDescent="0.3">
      <c r="K462" s="7">
        <f t="shared" si="21"/>
        <v>0</v>
      </c>
      <c r="L462" s="5">
        <f t="shared" si="23"/>
        <v>0</v>
      </c>
      <c r="M462">
        <f t="shared" si="22"/>
        <v>0</v>
      </c>
    </row>
    <row r="463" spans="11:13" x14ac:dyDescent="0.3">
      <c r="K463" s="7">
        <f t="shared" si="21"/>
        <v>0</v>
      </c>
      <c r="L463" s="5">
        <f t="shared" si="23"/>
        <v>0</v>
      </c>
      <c r="M463">
        <f t="shared" si="22"/>
        <v>0</v>
      </c>
    </row>
    <row r="464" spans="11:13" x14ac:dyDescent="0.3">
      <c r="K464" s="7">
        <f t="shared" si="21"/>
        <v>0</v>
      </c>
      <c r="L464" s="5">
        <f t="shared" si="23"/>
        <v>0</v>
      </c>
      <c r="M464">
        <f t="shared" si="22"/>
        <v>0</v>
      </c>
    </row>
    <row r="465" spans="11:13" x14ac:dyDescent="0.3">
      <c r="K465" s="7">
        <f t="shared" si="21"/>
        <v>0</v>
      </c>
      <c r="L465" s="5">
        <f t="shared" si="23"/>
        <v>0</v>
      </c>
      <c r="M465">
        <f t="shared" si="22"/>
        <v>0</v>
      </c>
    </row>
    <row r="466" spans="11:13" x14ac:dyDescent="0.3">
      <c r="K466" s="7">
        <f t="shared" si="21"/>
        <v>0</v>
      </c>
      <c r="L466" s="5">
        <f t="shared" si="23"/>
        <v>0</v>
      </c>
      <c r="M466">
        <f t="shared" si="22"/>
        <v>0</v>
      </c>
    </row>
    <row r="467" spans="11:13" x14ac:dyDescent="0.3">
      <c r="K467" s="7">
        <f t="shared" si="21"/>
        <v>0</v>
      </c>
      <c r="L467" s="5">
        <f t="shared" si="23"/>
        <v>0</v>
      </c>
      <c r="M467">
        <f t="shared" si="22"/>
        <v>0</v>
      </c>
    </row>
    <row r="468" spans="11:13" x14ac:dyDescent="0.3">
      <c r="K468" s="7">
        <f t="shared" si="21"/>
        <v>0</v>
      </c>
      <c r="L468" s="5">
        <f t="shared" si="23"/>
        <v>0</v>
      </c>
      <c r="M468">
        <f t="shared" si="22"/>
        <v>0</v>
      </c>
    </row>
    <row r="469" spans="11:13" x14ac:dyDescent="0.3">
      <c r="K469" s="7">
        <f t="shared" si="21"/>
        <v>0</v>
      </c>
      <c r="L469" s="5">
        <f t="shared" si="23"/>
        <v>0</v>
      </c>
      <c r="M469">
        <f t="shared" si="22"/>
        <v>0</v>
      </c>
    </row>
    <row r="470" spans="11:13" x14ac:dyDescent="0.3">
      <c r="K470" s="7">
        <f t="shared" si="21"/>
        <v>0</v>
      </c>
      <c r="L470" s="5">
        <f t="shared" si="23"/>
        <v>0</v>
      </c>
      <c r="M470">
        <f t="shared" si="22"/>
        <v>0</v>
      </c>
    </row>
    <row r="471" spans="11:13" x14ac:dyDescent="0.3">
      <c r="K471" s="7">
        <f t="shared" si="21"/>
        <v>0</v>
      </c>
      <c r="L471" s="5">
        <f t="shared" si="23"/>
        <v>0</v>
      </c>
      <c r="M471">
        <f t="shared" si="22"/>
        <v>0</v>
      </c>
    </row>
    <row r="472" spans="11:13" x14ac:dyDescent="0.3">
      <c r="K472" s="7">
        <f t="shared" si="21"/>
        <v>0</v>
      </c>
      <c r="L472" s="5">
        <f t="shared" si="23"/>
        <v>0</v>
      </c>
      <c r="M472">
        <f t="shared" si="22"/>
        <v>0</v>
      </c>
    </row>
    <row r="473" spans="11:13" x14ac:dyDescent="0.3">
      <c r="K473" s="7">
        <f t="shared" si="21"/>
        <v>0</v>
      </c>
      <c r="L473" s="5">
        <f t="shared" si="23"/>
        <v>0</v>
      </c>
      <c r="M473">
        <f t="shared" si="22"/>
        <v>0</v>
      </c>
    </row>
    <row r="474" spans="11:13" x14ac:dyDescent="0.3">
      <c r="K474" s="7">
        <f t="shared" si="21"/>
        <v>0</v>
      </c>
      <c r="L474" s="5">
        <f t="shared" si="23"/>
        <v>0</v>
      </c>
      <c r="M474">
        <f t="shared" si="22"/>
        <v>0</v>
      </c>
    </row>
    <row r="475" spans="11:13" x14ac:dyDescent="0.3">
      <c r="K475" s="7">
        <f t="shared" si="21"/>
        <v>0</v>
      </c>
      <c r="L475" s="5">
        <f t="shared" si="23"/>
        <v>0</v>
      </c>
      <c r="M475">
        <f t="shared" si="22"/>
        <v>0</v>
      </c>
    </row>
    <row r="476" spans="11:13" x14ac:dyDescent="0.3">
      <c r="K476" s="7">
        <f t="shared" si="21"/>
        <v>0</v>
      </c>
      <c r="L476" s="5">
        <f t="shared" si="23"/>
        <v>0</v>
      </c>
      <c r="M476">
        <f t="shared" si="22"/>
        <v>0</v>
      </c>
    </row>
    <row r="477" spans="11:13" x14ac:dyDescent="0.3">
      <c r="K477" s="7">
        <f t="shared" si="21"/>
        <v>0</v>
      </c>
      <c r="L477" s="5">
        <f t="shared" si="23"/>
        <v>0</v>
      </c>
      <c r="M477">
        <f t="shared" si="22"/>
        <v>0</v>
      </c>
    </row>
    <row r="478" spans="11:13" x14ac:dyDescent="0.3">
      <c r="K478" s="7">
        <f t="shared" si="21"/>
        <v>0</v>
      </c>
      <c r="L478" s="5">
        <f t="shared" si="23"/>
        <v>0</v>
      </c>
      <c r="M478">
        <f t="shared" si="22"/>
        <v>0</v>
      </c>
    </row>
    <row r="479" spans="11:13" x14ac:dyDescent="0.3">
      <c r="K479" s="7">
        <f t="shared" si="21"/>
        <v>0</v>
      </c>
      <c r="L479" s="5">
        <f t="shared" si="23"/>
        <v>0</v>
      </c>
      <c r="M479">
        <f t="shared" si="22"/>
        <v>0</v>
      </c>
    </row>
    <row r="480" spans="11:13" x14ac:dyDescent="0.3">
      <c r="K480" s="7">
        <f t="shared" si="21"/>
        <v>0</v>
      </c>
      <c r="L480" s="5">
        <f t="shared" si="23"/>
        <v>0</v>
      </c>
      <c r="M480">
        <f t="shared" si="22"/>
        <v>0</v>
      </c>
    </row>
    <row r="481" spans="11:13" x14ac:dyDescent="0.3">
      <c r="K481" s="7">
        <f t="shared" si="21"/>
        <v>0</v>
      </c>
      <c r="L481" s="5">
        <f t="shared" si="23"/>
        <v>0</v>
      </c>
      <c r="M481">
        <f t="shared" si="22"/>
        <v>0</v>
      </c>
    </row>
    <row r="482" spans="11:13" x14ac:dyDescent="0.3">
      <c r="K482" s="7">
        <f t="shared" si="21"/>
        <v>0</v>
      </c>
      <c r="L482" s="5">
        <f t="shared" si="23"/>
        <v>0</v>
      </c>
      <c r="M482">
        <f t="shared" si="22"/>
        <v>0</v>
      </c>
    </row>
    <row r="483" spans="11:13" x14ac:dyDescent="0.3">
      <c r="K483" s="7">
        <f t="shared" si="21"/>
        <v>0</v>
      </c>
      <c r="L483" s="5">
        <f t="shared" si="23"/>
        <v>0</v>
      </c>
      <c r="M483">
        <f t="shared" si="22"/>
        <v>0</v>
      </c>
    </row>
    <row r="484" spans="11:13" x14ac:dyDescent="0.3">
      <c r="K484" s="7">
        <f t="shared" si="21"/>
        <v>0</v>
      </c>
      <c r="L484" s="5">
        <f t="shared" si="23"/>
        <v>0</v>
      </c>
      <c r="M484">
        <f t="shared" si="22"/>
        <v>0</v>
      </c>
    </row>
    <row r="485" spans="11:13" x14ac:dyDescent="0.3">
      <c r="K485" s="7">
        <f t="shared" si="21"/>
        <v>0</v>
      </c>
      <c r="L485" s="5">
        <f t="shared" si="23"/>
        <v>0</v>
      </c>
      <c r="M485">
        <f t="shared" si="22"/>
        <v>0</v>
      </c>
    </row>
    <row r="486" spans="11:13" x14ac:dyDescent="0.3">
      <c r="K486" s="7">
        <f t="shared" si="21"/>
        <v>0</v>
      </c>
      <c r="L486" s="5">
        <f t="shared" si="23"/>
        <v>0</v>
      </c>
      <c r="M486">
        <f t="shared" si="22"/>
        <v>0</v>
      </c>
    </row>
    <row r="487" spans="11:13" x14ac:dyDescent="0.3">
      <c r="K487" s="7">
        <f t="shared" si="21"/>
        <v>0</v>
      </c>
      <c r="L487" s="5">
        <f t="shared" si="23"/>
        <v>0</v>
      </c>
      <c r="M487">
        <f t="shared" si="22"/>
        <v>0</v>
      </c>
    </row>
    <row r="488" spans="11:13" x14ac:dyDescent="0.3">
      <c r="K488" s="7">
        <f t="shared" si="21"/>
        <v>0</v>
      </c>
      <c r="L488" s="5">
        <f t="shared" si="23"/>
        <v>0</v>
      </c>
      <c r="M488">
        <f t="shared" si="22"/>
        <v>0</v>
      </c>
    </row>
    <row r="489" spans="11:13" x14ac:dyDescent="0.3">
      <c r="K489" s="7">
        <f t="shared" si="21"/>
        <v>0</v>
      </c>
      <c r="L489" s="5">
        <f t="shared" si="23"/>
        <v>0</v>
      </c>
      <c r="M489">
        <f t="shared" si="22"/>
        <v>0</v>
      </c>
    </row>
    <row r="490" spans="11:13" x14ac:dyDescent="0.3">
      <c r="K490" s="7">
        <f t="shared" si="21"/>
        <v>0</v>
      </c>
      <c r="L490" s="5">
        <f t="shared" si="23"/>
        <v>0</v>
      </c>
      <c r="M490">
        <f t="shared" si="22"/>
        <v>0</v>
      </c>
    </row>
    <row r="491" spans="11:13" x14ac:dyDescent="0.3">
      <c r="K491" s="7">
        <f t="shared" ref="K491:K494" si="24">SUM(F491:J491)</f>
        <v>0</v>
      </c>
      <c r="L491" s="5">
        <f t="shared" si="23"/>
        <v>0</v>
      </c>
      <c r="M491">
        <f t="shared" si="22"/>
        <v>0</v>
      </c>
    </row>
    <row r="492" spans="11:13" x14ac:dyDescent="0.3">
      <c r="K492" s="7">
        <f t="shared" si="24"/>
        <v>0</v>
      </c>
      <c r="L492" s="5">
        <f t="shared" si="23"/>
        <v>0</v>
      </c>
      <c r="M492">
        <f t="shared" si="22"/>
        <v>0</v>
      </c>
    </row>
    <row r="493" spans="11:13" x14ac:dyDescent="0.3">
      <c r="K493" s="7">
        <f t="shared" si="24"/>
        <v>0</v>
      </c>
      <c r="L493" s="5">
        <f t="shared" si="23"/>
        <v>0</v>
      </c>
      <c r="M493">
        <f t="shared" si="22"/>
        <v>0</v>
      </c>
    </row>
    <row r="494" spans="11:13" x14ac:dyDescent="0.3">
      <c r="K494" s="7">
        <f t="shared" si="24"/>
        <v>0</v>
      </c>
      <c r="L494" s="5">
        <f t="shared" si="23"/>
        <v>0</v>
      </c>
      <c r="M494">
        <f t="shared" si="22"/>
        <v>0</v>
      </c>
    </row>
    <row r="495" spans="11:13" x14ac:dyDescent="0.3">
      <c r="K495" s="7">
        <f t="shared" si="21"/>
        <v>0</v>
      </c>
      <c r="L495" s="5">
        <f t="shared" si="23"/>
        <v>0</v>
      </c>
      <c r="M495">
        <f t="shared" si="22"/>
        <v>0</v>
      </c>
    </row>
    <row r="496" spans="11:13" x14ac:dyDescent="0.3">
      <c r="K496" s="7">
        <f t="shared" si="21"/>
        <v>0</v>
      </c>
      <c r="L496" s="5">
        <f t="shared" si="23"/>
        <v>0</v>
      </c>
      <c r="M496">
        <f t="shared" si="22"/>
        <v>0</v>
      </c>
    </row>
    <row r="497" spans="3:13" x14ac:dyDescent="0.3">
      <c r="K497" s="7">
        <f t="shared" si="21"/>
        <v>0</v>
      </c>
      <c r="L497" s="5">
        <f t="shared" si="23"/>
        <v>0</v>
      </c>
      <c r="M497">
        <f t="shared" si="22"/>
        <v>0</v>
      </c>
    </row>
    <row r="498" spans="3:13" x14ac:dyDescent="0.3">
      <c r="K498" s="7">
        <f t="shared" si="21"/>
        <v>0</v>
      </c>
      <c r="L498" s="5">
        <f t="shared" si="23"/>
        <v>0</v>
      </c>
      <c r="M498">
        <f t="shared" si="22"/>
        <v>0</v>
      </c>
    </row>
    <row r="499" spans="3:13" x14ac:dyDescent="0.3">
      <c r="C499" s="149" t="s">
        <v>34</v>
      </c>
      <c r="D499" s="149"/>
      <c r="E499" s="149"/>
      <c r="F499" s="149"/>
      <c r="G499" s="149"/>
      <c r="H499" s="149"/>
      <c r="I499" s="149"/>
      <c r="J499" s="149"/>
      <c r="K499" s="149"/>
      <c r="L499" s="149"/>
      <c r="M499" s="149" t="s">
        <v>33</v>
      </c>
    </row>
    <row r="500" spans="3:13" x14ac:dyDescent="0.3">
      <c r="C500" s="149" t="str">
        <f>IF(F539="","Vrije categorie",F539)</f>
        <v>A</v>
      </c>
      <c r="D500" s="149"/>
      <c r="E500" s="149"/>
      <c r="F500" s="149">
        <f t="shared" ref="F500:F514" si="25">SUMPRODUCT(--($E$4:$E$498=C500),--($D$4:$D$498=""),$F$4:$F$498)</f>
        <v>0</v>
      </c>
      <c r="G500" s="149">
        <f t="shared" ref="G500:G514" si="26">SUMPRODUCT(--($E$4:$E$498=C500),--($D$4:$D$498=""),$G$4:$G$498)</f>
        <v>0</v>
      </c>
      <c r="H500" s="149">
        <f t="shared" ref="H500:H514" si="27">SUMPRODUCT(--($E$4:$E$498=C500),--($D$4:$D$498=""),$H$4:$H$498)</f>
        <v>0</v>
      </c>
      <c r="I500" s="149">
        <f t="shared" ref="I500:I514" si="28">SUMPRODUCT(--($E$4:$E$498=C500),--($D$4:$D$498=""),$I$4:$I$498)</f>
        <v>0</v>
      </c>
      <c r="J500" s="149">
        <f t="shared" ref="J500:J514" si="29">SUMPRODUCT(--($E$4:$E$498=C500),--($D$4:$D$498=""),$J$4:$J$498)</f>
        <v>0</v>
      </c>
      <c r="K500" s="149">
        <f t="shared" ref="K500:K514" si="30">SUM(F500:J500)</f>
        <v>0</v>
      </c>
      <c r="L500" s="149"/>
      <c r="M500" s="149">
        <f t="shared" ref="M500:M513" si="31">SUMPRODUCT(--($E$4:$E$498=C500),--($D$4:$D$498=""),$M$4:$M$498)</f>
        <v>0</v>
      </c>
    </row>
    <row r="501" spans="3:13" x14ac:dyDescent="0.3">
      <c r="C501" s="149" t="str">
        <f t="shared" ref="C501:C514" si="32">IF(F540="","Vrije categorie",F540)</f>
        <v>A1</v>
      </c>
      <c r="D501" s="149"/>
      <c r="E501" s="149"/>
      <c r="F501" s="149">
        <f t="shared" si="25"/>
        <v>0</v>
      </c>
      <c r="G501" s="149">
        <f t="shared" si="26"/>
        <v>0</v>
      </c>
      <c r="H501" s="149">
        <f t="shared" si="27"/>
        <v>0</v>
      </c>
      <c r="I501" s="149">
        <f t="shared" si="28"/>
        <v>0</v>
      </c>
      <c r="J501" s="149">
        <f t="shared" si="29"/>
        <v>0</v>
      </c>
      <c r="K501" s="149">
        <f t="shared" si="30"/>
        <v>0</v>
      </c>
      <c r="L501" s="149"/>
      <c r="M501" s="149">
        <f t="shared" si="31"/>
        <v>0</v>
      </c>
    </row>
    <row r="502" spans="3:13" x14ac:dyDescent="0.3">
      <c r="C502" s="149" t="str">
        <f t="shared" si="32"/>
        <v>B</v>
      </c>
      <c r="D502" s="149"/>
      <c r="E502" s="149"/>
      <c r="F502" s="149">
        <f t="shared" si="25"/>
        <v>0</v>
      </c>
      <c r="G502" s="149">
        <f t="shared" si="26"/>
        <v>0</v>
      </c>
      <c r="H502" s="149">
        <f t="shared" si="27"/>
        <v>0</v>
      </c>
      <c r="I502" s="149">
        <f t="shared" si="28"/>
        <v>0</v>
      </c>
      <c r="J502" s="149">
        <f t="shared" si="29"/>
        <v>0</v>
      </c>
      <c r="K502" s="149">
        <f t="shared" si="30"/>
        <v>0</v>
      </c>
      <c r="L502" s="149"/>
      <c r="M502" s="149">
        <f t="shared" si="31"/>
        <v>0</v>
      </c>
    </row>
    <row r="503" spans="3:13" x14ac:dyDescent="0.3">
      <c r="C503" s="149" t="str">
        <f t="shared" si="32"/>
        <v>C</v>
      </c>
      <c r="D503" s="149"/>
      <c r="E503" s="149"/>
      <c r="F503" s="149">
        <f t="shared" si="25"/>
        <v>0</v>
      </c>
      <c r="G503" s="149">
        <f t="shared" si="26"/>
        <v>0</v>
      </c>
      <c r="H503" s="149">
        <f t="shared" si="27"/>
        <v>0</v>
      </c>
      <c r="I503" s="149">
        <f t="shared" si="28"/>
        <v>0</v>
      </c>
      <c r="J503" s="149">
        <f t="shared" si="29"/>
        <v>0</v>
      </c>
      <c r="K503" s="149">
        <f t="shared" si="30"/>
        <v>0</v>
      </c>
      <c r="L503" s="149"/>
      <c r="M503" s="149">
        <f t="shared" si="31"/>
        <v>0</v>
      </c>
    </row>
    <row r="504" spans="3:13" x14ac:dyDescent="0.3">
      <c r="C504" s="149" t="str">
        <f t="shared" si="32"/>
        <v>D</v>
      </c>
      <c r="D504" s="149"/>
      <c r="E504" s="149"/>
      <c r="F504" s="149">
        <f t="shared" si="25"/>
        <v>0</v>
      </c>
      <c r="G504" s="149">
        <f t="shared" si="26"/>
        <v>0</v>
      </c>
      <c r="H504" s="149">
        <f t="shared" si="27"/>
        <v>0</v>
      </c>
      <c r="I504" s="149">
        <f t="shared" si="28"/>
        <v>0</v>
      </c>
      <c r="J504" s="149">
        <f t="shared" si="29"/>
        <v>0</v>
      </c>
      <c r="K504" s="149">
        <f t="shared" si="30"/>
        <v>0</v>
      </c>
      <c r="L504" s="149"/>
      <c r="M504" s="149">
        <f t="shared" si="31"/>
        <v>0</v>
      </c>
    </row>
    <row r="505" spans="3:13" x14ac:dyDescent="0.3">
      <c r="C505" s="149" t="str">
        <f t="shared" si="32"/>
        <v>Vrije categorie</v>
      </c>
      <c r="D505" s="149"/>
      <c r="E505" s="149"/>
      <c r="F505" s="149">
        <f t="shared" si="25"/>
        <v>0</v>
      </c>
      <c r="G505" s="149">
        <f t="shared" si="26"/>
        <v>0</v>
      </c>
      <c r="H505" s="149">
        <f t="shared" si="27"/>
        <v>0</v>
      </c>
      <c r="I505" s="149">
        <f t="shared" si="28"/>
        <v>0</v>
      </c>
      <c r="J505" s="149">
        <f t="shared" si="29"/>
        <v>0</v>
      </c>
      <c r="K505" s="149">
        <f t="shared" si="30"/>
        <v>0</v>
      </c>
      <c r="L505" s="149"/>
      <c r="M505" s="149">
        <f t="shared" si="31"/>
        <v>0</v>
      </c>
    </row>
    <row r="506" spans="3:13" x14ac:dyDescent="0.3">
      <c r="C506" s="149" t="str">
        <f t="shared" si="32"/>
        <v>Vrije categorie</v>
      </c>
      <c r="D506" s="149"/>
      <c r="E506" s="149"/>
      <c r="F506" s="149">
        <f t="shared" si="25"/>
        <v>0</v>
      </c>
      <c r="G506" s="149">
        <f t="shared" si="26"/>
        <v>0</v>
      </c>
      <c r="H506" s="149">
        <f t="shared" si="27"/>
        <v>0</v>
      </c>
      <c r="I506" s="149">
        <f t="shared" si="28"/>
        <v>0</v>
      </c>
      <c r="J506" s="149">
        <f t="shared" si="29"/>
        <v>0</v>
      </c>
      <c r="K506" s="149">
        <f t="shared" si="30"/>
        <v>0</v>
      </c>
      <c r="L506" s="149"/>
      <c r="M506" s="149">
        <f t="shared" si="31"/>
        <v>0</v>
      </c>
    </row>
    <row r="507" spans="3:13" x14ac:dyDescent="0.3">
      <c r="C507" s="149" t="str">
        <f t="shared" si="32"/>
        <v>Vrije categorie</v>
      </c>
      <c r="D507" s="149"/>
      <c r="E507" s="149"/>
      <c r="F507" s="149">
        <f t="shared" si="25"/>
        <v>0</v>
      </c>
      <c r="G507" s="149">
        <f t="shared" si="26"/>
        <v>0</v>
      </c>
      <c r="H507" s="149">
        <f t="shared" si="27"/>
        <v>0</v>
      </c>
      <c r="I507" s="149">
        <f t="shared" si="28"/>
        <v>0</v>
      </c>
      <c r="J507" s="149">
        <f t="shared" si="29"/>
        <v>0</v>
      </c>
      <c r="K507" s="149">
        <f t="shared" si="30"/>
        <v>0</v>
      </c>
      <c r="L507" s="149"/>
      <c r="M507" s="149">
        <f t="shared" si="31"/>
        <v>0</v>
      </c>
    </row>
    <row r="508" spans="3:13" x14ac:dyDescent="0.3">
      <c r="C508" s="149" t="str">
        <f t="shared" si="32"/>
        <v>Vrije categorie</v>
      </c>
      <c r="D508" s="149"/>
      <c r="E508" s="149"/>
      <c r="F508" s="149">
        <f t="shared" si="25"/>
        <v>0</v>
      </c>
      <c r="G508" s="149">
        <f t="shared" si="26"/>
        <v>0</v>
      </c>
      <c r="H508" s="149">
        <f t="shared" si="27"/>
        <v>0</v>
      </c>
      <c r="I508" s="149">
        <f t="shared" si="28"/>
        <v>0</v>
      </c>
      <c r="J508" s="149">
        <f t="shared" si="29"/>
        <v>0</v>
      </c>
      <c r="K508" s="149">
        <f t="shared" si="30"/>
        <v>0</v>
      </c>
      <c r="L508" s="149"/>
      <c r="M508" s="149">
        <f t="shared" si="31"/>
        <v>0</v>
      </c>
    </row>
    <row r="509" spans="3:13" x14ac:dyDescent="0.3">
      <c r="C509" s="149" t="str">
        <f t="shared" si="32"/>
        <v>Vrije categorie</v>
      </c>
      <c r="D509" s="149"/>
      <c r="E509" s="149"/>
      <c r="F509" s="149">
        <f t="shared" si="25"/>
        <v>0</v>
      </c>
      <c r="G509" s="149">
        <f t="shared" si="26"/>
        <v>0</v>
      </c>
      <c r="H509" s="149">
        <f t="shared" si="27"/>
        <v>0</v>
      </c>
      <c r="I509" s="149">
        <f t="shared" si="28"/>
        <v>0</v>
      </c>
      <c r="J509" s="149">
        <f t="shared" si="29"/>
        <v>0</v>
      </c>
      <c r="K509" s="149">
        <f t="shared" si="30"/>
        <v>0</v>
      </c>
      <c r="L509" s="149"/>
      <c r="M509" s="149">
        <f t="shared" si="31"/>
        <v>0</v>
      </c>
    </row>
    <row r="510" spans="3:13" x14ac:dyDescent="0.3">
      <c r="C510" s="149" t="str">
        <f t="shared" si="32"/>
        <v>Vrije categorie</v>
      </c>
      <c r="D510" s="149"/>
      <c r="E510" s="149"/>
      <c r="F510" s="149">
        <f t="shared" si="25"/>
        <v>0</v>
      </c>
      <c r="G510" s="149">
        <f t="shared" si="26"/>
        <v>0</v>
      </c>
      <c r="H510" s="149">
        <f t="shared" si="27"/>
        <v>0</v>
      </c>
      <c r="I510" s="149">
        <f t="shared" si="28"/>
        <v>0</v>
      </c>
      <c r="J510" s="149">
        <f t="shared" si="29"/>
        <v>0</v>
      </c>
      <c r="K510" s="149">
        <f t="shared" si="30"/>
        <v>0</v>
      </c>
      <c r="L510" s="149"/>
      <c r="M510" s="149">
        <f t="shared" si="31"/>
        <v>0</v>
      </c>
    </row>
    <row r="511" spans="3:13" x14ac:dyDescent="0.3">
      <c r="C511" s="149" t="str">
        <f t="shared" si="32"/>
        <v>Vrije categorie</v>
      </c>
      <c r="D511" s="149"/>
      <c r="E511" s="149"/>
      <c r="F511" s="149">
        <f t="shared" si="25"/>
        <v>0</v>
      </c>
      <c r="G511" s="149">
        <f t="shared" si="26"/>
        <v>0</v>
      </c>
      <c r="H511" s="149">
        <f t="shared" si="27"/>
        <v>0</v>
      </c>
      <c r="I511" s="149">
        <f t="shared" si="28"/>
        <v>0</v>
      </c>
      <c r="J511" s="149">
        <f t="shared" si="29"/>
        <v>0</v>
      </c>
      <c r="K511" s="149">
        <f t="shared" si="30"/>
        <v>0</v>
      </c>
      <c r="L511" s="149"/>
      <c r="M511" s="149">
        <f t="shared" si="31"/>
        <v>0</v>
      </c>
    </row>
    <row r="512" spans="3:13" x14ac:dyDescent="0.3">
      <c r="C512" s="149" t="str">
        <f t="shared" si="32"/>
        <v>Vrije categorie</v>
      </c>
      <c r="D512" s="149"/>
      <c r="E512" s="149"/>
      <c r="F512" s="149">
        <f t="shared" si="25"/>
        <v>0</v>
      </c>
      <c r="G512" s="149">
        <f t="shared" si="26"/>
        <v>0</v>
      </c>
      <c r="H512" s="149">
        <f t="shared" si="27"/>
        <v>0</v>
      </c>
      <c r="I512" s="149">
        <f t="shared" si="28"/>
        <v>0</v>
      </c>
      <c r="J512" s="149">
        <f t="shared" si="29"/>
        <v>0</v>
      </c>
      <c r="K512" s="149">
        <f t="shared" si="30"/>
        <v>0</v>
      </c>
      <c r="L512" s="149"/>
      <c r="M512" s="149">
        <f t="shared" si="31"/>
        <v>0</v>
      </c>
    </row>
    <row r="513" spans="3:13" x14ac:dyDescent="0.3">
      <c r="C513" s="149" t="str">
        <f t="shared" si="32"/>
        <v>Vrije categorie</v>
      </c>
      <c r="D513" s="149"/>
      <c r="E513" s="149"/>
      <c r="F513" s="149">
        <f t="shared" si="25"/>
        <v>0</v>
      </c>
      <c r="G513" s="149">
        <f t="shared" si="26"/>
        <v>0</v>
      </c>
      <c r="H513" s="149">
        <f t="shared" si="27"/>
        <v>0</v>
      </c>
      <c r="I513" s="149">
        <f t="shared" si="28"/>
        <v>0</v>
      </c>
      <c r="J513" s="149">
        <f t="shared" si="29"/>
        <v>0</v>
      </c>
      <c r="K513" s="149">
        <f t="shared" si="30"/>
        <v>0</v>
      </c>
      <c r="L513" s="149"/>
      <c r="M513" s="149">
        <f t="shared" si="31"/>
        <v>0</v>
      </c>
    </row>
    <row r="514" spans="3:13" x14ac:dyDescent="0.3">
      <c r="C514" s="149" t="str">
        <f t="shared" si="32"/>
        <v>Vrije categorie</v>
      </c>
      <c r="D514" s="149"/>
      <c r="E514" s="149"/>
      <c r="F514" s="149">
        <f t="shared" si="25"/>
        <v>0</v>
      </c>
      <c r="G514" s="149">
        <f t="shared" si="26"/>
        <v>0</v>
      </c>
      <c r="H514" s="149">
        <f t="shared" si="27"/>
        <v>0</v>
      </c>
      <c r="I514" s="149">
        <f t="shared" si="28"/>
        <v>0</v>
      </c>
      <c r="J514" s="149">
        <f t="shared" si="29"/>
        <v>0</v>
      </c>
      <c r="K514" s="149">
        <f t="shared" si="30"/>
        <v>0</v>
      </c>
      <c r="L514" s="149"/>
      <c r="M514" s="149">
        <f>SUMPRODUCT(--($E$4:$E$498=C514),--($D$4:$D$498=""),$M$4:$M$498)</f>
        <v>0</v>
      </c>
    </row>
    <row r="515" spans="3:13" ht="15" thickBot="1" x14ac:dyDescent="0.35">
      <c r="C515" s="150" t="s">
        <v>37</v>
      </c>
      <c r="D515" s="150"/>
      <c r="E515" s="150"/>
      <c r="F515" s="150">
        <f>SUM(F500:F514)</f>
        <v>0</v>
      </c>
      <c r="G515" s="150">
        <f t="shared" ref="G515:K515" si="33">SUM(G500:G514)</f>
        <v>0</v>
      </c>
      <c r="H515" s="150">
        <f t="shared" si="33"/>
        <v>0</v>
      </c>
      <c r="I515" s="150">
        <f t="shared" si="33"/>
        <v>0</v>
      </c>
      <c r="J515" s="150">
        <f t="shared" si="33"/>
        <v>0</v>
      </c>
      <c r="K515" s="150">
        <f t="shared" si="33"/>
        <v>0</v>
      </c>
      <c r="L515" s="150"/>
      <c r="M515" s="150">
        <f>SUM(M499:M514)</f>
        <v>0</v>
      </c>
    </row>
    <row r="516" spans="3:13" ht="15" thickTop="1" x14ac:dyDescent="0.3">
      <c r="C516" s="151"/>
      <c r="D516" s="151"/>
      <c r="E516" s="151"/>
      <c r="F516" s="152"/>
      <c r="G516" s="152"/>
      <c r="H516" s="152"/>
      <c r="I516" s="152"/>
      <c r="J516" s="152"/>
      <c r="K516" s="153"/>
      <c r="L516" s="154"/>
      <c r="M516" s="152"/>
    </row>
    <row r="517" spans="3:13" ht="15" thickBot="1" x14ac:dyDescent="0.35">
      <c r="C517" s="150" t="s">
        <v>38</v>
      </c>
      <c r="D517" s="150"/>
      <c r="E517" s="150"/>
      <c r="F517" s="150">
        <f>SUMPRODUCT(--($E$4:$E$498="H"),$F$4:$F$498)</f>
        <v>0</v>
      </c>
      <c r="G517" s="150">
        <f>SUMPRODUCT(--($E$4:$E$498="H"),G4:G498)</f>
        <v>0</v>
      </c>
      <c r="H517" s="150">
        <f>SUMPRODUCT(--($E$4:$E$498="H"),H4:H498)</f>
        <v>0</v>
      </c>
      <c r="I517" s="150">
        <f>SUMPRODUCT(--($E$4:$E$498="H"),I4:I498)</f>
        <v>0</v>
      </c>
      <c r="J517" s="150">
        <f>SUMPRODUCT(--($E$4:$E$498="H"),J4:J498)</f>
        <v>0</v>
      </c>
      <c r="K517" s="150">
        <f>SUM(F517:J517)</f>
        <v>0</v>
      </c>
      <c r="L517" s="155"/>
      <c r="M517" s="151"/>
    </row>
    <row r="518" spans="3:13" ht="15" thickTop="1" x14ac:dyDescent="0.3"/>
    <row r="519" spans="3:13" x14ac:dyDescent="0.3">
      <c r="C519" s="9" t="s">
        <v>141</v>
      </c>
      <c r="D519" s="9"/>
      <c r="E519" s="9"/>
      <c r="F519" s="9"/>
      <c r="G519" s="9"/>
      <c r="H519" s="9"/>
      <c r="I519" s="9"/>
      <c r="J519" s="9"/>
      <c r="K519" s="9"/>
    </row>
    <row r="520" spans="3:13" x14ac:dyDescent="0.3">
      <c r="C520" s="9" t="str">
        <f t="shared" ref="C520:C534" si="34">C500</f>
        <v>A</v>
      </c>
      <c r="D520" s="9"/>
      <c r="E520" s="9"/>
      <c r="F520" s="9">
        <f t="shared" ref="F520:F534" si="35">SUMPRODUCT(--($E$4:$E$498=C520),--($D$4:$D$498="X"),$F$4:$F$498)</f>
        <v>0</v>
      </c>
      <c r="G520" s="9">
        <f t="shared" ref="G520:G534" si="36">SUMPRODUCT(--($E$4:$E$498=C520),--($D$4:$D$498="X"),$G$4:$G$498)</f>
        <v>0</v>
      </c>
      <c r="H520" s="9">
        <f t="shared" ref="H520:H534" si="37">SUMPRODUCT(--($E$4:$E$498=C520),--($D$4:$D$498="X"),$H$4:$H$498)</f>
        <v>0</v>
      </c>
      <c r="I520" s="9">
        <f t="shared" ref="I520:I534" si="38">SUMPRODUCT(--($E$4:$E$498=C520),--($D$4:$D$498="X"),$I$4:$I$498)</f>
        <v>0</v>
      </c>
      <c r="J520" s="9">
        <f t="shared" ref="J520:J534" si="39">SUMPRODUCT(--($E$4:$E$498=C520),--($D$4:$D$498="X"),$J$4:$J$498)</f>
        <v>0</v>
      </c>
      <c r="K520" s="9">
        <f t="shared" ref="K520:K534" si="40">SUM(F520:J520)</f>
        <v>0</v>
      </c>
    </row>
    <row r="521" spans="3:13" x14ac:dyDescent="0.3">
      <c r="C521" s="9" t="str">
        <f t="shared" si="34"/>
        <v>A1</v>
      </c>
      <c r="D521" s="9"/>
      <c r="E521" s="9"/>
      <c r="F521" s="9">
        <f t="shared" si="35"/>
        <v>0</v>
      </c>
      <c r="G521" s="9">
        <f t="shared" si="36"/>
        <v>0</v>
      </c>
      <c r="H521" s="9">
        <f t="shared" si="37"/>
        <v>0</v>
      </c>
      <c r="I521" s="9">
        <f t="shared" si="38"/>
        <v>0</v>
      </c>
      <c r="J521" s="9">
        <f t="shared" si="39"/>
        <v>0</v>
      </c>
      <c r="K521" s="9">
        <f t="shared" si="40"/>
        <v>0</v>
      </c>
    </row>
    <row r="522" spans="3:13" x14ac:dyDescent="0.3">
      <c r="C522" s="9" t="str">
        <f t="shared" si="34"/>
        <v>B</v>
      </c>
      <c r="D522" s="9"/>
      <c r="E522" s="9"/>
      <c r="F522" s="9">
        <f t="shared" si="35"/>
        <v>0</v>
      </c>
      <c r="G522" s="9">
        <f t="shared" si="36"/>
        <v>0</v>
      </c>
      <c r="H522" s="9">
        <f t="shared" si="37"/>
        <v>0</v>
      </c>
      <c r="I522" s="9">
        <f t="shared" si="38"/>
        <v>0</v>
      </c>
      <c r="J522" s="9">
        <f t="shared" si="39"/>
        <v>0</v>
      </c>
      <c r="K522" s="9">
        <f t="shared" si="40"/>
        <v>0</v>
      </c>
    </row>
    <row r="523" spans="3:13" x14ac:dyDescent="0.3">
      <c r="C523" s="9" t="str">
        <f t="shared" si="34"/>
        <v>C</v>
      </c>
      <c r="D523" s="9"/>
      <c r="E523" s="9"/>
      <c r="F523" s="9">
        <f t="shared" si="35"/>
        <v>0</v>
      </c>
      <c r="G523" s="9">
        <f t="shared" si="36"/>
        <v>0</v>
      </c>
      <c r="H523" s="9">
        <f t="shared" si="37"/>
        <v>0</v>
      </c>
      <c r="I523" s="9">
        <f t="shared" si="38"/>
        <v>0</v>
      </c>
      <c r="J523" s="9">
        <f t="shared" si="39"/>
        <v>0</v>
      </c>
      <c r="K523" s="9">
        <f t="shared" si="40"/>
        <v>0</v>
      </c>
    </row>
    <row r="524" spans="3:13" x14ac:dyDescent="0.3">
      <c r="C524" s="9" t="str">
        <f t="shared" si="34"/>
        <v>D</v>
      </c>
      <c r="D524" s="9"/>
      <c r="E524" s="9"/>
      <c r="F524" s="9">
        <f t="shared" si="35"/>
        <v>0</v>
      </c>
      <c r="G524" s="9">
        <f t="shared" si="36"/>
        <v>0</v>
      </c>
      <c r="H524" s="9">
        <f t="shared" si="37"/>
        <v>0</v>
      </c>
      <c r="I524" s="9">
        <f t="shared" si="38"/>
        <v>0</v>
      </c>
      <c r="J524" s="9">
        <f t="shared" si="39"/>
        <v>0</v>
      </c>
      <c r="K524" s="9">
        <f t="shared" si="40"/>
        <v>0</v>
      </c>
    </row>
    <row r="525" spans="3:13" x14ac:dyDescent="0.3">
      <c r="C525" s="9" t="str">
        <f t="shared" si="34"/>
        <v>Vrije categorie</v>
      </c>
      <c r="D525" s="9"/>
      <c r="E525" s="9"/>
      <c r="F525" s="9">
        <f t="shared" si="35"/>
        <v>0</v>
      </c>
      <c r="G525" s="9">
        <f t="shared" si="36"/>
        <v>0</v>
      </c>
      <c r="H525" s="9">
        <f t="shared" si="37"/>
        <v>0</v>
      </c>
      <c r="I525" s="9">
        <f t="shared" si="38"/>
        <v>0</v>
      </c>
      <c r="J525" s="9">
        <f t="shared" si="39"/>
        <v>0</v>
      </c>
      <c r="K525" s="9">
        <f t="shared" si="40"/>
        <v>0</v>
      </c>
    </row>
    <row r="526" spans="3:13" x14ac:dyDescent="0.3">
      <c r="C526" s="9" t="str">
        <f t="shared" si="34"/>
        <v>Vrije categorie</v>
      </c>
      <c r="D526" s="9"/>
      <c r="E526" s="9"/>
      <c r="F526" s="9">
        <f t="shared" si="35"/>
        <v>0</v>
      </c>
      <c r="G526" s="9">
        <f t="shared" si="36"/>
        <v>0</v>
      </c>
      <c r="H526" s="9">
        <f t="shared" si="37"/>
        <v>0</v>
      </c>
      <c r="I526" s="9">
        <f t="shared" si="38"/>
        <v>0</v>
      </c>
      <c r="J526" s="9">
        <f t="shared" si="39"/>
        <v>0</v>
      </c>
      <c r="K526" s="9">
        <f t="shared" si="40"/>
        <v>0</v>
      </c>
    </row>
    <row r="527" spans="3:13" x14ac:dyDescent="0.3">
      <c r="C527" s="9" t="str">
        <f t="shared" si="34"/>
        <v>Vrije categorie</v>
      </c>
      <c r="D527" s="9"/>
      <c r="E527" s="9"/>
      <c r="F527" s="9">
        <f t="shared" si="35"/>
        <v>0</v>
      </c>
      <c r="G527" s="9">
        <f t="shared" si="36"/>
        <v>0</v>
      </c>
      <c r="H527" s="9">
        <f t="shared" si="37"/>
        <v>0</v>
      </c>
      <c r="I527" s="9">
        <f t="shared" si="38"/>
        <v>0</v>
      </c>
      <c r="J527" s="9">
        <f t="shared" si="39"/>
        <v>0</v>
      </c>
      <c r="K527" s="9">
        <f t="shared" si="40"/>
        <v>0</v>
      </c>
    </row>
    <row r="528" spans="3:13" x14ac:dyDescent="0.3">
      <c r="C528" s="9" t="str">
        <f t="shared" si="34"/>
        <v>Vrije categorie</v>
      </c>
      <c r="D528" s="9"/>
      <c r="E528" s="9"/>
      <c r="F528" s="9">
        <f t="shared" si="35"/>
        <v>0</v>
      </c>
      <c r="G528" s="9">
        <f t="shared" si="36"/>
        <v>0</v>
      </c>
      <c r="H528" s="9">
        <f t="shared" si="37"/>
        <v>0</v>
      </c>
      <c r="I528" s="9">
        <f t="shared" si="38"/>
        <v>0</v>
      </c>
      <c r="J528" s="9">
        <f t="shared" si="39"/>
        <v>0</v>
      </c>
      <c r="K528" s="9">
        <f t="shared" si="40"/>
        <v>0</v>
      </c>
    </row>
    <row r="529" spans="3:12" x14ac:dyDescent="0.3">
      <c r="C529" s="9" t="str">
        <f t="shared" si="34"/>
        <v>Vrije categorie</v>
      </c>
      <c r="D529" s="9"/>
      <c r="E529" s="9"/>
      <c r="F529" s="9">
        <f t="shared" si="35"/>
        <v>0</v>
      </c>
      <c r="G529" s="9">
        <f t="shared" si="36"/>
        <v>0</v>
      </c>
      <c r="H529" s="9">
        <f t="shared" si="37"/>
        <v>0</v>
      </c>
      <c r="I529" s="9">
        <f t="shared" si="38"/>
        <v>0</v>
      </c>
      <c r="J529" s="9">
        <f t="shared" si="39"/>
        <v>0</v>
      </c>
      <c r="K529" s="9">
        <f t="shared" si="40"/>
        <v>0</v>
      </c>
    </row>
    <row r="530" spans="3:12" x14ac:dyDescent="0.3">
      <c r="C530" s="9" t="str">
        <f t="shared" si="34"/>
        <v>Vrije categorie</v>
      </c>
      <c r="D530" s="9"/>
      <c r="E530" s="9"/>
      <c r="F530" s="9">
        <f t="shared" si="35"/>
        <v>0</v>
      </c>
      <c r="G530" s="9">
        <f t="shared" si="36"/>
        <v>0</v>
      </c>
      <c r="H530" s="9">
        <f t="shared" si="37"/>
        <v>0</v>
      </c>
      <c r="I530" s="9">
        <f t="shared" si="38"/>
        <v>0</v>
      </c>
      <c r="J530" s="9">
        <f t="shared" si="39"/>
        <v>0</v>
      </c>
      <c r="K530" s="9">
        <f t="shared" si="40"/>
        <v>0</v>
      </c>
    </row>
    <row r="531" spans="3:12" x14ac:dyDescent="0.3">
      <c r="C531" s="9" t="str">
        <f t="shared" si="34"/>
        <v>Vrije categorie</v>
      </c>
      <c r="D531" s="9"/>
      <c r="E531" s="9"/>
      <c r="F531" s="9">
        <f t="shared" si="35"/>
        <v>0</v>
      </c>
      <c r="G531" s="9">
        <f t="shared" si="36"/>
        <v>0</v>
      </c>
      <c r="H531" s="9">
        <f t="shared" si="37"/>
        <v>0</v>
      </c>
      <c r="I531" s="9">
        <f t="shared" si="38"/>
        <v>0</v>
      </c>
      <c r="J531" s="9">
        <f t="shared" si="39"/>
        <v>0</v>
      </c>
      <c r="K531" s="9">
        <f t="shared" si="40"/>
        <v>0</v>
      </c>
    </row>
    <row r="532" spans="3:12" x14ac:dyDescent="0.3">
      <c r="C532" s="9" t="str">
        <f t="shared" si="34"/>
        <v>Vrije categorie</v>
      </c>
      <c r="D532" s="9"/>
      <c r="E532" s="9"/>
      <c r="F532" s="9">
        <f t="shared" si="35"/>
        <v>0</v>
      </c>
      <c r="G532" s="9">
        <f t="shared" si="36"/>
        <v>0</v>
      </c>
      <c r="H532" s="9">
        <f t="shared" si="37"/>
        <v>0</v>
      </c>
      <c r="I532" s="9">
        <f t="shared" si="38"/>
        <v>0</v>
      </c>
      <c r="J532" s="9">
        <f t="shared" si="39"/>
        <v>0</v>
      </c>
      <c r="K532" s="9">
        <f t="shared" si="40"/>
        <v>0</v>
      </c>
    </row>
    <row r="533" spans="3:12" x14ac:dyDescent="0.3">
      <c r="C533" s="9" t="str">
        <f t="shared" si="34"/>
        <v>Vrije categorie</v>
      </c>
      <c r="D533" s="9"/>
      <c r="E533" s="9"/>
      <c r="F533" s="9">
        <f t="shared" si="35"/>
        <v>0</v>
      </c>
      <c r="G533" s="9">
        <f t="shared" si="36"/>
        <v>0</v>
      </c>
      <c r="H533" s="9">
        <f t="shared" si="37"/>
        <v>0</v>
      </c>
      <c r="I533" s="9">
        <f t="shared" si="38"/>
        <v>0</v>
      </c>
      <c r="J533" s="9">
        <f t="shared" si="39"/>
        <v>0</v>
      </c>
      <c r="K533" s="9">
        <f t="shared" si="40"/>
        <v>0</v>
      </c>
    </row>
    <row r="534" spans="3:12" x14ac:dyDescent="0.3">
      <c r="C534" s="9" t="str">
        <f t="shared" si="34"/>
        <v>Vrije categorie</v>
      </c>
      <c r="D534" s="9"/>
      <c r="E534" s="9"/>
      <c r="F534" s="9">
        <f t="shared" si="35"/>
        <v>0</v>
      </c>
      <c r="G534" s="9">
        <f t="shared" si="36"/>
        <v>0</v>
      </c>
      <c r="H534" s="9">
        <f t="shared" si="37"/>
        <v>0</v>
      </c>
      <c r="I534" s="9">
        <f t="shared" si="38"/>
        <v>0</v>
      </c>
      <c r="J534" s="9">
        <f t="shared" si="39"/>
        <v>0</v>
      </c>
      <c r="K534" s="9">
        <f t="shared" si="40"/>
        <v>0</v>
      </c>
    </row>
    <row r="535" spans="3:12" ht="15" thickBot="1" x14ac:dyDescent="0.35">
      <c r="C535" s="10" t="s">
        <v>140</v>
      </c>
      <c r="D535" s="10"/>
      <c r="E535" s="10"/>
      <c r="F535" s="10">
        <f t="shared" ref="F535:K535" si="41">SUM(F520:F534)</f>
        <v>0</v>
      </c>
      <c r="G535" s="10">
        <f t="shared" si="41"/>
        <v>0</v>
      </c>
      <c r="H535" s="10">
        <f t="shared" si="41"/>
        <v>0</v>
      </c>
      <c r="I535" s="10">
        <f t="shared" si="41"/>
        <v>0</v>
      </c>
      <c r="J535" s="10">
        <f t="shared" si="41"/>
        <v>0</v>
      </c>
      <c r="K535" s="10">
        <f t="shared" si="41"/>
        <v>0</v>
      </c>
    </row>
    <row r="536" spans="3:12" ht="15" thickTop="1" x14ac:dyDescent="0.3">
      <c r="C536" s="29"/>
    </row>
    <row r="537" spans="3:12" x14ac:dyDescent="0.3">
      <c r="C537" s="29"/>
    </row>
    <row r="538" spans="3:12" x14ac:dyDescent="0.3">
      <c r="F538" s="181" t="s">
        <v>35</v>
      </c>
      <c r="G538" s="182" t="s">
        <v>36</v>
      </c>
      <c r="I538" s="555" t="s">
        <v>278</v>
      </c>
      <c r="J538" s="556"/>
      <c r="K538" s="248" t="s">
        <v>235</v>
      </c>
      <c r="L538"/>
    </row>
    <row r="539" spans="3:12" x14ac:dyDescent="0.3">
      <c r="F539" s="254" t="str">
        <f>IF('1a'!F539=0,"",'1a'!F539)</f>
        <v>A</v>
      </c>
      <c r="G539" s="147">
        <f>IF('1a'!G539=0,"",'1a'!G539)</f>
        <v>200</v>
      </c>
      <c r="I539" s="551" t="s">
        <v>279</v>
      </c>
      <c r="J539" s="552"/>
      <c r="K539" s="249"/>
      <c r="L539"/>
    </row>
    <row r="540" spans="3:12" x14ac:dyDescent="0.3">
      <c r="F540" s="254" t="str">
        <f>IF('1a'!F540=0,"",'1a'!F540)</f>
        <v>A1</v>
      </c>
      <c r="G540" s="147">
        <f>IF('1a'!G540=0,"",'1a'!G540)</f>
        <v>120</v>
      </c>
      <c r="I540" s="551" t="s">
        <v>280</v>
      </c>
      <c r="J540" s="552"/>
      <c r="K540" s="249"/>
      <c r="L540"/>
    </row>
    <row r="541" spans="3:12" x14ac:dyDescent="0.3">
      <c r="F541" s="254" t="str">
        <f>IF('1a'!F541=0,"",'1a'!F541)</f>
        <v>B</v>
      </c>
      <c r="G541" s="147">
        <f>IF('1a'!G541=0,"",'1a'!G541)</f>
        <v>200</v>
      </c>
      <c r="I541" s="551" t="s">
        <v>281</v>
      </c>
      <c r="J541" s="552"/>
      <c r="K541" s="249"/>
      <c r="L541"/>
    </row>
    <row r="542" spans="3:12" x14ac:dyDescent="0.3">
      <c r="F542" s="254" t="str">
        <f>IF('1a'!F542=0,"",'1a'!F542)</f>
        <v>C</v>
      </c>
      <c r="G542" s="147">
        <f>IF('1a'!G542=0,"",'1a'!G542)</f>
        <v>200</v>
      </c>
      <c r="I542" s="551" t="s">
        <v>282</v>
      </c>
      <c r="J542" s="552"/>
      <c r="K542" s="249"/>
      <c r="L542"/>
    </row>
    <row r="543" spans="3:12" x14ac:dyDescent="0.3">
      <c r="F543" s="254" t="str">
        <f>IF('1a'!F543=0,"",'1a'!F543)</f>
        <v>D</v>
      </c>
      <c r="G543" s="147">
        <f>IF('1a'!G543=0,"",'1a'!G543)</f>
        <v>200</v>
      </c>
      <c r="I543" s="551" t="s">
        <v>195</v>
      </c>
      <c r="J543" s="552"/>
      <c r="K543" s="249"/>
      <c r="L543"/>
    </row>
    <row r="544" spans="3:12" x14ac:dyDescent="0.3">
      <c r="F544" s="254" t="str">
        <f>IF('1a'!F544=0,"",'1a'!F544)</f>
        <v>Vrije categorie</v>
      </c>
      <c r="G544" s="147" t="str">
        <f>IF('1a'!G544=0,"",'1a'!G544)</f>
        <v/>
      </c>
      <c r="I544" s="553" t="s">
        <v>196</v>
      </c>
      <c r="J544" s="554"/>
      <c r="K544" s="250"/>
      <c r="L544"/>
    </row>
    <row r="545" spans="6:7" x14ac:dyDescent="0.3">
      <c r="F545" s="254" t="str">
        <f>IF('1a'!F545=0,"",'1a'!F545)</f>
        <v>Vrije categorie</v>
      </c>
      <c r="G545" s="147" t="str">
        <f>IF('1a'!G545=0,"",'1a'!G545)</f>
        <v/>
      </c>
    </row>
    <row r="546" spans="6:7" x14ac:dyDescent="0.3">
      <c r="F546" s="254" t="str">
        <f>IF('1a'!F546=0,"",'1a'!F546)</f>
        <v>Vrije categorie</v>
      </c>
      <c r="G546" s="147" t="str">
        <f>IF('1a'!G546=0,"",'1a'!G546)</f>
        <v/>
      </c>
    </row>
    <row r="547" spans="6:7" x14ac:dyDescent="0.3">
      <c r="F547" s="254" t="str">
        <f>IF('1a'!F547=0,"",'1a'!F547)</f>
        <v>Vrije categorie</v>
      </c>
      <c r="G547" s="147" t="str">
        <f>IF('1a'!G547=0,"",'1a'!G547)</f>
        <v/>
      </c>
    </row>
    <row r="548" spans="6:7" x14ac:dyDescent="0.3">
      <c r="F548" s="254" t="str">
        <f>IF('1a'!F548=0,"",'1a'!F548)</f>
        <v>Vrije categorie</v>
      </c>
      <c r="G548" s="147" t="str">
        <f>IF('1a'!G548=0,"",'1a'!G548)</f>
        <v/>
      </c>
    </row>
    <row r="549" spans="6:7" x14ac:dyDescent="0.3">
      <c r="F549" s="254" t="str">
        <f>IF('1a'!F549=0,"",'1a'!F549)</f>
        <v>Vrije categorie</v>
      </c>
      <c r="G549" s="147" t="str">
        <f>IF('1a'!G549=0,"",'1a'!G549)</f>
        <v/>
      </c>
    </row>
    <row r="550" spans="6:7" x14ac:dyDescent="0.3">
      <c r="F550" s="256" t="str">
        <f>IF('1a'!F550=0,"",'1a'!F550)</f>
        <v>Vrije categorie</v>
      </c>
      <c r="G550" s="147" t="str">
        <f>IF('1a'!G550=0,"",'1a'!G550)</f>
        <v/>
      </c>
    </row>
    <row r="551" spans="6:7" x14ac:dyDescent="0.3">
      <c r="F551" s="256" t="str">
        <f>IF('1a'!F551=0,"",'1a'!F551)</f>
        <v>Vrije categorie</v>
      </c>
      <c r="G551" s="147" t="str">
        <f>IF('1a'!G551=0,"",'1a'!G551)</f>
        <v/>
      </c>
    </row>
    <row r="552" spans="6:7" x14ac:dyDescent="0.3">
      <c r="F552" s="256" t="str">
        <f>IF('1a'!F552=0,"",'1a'!F552)</f>
        <v>Vrije categorie</v>
      </c>
      <c r="G552" s="147" t="str">
        <f>IF('1a'!G552=0,"",'1a'!G552)</f>
        <v/>
      </c>
    </row>
    <row r="553" spans="6:7" x14ac:dyDescent="0.3">
      <c r="F553" s="255" t="str">
        <f>IF('1a'!F553=0,"",'1a'!F553)</f>
        <v>Vrije categorie</v>
      </c>
      <c r="G553" s="148" t="str">
        <f>IF('1a'!G553=0,"",'1a'!G553)</f>
        <v/>
      </c>
    </row>
  </sheetData>
  <mergeCells count="7">
    <mergeCell ref="I543:J543"/>
    <mergeCell ref="I544:J544"/>
    <mergeCell ref="I538:J538"/>
    <mergeCell ref="I539:J539"/>
    <mergeCell ref="I540:J540"/>
    <mergeCell ref="I541:J541"/>
    <mergeCell ref="I542:J542"/>
  </mergeCells>
  <printOptions gridLines="1"/>
  <pageMargins left="0.70866141732283472" right="0.70866141732283472" top="0.94488188976377963" bottom="0.74803149606299213" header="0.31496062992125984" footer="0.31496062992125984"/>
  <pageSetup paperSize="9" scale="87" orientation="portrait" cellComments="asDisplayed" r:id="rId1"/>
  <headerFooter>
    <oddHeader>&amp;L&amp;G</oddHeader>
  </headerFooter>
  <legacyDrawingHF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Blad65"/>
  <dimension ref="A1:N102"/>
  <sheetViews>
    <sheetView zoomScaleNormal="100" workbookViewId="0">
      <selection activeCell="A2" sqref="A2:J2"/>
    </sheetView>
  </sheetViews>
  <sheetFormatPr defaultRowHeight="14.4" x14ac:dyDescent="0.3"/>
  <cols>
    <col min="1" max="1" width="9.33203125" customWidth="1"/>
    <col min="2" max="2" width="15.109375" style="3" customWidth="1"/>
    <col min="3" max="3" width="17.44140625" style="170" customWidth="1"/>
    <col min="4" max="4" width="17" style="170" bestFit="1" customWidth="1"/>
    <col min="5" max="5" width="27.44140625" customWidth="1"/>
    <col min="6" max="6" width="50.109375" customWidth="1"/>
    <col min="7" max="7" width="17.109375" style="41" customWidth="1"/>
    <col min="8" max="9" width="18" style="41" customWidth="1"/>
    <col min="10" max="10" width="11.44140625" customWidth="1"/>
  </cols>
  <sheetData>
    <row r="1" spans="1:14" ht="26.25" customHeight="1" x14ac:dyDescent="0.5">
      <c r="A1" s="563" t="str">
        <f>CONCATENATE("Wijzigingenblad, ",'Algemene gegevens'!opdrachtnemer,", onderdeel van ",bestekcontract," ",besteknr,)</f>
        <v xml:space="preserve">Wijzigingenblad, , onderdeel van Bestek </v>
      </c>
      <c r="B1" s="563"/>
      <c r="C1" s="563"/>
      <c r="D1" s="563"/>
      <c r="E1" s="563"/>
      <c r="F1" s="563"/>
      <c r="G1" s="563"/>
      <c r="H1" s="563"/>
      <c r="I1" s="563"/>
      <c r="J1" s="563"/>
    </row>
    <row r="2" spans="1:14" s="1" customFormat="1" ht="31.5" customHeight="1" x14ac:dyDescent="0.3">
      <c r="A2" s="312" t="s">
        <v>155</v>
      </c>
      <c r="B2" s="313" t="s">
        <v>262</v>
      </c>
      <c r="C2" s="314" t="s">
        <v>156</v>
      </c>
      <c r="D2" s="314" t="s">
        <v>263</v>
      </c>
      <c r="E2" s="313" t="s">
        <v>157</v>
      </c>
      <c r="F2" s="313" t="s">
        <v>158</v>
      </c>
      <c r="G2" s="315" t="s">
        <v>159</v>
      </c>
      <c r="H2" s="315" t="s">
        <v>160</v>
      </c>
      <c r="I2" s="315" t="s">
        <v>183</v>
      </c>
      <c r="J2" s="316" t="s">
        <v>264</v>
      </c>
      <c r="K2"/>
      <c r="L2"/>
      <c r="M2"/>
      <c r="N2"/>
    </row>
    <row r="3" spans="1:14" x14ac:dyDescent="0.3">
      <c r="A3">
        <v>1</v>
      </c>
      <c r="E3" t="str">
        <f>IFERROR(IF(B3="Alle","Alle locaties",CONCATENATE((CONCATENATE(VLOOKUP(B3,Verzamelblad!$A$5:$E$24,3),", ",(VLOOKUP(B3,Verzamelblad!$A$5:$E$24,4)))),(CONCATENATE(" te ",(VLOOKUP(B3,Verzamelblad!$A$5:$E$24,5)))))),"")</f>
        <v/>
      </c>
      <c r="F3" s="1"/>
      <c r="G3" s="241"/>
      <c r="H3" s="241"/>
      <c r="I3" s="41" t="str">
        <f>IF(H3-G3=0,"",H3-G3)</f>
        <v/>
      </c>
    </row>
    <row r="4" spans="1:14" x14ac:dyDescent="0.3">
      <c r="A4">
        <v>2</v>
      </c>
      <c r="E4" t="str">
        <f>IFERROR(IF(B4="Alle","Alle locaties",CONCATENATE((CONCATENATE(VLOOKUP(B4,Verzamelblad!$A$5:$E$24,3),", ",(VLOOKUP(B4,Verzamelblad!$A$5:$E$24,4)))),(CONCATENATE(" te ",(VLOOKUP(B4,Verzamelblad!$A$5:$E$24,5)))))),"")</f>
        <v/>
      </c>
      <c r="F4" s="1"/>
      <c r="G4" s="241"/>
      <c r="H4" s="241"/>
      <c r="I4" s="41" t="str">
        <f t="shared" ref="I4:I67" si="0">IF(H4-G4=0,"",H4-G4)</f>
        <v/>
      </c>
    </row>
    <row r="5" spans="1:14" x14ac:dyDescent="0.3">
      <c r="A5">
        <v>3</v>
      </c>
      <c r="E5" t="str">
        <f>IFERROR(IF(B5="Alle","Alle locaties",CONCATENATE((CONCATENATE(VLOOKUP(B5,Verzamelblad!$A$5:$E$24,3),", ",(VLOOKUP(B5,Verzamelblad!$A$5:$E$24,4)))),(CONCATENATE(" te ",(VLOOKUP(B5,Verzamelblad!$A$5:$E$24,5)))))),"")</f>
        <v/>
      </c>
      <c r="F5" s="1"/>
      <c r="G5" s="241"/>
      <c r="H5" s="241"/>
      <c r="I5" s="41" t="str">
        <f t="shared" si="0"/>
        <v/>
      </c>
    </row>
    <row r="6" spans="1:14" x14ac:dyDescent="0.3">
      <c r="A6">
        <v>4</v>
      </c>
      <c r="E6" t="str">
        <f>IFERROR(IF(B6="Alle","Alle locaties",CONCATENATE((CONCATENATE(VLOOKUP(B6,Verzamelblad!$A$5:$E$24,3),", ",(VLOOKUP(B6,Verzamelblad!$A$5:$E$24,4)))),(CONCATENATE(" te ",(VLOOKUP(B6,Verzamelblad!$A$5:$E$24,5)))))),"")</f>
        <v/>
      </c>
      <c r="F6" s="1"/>
      <c r="G6" s="241"/>
      <c r="H6" s="241"/>
      <c r="I6" s="41" t="str">
        <f t="shared" si="0"/>
        <v/>
      </c>
    </row>
    <row r="7" spans="1:14" x14ac:dyDescent="0.3">
      <c r="A7">
        <v>5</v>
      </c>
      <c r="E7" t="str">
        <f>IFERROR(IF(B7="Alle","Alle locaties",CONCATENATE((CONCATENATE(VLOOKUP(B7,Verzamelblad!$A$5:$E$24,3),", ",(VLOOKUP(B7,Verzamelblad!$A$5:$E$24,4)))),(CONCATENATE(" te ",(VLOOKUP(B7,Verzamelblad!$A$5:$E$24,5)))))),"")</f>
        <v/>
      </c>
      <c r="F7" s="1"/>
      <c r="G7" s="241"/>
      <c r="H7" s="241"/>
      <c r="I7" s="41" t="str">
        <f t="shared" si="0"/>
        <v/>
      </c>
    </row>
    <row r="8" spans="1:14" x14ac:dyDescent="0.3">
      <c r="A8">
        <v>6</v>
      </c>
      <c r="E8" t="str">
        <f>IFERROR(IF(B8="Alle","Alle locaties",CONCATENATE((CONCATENATE(VLOOKUP(B8,Verzamelblad!$A$5:$E$24,3),", ",(VLOOKUP(B8,Verzamelblad!$A$5:$E$24,4)))),(CONCATENATE(" te ",(VLOOKUP(B8,Verzamelblad!$A$5:$E$24,5)))))),"")</f>
        <v/>
      </c>
      <c r="F8" s="1"/>
      <c r="G8" s="241"/>
      <c r="H8" s="241"/>
      <c r="I8" s="41" t="str">
        <f t="shared" si="0"/>
        <v/>
      </c>
    </row>
    <row r="9" spans="1:14" x14ac:dyDescent="0.3">
      <c r="A9">
        <v>7</v>
      </c>
      <c r="E9" t="str">
        <f>IFERROR(IF(B9="Alle","Alle locaties",CONCATENATE((CONCATENATE(VLOOKUP(B9,Verzamelblad!$A$5:$E$24,3),", ",(VLOOKUP(B9,Verzamelblad!$A$5:$E$24,4)))),(CONCATENATE(" te ",(VLOOKUP(B9,Verzamelblad!$A$5:$E$24,5)))))),"")</f>
        <v/>
      </c>
      <c r="F9" s="1"/>
      <c r="G9" s="241"/>
      <c r="H9" s="241"/>
      <c r="I9" s="41" t="str">
        <f t="shared" si="0"/>
        <v/>
      </c>
    </row>
    <row r="10" spans="1:14" x14ac:dyDescent="0.3">
      <c r="A10">
        <v>8</v>
      </c>
      <c r="E10" t="str">
        <f>IFERROR(IF(B10="Alle","Alle locaties",CONCATENATE((CONCATENATE(VLOOKUP(B10,Verzamelblad!$A$5:$E$24,3),", ",(VLOOKUP(B10,Verzamelblad!$A$5:$E$24,4)))),(CONCATENATE(" te ",(VLOOKUP(B10,Verzamelblad!$A$5:$E$24,5)))))),"")</f>
        <v/>
      </c>
      <c r="F10" s="1"/>
      <c r="G10" s="241"/>
      <c r="H10" s="241"/>
      <c r="I10" s="41" t="str">
        <f t="shared" si="0"/>
        <v/>
      </c>
    </row>
    <row r="11" spans="1:14" x14ac:dyDescent="0.3">
      <c r="A11">
        <v>9</v>
      </c>
      <c r="E11" t="str">
        <f>IFERROR(IF(B11="Alle","Alle locaties",CONCATENATE((CONCATENATE(VLOOKUP(B11,Verzamelblad!$A$5:$E$24,3),", ",(VLOOKUP(B11,Verzamelblad!$A$5:$E$24,4)))),(CONCATENATE(" te ",(VLOOKUP(B11,Verzamelblad!$A$5:$E$24,5)))))),"")</f>
        <v/>
      </c>
      <c r="F11" s="1"/>
      <c r="G11" s="241"/>
      <c r="H11" s="241"/>
      <c r="I11" s="41" t="str">
        <f t="shared" si="0"/>
        <v/>
      </c>
    </row>
    <row r="12" spans="1:14" x14ac:dyDescent="0.3">
      <c r="A12">
        <v>10</v>
      </c>
      <c r="E12" t="str">
        <f>IFERROR(IF(B12="Alle","Alle locaties",CONCATENATE((CONCATENATE(VLOOKUP(B12,Verzamelblad!$A$5:$E$24,3),", ",(VLOOKUP(B12,Verzamelblad!$A$5:$E$24,4)))),(CONCATENATE(" te ",(VLOOKUP(B12,Verzamelblad!$A$5:$E$24,5)))))),"")</f>
        <v/>
      </c>
      <c r="F12" s="1"/>
      <c r="G12" s="241"/>
      <c r="H12" s="241"/>
      <c r="I12" s="41" t="str">
        <f t="shared" si="0"/>
        <v/>
      </c>
    </row>
    <row r="13" spans="1:14" x14ac:dyDescent="0.3">
      <c r="A13">
        <v>11</v>
      </c>
      <c r="E13" t="str">
        <f>IFERROR(IF(B13="Alle","Alle locaties",CONCATENATE((CONCATENATE(VLOOKUP(B13,Verzamelblad!$A$5:$E$24,3),", ",(VLOOKUP(B13,Verzamelblad!$A$5:$E$24,4)))),(CONCATENATE(" te ",(VLOOKUP(B13,Verzamelblad!$A$5:$E$24,5)))))),"")</f>
        <v/>
      </c>
      <c r="F13" s="1"/>
      <c r="G13" s="241"/>
      <c r="H13" s="241"/>
      <c r="I13" s="41" t="str">
        <f t="shared" si="0"/>
        <v/>
      </c>
    </row>
    <row r="14" spans="1:14" x14ac:dyDescent="0.3">
      <c r="A14">
        <v>12</v>
      </c>
      <c r="E14" t="str">
        <f>IFERROR(IF(B14="Alle","Alle locaties",CONCATENATE((CONCATENATE(VLOOKUP(B14,Verzamelblad!$A$5:$E$24,3),", ",(VLOOKUP(B14,Verzamelblad!$A$5:$E$24,4)))),(CONCATENATE(" te ",(VLOOKUP(B14,Verzamelblad!$A$5:$E$24,5)))))),"")</f>
        <v/>
      </c>
      <c r="F14" s="1"/>
      <c r="G14" s="241"/>
      <c r="H14" s="241"/>
      <c r="I14" s="41" t="str">
        <f t="shared" si="0"/>
        <v/>
      </c>
    </row>
    <row r="15" spans="1:14" x14ac:dyDescent="0.3">
      <c r="A15">
        <v>13</v>
      </c>
      <c r="E15" t="str">
        <f>IFERROR(IF(B15="Alle","Alle locaties",CONCATENATE((CONCATENATE(VLOOKUP(B15,Verzamelblad!$A$5:$E$24,3),", ",(VLOOKUP(B15,Verzamelblad!$A$5:$E$24,4)))),(CONCATENATE(" te ",(VLOOKUP(B15,Verzamelblad!$A$5:$E$24,5)))))),"")</f>
        <v/>
      </c>
      <c r="F15" s="1"/>
      <c r="G15" s="241"/>
      <c r="H15" s="241"/>
      <c r="I15" s="41" t="str">
        <f t="shared" si="0"/>
        <v/>
      </c>
    </row>
    <row r="16" spans="1:14" x14ac:dyDescent="0.3">
      <c r="A16">
        <v>14</v>
      </c>
      <c r="E16" t="str">
        <f>IFERROR(IF(B16="Alle","Alle locaties",CONCATENATE((CONCATENATE(VLOOKUP(B16,Verzamelblad!$A$5:$E$24,3),", ",(VLOOKUP(B16,Verzamelblad!$A$5:$E$24,4)))),(CONCATENATE(" te ",(VLOOKUP(B16,Verzamelblad!$A$5:$E$24,5)))))),"")</f>
        <v/>
      </c>
      <c r="F16" s="1"/>
      <c r="G16" s="241"/>
      <c r="H16" s="241"/>
      <c r="I16" s="41" t="str">
        <f t="shared" si="0"/>
        <v/>
      </c>
    </row>
    <row r="17" spans="1:9" x14ac:dyDescent="0.3">
      <c r="A17">
        <v>15</v>
      </c>
      <c r="E17" t="str">
        <f>IFERROR(IF(B17="Alle","Alle locaties",CONCATENATE((CONCATENATE(VLOOKUP(B17,Verzamelblad!$A$5:$E$24,3),", ",(VLOOKUP(B17,Verzamelblad!$A$5:$E$24,4)))),(CONCATENATE(" te ",(VLOOKUP(B17,Verzamelblad!$A$5:$E$24,5)))))),"")</f>
        <v/>
      </c>
      <c r="F17" s="1"/>
      <c r="G17" s="241"/>
      <c r="H17" s="241"/>
      <c r="I17" s="41" t="str">
        <f t="shared" si="0"/>
        <v/>
      </c>
    </row>
    <row r="18" spans="1:9" x14ac:dyDescent="0.3">
      <c r="A18">
        <v>16</v>
      </c>
      <c r="E18" t="str">
        <f>IFERROR(IF(B18="Alle","Alle locaties",CONCATENATE((CONCATENATE(VLOOKUP(B18,Verzamelblad!$A$5:$E$24,3),", ",(VLOOKUP(B18,Verzamelblad!$A$5:$E$24,4)))),(CONCATENATE(" te ",(VLOOKUP(B18,Verzamelblad!$A$5:$E$24,5)))))),"")</f>
        <v/>
      </c>
      <c r="F18" s="1"/>
      <c r="G18" s="241"/>
      <c r="H18" s="241"/>
      <c r="I18" s="41" t="str">
        <f t="shared" si="0"/>
        <v/>
      </c>
    </row>
    <row r="19" spans="1:9" x14ac:dyDescent="0.3">
      <c r="A19">
        <v>17</v>
      </c>
      <c r="E19" t="str">
        <f>IFERROR(IF(B19="Alle","Alle locaties",CONCATENATE((CONCATENATE(VLOOKUP(B19,Verzamelblad!$A$5:$E$24,3),", ",(VLOOKUP(B19,Verzamelblad!$A$5:$E$24,4)))),(CONCATENATE(" te ",(VLOOKUP(B19,Verzamelblad!$A$5:$E$24,5)))))),"")</f>
        <v/>
      </c>
      <c r="F19" s="1"/>
      <c r="G19" s="241"/>
      <c r="H19" s="241"/>
      <c r="I19" s="41" t="str">
        <f t="shared" si="0"/>
        <v/>
      </c>
    </row>
    <row r="20" spans="1:9" x14ac:dyDescent="0.3">
      <c r="A20">
        <v>18</v>
      </c>
      <c r="E20" t="str">
        <f>IFERROR(IF(B20="Alle","Alle locaties",CONCATENATE((CONCATENATE(VLOOKUP(B20,Verzamelblad!$A$5:$E$24,3),", ",(VLOOKUP(B20,Verzamelblad!$A$5:$E$24,4)))),(CONCATENATE(" te ",(VLOOKUP(B20,Verzamelblad!$A$5:$E$24,5)))))),"")</f>
        <v/>
      </c>
      <c r="F20" s="1"/>
      <c r="G20" s="241"/>
      <c r="H20" s="241"/>
      <c r="I20" s="41" t="str">
        <f t="shared" si="0"/>
        <v/>
      </c>
    </row>
    <row r="21" spans="1:9" x14ac:dyDescent="0.3">
      <c r="A21">
        <v>19</v>
      </c>
      <c r="E21" t="str">
        <f>IFERROR(IF(B21="Alle","Alle locaties",CONCATENATE((CONCATENATE(VLOOKUP(B21,Verzamelblad!$A$5:$E$24,3),", ",(VLOOKUP(B21,Verzamelblad!$A$5:$E$24,4)))),(CONCATENATE(" te ",(VLOOKUP(B21,Verzamelblad!$A$5:$E$24,5)))))),"")</f>
        <v/>
      </c>
      <c r="F21" s="1"/>
      <c r="G21" s="241"/>
      <c r="H21" s="241"/>
      <c r="I21" s="41" t="str">
        <f t="shared" si="0"/>
        <v/>
      </c>
    </row>
    <row r="22" spans="1:9" x14ac:dyDescent="0.3">
      <c r="A22">
        <v>20</v>
      </c>
      <c r="E22" t="str">
        <f>IFERROR(IF(B22="Alle","Alle locaties",CONCATENATE((CONCATENATE(VLOOKUP(B22,Verzamelblad!$A$5:$E$24,3),", ",(VLOOKUP(B22,Verzamelblad!$A$5:$E$24,4)))),(CONCATENATE(" te ",(VLOOKUP(B22,Verzamelblad!$A$5:$E$24,5)))))),"")</f>
        <v/>
      </c>
      <c r="F22" s="1"/>
      <c r="G22" s="241"/>
      <c r="H22" s="241"/>
      <c r="I22" s="41" t="str">
        <f t="shared" si="0"/>
        <v/>
      </c>
    </row>
    <row r="23" spans="1:9" x14ac:dyDescent="0.3">
      <c r="A23">
        <v>21</v>
      </c>
      <c r="E23" t="str">
        <f>IFERROR(IF(B23="Alle","Alle locaties",CONCATENATE((CONCATENATE(VLOOKUP(B23,Verzamelblad!$A$5:$E$24,3),", ",(VLOOKUP(B23,Verzamelblad!$A$5:$E$24,4)))),(CONCATENATE(" te ",(VLOOKUP(B23,Verzamelblad!$A$5:$E$24,5)))))),"")</f>
        <v/>
      </c>
      <c r="F23" s="1"/>
      <c r="G23" s="241"/>
      <c r="H23" s="241"/>
      <c r="I23" s="41" t="str">
        <f t="shared" si="0"/>
        <v/>
      </c>
    </row>
    <row r="24" spans="1:9" x14ac:dyDescent="0.3">
      <c r="A24">
        <v>22</v>
      </c>
      <c r="E24" t="str">
        <f>IFERROR(IF(B24="Alle","Alle locaties",CONCATENATE((CONCATENATE(VLOOKUP(B24,Verzamelblad!$A$5:$E$24,3),", ",(VLOOKUP(B24,Verzamelblad!$A$5:$E$24,4)))),(CONCATENATE(" te ",(VLOOKUP(B24,Verzamelblad!$A$5:$E$24,5)))))),"")</f>
        <v/>
      </c>
      <c r="F24" s="1"/>
      <c r="G24" s="241"/>
      <c r="H24" s="241"/>
      <c r="I24" s="41" t="str">
        <f t="shared" si="0"/>
        <v/>
      </c>
    </row>
    <row r="25" spans="1:9" x14ac:dyDescent="0.3">
      <c r="A25">
        <v>23</v>
      </c>
      <c r="E25" t="str">
        <f>IFERROR(IF(B25="Alle","Alle locaties",CONCATENATE((CONCATENATE(VLOOKUP(B25,Verzamelblad!$A$5:$E$24,3),", ",(VLOOKUP(B25,Verzamelblad!$A$5:$E$24,4)))),(CONCATENATE(" te ",(VLOOKUP(B25,Verzamelblad!$A$5:$E$24,5)))))),"")</f>
        <v/>
      </c>
      <c r="F25" s="1"/>
      <c r="G25" s="241"/>
      <c r="H25" s="241"/>
      <c r="I25" s="41" t="str">
        <f t="shared" si="0"/>
        <v/>
      </c>
    </row>
    <row r="26" spans="1:9" x14ac:dyDescent="0.3">
      <c r="A26">
        <v>24</v>
      </c>
      <c r="E26" t="str">
        <f>IFERROR(IF(B26="Alle","Alle locaties",CONCATENATE((CONCATENATE(VLOOKUP(B26,Verzamelblad!$A$5:$E$24,3),", ",(VLOOKUP(B26,Verzamelblad!$A$5:$E$24,4)))),(CONCATENATE(" te ",(VLOOKUP(B26,Verzamelblad!$A$5:$E$24,5)))))),"")</f>
        <v/>
      </c>
      <c r="F26" s="1"/>
      <c r="G26" s="241"/>
      <c r="H26" s="241"/>
      <c r="I26" s="41" t="str">
        <f t="shared" si="0"/>
        <v/>
      </c>
    </row>
    <row r="27" spans="1:9" x14ac:dyDescent="0.3">
      <c r="A27">
        <v>25</v>
      </c>
      <c r="E27" t="str">
        <f>IFERROR(IF(B27="Alle","Alle locaties",CONCATENATE((CONCATENATE(VLOOKUP(B27,Verzamelblad!$A$5:$E$24,3),", ",(VLOOKUP(B27,Verzamelblad!$A$5:$E$24,4)))),(CONCATENATE(" te ",(VLOOKUP(B27,Verzamelblad!$A$5:$E$24,5)))))),"")</f>
        <v/>
      </c>
      <c r="F27" s="1"/>
      <c r="G27" s="241"/>
      <c r="H27" s="241"/>
      <c r="I27" s="41" t="str">
        <f t="shared" si="0"/>
        <v/>
      </c>
    </row>
    <row r="28" spans="1:9" x14ac:dyDescent="0.3">
      <c r="A28">
        <v>26</v>
      </c>
      <c r="E28" t="str">
        <f>IFERROR(IF(B28="Alle","Alle locaties",CONCATENATE((CONCATENATE(VLOOKUP(B28,Verzamelblad!$A$5:$E$24,3),", ",(VLOOKUP(B28,Verzamelblad!$A$5:$E$24,4)))),(CONCATENATE(" te ",(VLOOKUP(B28,Verzamelblad!$A$5:$E$24,5)))))),"")</f>
        <v/>
      </c>
      <c r="F28" s="1"/>
      <c r="G28" s="241"/>
      <c r="H28" s="241"/>
      <c r="I28" s="41" t="str">
        <f t="shared" si="0"/>
        <v/>
      </c>
    </row>
    <row r="29" spans="1:9" x14ac:dyDescent="0.3">
      <c r="A29">
        <v>27</v>
      </c>
      <c r="E29" t="str">
        <f>IFERROR(IF(B29="Alle","Alle locaties",CONCATENATE((CONCATENATE(VLOOKUP(B29,Verzamelblad!$A$5:$E$24,3),", ",(VLOOKUP(B29,Verzamelblad!$A$5:$E$24,4)))),(CONCATENATE(" te ",(VLOOKUP(B29,Verzamelblad!$A$5:$E$24,5)))))),"")</f>
        <v/>
      </c>
      <c r="F29" s="1"/>
      <c r="G29" s="241"/>
      <c r="H29" s="241"/>
      <c r="I29" s="41" t="str">
        <f t="shared" si="0"/>
        <v/>
      </c>
    </row>
    <row r="30" spans="1:9" x14ac:dyDescent="0.3">
      <c r="A30">
        <v>28</v>
      </c>
      <c r="E30" t="str">
        <f>IFERROR(IF(B30="Alle","Alle locaties",CONCATENATE((CONCATENATE(VLOOKUP(B30,Verzamelblad!$A$5:$E$24,3),", ",(VLOOKUP(B30,Verzamelblad!$A$5:$E$24,4)))),(CONCATENATE(" te ",(VLOOKUP(B30,Verzamelblad!$A$5:$E$24,5)))))),"")</f>
        <v/>
      </c>
      <c r="F30" s="1"/>
      <c r="G30" s="241"/>
      <c r="H30" s="241"/>
      <c r="I30" s="41" t="str">
        <f t="shared" si="0"/>
        <v/>
      </c>
    </row>
    <row r="31" spans="1:9" x14ac:dyDescent="0.3">
      <c r="A31">
        <v>29</v>
      </c>
      <c r="E31" t="str">
        <f>IFERROR(IF(B31="Alle","Alle locaties",CONCATENATE((CONCATENATE(VLOOKUP(B31,Verzamelblad!$A$5:$E$24,3),", ",(VLOOKUP(B31,Verzamelblad!$A$5:$E$24,4)))),(CONCATENATE(" te ",(VLOOKUP(B31,Verzamelblad!$A$5:$E$24,5)))))),"")</f>
        <v/>
      </c>
      <c r="F31" s="1"/>
      <c r="G31" s="241"/>
      <c r="H31" s="241"/>
      <c r="I31" s="41" t="str">
        <f t="shared" si="0"/>
        <v/>
      </c>
    </row>
    <row r="32" spans="1:9" x14ac:dyDescent="0.3">
      <c r="A32">
        <v>30</v>
      </c>
      <c r="E32" t="str">
        <f>IFERROR(IF(B32="Alle","Alle locaties",CONCATENATE((CONCATENATE(VLOOKUP(B32,Verzamelblad!$A$5:$E$24,3),", ",(VLOOKUP(B32,Verzamelblad!$A$5:$E$24,4)))),(CONCATENATE(" te ",(VLOOKUP(B32,Verzamelblad!$A$5:$E$24,5)))))),"")</f>
        <v/>
      </c>
      <c r="F32" s="1"/>
      <c r="G32" s="241"/>
      <c r="H32" s="241"/>
      <c r="I32" s="41" t="str">
        <f t="shared" si="0"/>
        <v/>
      </c>
    </row>
    <row r="33" spans="1:9" x14ac:dyDescent="0.3">
      <c r="A33">
        <v>31</v>
      </c>
      <c r="E33" t="str">
        <f>IFERROR(IF(B33="Alle","Alle locaties",CONCATENATE((CONCATENATE(VLOOKUP(B33,Verzamelblad!$A$5:$E$24,3),", ",(VLOOKUP(B33,Verzamelblad!$A$5:$E$24,4)))),(CONCATENATE(" te ",(VLOOKUP(B33,Verzamelblad!$A$5:$E$24,5)))))),"")</f>
        <v/>
      </c>
      <c r="F33" s="1"/>
      <c r="G33" s="241"/>
      <c r="H33" s="241"/>
      <c r="I33" s="41" t="str">
        <f t="shared" si="0"/>
        <v/>
      </c>
    </row>
    <row r="34" spans="1:9" x14ac:dyDescent="0.3">
      <c r="A34">
        <v>32</v>
      </c>
      <c r="E34" t="str">
        <f>IFERROR(IF(B34="Alle","Alle locaties",CONCATENATE((CONCATENATE(VLOOKUP(B34,Verzamelblad!$A$5:$E$24,3),", ",(VLOOKUP(B34,Verzamelblad!$A$5:$E$24,4)))),(CONCATENATE(" te ",(VLOOKUP(B34,Verzamelblad!$A$5:$E$24,5)))))),"")</f>
        <v/>
      </c>
      <c r="F34" s="1"/>
      <c r="G34" s="241"/>
      <c r="H34" s="241"/>
      <c r="I34" s="41" t="str">
        <f t="shared" si="0"/>
        <v/>
      </c>
    </row>
    <row r="35" spans="1:9" x14ac:dyDescent="0.3">
      <c r="A35">
        <v>33</v>
      </c>
      <c r="E35" t="str">
        <f>IFERROR(IF(B35="Alle","Alle locaties",CONCATENATE((CONCATENATE(VLOOKUP(B35,Verzamelblad!$A$5:$E$24,3),", ",(VLOOKUP(B35,Verzamelblad!$A$5:$E$24,4)))),(CONCATENATE(" te ",(VLOOKUP(B35,Verzamelblad!$A$5:$E$24,5)))))),"")</f>
        <v/>
      </c>
      <c r="F35" s="1"/>
      <c r="G35" s="241"/>
      <c r="H35" s="241"/>
      <c r="I35" s="41" t="str">
        <f t="shared" si="0"/>
        <v/>
      </c>
    </row>
    <row r="36" spans="1:9" x14ac:dyDescent="0.3">
      <c r="A36">
        <v>34</v>
      </c>
      <c r="E36" t="str">
        <f>IFERROR(IF(B36="Alle","Alle locaties",CONCATENATE((CONCATENATE(VLOOKUP(B36,Verzamelblad!$A$5:$E$24,3),", ",(VLOOKUP(B36,Verzamelblad!$A$5:$E$24,4)))),(CONCATENATE(" te ",(VLOOKUP(B36,Verzamelblad!$A$5:$E$24,5)))))),"")</f>
        <v/>
      </c>
      <c r="F36" s="1"/>
      <c r="G36" s="241"/>
      <c r="H36" s="241"/>
      <c r="I36" s="41" t="str">
        <f t="shared" si="0"/>
        <v/>
      </c>
    </row>
    <row r="37" spans="1:9" x14ac:dyDescent="0.3">
      <c r="A37">
        <v>35</v>
      </c>
      <c r="E37" t="str">
        <f>IFERROR(IF(B37="Alle","Alle locaties",CONCATENATE((CONCATENATE(VLOOKUP(B37,Verzamelblad!$A$5:$E$24,3),", ",(VLOOKUP(B37,Verzamelblad!$A$5:$E$24,4)))),(CONCATENATE(" te ",(VLOOKUP(B37,Verzamelblad!$A$5:$E$24,5)))))),"")</f>
        <v/>
      </c>
      <c r="F37" s="1"/>
      <c r="G37" s="241"/>
      <c r="H37" s="241"/>
      <c r="I37" s="41" t="str">
        <f t="shared" si="0"/>
        <v/>
      </c>
    </row>
    <row r="38" spans="1:9" x14ac:dyDescent="0.3">
      <c r="A38">
        <v>36</v>
      </c>
      <c r="E38" t="str">
        <f>IFERROR(IF(B38="Alle","Alle locaties",CONCATENATE((CONCATENATE(VLOOKUP(B38,Verzamelblad!$A$5:$E$24,3),", ",(VLOOKUP(B38,Verzamelblad!$A$5:$E$24,4)))),(CONCATENATE(" te ",(VLOOKUP(B38,Verzamelblad!$A$5:$E$24,5)))))),"")</f>
        <v/>
      </c>
      <c r="F38" s="1"/>
      <c r="G38" s="241"/>
      <c r="H38" s="241"/>
      <c r="I38" s="41" t="str">
        <f t="shared" si="0"/>
        <v/>
      </c>
    </row>
    <row r="39" spans="1:9" x14ac:dyDescent="0.3">
      <c r="A39">
        <v>37</v>
      </c>
      <c r="E39" t="str">
        <f>IFERROR(IF(B39="Alle","Alle locaties",CONCATENATE((CONCATENATE(VLOOKUP(B39,Verzamelblad!$A$5:$E$24,3),", ",(VLOOKUP(B39,Verzamelblad!$A$5:$E$24,4)))),(CONCATENATE(" te ",(VLOOKUP(B39,Verzamelblad!$A$5:$E$24,5)))))),"")</f>
        <v/>
      </c>
      <c r="F39" s="1"/>
      <c r="G39" s="241"/>
      <c r="H39" s="241"/>
      <c r="I39" s="41" t="str">
        <f t="shared" si="0"/>
        <v/>
      </c>
    </row>
    <row r="40" spans="1:9" x14ac:dyDescent="0.3">
      <c r="A40">
        <v>38</v>
      </c>
      <c r="E40" t="str">
        <f>IFERROR(IF(B40="Alle","Alle locaties",CONCATENATE((CONCATENATE(VLOOKUP(B40,Verzamelblad!$A$5:$E$24,3),", ",(VLOOKUP(B40,Verzamelblad!$A$5:$E$24,4)))),(CONCATENATE(" te ",(VLOOKUP(B40,Verzamelblad!$A$5:$E$24,5)))))),"")</f>
        <v/>
      </c>
      <c r="F40" s="1"/>
      <c r="G40" s="241"/>
      <c r="H40" s="241"/>
      <c r="I40" s="41" t="str">
        <f t="shared" si="0"/>
        <v/>
      </c>
    </row>
    <row r="41" spans="1:9" x14ac:dyDescent="0.3">
      <c r="A41">
        <v>39</v>
      </c>
      <c r="E41" t="str">
        <f>IFERROR(IF(B41="Alle","Alle locaties",CONCATENATE((CONCATENATE(VLOOKUP(B41,Verzamelblad!$A$5:$E$24,3),", ",(VLOOKUP(B41,Verzamelblad!$A$5:$E$24,4)))),(CONCATENATE(" te ",(VLOOKUP(B41,Verzamelblad!$A$5:$E$24,5)))))),"")</f>
        <v/>
      </c>
      <c r="F41" s="1"/>
      <c r="G41" s="241"/>
      <c r="H41" s="241"/>
      <c r="I41" s="41" t="str">
        <f t="shared" si="0"/>
        <v/>
      </c>
    </row>
    <row r="42" spans="1:9" x14ac:dyDescent="0.3">
      <c r="A42">
        <v>40</v>
      </c>
      <c r="E42" t="str">
        <f>IFERROR(IF(B42="Alle","Alle locaties",CONCATENATE((CONCATENATE(VLOOKUP(B42,Verzamelblad!$A$5:$E$24,3),", ",(VLOOKUP(B42,Verzamelblad!$A$5:$E$24,4)))),(CONCATENATE(" te ",(VLOOKUP(B42,Verzamelblad!$A$5:$E$24,5)))))),"")</f>
        <v/>
      </c>
      <c r="F42" s="1"/>
      <c r="G42" s="241"/>
      <c r="H42" s="241"/>
      <c r="I42" s="41" t="str">
        <f t="shared" si="0"/>
        <v/>
      </c>
    </row>
    <row r="43" spans="1:9" x14ac:dyDescent="0.3">
      <c r="A43">
        <v>41</v>
      </c>
      <c r="E43" t="str">
        <f>IFERROR(IF(B43="Alle","Alle locaties",CONCATENATE((CONCATENATE(VLOOKUP(B43,Verzamelblad!$A$5:$E$24,3),", ",(VLOOKUP(B43,Verzamelblad!$A$5:$E$24,4)))),(CONCATENATE(" te ",(VLOOKUP(B43,Verzamelblad!$A$5:$E$24,5)))))),"")</f>
        <v/>
      </c>
      <c r="F43" s="1"/>
      <c r="G43" s="241"/>
      <c r="H43" s="241"/>
      <c r="I43" s="41" t="str">
        <f t="shared" si="0"/>
        <v/>
      </c>
    </row>
    <row r="44" spans="1:9" x14ac:dyDescent="0.3">
      <c r="A44">
        <v>42</v>
      </c>
      <c r="E44" t="str">
        <f>IFERROR(IF(B44="Alle","Alle locaties",CONCATENATE((CONCATENATE(VLOOKUP(B44,Verzamelblad!$A$5:$E$24,3),", ",(VLOOKUP(B44,Verzamelblad!$A$5:$E$24,4)))),(CONCATENATE(" te ",(VLOOKUP(B44,Verzamelblad!$A$5:$E$24,5)))))),"")</f>
        <v/>
      </c>
      <c r="F44" s="1"/>
      <c r="G44" s="241"/>
      <c r="H44" s="241"/>
      <c r="I44" s="41" t="str">
        <f t="shared" si="0"/>
        <v/>
      </c>
    </row>
    <row r="45" spans="1:9" x14ac:dyDescent="0.3">
      <c r="A45">
        <v>43</v>
      </c>
      <c r="E45" t="str">
        <f>IFERROR(IF(B45="Alle","Alle locaties",CONCATENATE((CONCATENATE(VLOOKUP(B45,Verzamelblad!$A$5:$E$24,3),", ",(VLOOKUP(B45,Verzamelblad!$A$5:$E$24,4)))),(CONCATENATE(" te ",(VLOOKUP(B45,Verzamelblad!$A$5:$E$24,5)))))),"")</f>
        <v/>
      </c>
      <c r="F45" s="1"/>
      <c r="G45" s="241"/>
      <c r="H45" s="241"/>
      <c r="I45" s="41" t="str">
        <f t="shared" si="0"/>
        <v/>
      </c>
    </row>
    <row r="46" spans="1:9" x14ac:dyDescent="0.3">
      <c r="A46">
        <v>44</v>
      </c>
      <c r="E46" t="str">
        <f>IFERROR(IF(B46="Alle","Alle locaties",CONCATENATE((CONCATENATE(VLOOKUP(B46,Verzamelblad!$A$5:$E$24,3),", ",(VLOOKUP(B46,Verzamelblad!$A$5:$E$24,4)))),(CONCATENATE(" te ",(VLOOKUP(B46,Verzamelblad!$A$5:$E$24,5)))))),"")</f>
        <v/>
      </c>
      <c r="F46" s="1"/>
      <c r="G46" s="241"/>
      <c r="H46" s="241"/>
      <c r="I46" s="41" t="str">
        <f t="shared" si="0"/>
        <v/>
      </c>
    </row>
    <row r="47" spans="1:9" x14ac:dyDescent="0.3">
      <c r="A47">
        <v>45</v>
      </c>
      <c r="E47" t="str">
        <f>IFERROR(IF(B47="Alle","Alle locaties",CONCATENATE((CONCATENATE(VLOOKUP(B47,Verzamelblad!$A$5:$E$24,3),", ",(VLOOKUP(B47,Verzamelblad!$A$5:$E$24,4)))),(CONCATENATE(" te ",(VLOOKUP(B47,Verzamelblad!$A$5:$E$24,5)))))),"")</f>
        <v/>
      </c>
      <c r="F47" s="1"/>
      <c r="G47" s="241"/>
      <c r="H47" s="241"/>
      <c r="I47" s="41" t="str">
        <f t="shared" si="0"/>
        <v/>
      </c>
    </row>
    <row r="48" spans="1:9" x14ac:dyDescent="0.3">
      <c r="A48">
        <v>46</v>
      </c>
      <c r="E48" t="str">
        <f>IFERROR(IF(B48="Alle","Alle locaties",CONCATENATE((CONCATENATE(VLOOKUP(B48,Verzamelblad!$A$5:$E$24,3),", ",(VLOOKUP(B48,Verzamelblad!$A$5:$E$24,4)))),(CONCATENATE(" te ",(VLOOKUP(B48,Verzamelblad!$A$5:$E$24,5)))))),"")</f>
        <v/>
      </c>
      <c r="F48" s="1"/>
      <c r="G48" s="241"/>
      <c r="H48" s="241"/>
      <c r="I48" s="41" t="str">
        <f t="shared" si="0"/>
        <v/>
      </c>
    </row>
    <row r="49" spans="1:9" x14ac:dyDescent="0.3">
      <c r="A49">
        <v>47</v>
      </c>
      <c r="E49" t="str">
        <f>IFERROR(IF(B49="Alle","Alle locaties",CONCATENATE((CONCATENATE(VLOOKUP(B49,Verzamelblad!$A$5:$E$24,3),", ",(VLOOKUP(B49,Verzamelblad!$A$5:$E$24,4)))),(CONCATENATE(" te ",(VLOOKUP(B49,Verzamelblad!$A$5:$E$24,5)))))),"")</f>
        <v/>
      </c>
      <c r="F49" s="1"/>
      <c r="G49" s="241"/>
      <c r="H49" s="241"/>
      <c r="I49" s="41" t="str">
        <f t="shared" si="0"/>
        <v/>
      </c>
    </row>
    <row r="50" spans="1:9" x14ac:dyDescent="0.3">
      <c r="A50">
        <v>48</v>
      </c>
      <c r="E50" t="str">
        <f>IFERROR(IF(B50="Alle","Alle locaties",CONCATENATE((CONCATENATE(VLOOKUP(B50,Verzamelblad!$A$5:$E$24,3),", ",(VLOOKUP(B50,Verzamelblad!$A$5:$E$24,4)))),(CONCATENATE(" te ",(VLOOKUP(B50,Verzamelblad!$A$5:$E$24,5)))))),"")</f>
        <v/>
      </c>
      <c r="F50" s="1"/>
      <c r="G50" s="241"/>
      <c r="H50" s="241"/>
      <c r="I50" s="41" t="str">
        <f t="shared" si="0"/>
        <v/>
      </c>
    </row>
    <row r="51" spans="1:9" x14ac:dyDescent="0.3">
      <c r="A51">
        <v>49</v>
      </c>
      <c r="E51" t="str">
        <f>IFERROR(IF(B51="Alle","Alle locaties",CONCATENATE((CONCATENATE(VLOOKUP(B51,Verzamelblad!$A$5:$E$24,3),", ",(VLOOKUP(B51,Verzamelblad!$A$5:$E$24,4)))),(CONCATENATE(" te ",(VLOOKUP(B51,Verzamelblad!$A$5:$E$24,5)))))),"")</f>
        <v/>
      </c>
      <c r="F51" s="1"/>
      <c r="G51" s="241"/>
      <c r="H51" s="241"/>
      <c r="I51" s="41" t="str">
        <f t="shared" si="0"/>
        <v/>
      </c>
    </row>
    <row r="52" spans="1:9" x14ac:dyDescent="0.3">
      <c r="A52">
        <v>50</v>
      </c>
      <c r="E52" t="str">
        <f>IFERROR(IF(B52="Alle","Alle locaties",CONCATENATE((CONCATENATE(VLOOKUP(B52,Verzamelblad!$A$5:$E$24,3),", ",(VLOOKUP(B52,Verzamelblad!$A$5:$E$24,4)))),(CONCATENATE(" te ",(VLOOKUP(B52,Verzamelblad!$A$5:$E$24,5)))))),"")</f>
        <v/>
      </c>
      <c r="F52" s="1"/>
      <c r="G52" s="241"/>
      <c r="H52" s="241"/>
      <c r="I52" s="41" t="str">
        <f t="shared" si="0"/>
        <v/>
      </c>
    </row>
    <row r="53" spans="1:9" x14ac:dyDescent="0.3">
      <c r="A53">
        <v>51</v>
      </c>
      <c r="E53" t="str">
        <f>IFERROR(IF(B53="Alle","Alle locaties",CONCATENATE((CONCATENATE(VLOOKUP(B53,Verzamelblad!$A$5:$E$24,3),", ",(VLOOKUP(B53,Verzamelblad!$A$5:$E$24,4)))),(CONCATENATE(" te ",(VLOOKUP(B53,Verzamelblad!$A$5:$E$24,5)))))),"")</f>
        <v/>
      </c>
      <c r="F53" s="1"/>
      <c r="G53" s="241"/>
      <c r="H53" s="241"/>
      <c r="I53" s="41" t="str">
        <f t="shared" si="0"/>
        <v/>
      </c>
    </row>
    <row r="54" spans="1:9" x14ac:dyDescent="0.3">
      <c r="A54">
        <v>52</v>
      </c>
      <c r="E54" t="str">
        <f>IFERROR(IF(B54="Alle","Alle locaties",CONCATENATE((CONCATENATE(VLOOKUP(B54,Verzamelblad!$A$5:$E$24,3),", ",(VLOOKUP(B54,Verzamelblad!$A$5:$E$24,4)))),(CONCATENATE(" te ",(VLOOKUP(B54,Verzamelblad!$A$5:$E$24,5)))))),"")</f>
        <v/>
      </c>
      <c r="F54" s="1"/>
      <c r="G54" s="241"/>
      <c r="H54" s="241"/>
      <c r="I54" s="41" t="str">
        <f t="shared" si="0"/>
        <v/>
      </c>
    </row>
    <row r="55" spans="1:9" x14ac:dyDescent="0.3">
      <c r="A55">
        <v>53</v>
      </c>
      <c r="E55" t="str">
        <f>IFERROR(IF(B55="Alle","Alle locaties",CONCATENATE((CONCATENATE(VLOOKUP(B55,Verzamelblad!$A$5:$E$24,3),", ",(VLOOKUP(B55,Verzamelblad!$A$5:$E$24,4)))),(CONCATENATE(" te ",(VLOOKUP(B55,Verzamelblad!$A$5:$E$24,5)))))),"")</f>
        <v/>
      </c>
      <c r="F55" s="1"/>
      <c r="G55" s="241"/>
      <c r="H55" s="241"/>
      <c r="I55" s="41" t="str">
        <f t="shared" si="0"/>
        <v/>
      </c>
    </row>
    <row r="56" spans="1:9" x14ac:dyDescent="0.3">
      <c r="A56">
        <v>54</v>
      </c>
      <c r="E56" t="str">
        <f>IFERROR(IF(B56="Alle","Alle locaties",CONCATENATE((CONCATENATE(VLOOKUP(B56,Verzamelblad!$A$5:$E$24,3),", ",(VLOOKUP(B56,Verzamelblad!$A$5:$E$24,4)))),(CONCATENATE(" te ",(VLOOKUP(B56,Verzamelblad!$A$5:$E$24,5)))))),"")</f>
        <v/>
      </c>
      <c r="F56" s="1"/>
      <c r="G56" s="241"/>
      <c r="H56" s="241"/>
      <c r="I56" s="41" t="str">
        <f t="shared" si="0"/>
        <v/>
      </c>
    </row>
    <row r="57" spans="1:9" x14ac:dyDescent="0.3">
      <c r="A57">
        <v>55</v>
      </c>
      <c r="E57" t="str">
        <f>IFERROR(IF(B57="Alle","Alle locaties",CONCATENATE((CONCATENATE(VLOOKUP(B57,Verzamelblad!$A$5:$E$24,3),", ",(VLOOKUP(B57,Verzamelblad!$A$5:$E$24,4)))),(CONCATENATE(" te ",(VLOOKUP(B57,Verzamelblad!$A$5:$E$24,5)))))),"")</f>
        <v/>
      </c>
      <c r="F57" s="1"/>
      <c r="G57" s="241"/>
      <c r="H57" s="241"/>
      <c r="I57" s="41" t="str">
        <f t="shared" si="0"/>
        <v/>
      </c>
    </row>
    <row r="58" spans="1:9" x14ac:dyDescent="0.3">
      <c r="A58">
        <v>56</v>
      </c>
      <c r="E58" t="str">
        <f>IFERROR(IF(B58="Alle","Alle locaties",CONCATENATE((CONCATENATE(VLOOKUP(B58,Verzamelblad!$A$5:$E$24,3),", ",(VLOOKUP(B58,Verzamelblad!$A$5:$E$24,4)))),(CONCATENATE(" te ",(VLOOKUP(B58,Verzamelblad!$A$5:$E$24,5)))))),"")</f>
        <v/>
      </c>
      <c r="F58" s="1"/>
      <c r="G58" s="241"/>
      <c r="H58" s="241"/>
      <c r="I58" s="41" t="str">
        <f t="shared" si="0"/>
        <v/>
      </c>
    </row>
    <row r="59" spans="1:9" x14ac:dyDescent="0.3">
      <c r="A59">
        <v>57</v>
      </c>
      <c r="E59" t="str">
        <f>IFERROR(IF(B59="Alle","Alle locaties",CONCATENATE((CONCATENATE(VLOOKUP(B59,Verzamelblad!$A$5:$E$24,3),", ",(VLOOKUP(B59,Verzamelblad!$A$5:$E$24,4)))),(CONCATENATE(" te ",(VLOOKUP(B59,Verzamelblad!$A$5:$E$24,5)))))),"")</f>
        <v/>
      </c>
      <c r="F59" s="1"/>
      <c r="G59" s="241"/>
      <c r="H59" s="241"/>
      <c r="I59" s="41" t="str">
        <f t="shared" si="0"/>
        <v/>
      </c>
    </row>
    <row r="60" spans="1:9" x14ac:dyDescent="0.3">
      <c r="A60">
        <v>58</v>
      </c>
      <c r="E60" t="str">
        <f>IFERROR(IF(B60="Alle","Alle locaties",CONCATENATE((CONCATENATE(VLOOKUP(B60,Verzamelblad!$A$5:$E$24,3),", ",(VLOOKUP(B60,Verzamelblad!$A$5:$E$24,4)))),(CONCATENATE(" te ",(VLOOKUP(B60,Verzamelblad!$A$5:$E$24,5)))))),"")</f>
        <v/>
      </c>
      <c r="F60" s="1"/>
      <c r="G60" s="241"/>
      <c r="H60" s="241"/>
      <c r="I60" s="41" t="str">
        <f t="shared" si="0"/>
        <v/>
      </c>
    </row>
    <row r="61" spans="1:9" x14ac:dyDescent="0.3">
      <c r="A61">
        <v>59</v>
      </c>
      <c r="E61" t="str">
        <f>IFERROR(IF(B61="Alle","Alle locaties",CONCATENATE((CONCATENATE(VLOOKUP(B61,Verzamelblad!$A$5:$E$24,3),", ",(VLOOKUP(B61,Verzamelblad!$A$5:$E$24,4)))),(CONCATENATE(" te ",(VLOOKUP(B61,Verzamelblad!$A$5:$E$24,5)))))),"")</f>
        <v/>
      </c>
      <c r="F61" s="1"/>
      <c r="G61" s="241"/>
      <c r="H61" s="241"/>
      <c r="I61" s="41" t="str">
        <f t="shared" si="0"/>
        <v/>
      </c>
    </row>
    <row r="62" spans="1:9" x14ac:dyDescent="0.3">
      <c r="A62">
        <v>60</v>
      </c>
      <c r="E62" t="str">
        <f>IFERROR(IF(B62="Alle","Alle locaties",CONCATENATE((CONCATENATE(VLOOKUP(B62,Verzamelblad!$A$5:$E$24,3),", ",(VLOOKUP(B62,Verzamelblad!$A$5:$E$24,4)))),(CONCATENATE(" te ",(VLOOKUP(B62,Verzamelblad!$A$5:$E$24,5)))))),"")</f>
        <v/>
      </c>
      <c r="F62" s="1"/>
      <c r="G62" s="241"/>
      <c r="H62" s="241"/>
      <c r="I62" s="41" t="str">
        <f t="shared" si="0"/>
        <v/>
      </c>
    </row>
    <row r="63" spans="1:9" x14ac:dyDescent="0.3">
      <c r="A63">
        <v>61</v>
      </c>
      <c r="E63" t="str">
        <f>IFERROR(IF(B63="Alle","Alle locaties",CONCATENATE((CONCATENATE(VLOOKUP(B63,Verzamelblad!$A$5:$E$24,3),", ",(VLOOKUP(B63,Verzamelblad!$A$5:$E$24,4)))),(CONCATENATE(" te ",(VLOOKUP(B63,Verzamelblad!$A$5:$E$24,5)))))),"")</f>
        <v/>
      </c>
      <c r="F63" s="1"/>
      <c r="G63" s="241"/>
      <c r="H63" s="241"/>
      <c r="I63" s="41" t="str">
        <f t="shared" si="0"/>
        <v/>
      </c>
    </row>
    <row r="64" spans="1:9" x14ac:dyDescent="0.3">
      <c r="A64">
        <v>62</v>
      </c>
      <c r="E64" t="str">
        <f>IFERROR(IF(B64="Alle","Alle locaties",CONCATENATE((CONCATENATE(VLOOKUP(B64,Verzamelblad!$A$5:$E$24,3),", ",(VLOOKUP(B64,Verzamelblad!$A$5:$E$24,4)))),(CONCATENATE(" te ",(VLOOKUP(B64,Verzamelblad!$A$5:$E$24,5)))))),"")</f>
        <v/>
      </c>
      <c r="F64" s="1"/>
      <c r="G64" s="241"/>
      <c r="H64" s="241"/>
      <c r="I64" s="41" t="str">
        <f t="shared" si="0"/>
        <v/>
      </c>
    </row>
    <row r="65" spans="1:9" x14ac:dyDescent="0.3">
      <c r="A65">
        <v>63</v>
      </c>
      <c r="E65" t="str">
        <f>IFERROR(IF(B65="Alle","Alle locaties",CONCATENATE((CONCATENATE(VLOOKUP(B65,Verzamelblad!$A$5:$E$24,3),", ",(VLOOKUP(B65,Verzamelblad!$A$5:$E$24,4)))),(CONCATENATE(" te ",(VLOOKUP(B65,Verzamelblad!$A$5:$E$24,5)))))),"")</f>
        <v/>
      </c>
      <c r="F65" s="1"/>
      <c r="G65" s="241"/>
      <c r="H65" s="241"/>
      <c r="I65" s="41" t="str">
        <f t="shared" si="0"/>
        <v/>
      </c>
    </row>
    <row r="66" spans="1:9" x14ac:dyDescent="0.3">
      <c r="A66">
        <v>64</v>
      </c>
      <c r="E66" t="str">
        <f>IFERROR(IF(B66="Alle","Alle locaties",CONCATENATE((CONCATENATE(VLOOKUP(B66,Verzamelblad!$A$5:$E$24,3),", ",(VLOOKUP(B66,Verzamelblad!$A$5:$E$24,4)))),(CONCATENATE(" te ",(VLOOKUP(B66,Verzamelblad!$A$5:$E$24,5)))))),"")</f>
        <v/>
      </c>
      <c r="F66" s="1"/>
      <c r="G66" s="241"/>
      <c r="H66" s="241"/>
      <c r="I66" s="41" t="str">
        <f t="shared" si="0"/>
        <v/>
      </c>
    </row>
    <row r="67" spans="1:9" x14ac:dyDescent="0.3">
      <c r="A67">
        <v>65</v>
      </c>
      <c r="E67" t="str">
        <f>IFERROR(IF(B67="Alle","Alle locaties",CONCATENATE((CONCATENATE(VLOOKUP(B67,Verzamelblad!$A$5:$E$24,3),", ",(VLOOKUP(B67,Verzamelblad!$A$5:$E$24,4)))),(CONCATENATE(" te ",(VLOOKUP(B67,Verzamelblad!$A$5:$E$24,5)))))),"")</f>
        <v/>
      </c>
      <c r="F67" s="1"/>
      <c r="G67" s="241"/>
      <c r="H67" s="241"/>
      <c r="I67" s="41" t="str">
        <f t="shared" si="0"/>
        <v/>
      </c>
    </row>
    <row r="68" spans="1:9" x14ac:dyDescent="0.3">
      <c r="A68">
        <v>66</v>
      </c>
      <c r="E68" t="str">
        <f>IFERROR(IF(B68="Alle","Alle locaties",CONCATENATE((CONCATENATE(VLOOKUP(B68,Verzamelblad!$A$5:$E$24,3),", ",(VLOOKUP(B68,Verzamelblad!$A$5:$E$24,4)))),(CONCATENATE(" te ",(VLOOKUP(B68,Verzamelblad!$A$5:$E$24,5)))))),"")</f>
        <v/>
      </c>
      <c r="F68" s="1"/>
      <c r="G68" s="241"/>
      <c r="H68" s="241"/>
      <c r="I68" s="41" t="str">
        <f t="shared" ref="I68:I102" si="1">IF(H68-G68=0,"",H68-G68)</f>
        <v/>
      </c>
    </row>
    <row r="69" spans="1:9" x14ac:dyDescent="0.3">
      <c r="A69">
        <v>67</v>
      </c>
      <c r="E69" t="str">
        <f>IFERROR(IF(B69="Alle","Alle locaties",CONCATENATE((CONCATENATE(VLOOKUP(B69,Verzamelblad!$A$5:$E$24,3),", ",(VLOOKUP(B69,Verzamelblad!$A$5:$E$24,4)))),(CONCATENATE(" te ",(VLOOKUP(B69,Verzamelblad!$A$5:$E$24,5)))))),"")</f>
        <v/>
      </c>
      <c r="F69" s="1"/>
      <c r="G69" s="241"/>
      <c r="H69" s="241"/>
      <c r="I69" s="41" t="str">
        <f t="shared" si="1"/>
        <v/>
      </c>
    </row>
    <row r="70" spans="1:9" x14ac:dyDescent="0.3">
      <c r="A70">
        <v>68</v>
      </c>
      <c r="E70" t="str">
        <f>IFERROR(IF(B70="Alle","Alle locaties",CONCATENATE((CONCATENATE(VLOOKUP(B70,Verzamelblad!$A$5:$E$24,3),", ",(VLOOKUP(B70,Verzamelblad!$A$5:$E$24,4)))),(CONCATENATE(" te ",(VLOOKUP(B70,Verzamelblad!$A$5:$E$24,5)))))),"")</f>
        <v/>
      </c>
      <c r="F70" s="1"/>
      <c r="G70" s="241"/>
      <c r="H70" s="241"/>
      <c r="I70" s="41" t="str">
        <f t="shared" si="1"/>
        <v/>
      </c>
    </row>
    <row r="71" spans="1:9" x14ac:dyDescent="0.3">
      <c r="A71">
        <v>69</v>
      </c>
      <c r="E71" t="str">
        <f>IFERROR(IF(B71="Alle","Alle locaties",CONCATENATE((CONCATENATE(VLOOKUP(B71,Verzamelblad!$A$5:$E$24,3),", ",(VLOOKUP(B71,Verzamelblad!$A$5:$E$24,4)))),(CONCATENATE(" te ",(VLOOKUP(B71,Verzamelblad!$A$5:$E$24,5)))))),"")</f>
        <v/>
      </c>
      <c r="F71" s="1"/>
      <c r="G71" s="241"/>
      <c r="H71" s="241"/>
      <c r="I71" s="41" t="str">
        <f t="shared" si="1"/>
        <v/>
      </c>
    </row>
    <row r="72" spans="1:9" x14ac:dyDescent="0.3">
      <c r="A72">
        <v>70</v>
      </c>
      <c r="E72" t="str">
        <f>IFERROR(IF(B72="Alle","Alle locaties",CONCATENATE((CONCATENATE(VLOOKUP(B72,Verzamelblad!$A$5:$E$24,3),", ",(VLOOKUP(B72,Verzamelblad!$A$5:$E$24,4)))),(CONCATENATE(" te ",(VLOOKUP(B72,Verzamelblad!$A$5:$E$24,5)))))),"")</f>
        <v/>
      </c>
      <c r="F72" s="1"/>
      <c r="G72" s="241"/>
      <c r="H72" s="241"/>
      <c r="I72" s="41" t="str">
        <f t="shared" si="1"/>
        <v/>
      </c>
    </row>
    <row r="73" spans="1:9" x14ac:dyDescent="0.3">
      <c r="A73">
        <v>71</v>
      </c>
      <c r="E73" t="str">
        <f>IFERROR(IF(B73="Alle","Alle locaties",CONCATENATE((CONCATENATE(VLOOKUP(B73,Verzamelblad!$A$5:$E$24,3),", ",(VLOOKUP(B73,Verzamelblad!$A$5:$E$24,4)))),(CONCATENATE(" te ",(VLOOKUP(B73,Verzamelblad!$A$5:$E$24,5)))))),"")</f>
        <v/>
      </c>
      <c r="F73" s="1"/>
      <c r="G73" s="241"/>
      <c r="H73" s="241"/>
      <c r="I73" s="41" t="str">
        <f t="shared" si="1"/>
        <v/>
      </c>
    </row>
    <row r="74" spans="1:9" x14ac:dyDescent="0.3">
      <c r="A74">
        <v>72</v>
      </c>
      <c r="E74" t="str">
        <f>IFERROR(IF(B74="Alle","Alle locaties",CONCATENATE((CONCATENATE(VLOOKUP(B74,Verzamelblad!$A$5:$E$24,3),", ",(VLOOKUP(B74,Verzamelblad!$A$5:$E$24,4)))),(CONCATENATE(" te ",(VLOOKUP(B74,Verzamelblad!$A$5:$E$24,5)))))),"")</f>
        <v/>
      </c>
      <c r="F74" s="1"/>
      <c r="G74" s="241"/>
      <c r="H74" s="241"/>
      <c r="I74" s="41" t="str">
        <f t="shared" si="1"/>
        <v/>
      </c>
    </row>
    <row r="75" spans="1:9" x14ac:dyDescent="0.3">
      <c r="A75">
        <v>73</v>
      </c>
      <c r="E75" t="str">
        <f>IFERROR(IF(B75="Alle","Alle locaties",CONCATENATE((CONCATENATE(VLOOKUP(B75,Verzamelblad!$A$5:$E$24,3),", ",(VLOOKUP(B75,Verzamelblad!$A$5:$E$24,4)))),(CONCATENATE(" te ",(VLOOKUP(B75,Verzamelblad!$A$5:$E$24,5)))))),"")</f>
        <v/>
      </c>
      <c r="F75" s="1"/>
      <c r="G75" s="241"/>
      <c r="H75" s="241"/>
      <c r="I75" s="41" t="str">
        <f t="shared" si="1"/>
        <v/>
      </c>
    </row>
    <row r="76" spans="1:9" x14ac:dyDescent="0.3">
      <c r="A76">
        <v>74</v>
      </c>
      <c r="E76" t="str">
        <f>IFERROR(IF(B76="Alle","Alle locaties",CONCATENATE((CONCATENATE(VLOOKUP(B76,Verzamelblad!$A$5:$E$24,3),", ",(VLOOKUP(B76,Verzamelblad!$A$5:$E$24,4)))),(CONCATENATE(" te ",(VLOOKUP(B76,Verzamelblad!$A$5:$E$24,5)))))),"")</f>
        <v/>
      </c>
      <c r="F76" s="1"/>
      <c r="G76" s="241"/>
      <c r="H76" s="241"/>
      <c r="I76" s="41" t="str">
        <f t="shared" si="1"/>
        <v/>
      </c>
    </row>
    <row r="77" spans="1:9" x14ac:dyDescent="0.3">
      <c r="A77">
        <v>75</v>
      </c>
      <c r="E77" t="str">
        <f>IFERROR(IF(B77="Alle","Alle locaties",CONCATENATE((CONCATENATE(VLOOKUP(B77,Verzamelblad!$A$5:$E$24,3),", ",(VLOOKUP(B77,Verzamelblad!$A$5:$E$24,4)))),(CONCATENATE(" te ",(VLOOKUP(B77,Verzamelblad!$A$5:$E$24,5)))))),"")</f>
        <v/>
      </c>
      <c r="F77" s="1"/>
      <c r="G77" s="241"/>
      <c r="H77" s="241"/>
      <c r="I77" s="41" t="str">
        <f t="shared" si="1"/>
        <v/>
      </c>
    </row>
    <row r="78" spans="1:9" x14ac:dyDescent="0.3">
      <c r="A78">
        <v>76</v>
      </c>
      <c r="E78" t="str">
        <f>IFERROR(IF(B78="Alle","Alle locaties",CONCATENATE((CONCATENATE(VLOOKUP(B78,Verzamelblad!$A$5:$E$24,3),", ",(VLOOKUP(B78,Verzamelblad!$A$5:$E$24,4)))),(CONCATENATE(" te ",(VLOOKUP(B78,Verzamelblad!$A$5:$E$24,5)))))),"")</f>
        <v/>
      </c>
      <c r="F78" s="1"/>
      <c r="G78" s="241"/>
      <c r="H78" s="241"/>
      <c r="I78" s="41" t="str">
        <f t="shared" si="1"/>
        <v/>
      </c>
    </row>
    <row r="79" spans="1:9" x14ac:dyDescent="0.3">
      <c r="A79">
        <v>77</v>
      </c>
      <c r="E79" t="str">
        <f>IFERROR(IF(B79="Alle","Alle locaties",CONCATENATE((CONCATENATE(VLOOKUP(B79,Verzamelblad!$A$5:$E$24,3),", ",(VLOOKUP(B79,Verzamelblad!$A$5:$E$24,4)))),(CONCATENATE(" te ",(VLOOKUP(B79,Verzamelblad!$A$5:$E$24,5)))))),"")</f>
        <v/>
      </c>
      <c r="F79" s="1"/>
      <c r="G79" s="241"/>
      <c r="H79" s="241"/>
      <c r="I79" s="41" t="str">
        <f t="shared" si="1"/>
        <v/>
      </c>
    </row>
    <row r="80" spans="1:9" x14ac:dyDescent="0.3">
      <c r="A80">
        <v>78</v>
      </c>
      <c r="E80" t="str">
        <f>IFERROR(IF(B80="Alle","Alle locaties",CONCATENATE((CONCATENATE(VLOOKUP(B80,Verzamelblad!$A$5:$E$24,3),", ",(VLOOKUP(B80,Verzamelblad!$A$5:$E$24,4)))),(CONCATENATE(" te ",(VLOOKUP(B80,Verzamelblad!$A$5:$E$24,5)))))),"")</f>
        <v/>
      </c>
      <c r="F80" s="1"/>
      <c r="G80" s="241"/>
      <c r="H80" s="241"/>
      <c r="I80" s="41" t="str">
        <f t="shared" si="1"/>
        <v/>
      </c>
    </row>
    <row r="81" spans="1:9" x14ac:dyDescent="0.3">
      <c r="A81">
        <v>79</v>
      </c>
      <c r="E81" t="str">
        <f>IFERROR(IF(B81="Alle","Alle locaties",CONCATENATE((CONCATENATE(VLOOKUP(B81,Verzamelblad!$A$5:$E$24,3),", ",(VLOOKUP(B81,Verzamelblad!$A$5:$E$24,4)))),(CONCATENATE(" te ",(VLOOKUP(B81,Verzamelblad!$A$5:$E$24,5)))))),"")</f>
        <v/>
      </c>
      <c r="F81" s="1"/>
      <c r="G81" s="241"/>
      <c r="H81" s="241"/>
      <c r="I81" s="41" t="str">
        <f t="shared" si="1"/>
        <v/>
      </c>
    </row>
    <row r="82" spans="1:9" x14ac:dyDescent="0.3">
      <c r="A82">
        <v>80</v>
      </c>
      <c r="E82" t="str">
        <f>IFERROR(IF(B82="Alle","Alle locaties",CONCATENATE((CONCATENATE(VLOOKUP(B82,Verzamelblad!$A$5:$E$24,3),", ",(VLOOKUP(B82,Verzamelblad!$A$5:$E$24,4)))),(CONCATENATE(" te ",(VLOOKUP(B82,Verzamelblad!$A$5:$E$24,5)))))),"")</f>
        <v/>
      </c>
      <c r="F82" s="1"/>
      <c r="G82" s="241"/>
      <c r="H82" s="241"/>
      <c r="I82" s="41" t="str">
        <f t="shared" si="1"/>
        <v/>
      </c>
    </row>
    <row r="83" spans="1:9" x14ac:dyDescent="0.3">
      <c r="A83">
        <v>81</v>
      </c>
      <c r="E83" t="str">
        <f>IFERROR(IF(B83="Alle","Alle locaties",CONCATENATE((CONCATENATE(VLOOKUP(B83,Verzamelblad!$A$5:$E$24,3),", ",(VLOOKUP(B83,Verzamelblad!$A$5:$E$24,4)))),(CONCATENATE(" te ",(VLOOKUP(B83,Verzamelblad!$A$5:$E$24,5)))))),"")</f>
        <v/>
      </c>
      <c r="F83" s="1"/>
      <c r="G83" s="241"/>
      <c r="H83" s="241"/>
      <c r="I83" s="41" t="str">
        <f t="shared" si="1"/>
        <v/>
      </c>
    </row>
    <row r="84" spans="1:9" x14ac:dyDescent="0.3">
      <c r="A84">
        <v>82</v>
      </c>
      <c r="E84" t="str">
        <f>IFERROR(IF(B84="Alle","Alle locaties",CONCATENATE((CONCATENATE(VLOOKUP(B84,Verzamelblad!$A$5:$E$24,3),", ",(VLOOKUP(B84,Verzamelblad!$A$5:$E$24,4)))),(CONCATENATE(" te ",(VLOOKUP(B84,Verzamelblad!$A$5:$E$24,5)))))),"")</f>
        <v/>
      </c>
      <c r="F84" s="1"/>
      <c r="G84" s="241"/>
      <c r="H84" s="241"/>
      <c r="I84" s="41" t="str">
        <f t="shared" si="1"/>
        <v/>
      </c>
    </row>
    <row r="85" spans="1:9" x14ac:dyDescent="0.3">
      <c r="A85">
        <v>83</v>
      </c>
      <c r="E85" t="str">
        <f>IFERROR(IF(B85="Alle","Alle locaties",CONCATENATE((CONCATENATE(VLOOKUP(B85,Verzamelblad!$A$5:$E$24,3),", ",(VLOOKUP(B85,Verzamelblad!$A$5:$E$24,4)))),(CONCATENATE(" te ",(VLOOKUP(B85,Verzamelblad!$A$5:$E$24,5)))))),"")</f>
        <v/>
      </c>
      <c r="F85" s="1"/>
      <c r="G85" s="241"/>
      <c r="H85" s="241"/>
      <c r="I85" s="41" t="str">
        <f t="shared" si="1"/>
        <v/>
      </c>
    </row>
    <row r="86" spans="1:9" x14ac:dyDescent="0.3">
      <c r="A86">
        <v>84</v>
      </c>
      <c r="E86" t="str">
        <f>IFERROR(IF(B86="Alle","Alle locaties",CONCATENATE((CONCATENATE(VLOOKUP(B86,Verzamelblad!$A$5:$E$24,3),", ",(VLOOKUP(B86,Verzamelblad!$A$5:$E$24,4)))),(CONCATENATE(" te ",(VLOOKUP(B86,Verzamelblad!$A$5:$E$24,5)))))),"")</f>
        <v/>
      </c>
      <c r="F86" s="1"/>
      <c r="G86" s="241"/>
      <c r="H86" s="241"/>
      <c r="I86" s="41" t="str">
        <f t="shared" si="1"/>
        <v/>
      </c>
    </row>
    <row r="87" spans="1:9" x14ac:dyDescent="0.3">
      <c r="A87">
        <v>85</v>
      </c>
      <c r="E87" t="str">
        <f>IFERROR(IF(B87="Alle","Alle locaties",CONCATENATE((CONCATENATE(VLOOKUP(B87,Verzamelblad!$A$5:$E$24,3),", ",(VLOOKUP(B87,Verzamelblad!$A$5:$E$24,4)))),(CONCATENATE(" te ",(VLOOKUP(B87,Verzamelblad!$A$5:$E$24,5)))))),"")</f>
        <v/>
      </c>
      <c r="F87" s="1"/>
      <c r="G87" s="241"/>
      <c r="H87" s="241"/>
      <c r="I87" s="41" t="str">
        <f t="shared" si="1"/>
        <v/>
      </c>
    </row>
    <row r="88" spans="1:9" x14ac:dyDescent="0.3">
      <c r="A88">
        <v>86</v>
      </c>
      <c r="E88" t="str">
        <f>IFERROR(IF(B88="Alle","Alle locaties",CONCATENATE((CONCATENATE(VLOOKUP(B88,Verzamelblad!$A$5:$E$24,3),", ",(VLOOKUP(B88,Verzamelblad!$A$5:$E$24,4)))),(CONCATENATE(" te ",(VLOOKUP(B88,Verzamelblad!$A$5:$E$24,5)))))),"")</f>
        <v/>
      </c>
      <c r="F88" s="1"/>
      <c r="G88" s="241"/>
      <c r="H88" s="241"/>
      <c r="I88" s="41" t="str">
        <f t="shared" si="1"/>
        <v/>
      </c>
    </row>
    <row r="89" spans="1:9" x14ac:dyDescent="0.3">
      <c r="A89">
        <v>87</v>
      </c>
      <c r="E89" t="str">
        <f>IFERROR(IF(B89="Alle","Alle locaties",CONCATENATE((CONCATENATE(VLOOKUP(B89,Verzamelblad!$A$5:$E$24,3),", ",(VLOOKUP(B89,Verzamelblad!$A$5:$E$24,4)))),(CONCATENATE(" te ",(VLOOKUP(B89,Verzamelblad!$A$5:$E$24,5)))))),"")</f>
        <v/>
      </c>
      <c r="F89" s="1"/>
      <c r="G89" s="241"/>
      <c r="H89" s="241"/>
      <c r="I89" s="41" t="str">
        <f t="shared" si="1"/>
        <v/>
      </c>
    </row>
    <row r="90" spans="1:9" x14ac:dyDescent="0.3">
      <c r="A90">
        <v>88</v>
      </c>
      <c r="E90" t="str">
        <f>IFERROR(IF(B90="Alle","Alle locaties",CONCATENATE((CONCATENATE(VLOOKUP(B90,Verzamelblad!$A$5:$E$24,3),", ",(VLOOKUP(B90,Verzamelblad!$A$5:$E$24,4)))),(CONCATENATE(" te ",(VLOOKUP(B90,Verzamelblad!$A$5:$E$24,5)))))),"")</f>
        <v/>
      </c>
      <c r="F90" s="1"/>
      <c r="G90" s="241"/>
      <c r="H90" s="241"/>
      <c r="I90" s="41" t="str">
        <f t="shared" si="1"/>
        <v/>
      </c>
    </row>
    <row r="91" spans="1:9" x14ac:dyDescent="0.3">
      <c r="A91">
        <v>89</v>
      </c>
      <c r="E91" t="str">
        <f>IFERROR(IF(B91="Alle","Alle locaties",CONCATENATE((CONCATENATE(VLOOKUP(B91,Verzamelblad!$A$5:$E$24,3),", ",(VLOOKUP(B91,Verzamelblad!$A$5:$E$24,4)))),(CONCATENATE(" te ",(VLOOKUP(B91,Verzamelblad!$A$5:$E$24,5)))))),"")</f>
        <v/>
      </c>
      <c r="F91" s="1"/>
      <c r="G91" s="241"/>
      <c r="H91" s="241"/>
      <c r="I91" s="41" t="str">
        <f t="shared" si="1"/>
        <v/>
      </c>
    </row>
    <row r="92" spans="1:9" x14ac:dyDescent="0.3">
      <c r="A92">
        <v>90</v>
      </c>
      <c r="E92" t="str">
        <f>IFERROR(IF(B92="Alle","Alle locaties",CONCATENATE((CONCATENATE(VLOOKUP(B92,Verzamelblad!$A$5:$E$24,3),", ",(VLOOKUP(B92,Verzamelblad!$A$5:$E$24,4)))),(CONCATENATE(" te ",(VLOOKUP(B92,Verzamelblad!$A$5:$E$24,5)))))),"")</f>
        <v/>
      </c>
      <c r="F92" s="1"/>
      <c r="G92" s="241"/>
      <c r="H92" s="241"/>
      <c r="I92" s="41" t="str">
        <f t="shared" si="1"/>
        <v/>
      </c>
    </row>
    <row r="93" spans="1:9" x14ac:dyDescent="0.3">
      <c r="A93">
        <v>91</v>
      </c>
      <c r="E93" t="str">
        <f>IFERROR(IF(B93="Alle","Alle locaties",CONCATENATE((CONCATENATE(VLOOKUP(B93,Verzamelblad!$A$5:$E$24,3),", ",(VLOOKUP(B93,Verzamelblad!$A$5:$E$24,4)))),(CONCATENATE(" te ",(VLOOKUP(B93,Verzamelblad!$A$5:$E$24,5)))))),"")</f>
        <v/>
      </c>
      <c r="F93" s="1"/>
      <c r="G93" s="241"/>
      <c r="H93" s="241"/>
      <c r="I93" s="41" t="str">
        <f t="shared" si="1"/>
        <v/>
      </c>
    </row>
    <row r="94" spans="1:9" x14ac:dyDescent="0.3">
      <c r="A94">
        <v>92</v>
      </c>
      <c r="E94" t="str">
        <f>IFERROR(IF(B94="Alle","Alle locaties",CONCATENATE((CONCATENATE(VLOOKUP(B94,Verzamelblad!$A$5:$E$24,3),", ",(VLOOKUP(B94,Verzamelblad!$A$5:$E$24,4)))),(CONCATENATE(" te ",(VLOOKUP(B94,Verzamelblad!$A$5:$E$24,5)))))),"")</f>
        <v/>
      </c>
      <c r="F94" s="1"/>
      <c r="G94" s="241"/>
      <c r="H94" s="241"/>
      <c r="I94" s="41" t="str">
        <f t="shared" si="1"/>
        <v/>
      </c>
    </row>
    <row r="95" spans="1:9" x14ac:dyDescent="0.3">
      <c r="A95">
        <v>93</v>
      </c>
      <c r="E95" t="str">
        <f>IFERROR(IF(B95="Alle","Alle locaties",CONCATENATE((CONCATENATE(VLOOKUP(B95,Verzamelblad!$A$5:$E$24,3),", ",(VLOOKUP(B95,Verzamelblad!$A$5:$E$24,4)))),(CONCATENATE(" te ",(VLOOKUP(B95,Verzamelblad!$A$5:$E$24,5)))))),"")</f>
        <v/>
      </c>
      <c r="F95" s="1"/>
      <c r="G95" s="241"/>
      <c r="H95" s="241"/>
      <c r="I95" s="41" t="str">
        <f t="shared" si="1"/>
        <v/>
      </c>
    </row>
    <row r="96" spans="1:9" x14ac:dyDescent="0.3">
      <c r="A96">
        <v>94</v>
      </c>
      <c r="E96" t="str">
        <f>IFERROR(IF(B96="Alle","Alle locaties",CONCATENATE((CONCATENATE(VLOOKUP(B96,Verzamelblad!$A$5:$E$24,3),", ",(VLOOKUP(B96,Verzamelblad!$A$5:$E$24,4)))),(CONCATENATE(" te ",(VLOOKUP(B96,Verzamelblad!$A$5:$E$24,5)))))),"")</f>
        <v/>
      </c>
      <c r="F96" s="1"/>
      <c r="G96" s="241"/>
      <c r="H96" s="241"/>
      <c r="I96" s="41" t="str">
        <f t="shared" si="1"/>
        <v/>
      </c>
    </row>
    <row r="97" spans="1:9" x14ac:dyDescent="0.3">
      <c r="A97">
        <v>95</v>
      </c>
      <c r="E97" t="str">
        <f>IFERROR(IF(B97="Alle","Alle locaties",CONCATENATE((CONCATENATE(VLOOKUP(B97,Verzamelblad!$A$5:$E$24,3),", ",(VLOOKUP(B97,Verzamelblad!$A$5:$E$24,4)))),(CONCATENATE(" te ",(VLOOKUP(B97,Verzamelblad!$A$5:$E$24,5)))))),"")</f>
        <v/>
      </c>
      <c r="F97" s="1"/>
      <c r="G97" s="241"/>
      <c r="H97" s="241"/>
      <c r="I97" s="41" t="str">
        <f t="shared" si="1"/>
        <v/>
      </c>
    </row>
    <row r="98" spans="1:9" x14ac:dyDescent="0.3">
      <c r="A98">
        <v>96</v>
      </c>
      <c r="E98" t="str">
        <f>IFERROR(IF(B98="Alle","Alle locaties",CONCATENATE((CONCATENATE(VLOOKUP(B98,Verzamelblad!$A$5:$E$24,3),", ",(VLOOKUP(B98,Verzamelblad!$A$5:$E$24,4)))),(CONCATENATE(" te ",(VLOOKUP(B98,Verzamelblad!$A$5:$E$24,5)))))),"")</f>
        <v/>
      </c>
      <c r="F98" s="1"/>
      <c r="G98" s="241"/>
      <c r="H98" s="241"/>
      <c r="I98" s="41" t="str">
        <f t="shared" si="1"/>
        <v/>
      </c>
    </row>
    <row r="99" spans="1:9" x14ac:dyDescent="0.3">
      <c r="A99">
        <v>97</v>
      </c>
      <c r="E99" t="str">
        <f>IFERROR(IF(B99="Alle","Alle locaties",CONCATENATE((CONCATENATE(VLOOKUP(B99,Verzamelblad!$A$5:$E$24,3),", ",(VLOOKUP(B99,Verzamelblad!$A$5:$E$24,4)))),(CONCATENATE(" te ",(VLOOKUP(B99,Verzamelblad!$A$5:$E$24,5)))))),"")</f>
        <v/>
      </c>
      <c r="F99" s="1"/>
      <c r="G99" s="241"/>
      <c r="H99" s="241"/>
      <c r="I99" s="41" t="str">
        <f t="shared" si="1"/>
        <v/>
      </c>
    </row>
    <row r="100" spans="1:9" x14ac:dyDescent="0.3">
      <c r="A100">
        <v>98</v>
      </c>
      <c r="E100" t="str">
        <f>IFERROR(IF(B100="Alle","Alle locaties",CONCATENATE((CONCATENATE(VLOOKUP(B100,Verzamelblad!$A$5:$E$24,3),", ",(VLOOKUP(B100,Verzamelblad!$A$5:$E$24,4)))),(CONCATENATE(" te ",(VLOOKUP(B100,Verzamelblad!$A$5:$E$24,5)))))),"")</f>
        <v/>
      </c>
      <c r="F100" s="1"/>
      <c r="G100" s="241"/>
      <c r="H100" s="241"/>
      <c r="I100" s="41" t="str">
        <f t="shared" si="1"/>
        <v/>
      </c>
    </row>
    <row r="101" spans="1:9" x14ac:dyDescent="0.3">
      <c r="A101">
        <v>99</v>
      </c>
      <c r="E101" t="str">
        <f>IFERROR(IF(B101="Alle","Alle locaties",CONCATENATE((CONCATENATE(VLOOKUP(B101,Verzamelblad!$A$5:$E$24,3),", ",(VLOOKUP(B101,Verzamelblad!$A$5:$E$24,4)))),(CONCATENATE(" te ",(VLOOKUP(B101,Verzamelblad!$A$5:$E$24,5)))))),"")</f>
        <v/>
      </c>
      <c r="F101" s="1"/>
      <c r="G101" s="241"/>
      <c r="H101" s="241"/>
      <c r="I101" s="41" t="str">
        <f t="shared" si="1"/>
        <v/>
      </c>
    </row>
    <row r="102" spans="1:9" x14ac:dyDescent="0.3">
      <c r="A102">
        <v>100</v>
      </c>
      <c r="E102" t="str">
        <f>IFERROR(IF(B102="Alle","Alle locaties",CONCATENATE((CONCATENATE(VLOOKUP(B102,Verzamelblad!$A$5:$E$24,3),", ",(VLOOKUP(B102,Verzamelblad!$A$5:$E$24,4)))),(CONCATENATE(" te ",(VLOOKUP(B102,Verzamelblad!$A$5:$E$24,5)))))),"")</f>
        <v/>
      </c>
      <c r="F102" s="1"/>
      <c r="G102" s="241"/>
      <c r="H102" s="241"/>
      <c r="I102" s="41" t="str">
        <f t="shared" si="1"/>
        <v/>
      </c>
    </row>
  </sheetData>
  <mergeCells count="1">
    <mergeCell ref="A1:J1"/>
  </mergeCells>
  <pageMargins left="0.7" right="0.7" top="1.0132291666666666" bottom="0.75" header="0.3" footer="0.3"/>
  <pageSetup paperSize="9" scale="71" orientation="landscape" r:id="rId1"/>
  <headerFooter>
    <oddHeader>&amp;L&amp;G</oddHeader>
  </headerFooter>
  <legacyDrawingHF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>
    <tabColor rgb="FFEBEBEB"/>
  </sheetPr>
  <dimension ref="A1:J124"/>
  <sheetViews>
    <sheetView showZeros="0" zoomScaleNormal="100" workbookViewId="0">
      <selection activeCell="A2" sqref="A2:J2"/>
    </sheetView>
  </sheetViews>
  <sheetFormatPr defaultColWidth="0" defaultRowHeight="0" customHeight="1" zeroHeight="1" x14ac:dyDescent="0.3"/>
  <cols>
    <col min="1" max="1" width="24.6640625" style="157" customWidth="1"/>
    <col min="2" max="2" width="9.33203125" style="157" customWidth="1"/>
    <col min="3" max="3" width="41.109375" style="157" customWidth="1"/>
    <col min="4" max="4" width="30.44140625" style="157" customWidth="1"/>
    <col min="5" max="5" width="23.88671875" style="157" hidden="1" customWidth="1"/>
    <col min="6" max="6" width="17.88671875" style="160" hidden="1" customWidth="1"/>
    <col min="7" max="7" width="19.44140625" style="160" hidden="1" customWidth="1"/>
    <col min="8" max="8" width="15.6640625" style="157" hidden="1" customWidth="1"/>
    <col min="9" max="9" width="16.44140625" style="157" hidden="1" customWidth="1"/>
    <col min="10" max="10" width="4.33203125" hidden="1" customWidth="1"/>
    <col min="11" max="16384" width="9.109375" hidden="1"/>
  </cols>
  <sheetData>
    <row r="1" spans="1:9" ht="14.4" x14ac:dyDescent="0.3">
      <c r="A1"/>
      <c r="B1"/>
      <c r="C1"/>
      <c r="D1"/>
      <c r="E1"/>
      <c r="F1" s="41"/>
      <c r="G1" s="41"/>
      <c r="H1"/>
      <c r="I1"/>
    </row>
    <row r="2" spans="1:9" ht="14.4" x14ac:dyDescent="0.3">
      <c r="A2"/>
      <c r="B2"/>
      <c r="C2"/>
      <c r="D2"/>
      <c r="E2"/>
      <c r="F2" s="41"/>
      <c r="G2" s="41"/>
      <c r="H2"/>
      <c r="I2"/>
    </row>
    <row r="3" spans="1:9" ht="14.4" x14ac:dyDescent="0.3">
      <c r="A3"/>
      <c r="B3"/>
      <c r="C3"/>
      <c r="D3"/>
      <c r="E3"/>
      <c r="F3" s="41"/>
      <c r="G3" s="41"/>
      <c r="H3"/>
      <c r="I3"/>
    </row>
    <row r="4" spans="1:9" ht="14.4" x14ac:dyDescent="0.3">
      <c r="A4"/>
      <c r="B4"/>
      <c r="C4"/>
      <c r="D4"/>
      <c r="E4"/>
      <c r="F4" s="41"/>
      <c r="G4" s="41"/>
      <c r="H4"/>
      <c r="I4"/>
    </row>
    <row r="5" spans="1:9" ht="23.4" x14ac:dyDescent="0.45">
      <c r="A5" s="317" t="s">
        <v>277</v>
      </c>
      <c r="B5" s="318"/>
      <c r="C5" s="318"/>
      <c r="D5" s="319"/>
      <c r="E5"/>
      <c r="F5" s="41"/>
      <c r="G5" s="41"/>
      <c r="H5"/>
      <c r="I5"/>
    </row>
    <row r="6" spans="1:9" ht="14.4" x14ac:dyDescent="0.3">
      <c r="A6"/>
      <c r="B6"/>
      <c r="C6"/>
      <c r="D6"/>
      <c r="E6"/>
      <c r="F6" s="41"/>
      <c r="G6" s="41"/>
      <c r="H6"/>
      <c r="I6"/>
    </row>
    <row r="7" spans="1:9" ht="14.4" x14ac:dyDescent="0.3">
      <c r="F7" s="166"/>
    </row>
    <row r="8" spans="1:9" ht="14.4" x14ac:dyDescent="0.3">
      <c r="F8" s="166"/>
    </row>
    <row r="9" spans="1:9" ht="14.4" x14ac:dyDescent="0.3">
      <c r="A9" s="159"/>
      <c r="B9" s="159"/>
      <c r="C9" s="159"/>
      <c r="D9" s="159"/>
      <c r="E9" s="159"/>
      <c r="F9" s="167"/>
      <c r="G9" s="167"/>
      <c r="H9" s="159"/>
    </row>
    <row r="10" spans="1:9" ht="14.4" x14ac:dyDescent="0.3">
      <c r="A10" s="157" t="s">
        <v>143</v>
      </c>
      <c r="C10" s="157" t="str">
        <f>'Algemene gegevens'!opdrachtgever</f>
        <v>Stichting Quadraten</v>
      </c>
      <c r="F10" s="166"/>
      <c r="G10" s="166"/>
    </row>
    <row r="11" spans="1:9" ht="14.4" x14ac:dyDescent="0.3">
      <c r="G11" s="166"/>
    </row>
    <row r="12" spans="1:9" ht="14.4" x14ac:dyDescent="0.3">
      <c r="A12" s="157" t="s">
        <v>144</v>
      </c>
      <c r="G12" s="166"/>
    </row>
    <row r="13" spans="1:9" ht="14.4" x14ac:dyDescent="0.3">
      <c r="G13" s="166"/>
    </row>
    <row r="14" spans="1:9" ht="14.4" x14ac:dyDescent="0.3">
      <c r="A14" s="157" t="s">
        <v>145</v>
      </c>
      <c r="C14" s="157">
        <f>'Algemene gegevens'!opdrachtnemer</f>
        <v>0</v>
      </c>
      <c r="G14" s="166"/>
    </row>
    <row r="15" spans="1:9" ht="14.4" x14ac:dyDescent="0.3">
      <c r="E15" s="159"/>
      <c r="F15" s="167"/>
      <c r="G15" s="166"/>
      <c r="H15" s="159"/>
    </row>
    <row r="16" spans="1:9" ht="14.4" x14ac:dyDescent="0.3">
      <c r="E16" s="160"/>
      <c r="G16" s="166"/>
      <c r="H16" s="160"/>
    </row>
    <row r="17" spans="1:9" ht="14.4" x14ac:dyDescent="0.3">
      <c r="A17" s="157" t="s">
        <v>146</v>
      </c>
      <c r="E17" s="160"/>
      <c r="G17" s="166"/>
      <c r="H17" s="160"/>
    </row>
    <row r="18" spans="1:9" ht="14.4" x14ac:dyDescent="0.3">
      <c r="E18" s="160"/>
      <c r="G18" s="166"/>
      <c r="H18" s="160"/>
    </row>
    <row r="19" spans="1:9" ht="14.4" x14ac:dyDescent="0.3">
      <c r="E19" s="160"/>
      <c r="G19" s="166"/>
      <c r="H19" s="160"/>
    </row>
    <row r="20" spans="1:9" ht="14.4" x14ac:dyDescent="0.3">
      <c r="A20" s="157" t="s">
        <v>147</v>
      </c>
      <c r="C20" s="210"/>
      <c r="G20" s="166"/>
    </row>
    <row r="21" spans="1:9" ht="14.4" x14ac:dyDescent="0.3">
      <c r="A21" s="157" t="s">
        <v>149</v>
      </c>
      <c r="C21" s="211" t="str">
        <f>IFERROR(VLOOKUP(C20,Wijzigingenblad!A3:J102,2),"")</f>
        <v/>
      </c>
      <c r="E21" s="159"/>
      <c r="F21" s="167"/>
      <c r="G21" s="166"/>
    </row>
    <row r="22" spans="1:9" ht="14.4" x14ac:dyDescent="0.3">
      <c r="E22" s="161"/>
      <c r="F22" s="167"/>
      <c r="G22" s="166"/>
    </row>
    <row r="23" spans="1:9" ht="15.75" customHeight="1" x14ac:dyDescent="0.3">
      <c r="A23" s="157" t="s">
        <v>148</v>
      </c>
      <c r="C23" s="157" t="str">
        <f>IFERROR(CONCATENATE(VLOOKUP(C21,Verzamelblad!A3:J102,3,)," te ",VLOOKUP(C21,Verzamelblad!A3:J102,5)),"")</f>
        <v/>
      </c>
      <c r="G23" s="166"/>
    </row>
    <row r="24" spans="1:9" ht="15.75" customHeight="1" x14ac:dyDescent="0.3">
      <c r="G24" s="166"/>
    </row>
    <row r="25" spans="1:9" ht="14.4" x14ac:dyDescent="0.3">
      <c r="C25" s="162"/>
      <c r="E25" s="158"/>
      <c r="F25" s="167"/>
      <c r="G25" s="166"/>
      <c r="H25" s="163"/>
      <c r="I25" s="164"/>
    </row>
    <row r="26" spans="1:9" ht="14.4" x14ac:dyDescent="0.3">
      <c r="A26" s="157" t="s">
        <v>150</v>
      </c>
      <c r="C26" s="168" t="str">
        <f>IFERROR(VLOOKUP(C20,Wijzigingenblad!A3:J102,3),"")</f>
        <v/>
      </c>
      <c r="G26" s="166"/>
      <c r="I26" s="164"/>
    </row>
    <row r="27" spans="1:9" ht="14.4" x14ac:dyDescent="0.3">
      <c r="A27" s="157" t="s">
        <v>151</v>
      </c>
      <c r="C27" s="168" t="str">
        <f>IFERROR(VLOOKUP(C20,Wijzigingenblad!A3:J102,4),"")</f>
        <v/>
      </c>
      <c r="D27" s="159"/>
      <c r="E27" s="159"/>
      <c r="F27" s="167"/>
      <c r="G27" s="166"/>
      <c r="H27" s="159"/>
      <c r="I27" s="164"/>
    </row>
    <row r="28" spans="1:9" ht="14.4" x14ac:dyDescent="0.3">
      <c r="C28" s="159"/>
      <c r="D28" s="159"/>
      <c r="E28" s="165"/>
      <c r="G28" s="166"/>
      <c r="I28" s="164"/>
    </row>
    <row r="29" spans="1:9" ht="14.4" x14ac:dyDescent="0.3">
      <c r="C29" s="159"/>
      <c r="D29" s="159"/>
      <c r="E29" s="165"/>
      <c r="G29" s="166"/>
      <c r="I29" s="164"/>
    </row>
    <row r="30" spans="1:9" ht="14.4" x14ac:dyDescent="0.3">
      <c r="A30" s="157" t="s">
        <v>152</v>
      </c>
      <c r="C30" s="159"/>
      <c r="D30" s="159"/>
      <c r="E30" s="165"/>
      <c r="G30" s="166"/>
      <c r="I30" s="164"/>
    </row>
    <row r="31" spans="1:9" ht="14.4" x14ac:dyDescent="0.3">
      <c r="C31" s="159"/>
      <c r="D31" s="159"/>
      <c r="E31" s="165"/>
      <c r="G31" s="166"/>
      <c r="I31" s="164"/>
    </row>
    <row r="32" spans="1:9" ht="15" customHeight="1" x14ac:dyDescent="0.3">
      <c r="A32" s="564" t="str">
        <f>IFERROR(VLOOKUP(C20,Wijzigingenblad!A3:J102,6),"")</f>
        <v/>
      </c>
      <c r="B32" s="564"/>
      <c r="C32" s="564"/>
      <c r="D32" s="564"/>
      <c r="E32" s="169"/>
      <c r="F32" s="169"/>
      <c r="G32" s="166"/>
      <c r="I32" s="164"/>
    </row>
    <row r="33" spans="1:9" ht="14.4" x14ac:dyDescent="0.3">
      <c r="A33" s="564"/>
      <c r="B33" s="564"/>
      <c r="C33" s="564"/>
      <c r="D33" s="564"/>
      <c r="E33" s="169"/>
      <c r="F33" s="169"/>
      <c r="G33" s="166"/>
      <c r="I33" s="164"/>
    </row>
    <row r="34" spans="1:9" ht="14.4" x14ac:dyDescent="0.3">
      <c r="A34" s="564"/>
      <c r="B34" s="564"/>
      <c r="C34" s="564"/>
      <c r="D34" s="564"/>
      <c r="E34" s="169"/>
      <c r="F34" s="169"/>
      <c r="G34" s="166"/>
      <c r="I34" s="164"/>
    </row>
    <row r="35" spans="1:9" ht="14.4" x14ac:dyDescent="0.3">
      <c r="A35" s="564"/>
      <c r="B35" s="564"/>
      <c r="C35" s="564"/>
      <c r="D35" s="564"/>
      <c r="E35" s="169"/>
      <c r="F35" s="169"/>
      <c r="G35" s="166"/>
      <c r="I35" s="164"/>
    </row>
    <row r="36" spans="1:9" ht="14.4" x14ac:dyDescent="0.3">
      <c r="A36" s="1" t="str">
        <f>Wijzigingenblad!G2</f>
        <v>Oud jaarbedrag</v>
      </c>
      <c r="B36" s="1"/>
      <c r="C36" s="242" t="str">
        <f>IFERROR(VLOOKUP(C20,Wijzigingenblad!A:I,7),"")</f>
        <v/>
      </c>
      <c r="D36" s="1"/>
      <c r="E36" s="169"/>
      <c r="F36" s="169"/>
      <c r="G36" s="166"/>
      <c r="I36" s="164"/>
    </row>
    <row r="37" spans="1:9" ht="14.4" x14ac:dyDescent="0.3">
      <c r="A37" s="1" t="str">
        <f>Wijzigingenblad!H2</f>
        <v>Nieuw jaarbedrag</v>
      </c>
      <c r="B37" s="1"/>
      <c r="C37" s="242" t="str">
        <f>IFERROR(VLOOKUP(C20,Wijzigingenblad!A:I,8),"")</f>
        <v/>
      </c>
      <c r="D37" s="1"/>
      <c r="E37" s="169"/>
      <c r="F37" s="169"/>
      <c r="G37" s="166"/>
      <c r="I37" s="164"/>
    </row>
    <row r="38" spans="1:9" ht="14.4" x14ac:dyDescent="0.3">
      <c r="A38" s="1" t="str">
        <f>Wijzigingenblad!I2</f>
        <v>Verschil</v>
      </c>
      <c r="B38" s="1"/>
      <c r="C38" s="242" t="str">
        <f>IFERROR(VLOOKUP(C20,Wijzigingenblad!A:I,9),"")</f>
        <v/>
      </c>
      <c r="D38" s="1"/>
      <c r="E38" s="169"/>
      <c r="F38" s="169"/>
      <c r="G38" s="166"/>
      <c r="I38" s="164"/>
    </row>
    <row r="39" spans="1:9" ht="14.4" x14ac:dyDescent="0.3">
      <c r="A39" s="1"/>
      <c r="B39" s="1"/>
      <c r="C39" s="1"/>
      <c r="D39" s="1"/>
      <c r="G39" s="166"/>
    </row>
    <row r="40" spans="1:9" ht="14.4" x14ac:dyDescent="0.3">
      <c r="D40" s="159"/>
      <c r="E40" s="159"/>
      <c r="F40" s="167"/>
      <c r="G40" s="166"/>
      <c r="H40" s="159"/>
    </row>
    <row r="41" spans="1:9" ht="14.4" x14ac:dyDescent="0.3">
      <c r="A41" s="157" t="s">
        <v>153</v>
      </c>
      <c r="E41" s="165"/>
      <c r="G41" s="166"/>
    </row>
    <row r="42" spans="1:9" ht="14.4" x14ac:dyDescent="0.3">
      <c r="E42" s="165"/>
      <c r="G42" s="166"/>
    </row>
    <row r="43" spans="1:9" ht="14.4" x14ac:dyDescent="0.3">
      <c r="E43" s="165"/>
      <c r="G43" s="166"/>
    </row>
    <row r="44" spans="1:9" ht="14.4" x14ac:dyDescent="0.3">
      <c r="A44" s="157" t="s">
        <v>154</v>
      </c>
      <c r="C44" s="168">
        <f ca="1">TODAY()</f>
        <v>45198</v>
      </c>
      <c r="E44" s="165"/>
      <c r="G44" s="166"/>
    </row>
    <row r="45" spans="1:9" ht="14.4" x14ac:dyDescent="0.3">
      <c r="C45" s="157" t="s">
        <v>182</v>
      </c>
      <c r="E45" s="165"/>
      <c r="G45" s="166"/>
    </row>
    <row r="46" spans="1:9" ht="14.4" hidden="1" x14ac:dyDescent="0.3">
      <c r="E46" s="165"/>
      <c r="G46" s="166"/>
    </row>
    <row r="47" spans="1:9" ht="14.4" hidden="1" x14ac:dyDescent="0.3">
      <c r="E47" s="165"/>
      <c r="G47" s="166"/>
    </row>
    <row r="48" spans="1:9" ht="14.4" hidden="1" x14ac:dyDescent="0.3">
      <c r="E48" s="165"/>
      <c r="G48" s="166"/>
    </row>
    <row r="49" spans="4:8" ht="14.4" hidden="1" x14ac:dyDescent="0.3">
      <c r="G49" s="166"/>
    </row>
    <row r="50" spans="4:8" ht="14.4" hidden="1" x14ac:dyDescent="0.3">
      <c r="G50" s="166"/>
    </row>
    <row r="51" spans="4:8" ht="14.4" hidden="1" x14ac:dyDescent="0.3">
      <c r="D51" s="159"/>
      <c r="E51" s="159"/>
      <c r="F51" s="167"/>
      <c r="G51" s="166"/>
      <c r="H51" s="159"/>
    </row>
    <row r="52" spans="4:8" ht="14.4" hidden="1" x14ac:dyDescent="0.3">
      <c r="E52" s="165"/>
      <c r="G52" s="166"/>
    </row>
    <row r="53" spans="4:8" ht="14.4" hidden="1" x14ac:dyDescent="0.3">
      <c r="E53" s="165"/>
      <c r="G53" s="166"/>
    </row>
    <row r="54" spans="4:8" ht="14.4" hidden="1" x14ac:dyDescent="0.3">
      <c r="E54" s="165"/>
      <c r="G54" s="166"/>
    </row>
    <row r="55" spans="4:8" ht="14.4" hidden="1" x14ac:dyDescent="0.3">
      <c r="E55" s="165"/>
      <c r="G55" s="166"/>
    </row>
    <row r="56" spans="4:8" ht="14.4" hidden="1" x14ac:dyDescent="0.3">
      <c r="E56" s="165"/>
      <c r="G56" s="166"/>
    </row>
    <row r="57" spans="4:8" ht="14.4" hidden="1" x14ac:dyDescent="0.3">
      <c r="E57" s="165"/>
      <c r="G57" s="166"/>
    </row>
    <row r="58" spans="4:8" ht="14.4" hidden="1" x14ac:dyDescent="0.3">
      <c r="E58" s="165"/>
      <c r="G58" s="166"/>
    </row>
    <row r="59" spans="4:8" ht="14.4" hidden="1" x14ac:dyDescent="0.3">
      <c r="E59" s="165"/>
      <c r="G59" s="166"/>
    </row>
    <row r="60" spans="4:8" ht="14.4" hidden="1" x14ac:dyDescent="0.3">
      <c r="E60" s="165"/>
      <c r="G60" s="166"/>
    </row>
    <row r="61" spans="4:8" ht="14.4" hidden="1" x14ac:dyDescent="0.3">
      <c r="E61" s="165"/>
      <c r="G61" s="166"/>
    </row>
    <row r="62" spans="4:8" ht="14.4" hidden="1" x14ac:dyDescent="0.3">
      <c r="G62" s="166"/>
    </row>
    <row r="63" spans="4:8" ht="14.4" hidden="1" x14ac:dyDescent="0.3">
      <c r="D63" s="159"/>
      <c r="E63" s="159"/>
      <c r="F63" s="167"/>
      <c r="G63" s="166"/>
      <c r="H63" s="159"/>
    </row>
    <row r="64" spans="4:8" ht="14.4" hidden="1" x14ac:dyDescent="0.3">
      <c r="D64" s="159"/>
      <c r="E64" s="159"/>
      <c r="F64" s="167"/>
      <c r="G64" s="166"/>
      <c r="H64" s="159"/>
    </row>
    <row r="65" spans="4:8" ht="14.4" hidden="1" x14ac:dyDescent="0.3">
      <c r="D65" s="165"/>
      <c r="E65" s="165"/>
      <c r="F65" s="167"/>
      <c r="G65" s="166"/>
      <c r="H65" s="165"/>
    </row>
    <row r="66" spans="4:8" ht="14.4" hidden="1" x14ac:dyDescent="0.3">
      <c r="D66" s="165"/>
      <c r="E66" s="165"/>
      <c r="F66" s="167"/>
      <c r="G66" s="166"/>
      <c r="H66" s="165"/>
    </row>
    <row r="67" spans="4:8" ht="14.4" hidden="1" x14ac:dyDescent="0.3">
      <c r="D67" s="165"/>
      <c r="E67" s="165"/>
      <c r="F67" s="167"/>
      <c r="G67" s="166"/>
      <c r="H67" s="165"/>
    </row>
    <row r="68" spans="4:8" ht="14.4" hidden="1" x14ac:dyDescent="0.3">
      <c r="D68" s="165"/>
      <c r="E68" s="165"/>
      <c r="F68" s="167"/>
      <c r="G68" s="166"/>
      <c r="H68" s="165"/>
    </row>
    <row r="69" spans="4:8" ht="14.4" hidden="1" x14ac:dyDescent="0.3">
      <c r="D69" s="165"/>
      <c r="E69" s="165"/>
      <c r="F69" s="167"/>
      <c r="G69" s="166"/>
      <c r="H69" s="165"/>
    </row>
    <row r="70" spans="4:8" ht="14.4" hidden="1" x14ac:dyDescent="0.3">
      <c r="D70" s="165"/>
      <c r="E70" s="165"/>
      <c r="F70" s="167"/>
      <c r="G70" s="166"/>
      <c r="H70" s="165"/>
    </row>
    <row r="71" spans="4:8" ht="14.4" hidden="1" x14ac:dyDescent="0.3">
      <c r="D71" s="165"/>
      <c r="E71" s="165"/>
      <c r="F71" s="167"/>
      <c r="G71" s="166"/>
      <c r="H71" s="165"/>
    </row>
    <row r="72" spans="4:8" ht="14.4" hidden="1" x14ac:dyDescent="0.3">
      <c r="D72" s="165"/>
      <c r="E72" s="165"/>
      <c r="F72" s="167"/>
      <c r="G72" s="166"/>
      <c r="H72" s="165"/>
    </row>
    <row r="73" spans="4:8" ht="14.4" hidden="1" x14ac:dyDescent="0.3">
      <c r="D73" s="165"/>
      <c r="E73" s="165"/>
      <c r="F73" s="167"/>
      <c r="G73" s="166"/>
      <c r="H73" s="165"/>
    </row>
    <row r="74" spans="4:8" ht="14.4" hidden="1" x14ac:dyDescent="0.3">
      <c r="D74" s="165"/>
      <c r="E74" s="165"/>
      <c r="F74" s="167"/>
      <c r="G74" s="166"/>
      <c r="H74" s="165"/>
    </row>
    <row r="75" spans="4:8" ht="14.4" hidden="1" x14ac:dyDescent="0.3">
      <c r="D75" s="165"/>
      <c r="E75" s="165"/>
      <c r="F75" s="167"/>
      <c r="G75" s="166"/>
      <c r="H75" s="165"/>
    </row>
    <row r="76" spans="4:8" ht="14.4" hidden="1" x14ac:dyDescent="0.3">
      <c r="D76" s="165"/>
      <c r="E76" s="165"/>
      <c r="F76" s="167"/>
      <c r="G76" s="166"/>
      <c r="H76" s="165"/>
    </row>
    <row r="77" spans="4:8" ht="14.4" hidden="1" x14ac:dyDescent="0.3">
      <c r="D77" s="165"/>
      <c r="E77" s="165"/>
      <c r="F77" s="167"/>
      <c r="G77" s="166"/>
      <c r="H77" s="165"/>
    </row>
    <row r="78" spans="4:8" ht="14.4" hidden="1" x14ac:dyDescent="0.3">
      <c r="D78" s="165"/>
      <c r="E78" s="165"/>
      <c r="F78" s="167"/>
      <c r="G78" s="166"/>
      <c r="H78" s="165"/>
    </row>
    <row r="79" spans="4:8" ht="14.4" hidden="1" x14ac:dyDescent="0.3">
      <c r="G79" s="166"/>
    </row>
    <row r="80" spans="4:8" ht="14.4" hidden="1" x14ac:dyDescent="0.3">
      <c r="G80" s="166"/>
    </row>
    <row r="81" spans="4:8" ht="14.4" hidden="1" x14ac:dyDescent="0.3">
      <c r="G81" s="166"/>
      <c r="H81" s="160"/>
    </row>
    <row r="82" spans="4:8" ht="14.4" hidden="1" x14ac:dyDescent="0.3">
      <c r="G82" s="166"/>
    </row>
    <row r="83" spans="4:8" ht="14.4" hidden="1" x14ac:dyDescent="0.3">
      <c r="E83" s="159"/>
    </row>
    <row r="84" spans="4:8" ht="14.4" hidden="1" x14ac:dyDescent="0.3">
      <c r="D84" s="160"/>
      <c r="E84" s="159"/>
      <c r="H84" s="160"/>
    </row>
    <row r="85" spans="4:8" ht="14.4" hidden="1" x14ac:dyDescent="0.3"/>
    <row r="86" spans="4:8" ht="14.4" hidden="1" x14ac:dyDescent="0.3"/>
    <row r="87" spans="4:8" ht="14.4" hidden="1" x14ac:dyDescent="0.3"/>
    <row r="88" spans="4:8" ht="14.4" hidden="1" x14ac:dyDescent="0.3"/>
    <row r="89" spans="4:8" ht="14.4" hidden="1" x14ac:dyDescent="0.3"/>
    <row r="90" spans="4:8" ht="14.4" hidden="1" x14ac:dyDescent="0.3"/>
    <row r="91" spans="4:8" ht="14.4" hidden="1" x14ac:dyDescent="0.3"/>
    <row r="92" spans="4:8" ht="14.4" hidden="1" x14ac:dyDescent="0.3"/>
    <row r="93" spans="4:8" ht="14.4" hidden="1" x14ac:dyDescent="0.3"/>
    <row r="94" spans="4:8" ht="14.4" hidden="1" x14ac:dyDescent="0.3"/>
    <row r="95" spans="4:8" ht="14.4" hidden="1" x14ac:dyDescent="0.3"/>
    <row r="96" spans="4:8" ht="14.4" hidden="1" x14ac:dyDescent="0.3"/>
    <row r="97" ht="14.4" hidden="1" x14ac:dyDescent="0.3"/>
    <row r="98" ht="14.4" hidden="1" x14ac:dyDescent="0.3"/>
    <row r="99" ht="14.4" hidden="1" x14ac:dyDescent="0.3"/>
    <row r="100" ht="14.4" hidden="1" x14ac:dyDescent="0.3"/>
    <row r="101" ht="14.4" hidden="1" x14ac:dyDescent="0.3"/>
    <row r="102" ht="14.4" hidden="1" x14ac:dyDescent="0.3"/>
    <row r="103" ht="14.4" hidden="1" x14ac:dyDescent="0.3"/>
    <row r="104" ht="14.4" hidden="1" x14ac:dyDescent="0.3"/>
    <row r="105" ht="14.4" hidden="1" x14ac:dyDescent="0.3"/>
    <row r="106" ht="14.4" hidden="1" x14ac:dyDescent="0.3"/>
    <row r="107" ht="14.4" hidden="1" x14ac:dyDescent="0.3"/>
    <row r="108" ht="14.4" hidden="1" x14ac:dyDescent="0.3"/>
    <row r="109" ht="14.4" hidden="1" x14ac:dyDescent="0.3"/>
    <row r="110" ht="14.4" hidden="1" x14ac:dyDescent="0.3"/>
    <row r="111" ht="14.4" hidden="1" x14ac:dyDescent="0.3"/>
    <row r="112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  <row r="123" ht="14.4" hidden="1" x14ac:dyDescent="0.3"/>
    <row r="124" ht="14.4" hidden="1" x14ac:dyDescent="0.3"/>
  </sheetData>
  <mergeCells count="1">
    <mergeCell ref="A32:D35"/>
  </mergeCells>
  <conditionalFormatting sqref="F17">
    <cfRule type="containsText" dxfId="2" priority="2" operator="containsText" text="te laag">
      <formula>NOT(ISERROR(SEARCH("te laag",F17)))</formula>
    </cfRule>
  </conditionalFormatting>
  <conditionalFormatting sqref="F18">
    <cfRule type="containsText" dxfId="1" priority="1" operator="containsText" text="te laag">
      <formula>NOT(ISERROR(SEARCH("te laag",F18)))</formula>
    </cfRule>
  </conditionalFormatting>
  <pageMargins left="0.7" right="0.7" top="0.75" bottom="0.75" header="0.3" footer="0.3"/>
  <pageSetup paperSize="9" scale="85" orientation="portrait" r:id="rId1"/>
  <headerFooter>
    <oddHeader>&amp;L&amp;G</oddHeader>
    <oddFooter>&amp;L* Alle bedragen zijn excl. btw&amp;R® Alpha Adviesbureau</oddFooter>
  </headerFooter>
  <colBreaks count="1" manualBreakCount="1">
    <brk id="6" max="42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8D156516-AF2C-4440-850D-86AEC9FD247C}">
            <xm:f>NOT(ISERROR(SEARCH("te laag",F16)))</xm:f>
            <xm:f>"te laag"</xm:f>
            <x14:dxf>
              <fill>
                <patternFill>
                  <bgColor rgb="FFFF0000"/>
                </patternFill>
              </fill>
            </x14:dxf>
          </x14:cfRule>
          <xm:sqref>F16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70</vt:i4>
      </vt:variant>
      <vt:variant>
        <vt:lpstr>Benoemde bereiken</vt:lpstr>
      </vt:variant>
      <vt:variant>
        <vt:i4>79</vt:i4>
      </vt:variant>
    </vt:vector>
  </HeadingPairs>
  <TitlesOfParts>
    <vt:vector size="149" baseType="lpstr">
      <vt:lpstr>Verzamelblad</vt:lpstr>
      <vt:lpstr>Algemene gegevens</vt:lpstr>
      <vt:lpstr>Uurtariefopbouw</vt:lpstr>
      <vt:lpstr>Totaalblad</vt:lpstr>
      <vt:lpstr>1</vt:lpstr>
      <vt:lpstr>1a</vt:lpstr>
      <vt:lpstr>2</vt:lpstr>
      <vt:lpstr>2a</vt:lpstr>
      <vt:lpstr>3</vt:lpstr>
      <vt:lpstr>3a</vt:lpstr>
      <vt:lpstr>5</vt:lpstr>
      <vt:lpstr>5a</vt:lpstr>
      <vt:lpstr>6</vt:lpstr>
      <vt:lpstr>6a</vt:lpstr>
      <vt:lpstr>7</vt:lpstr>
      <vt:lpstr>7a</vt:lpstr>
      <vt:lpstr>8</vt:lpstr>
      <vt:lpstr>8a</vt:lpstr>
      <vt:lpstr>9</vt:lpstr>
      <vt:lpstr>9a</vt:lpstr>
      <vt:lpstr>10</vt:lpstr>
      <vt:lpstr>10a</vt:lpstr>
      <vt:lpstr>11</vt:lpstr>
      <vt:lpstr>11a</vt:lpstr>
      <vt:lpstr>12</vt:lpstr>
      <vt:lpstr>12a</vt:lpstr>
      <vt:lpstr>13</vt:lpstr>
      <vt:lpstr>13a</vt:lpstr>
      <vt:lpstr>14</vt:lpstr>
      <vt:lpstr>14a</vt:lpstr>
      <vt:lpstr>15</vt:lpstr>
      <vt:lpstr>15a</vt:lpstr>
      <vt:lpstr>16</vt:lpstr>
      <vt:lpstr>16a</vt:lpstr>
      <vt:lpstr>17</vt:lpstr>
      <vt:lpstr>17a</vt:lpstr>
      <vt:lpstr>19</vt:lpstr>
      <vt:lpstr>19a</vt:lpstr>
      <vt:lpstr>20</vt:lpstr>
      <vt:lpstr>20a</vt:lpstr>
      <vt:lpstr>22</vt:lpstr>
      <vt:lpstr>22a</vt:lpstr>
      <vt:lpstr>23</vt:lpstr>
      <vt:lpstr>23a</vt:lpstr>
      <vt:lpstr>24</vt:lpstr>
      <vt:lpstr>24a</vt:lpstr>
      <vt:lpstr>26</vt:lpstr>
      <vt:lpstr>26a</vt:lpstr>
      <vt:lpstr>27</vt:lpstr>
      <vt:lpstr>27a</vt:lpstr>
      <vt:lpstr>28</vt:lpstr>
      <vt:lpstr>28a</vt:lpstr>
      <vt:lpstr>32</vt:lpstr>
      <vt:lpstr>32a</vt:lpstr>
      <vt:lpstr>34</vt:lpstr>
      <vt:lpstr>34a</vt:lpstr>
      <vt:lpstr>35</vt:lpstr>
      <vt:lpstr>35a</vt:lpstr>
      <vt:lpstr>36</vt:lpstr>
      <vt:lpstr>36a</vt:lpstr>
      <vt:lpstr>37</vt:lpstr>
      <vt:lpstr>37a</vt:lpstr>
      <vt:lpstr>38</vt:lpstr>
      <vt:lpstr>38a</vt:lpstr>
      <vt:lpstr>39</vt:lpstr>
      <vt:lpstr>39a</vt:lpstr>
      <vt:lpstr>40</vt:lpstr>
      <vt:lpstr>40a</vt:lpstr>
      <vt:lpstr>Wijzigingenblad</vt:lpstr>
      <vt:lpstr> Supplement (1)</vt:lpstr>
      <vt:lpstr>' Supplement (1)'!Afdrukbereik</vt:lpstr>
      <vt:lpstr>'1'!Afdrukbereik</vt:lpstr>
      <vt:lpstr>'10'!Afdrukbereik</vt:lpstr>
      <vt:lpstr>'10a'!Afdrukbereik</vt:lpstr>
      <vt:lpstr>'11'!Afdrukbereik</vt:lpstr>
      <vt:lpstr>'11a'!Afdrukbereik</vt:lpstr>
      <vt:lpstr>'12'!Afdrukbereik</vt:lpstr>
      <vt:lpstr>'12a'!Afdrukbereik</vt:lpstr>
      <vt:lpstr>'13'!Afdrukbereik</vt:lpstr>
      <vt:lpstr>'13a'!Afdrukbereik</vt:lpstr>
      <vt:lpstr>'14'!Afdrukbereik</vt:lpstr>
      <vt:lpstr>'14a'!Afdrukbereik</vt:lpstr>
      <vt:lpstr>'15'!Afdrukbereik</vt:lpstr>
      <vt:lpstr>'15a'!Afdrukbereik</vt:lpstr>
      <vt:lpstr>'16'!Afdrukbereik</vt:lpstr>
      <vt:lpstr>'16a'!Afdrukbereik</vt:lpstr>
      <vt:lpstr>'17'!Afdrukbereik</vt:lpstr>
      <vt:lpstr>'17a'!Afdrukbereik</vt:lpstr>
      <vt:lpstr>'19'!Afdrukbereik</vt:lpstr>
      <vt:lpstr>'19a'!Afdrukbereik</vt:lpstr>
      <vt:lpstr>'1a'!Afdrukbereik</vt:lpstr>
      <vt:lpstr>'2'!Afdrukbereik</vt:lpstr>
      <vt:lpstr>'20'!Afdrukbereik</vt:lpstr>
      <vt:lpstr>'20a'!Afdrukbereik</vt:lpstr>
      <vt:lpstr>'22'!Afdrukbereik</vt:lpstr>
      <vt:lpstr>'22a'!Afdrukbereik</vt:lpstr>
      <vt:lpstr>'23'!Afdrukbereik</vt:lpstr>
      <vt:lpstr>'23a'!Afdrukbereik</vt:lpstr>
      <vt:lpstr>'24'!Afdrukbereik</vt:lpstr>
      <vt:lpstr>'24a'!Afdrukbereik</vt:lpstr>
      <vt:lpstr>'26'!Afdrukbereik</vt:lpstr>
      <vt:lpstr>'26a'!Afdrukbereik</vt:lpstr>
      <vt:lpstr>'27'!Afdrukbereik</vt:lpstr>
      <vt:lpstr>'27a'!Afdrukbereik</vt:lpstr>
      <vt:lpstr>'28'!Afdrukbereik</vt:lpstr>
      <vt:lpstr>'28a'!Afdrukbereik</vt:lpstr>
      <vt:lpstr>'2a'!Afdrukbereik</vt:lpstr>
      <vt:lpstr>'3'!Afdrukbereik</vt:lpstr>
      <vt:lpstr>'32'!Afdrukbereik</vt:lpstr>
      <vt:lpstr>'32a'!Afdrukbereik</vt:lpstr>
      <vt:lpstr>'34'!Afdrukbereik</vt:lpstr>
      <vt:lpstr>'34a'!Afdrukbereik</vt:lpstr>
      <vt:lpstr>'35'!Afdrukbereik</vt:lpstr>
      <vt:lpstr>'35a'!Afdrukbereik</vt:lpstr>
      <vt:lpstr>'36'!Afdrukbereik</vt:lpstr>
      <vt:lpstr>'36a'!Afdrukbereik</vt:lpstr>
      <vt:lpstr>'37'!Afdrukbereik</vt:lpstr>
      <vt:lpstr>'37a'!Afdrukbereik</vt:lpstr>
      <vt:lpstr>'38'!Afdrukbereik</vt:lpstr>
      <vt:lpstr>'38a'!Afdrukbereik</vt:lpstr>
      <vt:lpstr>'39'!Afdrukbereik</vt:lpstr>
      <vt:lpstr>'39a'!Afdrukbereik</vt:lpstr>
      <vt:lpstr>'3a'!Afdrukbereik</vt:lpstr>
      <vt:lpstr>'40'!Afdrukbereik</vt:lpstr>
      <vt:lpstr>'40a'!Afdrukbereik</vt:lpstr>
      <vt:lpstr>'5'!Afdrukbereik</vt:lpstr>
      <vt:lpstr>'5a'!Afdrukbereik</vt:lpstr>
      <vt:lpstr>'6'!Afdrukbereik</vt:lpstr>
      <vt:lpstr>'6a'!Afdrukbereik</vt:lpstr>
      <vt:lpstr>'7'!Afdrukbereik</vt:lpstr>
      <vt:lpstr>'7a'!Afdrukbereik</vt:lpstr>
      <vt:lpstr>'8'!Afdrukbereik</vt:lpstr>
      <vt:lpstr>'8a'!Afdrukbereik</vt:lpstr>
      <vt:lpstr>'9'!Afdrukbereik</vt:lpstr>
      <vt:lpstr>'9a'!Afdrukbereik</vt:lpstr>
      <vt:lpstr>'Algemene gegevens'!Afdrukbereik</vt:lpstr>
      <vt:lpstr>Uurtariefopbouw!Afdrukbereik</vt:lpstr>
      <vt:lpstr>Verzamelblad!Afdrukbereik</vt:lpstr>
      <vt:lpstr>Wijzigingenblad!Afdrukbereik</vt:lpstr>
      <vt:lpstr>bestekcontract</vt:lpstr>
      <vt:lpstr>besteknr</vt:lpstr>
      <vt:lpstr>directtoezicht</vt:lpstr>
      <vt:lpstr>offertetarief</vt:lpstr>
      <vt:lpstr>'Algemene gegevens'!opdrachtgever</vt:lpstr>
      <vt:lpstr>'Algemene gegevens'!opdrachtnemer</vt:lpstr>
      <vt:lpstr>'Algemene gegevens'!opdrachtnemerplaats</vt:lpstr>
      <vt:lpstr>'Algemene gegevens'!plaatsopdrnmr</vt:lpstr>
      <vt:lpstr>regietarief</vt:lpstr>
      <vt:lpstr>spectarief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Marieke Camron</dc:creator>
  <cp:lastModifiedBy>Leonieke Westra</cp:lastModifiedBy>
  <cp:lastPrinted>2018-08-07T07:48:20Z</cp:lastPrinted>
  <dcterms:created xsi:type="dcterms:W3CDTF">2012-08-02T07:38:51Z</dcterms:created>
  <dcterms:modified xsi:type="dcterms:W3CDTF">2023-09-29T06:41:51Z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Guid">
    <vt:lpwstr>882ebafa-a245-4975-a90a-dab776e2bb97</vt:lpwstr>
  </property>
  <property fmtid="{D5CDD505-2E9C-101B-9397-08002B2CF9AE}" pid="3" name="eSynDocHID">
    <vt:i4>65812</vt:i4>
  </property>
  <property fmtid="{D5CDD505-2E9C-101B-9397-08002B2CF9AE}" pid="4" name="eSynDocSubject">
    <vt:lpwstr>Inventarisatie Pieter Sneeuwsplein 071118</vt:lpwstr>
  </property>
  <property fmtid="{D5CDD505-2E9C-101B-9397-08002B2CF9AE}" pid="5" name="eSynDocTypeID">
    <vt:i4>130</vt:i4>
  </property>
  <property fmtid="{D5CDD505-2E9C-101B-9397-08002B2CF9AE}" pid="6" name="eSynDocSummary">
    <vt:lpwstr/>
  </property>
  <property fmtid="{D5CDD505-2E9C-101B-9397-08002B2CF9AE}" pid="7" name="eSynDocNewsType">
    <vt:i4>0</vt:i4>
  </property>
  <property fmtid="{D5CDD505-2E9C-101B-9397-08002B2CF9AE}" pid="8" name="eSynDocParentDocument">
    <vt:lpwstr/>
  </property>
  <property fmtid="{D5CDD505-2E9C-101B-9397-08002B2CF9AE}" pid="9" name="eSynDocParentDocumentHID">
    <vt:lpwstr/>
  </property>
  <property fmtid="{D5CDD505-2E9C-101B-9397-08002B2CF9AE}" pid="10" name="eSynDocParentDocumentSubject">
    <vt:lpwstr/>
  </property>
  <property fmtid="{D5CDD505-2E9C-101B-9397-08002B2CF9AE}" pid="11" name="eSynDocAccountID">
    <vt:lpwstr>c0bc3a0d-6196-4c01-a276-0ed85ce45410</vt:lpwstr>
  </property>
  <property fmtid="{D5CDD505-2E9C-101B-9397-08002B2CF9AE}" pid="12" name="eSynDocAccount">
    <vt:lpwstr>             0000001</vt:lpwstr>
  </property>
  <property fmtid="{D5CDD505-2E9C-101B-9397-08002B2CF9AE}" pid="13" name="eSynDocAccountDesc">
    <vt:lpwstr>Alpha Adviesbureau</vt:lpwstr>
  </property>
  <property fmtid="{D5CDD505-2E9C-101B-9397-08002B2CF9AE}" pid="14" name="eSynDocContactID">
    <vt:lpwstr/>
  </property>
  <property fmtid="{D5CDD505-2E9C-101B-9397-08002B2CF9AE}" pid="15" name="eSynDocContactDesc">
    <vt:lpwstr/>
  </property>
  <property fmtid="{D5CDD505-2E9C-101B-9397-08002B2CF9AE}" pid="16" name="eSynDocAcctContact">
    <vt:lpwstr/>
  </property>
  <property fmtid="{D5CDD505-2E9C-101B-9397-08002B2CF9AE}" pid="17" name="eSynDocOpportunityID">
    <vt:lpwstr/>
  </property>
  <property fmtid="{D5CDD505-2E9C-101B-9397-08002B2CF9AE}" pid="18" name="eSynDocOpportunityDesc">
    <vt:lpwstr/>
  </property>
  <property fmtid="{D5CDD505-2E9C-101B-9397-08002B2CF9AE}" pid="19" name="eSynDocResource">
    <vt:lpwstr/>
  </property>
  <property fmtid="{D5CDD505-2E9C-101B-9397-08002B2CF9AE}" pid="20" name="eSynDocResourceDesc">
    <vt:lpwstr/>
  </property>
  <property fmtid="{D5CDD505-2E9C-101B-9397-08002B2CF9AE}" pid="21" name="eSynDocProjectNr">
    <vt:lpwstr/>
  </property>
  <property fmtid="{D5CDD505-2E9C-101B-9397-08002B2CF9AE}" pid="22" name="eSynDocProjectDesc">
    <vt:lpwstr/>
  </property>
  <property fmtid="{D5CDD505-2E9C-101B-9397-08002B2CF9AE}" pid="23" name="eSynDocDivision">
    <vt:lpwstr>300</vt:lpwstr>
  </property>
  <property fmtid="{D5CDD505-2E9C-101B-9397-08002B2CF9AE}" pid="24" name="eSynDocDivisionDesc">
    <vt:lpwstr>Alpha Adviesbureau</vt:lpwstr>
  </property>
  <property fmtid="{D5CDD505-2E9C-101B-9397-08002B2CF9AE}" pid="25" name="eSynDocAssortment">
    <vt:lpwstr/>
  </property>
  <property fmtid="{D5CDD505-2E9C-101B-9397-08002B2CF9AE}" pid="26" name="eSynDocItem">
    <vt:lpwstr/>
  </property>
  <property fmtid="{D5CDD505-2E9C-101B-9397-08002B2CF9AE}" pid="27" name="eSynDocItemDesc">
    <vt:lpwstr/>
  </property>
  <property fmtid="{D5CDD505-2E9C-101B-9397-08002B2CF9AE}" pid="28" name="eSynDocSerialNumber">
    <vt:lpwstr/>
  </property>
  <property fmtid="{D5CDD505-2E9C-101B-9397-08002B2CF9AE}" pid="29" name="eSynDocSerialDesc">
    <vt:lpwstr/>
  </property>
  <property fmtid="{D5CDD505-2E9C-101B-9397-08002B2CF9AE}" pid="30" name="eSynTransactionEntryKey">
    <vt:lpwstr/>
  </property>
  <property fmtid="{D5CDD505-2E9C-101B-9397-08002B2CF9AE}" pid="31" name="eSynDocTransactionDesc">
    <vt:lpwstr/>
  </property>
  <property fmtid="{D5CDD505-2E9C-101B-9397-08002B2CF9AE}" pid="32" name="eSynDocLanguageCode">
    <vt:lpwstr>NL</vt:lpwstr>
  </property>
  <property fmtid="{D5CDD505-2E9C-101B-9397-08002B2CF9AE}" pid="33" name="eSynDocSecurity">
    <vt:i4>3</vt:i4>
  </property>
  <property fmtid="{D5CDD505-2E9C-101B-9397-08002B2CF9AE}" pid="34" name="eSynDocbAttachment">
    <vt:bool>true</vt:bool>
  </property>
  <property fmtid="{D5CDD505-2E9C-101B-9397-08002B2CF9AE}" pid="35" name="eSynDocAttachmentID">
    <vt:lpwstr>c1ea7a10-790e-48c0-b38a-82e82a3f1377</vt:lpwstr>
  </property>
  <property fmtid="{D5CDD505-2E9C-101B-9397-08002B2CF9AE}" pid="36" name="eSynDocAttachFileName">
    <vt:lpwstr>Opmaak Inschrijfbiljetten Schoonmaak V3.xlsx</vt:lpwstr>
  </property>
  <property fmtid="{D5CDD505-2E9C-101B-9397-08002B2CF9AE}" pid="37" name="eSynDocVersionType">
    <vt:lpwstr>N</vt:lpwstr>
  </property>
  <property fmtid="{D5CDD505-2E9C-101B-9397-08002B2CF9AE}" pid="38" name="eSynDocURL">
    <vt:lpwstr>http://exact-server/synergy/</vt:lpwstr>
  </property>
  <property fmtid="{D5CDD505-2E9C-101B-9397-08002B2CF9AE}" pid="39" name="eSynDocIsMailDocument">
    <vt:bool>false</vt:bool>
  </property>
</Properties>
</file>