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hrnl.sharepoint.com/sites/FIT-AanbestedingVending/Shared Documents/General/05 Nota van Inlichtingen/2e Nota van Inlichtingen/Bijlagen 2e Nota van Inlichtingen/"/>
    </mc:Choice>
  </mc:AlternateContent>
  <xr:revisionPtr revIDLastSave="87" documentId="8_{64DD1644-5953-49DC-98C6-8EDB586183A0}" xr6:coauthVersionLast="47" xr6:coauthVersionMax="47" xr10:uidLastSave="{20BE0675-B023-47B3-B095-760C744310D3}"/>
  <workbookProtection workbookAlgorithmName="SHA-512" workbookHashValue="Flr/QATqV3LTVERaEOEciRyT/v5QcspfmBSsCTxIW8tiUQ2Q+GGZB89YdOZ7N/3Nv8JAsz4mLaXvfdj62aic6A==" workbookSaltValue="WxkHUcWEf4ym3ogEYRJrVg==" workbookSpinCount="100000" lockStructure="1"/>
  <bookViews>
    <workbookView xWindow="-120" yWindow="-120" windowWidth="38640" windowHeight="21120" tabRatio="746" activeTab="5" xr2:uid="{00000000-000D-0000-FFFF-FFFF00000000}"/>
  </bookViews>
  <sheets>
    <sheet name="Overzicht beoordelingsmatrix " sheetId="2" r:id="rId1"/>
    <sheet name="Formaliteiten" sheetId="3" r:id="rId2"/>
    <sheet name="1. Duurzaamheid" sheetId="13" r:id="rId3"/>
    <sheet name="2. Dienstverlening" sheetId="14" r:id="rId4"/>
    <sheet name="3. Smaaktest" sheetId="4" r:id="rId5"/>
    <sheet name="Prijs" sheetId="10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4" l="1"/>
  <c r="G43" i="4"/>
  <c r="F44" i="4"/>
  <c r="G44" i="4" s="1"/>
  <c r="F45" i="4"/>
  <c r="G45" i="4"/>
  <c r="F34" i="4"/>
  <c r="G34" i="4" s="1"/>
  <c r="F35" i="4"/>
  <c r="G35" i="4" s="1"/>
  <c r="F36" i="4"/>
  <c r="G36" i="4" s="1"/>
  <c r="F25" i="4"/>
  <c r="G25" i="4" s="1"/>
  <c r="F26" i="4"/>
  <c r="G26" i="4" s="1"/>
  <c r="F27" i="4"/>
  <c r="G27" i="4" s="1"/>
  <c r="F16" i="4"/>
  <c r="G16" i="4"/>
  <c r="F17" i="4"/>
  <c r="G17" i="4"/>
  <c r="F18" i="4"/>
  <c r="G18" i="4"/>
  <c r="F9" i="4"/>
  <c r="G9" i="4" s="1"/>
  <c r="D9" i="14" l="1"/>
  <c r="G5" i="2"/>
  <c r="F5" i="2"/>
  <c r="E5" i="2"/>
  <c r="D5" i="2"/>
  <c r="C5" i="2"/>
  <c r="G15" i="3" a="1"/>
  <c r="G15" i="3" s="1"/>
  <c r="F15" i="3" a="1"/>
  <c r="F15" i="3" s="1"/>
  <c r="E15" i="3" a="1"/>
  <c r="E15" i="3" s="1"/>
  <c r="D15" i="3" a="1"/>
  <c r="D15" i="3" s="1"/>
  <c r="C15" i="3" a="1"/>
  <c r="C15" i="3" s="1"/>
  <c r="C47" i="4"/>
  <c r="C38" i="4"/>
  <c r="C29" i="4"/>
  <c r="C20" i="4"/>
  <c r="D5" i="10"/>
  <c r="F46" i="4" l="1"/>
  <c r="G46" i="4" s="1"/>
  <c r="F42" i="4"/>
  <c r="G42" i="4" s="1"/>
  <c r="B2" i="4"/>
  <c r="C11" i="4"/>
  <c r="F37" i="4"/>
  <c r="G37" i="4" s="1"/>
  <c r="F33" i="4"/>
  <c r="G33" i="4" s="1"/>
  <c r="F28" i="4"/>
  <c r="G28" i="4" s="1"/>
  <c r="F24" i="4"/>
  <c r="G24" i="4" s="1"/>
  <c r="F19" i="4"/>
  <c r="G19" i="4" s="1"/>
  <c r="F15" i="4"/>
  <c r="G15" i="4" s="1"/>
  <c r="F7" i="4"/>
  <c r="G7" i="4" s="1"/>
  <c r="F8" i="4"/>
  <c r="G8" i="4" s="1"/>
  <c r="F10" i="4"/>
  <c r="G10" i="4" s="1"/>
  <c r="F6" i="4"/>
  <c r="G47" i="4" l="1"/>
  <c r="G9" i="2" s="1"/>
  <c r="G6" i="4"/>
  <c r="G11" i="4" s="1"/>
  <c r="C9" i="2" s="1"/>
  <c r="G29" i="4"/>
  <c r="E9" i="2" s="1"/>
  <c r="G20" i="4"/>
  <c r="D9" i="2" s="1"/>
  <c r="G38" i="4"/>
  <c r="F9" i="2" s="1"/>
  <c r="E5" i="10" l="1"/>
  <c r="E7" i="10" s="1"/>
  <c r="F5" i="10"/>
  <c r="F7" i="10" s="1"/>
  <c r="G5" i="10"/>
  <c r="G7" i="10" s="1"/>
  <c r="H5" i="10"/>
  <c r="H7" i="10" s="1"/>
  <c r="D7" i="10"/>
  <c r="F12" i="2" l="1"/>
  <c r="G25" i="14"/>
  <c r="F25" i="14"/>
  <c r="E25" i="14"/>
  <c r="D25" i="14"/>
  <c r="G24" i="14"/>
  <c r="F24" i="14"/>
  <c r="E24" i="14"/>
  <c r="D24" i="14"/>
  <c r="G23" i="14"/>
  <c r="F23" i="14"/>
  <c r="E23" i="14"/>
  <c r="D23" i="14"/>
  <c r="G22" i="14"/>
  <c r="F22" i="14"/>
  <c r="E22" i="14"/>
  <c r="D22" i="14"/>
  <c r="E9" i="14" s="1"/>
  <c r="E8" i="2" s="1"/>
  <c r="G21" i="14"/>
  <c r="F21" i="14"/>
  <c r="E21" i="14"/>
  <c r="D21" i="14"/>
  <c r="D25" i="13"/>
  <c r="F9" i="13" s="1"/>
  <c r="F7" i="2" s="1"/>
  <c r="H3" i="10"/>
  <c r="G3" i="10"/>
  <c r="F3" i="10"/>
  <c r="B2" i="14"/>
  <c r="B2" i="13"/>
  <c r="G9" i="14"/>
  <c r="G8" i="2" s="1"/>
  <c r="F9" i="14"/>
  <c r="F8" i="2" s="1"/>
  <c r="C9" i="14"/>
  <c r="C8" i="2" s="1"/>
  <c r="G3" i="14"/>
  <c r="F3" i="14"/>
  <c r="E3" i="14"/>
  <c r="D3" i="14"/>
  <c r="C3" i="14"/>
  <c r="G25" i="13"/>
  <c r="F25" i="13"/>
  <c r="E25" i="13"/>
  <c r="G24" i="13"/>
  <c r="F24" i="13"/>
  <c r="E24" i="13"/>
  <c r="D24" i="13"/>
  <c r="G23" i="13"/>
  <c r="F23" i="13"/>
  <c r="E23" i="13"/>
  <c r="D23" i="13"/>
  <c r="G9" i="13" s="1"/>
  <c r="G7" i="2" s="1"/>
  <c r="G22" i="13"/>
  <c r="F22" i="13"/>
  <c r="E22" i="13"/>
  <c r="D22" i="13"/>
  <c r="E9" i="13" s="1"/>
  <c r="E7" i="2" s="1"/>
  <c r="G21" i="13"/>
  <c r="F21" i="13"/>
  <c r="E21" i="13"/>
  <c r="D21" i="13"/>
  <c r="D9" i="13"/>
  <c r="D7" i="2" s="1"/>
  <c r="G3" i="13"/>
  <c r="F3" i="13"/>
  <c r="E3" i="13"/>
  <c r="D3" i="13"/>
  <c r="C3" i="13"/>
  <c r="G2" i="3"/>
  <c r="F2" i="3"/>
  <c r="E2" i="3"/>
  <c r="D8" i="2" l="1"/>
  <c r="D12" i="2"/>
  <c r="E12" i="2"/>
  <c r="G12" i="2"/>
  <c r="C12" i="2"/>
  <c r="E10" i="2"/>
  <c r="F10" i="2"/>
  <c r="C9" i="13"/>
  <c r="C7" i="2" s="1"/>
  <c r="G10" i="2"/>
  <c r="C10" i="2" l="1"/>
  <c r="D10" i="2"/>
  <c r="C2" i="3" l="1"/>
  <c r="E3" i="10" l="1"/>
  <c r="D3" i="10"/>
  <c r="B4" i="4" l="1"/>
  <c r="D2" i="3" l="1"/>
  <c r="E14" i="2"/>
  <c r="G14" i="2"/>
  <c r="D14" i="2"/>
  <c r="C14" i="2"/>
  <c r="F14" i="2"/>
  <c r="C15" i="2" l="1"/>
  <c r="G15" i="2"/>
  <c r="F15" i="2"/>
  <c r="E15" i="2"/>
  <c r="D1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<sst xmlns="http://schemas.openxmlformats.org/spreadsheetml/2006/main" count="213" uniqueCount="67">
  <si>
    <t>Formaliteiten</t>
  </si>
  <si>
    <t>Volledigheid inschrijving</t>
  </si>
  <si>
    <t>Subgunningscriteruim Kwaliteit</t>
  </si>
  <si>
    <t>Totaal punten Kwaliteit</t>
  </si>
  <si>
    <t>Subgunningscriterium Prijs</t>
  </si>
  <si>
    <t>Totaal punten Prijs</t>
  </si>
  <si>
    <t>Totaal punten</t>
  </si>
  <si>
    <t>Totaal punten Kwaliteit + Prijs</t>
  </si>
  <si>
    <t>Ranking</t>
  </si>
  <si>
    <t>Formele eisen</t>
  </si>
  <si>
    <t>Ja (=2)/ Nee (=1)</t>
  </si>
  <si>
    <t>Ja/Nee</t>
  </si>
  <si>
    <t>Conform format</t>
  </si>
  <si>
    <t>Uniform Europees Aanbestedingsdocument (UEA)</t>
  </si>
  <si>
    <t>Inhoudelijke controle</t>
  </si>
  <si>
    <t>Totaal</t>
  </si>
  <si>
    <t>Inschrijfvorm</t>
  </si>
  <si>
    <t>Opmerkingen:</t>
  </si>
  <si>
    <t>Zelfstandig</t>
  </si>
  <si>
    <t>Samenwerkingsverband</t>
  </si>
  <si>
    <t>Derden</t>
  </si>
  <si>
    <t>Consensus</t>
  </si>
  <si>
    <t>Beoordeling</t>
  </si>
  <si>
    <t>Maximaal te behalen punten:</t>
  </si>
  <si>
    <t>Prijs</t>
  </si>
  <si>
    <t>Punten</t>
  </si>
  <si>
    <t>Inschrijving op tijd ingediend</t>
  </si>
  <si>
    <t>Referentiedocument</t>
  </si>
  <si>
    <t>UEA correct ingevuld (geen uitsluitingsgronden van toepassing, akkoord met eisen en rechtsgeldige ondertekening)</t>
  </si>
  <si>
    <t>Referenties correct</t>
  </si>
  <si>
    <t>Geen overschrijding aantal pagina's uitwerking casussen</t>
  </si>
  <si>
    <t>Ondertekenaar:</t>
  </si>
  <si>
    <t>Inschrijver 1</t>
  </si>
  <si>
    <t>Inschrijver 2</t>
  </si>
  <si>
    <t>Inschrijver 3</t>
  </si>
  <si>
    <t>Inschrijver 4</t>
  </si>
  <si>
    <t>Inschrijver 5</t>
  </si>
  <si>
    <t>Slecht / Matig / Onvoldoende / Goed / Uitstekend</t>
  </si>
  <si>
    <t>0 Slecht</t>
  </si>
  <si>
    <t>2 Matig</t>
  </si>
  <si>
    <t>4 Onvoldoende</t>
  </si>
  <si>
    <t>7 Goed</t>
  </si>
  <si>
    <t>10 Uitstekend</t>
  </si>
  <si>
    <t>Uitwerking Wensen</t>
  </si>
  <si>
    <t>Maximaal te behalen punten</t>
  </si>
  <si>
    <r>
      <rPr>
        <b/>
        <sz val="9"/>
        <color rgb="FF333662"/>
        <rFont val="Tahoma"/>
        <family val="2"/>
      </rPr>
      <t>Beoordelingsmatrix Vending</t>
    </r>
    <r>
      <rPr>
        <sz val="9"/>
        <color rgb="FF333662"/>
        <rFont val="Tahoma"/>
        <family val="2"/>
      </rPr>
      <t xml:space="preserve">
Hogeschool Rotterdam</t>
    </r>
    <r>
      <rPr>
        <i/>
        <sz val="9"/>
        <color rgb="FF333662"/>
        <rFont val="Tahoma"/>
        <family val="2"/>
      </rPr>
      <t xml:space="preserve">
2022/103/FIT-SERVICES</t>
    </r>
  </si>
  <si>
    <t>1. Duurzaamheid</t>
  </si>
  <si>
    <t>3. Smaaktest</t>
  </si>
  <si>
    <t>2. Dienstverlening en implementatie</t>
  </si>
  <si>
    <t>Prijzenblad</t>
  </si>
  <si>
    <t>Bedragen Prijzenblad conform voorwaarden</t>
  </si>
  <si>
    <t>Aantal testers</t>
  </si>
  <si>
    <t xml:space="preserve">Koffie </t>
  </si>
  <si>
    <t>Espresso</t>
  </si>
  <si>
    <t>Cappuccino</t>
  </si>
  <si>
    <t>Instant thee</t>
  </si>
  <si>
    <t>Totaal score individueel</t>
  </si>
  <si>
    <t>Max score</t>
  </si>
  <si>
    <t>Consumptie</t>
  </si>
  <si>
    <t>Beoordelaar 1</t>
  </si>
  <si>
    <t>Beoordelaar 2</t>
  </si>
  <si>
    <t>Beoordelaar 3</t>
  </si>
  <si>
    <t>Beoordelaar 4</t>
  </si>
  <si>
    <t>Inschrijfprijs</t>
  </si>
  <si>
    <t>Behaalde score</t>
  </si>
  <si>
    <t>Gemiddelde</t>
  </si>
  <si>
    <t>Chocolademelk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</si>
</sst>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-[$€]\ * #,##0.00_-;_-[$€]\ * #,##0.00\-;_-[$€]\ * &quot;-&quot;??_-;_-@_-"/>
    <numFmt numFmtId="165" formatCode="&quot;€&quot;\ #,##0.00"/>
  </numFmts>
  <fonts count="11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rgb="FF333662"/>
      <name val="Tahoma"/>
      <family val="2"/>
    </font>
    <font>
      <b/>
      <sz val="9"/>
      <color rgb="FF333662"/>
      <name val="Tahoma"/>
      <family val="2"/>
    </font>
    <font>
      <i/>
      <sz val="9"/>
      <color rgb="FF333662"/>
      <name val="Tahoma"/>
      <family val="2"/>
    </font>
    <font>
      <b/>
      <sz val="9"/>
      <color theme="0"/>
      <name val="Tahoma"/>
      <family val="2"/>
    </font>
    <font>
      <sz val="9"/>
      <name val="Arial"/>
      <family val="2"/>
    </font>
    <font>
      <sz val="9"/>
      <color theme="0"/>
      <name val="Tahoma"/>
      <family val="2"/>
    </font>
    <font>
      <sz val="9"/>
      <name val="Tahoma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3336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0" xfId="0" applyFont="1"/>
    <xf numFmtId="0" fontId="3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8" fillId="4" borderId="7" xfId="0" applyFont="1" applyFill="1" applyBorder="1"/>
    <xf numFmtId="0" fontId="3" fillId="2" borderId="7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5" borderId="7" xfId="0" applyFont="1" applyFill="1" applyBorder="1"/>
    <xf numFmtId="0" fontId="6" fillId="5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6" fillId="6" borderId="7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" fontId="3" fillId="6" borderId="1" xfId="0" applyNumberFormat="1" applyFont="1" applyFill="1" applyBorder="1" applyAlignment="1">
      <alignment horizontal="center"/>
    </xf>
    <xf numFmtId="1" fontId="3" fillId="6" borderId="8" xfId="0" applyNumberFormat="1" applyFont="1" applyFill="1" applyBorder="1" applyAlignment="1">
      <alignment horizontal="center"/>
    </xf>
    <xf numFmtId="0" fontId="1" fillId="0" borderId="0" xfId="0" applyFont="1" applyAlignment="1">
      <alignment vertical="center"/>
    </xf>
    <xf numFmtId="1" fontId="3" fillId="0" borderId="12" xfId="0" applyNumberFormat="1" applyFont="1" applyFill="1" applyBorder="1" applyAlignment="1">
      <alignment horizontal="center" vertical="center" wrapText="1"/>
    </xf>
    <xf numFmtId="1" fontId="8" fillId="6" borderId="1" xfId="0" applyNumberFormat="1" applyFont="1" applyFill="1" applyBorder="1" applyAlignment="1">
      <alignment horizontal="center"/>
    </xf>
    <xf numFmtId="1" fontId="8" fillId="6" borderId="8" xfId="0" applyNumberFormat="1" applyFont="1" applyFill="1" applyBorder="1" applyAlignment="1">
      <alignment horizontal="center"/>
    </xf>
    <xf numFmtId="0" fontId="6" fillId="6" borderId="7" xfId="0" applyFont="1" applyFill="1" applyBorder="1" applyAlignment="1">
      <alignment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" fontId="6" fillId="6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0" fontId="3" fillId="0" borderId="1" xfId="3" applyNumberFormat="1" applyFont="1" applyBorder="1" applyAlignment="1">
      <alignment horizontal="center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8" borderId="1" xfId="0" applyFont="1" applyFill="1" applyBorder="1" applyAlignment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9" fillId="0" borderId="19" xfId="0" applyFont="1" applyBorder="1"/>
    <xf numFmtId="0" fontId="9" fillId="0" borderId="0" xfId="0" applyFont="1" applyBorder="1"/>
    <xf numFmtId="0" fontId="9" fillId="0" borderId="17" xfId="0" applyFont="1" applyBorder="1"/>
    <xf numFmtId="1" fontId="3" fillId="0" borderId="1" xfId="0" applyNumberFormat="1" applyFont="1" applyBorder="1" applyAlignment="1">
      <alignment horizontal="center"/>
    </xf>
    <xf numFmtId="0" fontId="6" fillId="5" borderId="1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6" fillId="3" borderId="20" xfId="0" applyFont="1" applyFill="1" applyBorder="1" applyAlignment="1">
      <alignment vertical="center"/>
    </xf>
    <xf numFmtId="0" fontId="6" fillId="3" borderId="20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left" vertical="center"/>
    </xf>
    <xf numFmtId="0" fontId="6" fillId="6" borderId="15" xfId="0" applyFont="1" applyFill="1" applyBorder="1" applyAlignment="1">
      <alignment horizontal="left" vertical="center"/>
    </xf>
  </cellXfs>
  <cellStyles count="4">
    <cellStyle name="Euro" xfId="1" xr:uid="{00000000-0005-0000-0000-000000000000}"/>
    <cellStyle name="Komma" xfId="3" builtinId="3"/>
    <cellStyle name="Standaard" xfId="0" builtinId="0"/>
    <cellStyle name="Standaard 2" xfId="2" xr:uid="{00000000-0005-0000-0000-000002000000}"/>
  </cellStyles>
  <dxfs count="0"/>
  <tableStyles count="0" defaultTableStyle="TableStyleMedium9" defaultPivotStyle="PivotStyleLight16"/>
  <colors>
    <mruColors>
      <color rgb="FF333662"/>
      <color rgb="FF00A77D"/>
      <color rgb="FF2C2F52"/>
      <color rgb="FF242644"/>
      <color rgb="FF00C491"/>
      <color rgb="FF00CC66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workbookViewId="0">
      <selection activeCell="D7" sqref="D7:D9"/>
    </sheetView>
  </sheetViews>
  <sheetFormatPr defaultColWidth="0" defaultRowHeight="12.75" zeroHeight="1" x14ac:dyDescent="0.2"/>
  <cols>
    <col min="1" max="1" width="3" customWidth="1"/>
    <col min="2" max="2" width="28.5703125" customWidth="1"/>
    <col min="3" max="7" width="30.85546875" customWidth="1"/>
    <col min="8" max="8" width="8.7109375" customWidth="1"/>
    <col min="9" max="16384" width="8.7109375" hidden="1"/>
  </cols>
  <sheetData>
    <row r="1" spans="2:7" ht="51" customHeight="1" thickBot="1" x14ac:dyDescent="0.25">
      <c r="B1" s="72"/>
      <c r="C1" s="72"/>
      <c r="D1" s="72"/>
    </row>
    <row r="2" spans="2:7" ht="47.25" customHeight="1" x14ac:dyDescent="0.2">
      <c r="B2" s="73" t="s">
        <v>45</v>
      </c>
      <c r="C2" s="74"/>
      <c r="D2" s="74"/>
      <c r="E2" s="74"/>
      <c r="F2" s="74"/>
      <c r="G2" s="75"/>
    </row>
    <row r="3" spans="2:7" ht="24.95" customHeight="1" x14ac:dyDescent="0.2">
      <c r="B3" s="15"/>
      <c r="C3" s="19" t="s">
        <v>32</v>
      </c>
      <c r="D3" s="19" t="s">
        <v>33</v>
      </c>
      <c r="E3" s="19" t="s">
        <v>34</v>
      </c>
      <c r="F3" s="19" t="s">
        <v>35</v>
      </c>
      <c r="G3" s="20" t="s">
        <v>36</v>
      </c>
    </row>
    <row r="4" spans="2:7" ht="24.95" customHeight="1" x14ac:dyDescent="0.2">
      <c r="B4" s="69" t="s">
        <v>0</v>
      </c>
      <c r="C4" s="70"/>
      <c r="D4" s="70"/>
      <c r="E4" s="70"/>
      <c r="F4" s="70"/>
      <c r="G4" s="71"/>
    </row>
    <row r="5" spans="2:7" ht="20.25" customHeight="1" x14ac:dyDescent="0.2">
      <c r="B5" s="16" t="s">
        <v>1</v>
      </c>
      <c r="C5" s="5" t="str">
        <f>IF(Formaliteiten!C15=14,"OK","Uitgesloten")</f>
        <v>OK</v>
      </c>
      <c r="D5" s="5" t="str">
        <f>IF(Formaliteiten!D15=14,"OK","Uitgesloten")</f>
        <v>OK</v>
      </c>
      <c r="E5" s="5" t="str">
        <f>IF(Formaliteiten!E15=14,"OK","Uitgesloten")</f>
        <v>OK</v>
      </c>
      <c r="F5" s="5" t="str">
        <f>IF(Formaliteiten!F15=14,"OK","Uitgesloten")</f>
        <v>OK</v>
      </c>
      <c r="G5" s="5" t="str">
        <f>IF(Formaliteiten!G15=14,"OK","Uitgesloten")</f>
        <v>OK</v>
      </c>
    </row>
    <row r="6" spans="2:7" ht="24.95" customHeight="1" x14ac:dyDescent="0.2">
      <c r="B6" s="69" t="s">
        <v>2</v>
      </c>
      <c r="C6" s="70"/>
      <c r="D6" s="70"/>
      <c r="E6" s="70"/>
      <c r="F6" s="70"/>
      <c r="G6" s="71"/>
    </row>
    <row r="7" spans="2:7" ht="20.100000000000001" customHeight="1" x14ac:dyDescent="0.2">
      <c r="B7" s="16" t="s">
        <v>46</v>
      </c>
      <c r="C7" s="36">
        <f>'1. Duurzaamheid'!C9</f>
        <v>0</v>
      </c>
      <c r="D7" s="36">
        <f>'1. Duurzaamheid'!D9</f>
        <v>140</v>
      </c>
      <c r="E7" s="36">
        <f>'1. Duurzaamheid'!E9</f>
        <v>140</v>
      </c>
      <c r="F7" s="36">
        <f>'1. Duurzaamheid'!F9</f>
        <v>140</v>
      </c>
      <c r="G7" s="65">
        <f>'1. Duurzaamheid'!G9</f>
        <v>140</v>
      </c>
    </row>
    <row r="8" spans="2:7" ht="32.25" customHeight="1" x14ac:dyDescent="0.2">
      <c r="B8" s="16" t="s">
        <v>48</v>
      </c>
      <c r="C8" s="36">
        <f>'2. Dienstverlening'!C9</f>
        <v>0</v>
      </c>
      <c r="D8" s="36">
        <f>'2. Dienstverlening'!D9</f>
        <v>140</v>
      </c>
      <c r="E8" s="36">
        <f>'2. Dienstverlening'!E9</f>
        <v>140</v>
      </c>
      <c r="F8" s="36">
        <f>'2. Dienstverlening'!F9</f>
        <v>140</v>
      </c>
      <c r="G8" s="65">
        <f>'2. Dienstverlening'!G9</f>
        <v>140</v>
      </c>
    </row>
    <row r="9" spans="2:7" ht="20.100000000000001" customHeight="1" x14ac:dyDescent="0.2">
      <c r="B9" s="16" t="s">
        <v>47</v>
      </c>
      <c r="C9" s="63">
        <f>'3. Smaaktest'!G11</f>
        <v>215.75</v>
      </c>
      <c r="D9" s="63">
        <f>'3. Smaaktest'!G20</f>
        <v>220</v>
      </c>
      <c r="E9" s="63">
        <f>'3. Smaaktest'!G29</f>
        <v>211.5</v>
      </c>
      <c r="F9" s="63">
        <f>'3. Smaaktest'!G38</f>
        <v>220</v>
      </c>
      <c r="G9" s="66">
        <f>'3. Smaaktest'!G47</f>
        <v>208.75</v>
      </c>
    </row>
    <row r="10" spans="2:7" ht="24.95" customHeight="1" x14ac:dyDescent="0.2">
      <c r="B10" s="17" t="s">
        <v>3</v>
      </c>
      <c r="C10" s="37">
        <f>C7+C8+C9</f>
        <v>215.75</v>
      </c>
      <c r="D10" s="37">
        <f t="shared" ref="D10:E10" si="0">D7+D8+D9</f>
        <v>500</v>
      </c>
      <c r="E10" s="37">
        <f t="shared" si="0"/>
        <v>491.5</v>
      </c>
      <c r="F10" s="37">
        <f t="shared" ref="F10" si="1">F7+F8+F9</f>
        <v>500</v>
      </c>
      <c r="G10" s="38">
        <f>G7+G8+G9</f>
        <v>488.75</v>
      </c>
    </row>
    <row r="11" spans="2:7" s="1" customFormat="1" ht="24.95" customHeight="1" x14ac:dyDescent="0.2">
      <c r="B11" s="69" t="s">
        <v>4</v>
      </c>
      <c r="C11" s="70"/>
      <c r="D11" s="70"/>
      <c r="E11" s="70"/>
      <c r="F11" s="70"/>
      <c r="G11" s="71"/>
    </row>
    <row r="12" spans="2:7" ht="20.100000000000001" customHeight="1" x14ac:dyDescent="0.2">
      <c r="B12" s="17" t="s">
        <v>5</v>
      </c>
      <c r="C12" s="37">
        <f>Prijs!D7</f>
        <v>300</v>
      </c>
      <c r="D12" s="37">
        <f>Prijs!E7</f>
        <v>300</v>
      </c>
      <c r="E12" s="37">
        <f>Prijs!F7</f>
        <v>300</v>
      </c>
      <c r="F12" s="37">
        <f>Prijs!G7</f>
        <v>300</v>
      </c>
      <c r="G12" s="38">
        <f>Prijs!H7</f>
        <v>300</v>
      </c>
    </row>
    <row r="13" spans="2:7" ht="24.95" customHeight="1" x14ac:dyDescent="0.2">
      <c r="B13" s="69" t="s">
        <v>6</v>
      </c>
      <c r="C13" s="70"/>
      <c r="D13" s="70"/>
      <c r="E13" s="70"/>
      <c r="F13" s="70"/>
      <c r="G13" s="71"/>
    </row>
    <row r="14" spans="2:7" ht="20.100000000000001" customHeight="1" x14ac:dyDescent="0.2">
      <c r="B14" s="17" t="s">
        <v>7</v>
      </c>
      <c r="C14" s="41">
        <f>C10+C12</f>
        <v>515.75</v>
      </c>
      <c r="D14" s="41">
        <f>D10+D12</f>
        <v>800</v>
      </c>
      <c r="E14" s="41">
        <f>E10+E12</f>
        <v>791.5</v>
      </c>
      <c r="F14" s="41">
        <f>F10+F12</f>
        <v>800</v>
      </c>
      <c r="G14" s="42">
        <f>G10+G12</f>
        <v>788.75</v>
      </c>
    </row>
    <row r="15" spans="2:7" ht="20.100000000000001" customHeight="1" thickBot="1" x14ac:dyDescent="0.25">
      <c r="B15" s="18" t="s">
        <v>8</v>
      </c>
      <c r="C15" s="26">
        <f>_xlfn.RANK.EQ(C14,$C$14:$D$14:$E$14:$F$14:$G$14,0)</f>
        <v>5</v>
      </c>
      <c r="D15" s="26">
        <f>_xlfn.RANK.EQ(D14,$C$14:$D$14:$E$14:$F$14:$G$14,0)</f>
        <v>1</v>
      </c>
      <c r="E15" s="26">
        <f>_xlfn.RANK.EQ(E14,$C$14:$D$14:$E$14:$F$14:$G$14,0)</f>
        <v>3</v>
      </c>
      <c r="F15" s="26">
        <f>_xlfn.RANK.EQ(F14,$C$14:$D$14:$E$14:$F$14:$G$14,0)</f>
        <v>1</v>
      </c>
      <c r="G15" s="26">
        <f>_xlfn.RANK.EQ(G14,$C$14:$D$14:$E$14:$F$14:$G$14,0)</f>
        <v>4</v>
      </c>
    </row>
    <row r="16" spans="2:7" x14ac:dyDescent="0.2">
      <c r="B16" s="6"/>
      <c r="C16" s="6"/>
      <c r="D16" s="6"/>
      <c r="E16" s="6"/>
      <c r="F16" s="6"/>
      <c r="G16" s="6"/>
    </row>
    <row r="17" x14ac:dyDescent="0.2"/>
    <row r="18" x14ac:dyDescent="0.2"/>
  </sheetData>
  <sheetProtection algorithmName="SHA-512" hashValue="lFP9reGyjHKK0AM3d/DAuZZy10skcupKTHcmHWXDJf02JzgbfrvC5DRWJB9BWnYlfmoGG0KGuKvhMXUgu2qy3w==" saltValue="fTAe7UPManweYG/wgUDxyQ==" spinCount="100000" sheet="1" objects="1" scenarios="1"/>
  <mergeCells count="6">
    <mergeCell ref="B13:G13"/>
    <mergeCell ref="B1:D1"/>
    <mergeCell ref="B2:G2"/>
    <mergeCell ref="B4:G4"/>
    <mergeCell ref="B6:G6"/>
    <mergeCell ref="B11:G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zoomScale="80" zoomScaleNormal="80" workbookViewId="0">
      <selection activeCell="D4" sqref="D4"/>
    </sheetView>
  </sheetViews>
  <sheetFormatPr defaultColWidth="0" defaultRowHeight="12.75" zeroHeight="1" x14ac:dyDescent="0.2"/>
  <cols>
    <col min="1" max="1" width="6.42578125" customWidth="1"/>
    <col min="2" max="2" width="37.42578125" customWidth="1"/>
    <col min="3" max="3" width="60.5703125" customWidth="1"/>
    <col min="4" max="7" width="60.85546875" customWidth="1"/>
    <col min="8" max="8" width="8.7109375" customWidth="1"/>
    <col min="9" max="16384" width="8.7109375" hidden="1"/>
  </cols>
  <sheetData>
    <row r="1" spans="2:7" ht="51" customHeight="1" thickBot="1" x14ac:dyDescent="0.25">
      <c r="B1" s="76"/>
      <c r="C1" s="76"/>
      <c r="D1" s="76"/>
    </row>
    <row r="2" spans="2:7" ht="24.95" customHeight="1" thickTop="1" x14ac:dyDescent="0.2">
      <c r="B2" s="21" t="s">
        <v>9</v>
      </c>
      <c r="C2" s="19" t="str">
        <f>'Overzicht beoordelingsmatrix '!C3</f>
        <v>Inschrijver 1</v>
      </c>
      <c r="D2" s="19" t="str">
        <f>'Overzicht beoordelingsmatrix '!D3</f>
        <v>Inschrijver 2</v>
      </c>
      <c r="E2" s="19" t="str">
        <f>'Overzicht beoordelingsmatrix '!E3</f>
        <v>Inschrijver 3</v>
      </c>
      <c r="F2" s="19" t="str">
        <f>'Overzicht beoordelingsmatrix '!F3</f>
        <v>Inschrijver 4</v>
      </c>
      <c r="G2" s="19" t="str">
        <f>'Overzicht beoordelingsmatrix '!G3</f>
        <v>Inschrijver 5</v>
      </c>
    </row>
    <row r="3" spans="2:7" ht="24.95" customHeight="1" x14ac:dyDescent="0.2">
      <c r="B3" s="22" t="s">
        <v>1</v>
      </c>
      <c r="C3" s="23" t="s">
        <v>10</v>
      </c>
      <c r="D3" s="23" t="s">
        <v>10</v>
      </c>
      <c r="E3" s="23" t="s">
        <v>10</v>
      </c>
      <c r="F3" s="23" t="s">
        <v>10</v>
      </c>
      <c r="G3" s="23" t="s">
        <v>10</v>
      </c>
    </row>
    <row r="4" spans="2:7" ht="20.100000000000001" customHeight="1" x14ac:dyDescent="0.2">
      <c r="B4" s="24" t="s">
        <v>26</v>
      </c>
      <c r="C4" s="5">
        <v>2</v>
      </c>
      <c r="D4" s="5">
        <v>2</v>
      </c>
      <c r="E4" s="5">
        <v>2</v>
      </c>
      <c r="F4" s="5">
        <v>2</v>
      </c>
      <c r="G4" s="5">
        <v>2</v>
      </c>
    </row>
    <row r="5" spans="2:7" ht="24.95" customHeight="1" x14ac:dyDescent="0.2">
      <c r="B5" s="25" t="s">
        <v>13</v>
      </c>
      <c r="C5" s="5">
        <v>2</v>
      </c>
      <c r="D5" s="5">
        <v>2</v>
      </c>
      <c r="E5" s="5">
        <v>2</v>
      </c>
      <c r="F5" s="5">
        <v>2</v>
      </c>
      <c r="G5" s="5">
        <v>2</v>
      </c>
    </row>
    <row r="6" spans="2:7" ht="20.25" customHeight="1" x14ac:dyDescent="0.2">
      <c r="B6" s="25" t="s">
        <v>43</v>
      </c>
      <c r="C6" s="5">
        <v>2</v>
      </c>
      <c r="D6" s="5">
        <v>2</v>
      </c>
      <c r="E6" s="5">
        <v>2</v>
      </c>
      <c r="F6" s="5">
        <v>2</v>
      </c>
      <c r="G6" s="5">
        <v>2</v>
      </c>
    </row>
    <row r="7" spans="2:7" ht="20.25" customHeight="1" x14ac:dyDescent="0.2">
      <c r="B7" s="25" t="s">
        <v>49</v>
      </c>
      <c r="C7" s="5">
        <v>2</v>
      </c>
      <c r="D7" s="5">
        <v>2</v>
      </c>
      <c r="E7" s="5">
        <v>2</v>
      </c>
      <c r="F7" s="5">
        <v>2</v>
      </c>
      <c r="G7" s="5">
        <v>2</v>
      </c>
    </row>
    <row r="8" spans="2:7" ht="20.25" customHeight="1" x14ac:dyDescent="0.2">
      <c r="B8" s="25" t="s">
        <v>27</v>
      </c>
      <c r="C8" s="5">
        <v>2</v>
      </c>
      <c r="D8" s="5">
        <v>2</v>
      </c>
      <c r="E8" s="5">
        <v>2</v>
      </c>
      <c r="F8" s="5">
        <v>2</v>
      </c>
      <c r="G8" s="5">
        <v>2</v>
      </c>
    </row>
    <row r="9" spans="2:7" ht="20.25" customHeight="1" x14ac:dyDescent="0.2">
      <c r="B9" s="22" t="s">
        <v>12</v>
      </c>
      <c r="C9" s="22"/>
      <c r="D9" s="22"/>
      <c r="E9" s="22"/>
      <c r="F9" s="22"/>
      <c r="G9" s="22"/>
    </row>
    <row r="10" spans="2:7" ht="34.700000000000003" customHeight="1" x14ac:dyDescent="0.2">
      <c r="B10" s="25" t="s">
        <v>28</v>
      </c>
      <c r="C10" s="5">
        <v>2</v>
      </c>
      <c r="D10" s="5">
        <v>2</v>
      </c>
      <c r="E10" s="5">
        <v>2</v>
      </c>
      <c r="F10" s="5">
        <v>2</v>
      </c>
      <c r="G10" s="5">
        <v>2</v>
      </c>
    </row>
    <row r="11" spans="2:7" ht="20.25" customHeight="1" x14ac:dyDescent="0.2">
      <c r="B11" s="25" t="s">
        <v>29</v>
      </c>
      <c r="C11" s="5">
        <v>2</v>
      </c>
      <c r="D11" s="5">
        <v>1</v>
      </c>
      <c r="E11" s="5">
        <v>1</v>
      </c>
      <c r="F11" s="5">
        <v>1</v>
      </c>
      <c r="G11" s="5">
        <v>1</v>
      </c>
    </row>
    <row r="12" spans="2:7" ht="20.25" customHeight="1" x14ac:dyDescent="0.2">
      <c r="B12" s="22" t="s">
        <v>14</v>
      </c>
      <c r="C12" s="23"/>
      <c r="D12" s="23"/>
      <c r="E12" s="23"/>
      <c r="F12" s="23"/>
      <c r="G12" s="23"/>
    </row>
    <row r="13" spans="2:7" ht="27.95" customHeight="1" x14ac:dyDescent="0.2">
      <c r="B13" s="25" t="s">
        <v>30</v>
      </c>
      <c r="C13" s="5">
        <v>2</v>
      </c>
      <c r="D13" s="5">
        <v>2</v>
      </c>
      <c r="E13" s="5">
        <v>2</v>
      </c>
      <c r="F13" s="5">
        <v>2</v>
      </c>
      <c r="G13" s="5">
        <v>2</v>
      </c>
    </row>
    <row r="14" spans="2:7" ht="27.95" customHeight="1" x14ac:dyDescent="0.2">
      <c r="B14" s="25" t="s">
        <v>50</v>
      </c>
      <c r="C14" s="5">
        <v>2</v>
      </c>
      <c r="D14" s="5">
        <v>2</v>
      </c>
      <c r="E14" s="5">
        <v>2</v>
      </c>
      <c r="F14" s="5">
        <v>2</v>
      </c>
      <c r="G14" s="5">
        <v>2</v>
      </c>
    </row>
    <row r="15" spans="2:7" ht="24.95" customHeight="1" thickBot="1" x14ac:dyDescent="0.25">
      <c r="B15" s="18" t="s">
        <v>15</v>
      </c>
      <c r="C15" s="26" cm="1">
        <f t="array" ref="C15:C16">SUM(C4:C8)+(C10:C11)+(C13:C14)</f>
        <v>14</v>
      </c>
      <c r="D15" s="26" cm="1">
        <f t="array" ref="D15:D16">SUM(D4:D8)+(D10:D11)+(D13:D14)</f>
        <v>14</v>
      </c>
      <c r="E15" s="26" cm="1">
        <f t="array" ref="E15:E16">SUM(E4:E8)+(E10:E11)+(E13:E14)</f>
        <v>14</v>
      </c>
      <c r="F15" s="26" cm="1">
        <f t="array" ref="F15:F16">SUM(F4:F8)+(F10:F11)+(F13:F14)</f>
        <v>14</v>
      </c>
      <c r="G15" s="26" cm="1">
        <f t="array" ref="G15:G16">SUM(G4:G8)+(G10:G11)+(G13:G14)</f>
        <v>14</v>
      </c>
    </row>
    <row r="16" spans="2:7" ht="24.95" hidden="1" customHeight="1" x14ac:dyDescent="0.2">
      <c r="B16" s="67"/>
      <c r="C16" s="68">
        <v>14</v>
      </c>
      <c r="D16" s="68">
        <v>13</v>
      </c>
      <c r="E16" s="68">
        <v>13</v>
      </c>
      <c r="F16" s="68">
        <v>13</v>
      </c>
      <c r="G16" s="68">
        <v>13</v>
      </c>
    </row>
    <row r="17" spans="2:7" ht="30" customHeight="1" x14ac:dyDescent="0.2">
      <c r="B17" s="7" t="s">
        <v>16</v>
      </c>
      <c r="C17" s="8" t="s">
        <v>20</v>
      </c>
      <c r="D17" s="8" t="s">
        <v>18</v>
      </c>
      <c r="E17" s="8"/>
      <c r="F17" s="8"/>
      <c r="G17" s="8"/>
    </row>
    <row r="18" spans="2:7" ht="190.7" customHeight="1" x14ac:dyDescent="0.2">
      <c r="B18" s="25" t="s">
        <v>17</v>
      </c>
      <c r="C18" s="14"/>
      <c r="D18" s="14"/>
      <c r="E18" s="14"/>
      <c r="F18" s="14"/>
      <c r="G18" s="14"/>
    </row>
    <row r="19" spans="2:7" ht="25.35" customHeight="1" x14ac:dyDescent="0.2">
      <c r="B19" s="25" t="s">
        <v>31</v>
      </c>
      <c r="C19" s="14"/>
      <c r="D19" s="14"/>
      <c r="E19" s="14"/>
      <c r="F19" s="14"/>
      <c r="G19" s="14"/>
    </row>
    <row r="20" spans="2:7" x14ac:dyDescent="0.2">
      <c r="B20" s="9"/>
      <c r="C20" s="9"/>
      <c r="D20" s="9"/>
      <c r="E20" s="9"/>
      <c r="F20" s="9"/>
      <c r="G20" s="9"/>
    </row>
    <row r="21" spans="2:7" x14ac:dyDescent="0.2"/>
    <row r="26" spans="2:7" x14ac:dyDescent="0.2"/>
    <row r="27" spans="2:7" x14ac:dyDescent="0.2"/>
    <row r="28" spans="2:7" x14ac:dyDescent="0.2"/>
    <row r="29" spans="2:7" x14ac:dyDescent="0.2"/>
    <row r="30" spans="2:7" x14ac:dyDescent="0.2"/>
    <row r="31" spans="2:7" x14ac:dyDescent="0.2"/>
    <row r="32" spans="2:7" x14ac:dyDescent="0.2"/>
    <row r="33" x14ac:dyDescent="0.2"/>
    <row r="49" spans="3:7" hidden="1" x14ac:dyDescent="0.2">
      <c r="C49" s="3" t="s">
        <v>11</v>
      </c>
      <c r="D49" s="2" t="s">
        <v>18</v>
      </c>
      <c r="E49" s="2" t="s">
        <v>18</v>
      </c>
      <c r="F49" s="2" t="s">
        <v>18</v>
      </c>
      <c r="G49" s="2" t="s">
        <v>18</v>
      </c>
    </row>
    <row r="50" spans="3:7" hidden="1" x14ac:dyDescent="0.2">
      <c r="C50" s="4">
        <v>1</v>
      </c>
      <c r="D50" s="2" t="s">
        <v>19</v>
      </c>
      <c r="E50" s="2" t="s">
        <v>19</v>
      </c>
      <c r="F50" s="2" t="s">
        <v>19</v>
      </c>
      <c r="G50" s="2" t="s">
        <v>19</v>
      </c>
    </row>
    <row r="51" spans="3:7" hidden="1" x14ac:dyDescent="0.2">
      <c r="C51" s="4">
        <v>2</v>
      </c>
      <c r="D51" s="2" t="s">
        <v>20</v>
      </c>
      <c r="E51" s="2" t="s">
        <v>20</v>
      </c>
      <c r="F51" s="2" t="s">
        <v>20</v>
      </c>
      <c r="G51" s="2" t="s">
        <v>20</v>
      </c>
    </row>
    <row r="54" spans="3:7" x14ac:dyDescent="0.2"/>
    <row r="55" spans="3:7" x14ac:dyDescent="0.2"/>
  </sheetData>
  <sheetProtection algorithmName="SHA-512" hashValue="PSglwTsDcP2rp4tQkp5Rf9M+BKnWjSmEAjAtq9CE8ce+65LvBqjFFwJ8QEOkVlF6qgy6izP7KWxAv6ZWzQQQYQ==" saltValue="LxGw3dZM/ncytgzYdQFdZA==" spinCount="100000" sheet="1" objects="1" scenarios="1"/>
  <mergeCells count="1">
    <mergeCell ref="B1:D1"/>
  </mergeCells>
  <dataValidations count="2">
    <dataValidation type="list" allowBlank="1" showInputMessage="1" showErrorMessage="1" sqref="C17:G17" xr:uid="{00000000-0002-0000-0100-000001000000}">
      <formula1>$D$49:$D$51</formula1>
    </dataValidation>
    <dataValidation type="list" allowBlank="1" showInputMessage="1" showErrorMessage="1" sqref="C4:G14" xr:uid="{00000000-0002-0000-0100-000000000000}">
      <formula1>$C$49:$C$51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CB957-0256-4F8B-9CEE-DE47CAA85BBB}">
  <dimension ref="A1:H26"/>
  <sheetViews>
    <sheetView workbookViewId="0">
      <selection activeCell="F9" sqref="F9"/>
    </sheetView>
  </sheetViews>
  <sheetFormatPr defaultColWidth="0" defaultRowHeight="12.6" customHeight="1" zeroHeight="1" x14ac:dyDescent="0.2"/>
  <cols>
    <col min="1" max="1" width="7.140625" customWidth="1"/>
    <col min="2" max="2" width="27.42578125" customWidth="1"/>
    <col min="3" max="7" width="30.85546875" customWidth="1"/>
    <col min="8" max="8" width="8.7109375" customWidth="1"/>
    <col min="9" max="16384" width="8.7109375" hidden="1"/>
  </cols>
  <sheetData>
    <row r="1" spans="2:7" ht="51" customHeight="1" thickBot="1" x14ac:dyDescent="0.25">
      <c r="B1" s="72"/>
      <c r="C1" s="72"/>
      <c r="D1" s="72"/>
    </row>
    <row r="2" spans="2:7" ht="30" customHeight="1" x14ac:dyDescent="0.2">
      <c r="B2" s="77" t="str">
        <f>'Overzicht beoordelingsmatrix '!B7</f>
        <v>1. Duurzaamheid</v>
      </c>
      <c r="C2" s="78"/>
      <c r="D2" s="78"/>
      <c r="E2" s="78"/>
      <c r="F2" s="78"/>
      <c r="G2" s="79"/>
    </row>
    <row r="3" spans="2:7" ht="24.95" customHeight="1" x14ac:dyDescent="0.2">
      <c r="B3" s="29"/>
      <c r="C3" s="27" t="str">
        <f>'Overzicht beoordelingsmatrix '!C3</f>
        <v>Inschrijver 1</v>
      </c>
      <c r="D3" s="27" t="str">
        <f>'Overzicht beoordelingsmatrix '!D3</f>
        <v>Inschrijver 2</v>
      </c>
      <c r="E3" s="27" t="str">
        <f>'Overzicht beoordelingsmatrix '!E3</f>
        <v>Inschrijver 3</v>
      </c>
      <c r="F3" s="27" t="str">
        <f>'Overzicht beoordelingsmatrix '!F3</f>
        <v>Inschrijver 4</v>
      </c>
      <c r="G3" s="30" t="str">
        <f>'Overzicht beoordelingsmatrix '!G3</f>
        <v>Inschrijver 5</v>
      </c>
    </row>
    <row r="4" spans="2:7" ht="39.950000000000003" customHeight="1" x14ac:dyDescent="0.2">
      <c r="B4" s="31" t="s">
        <v>59</v>
      </c>
      <c r="C4" s="10" t="s">
        <v>38</v>
      </c>
      <c r="D4" s="10" t="s">
        <v>37</v>
      </c>
      <c r="E4" s="10" t="s">
        <v>37</v>
      </c>
      <c r="F4" s="10" t="s">
        <v>37</v>
      </c>
      <c r="G4" s="10" t="s">
        <v>37</v>
      </c>
    </row>
    <row r="5" spans="2:7" ht="39.950000000000003" customHeight="1" x14ac:dyDescent="0.2">
      <c r="B5" s="31" t="s">
        <v>60</v>
      </c>
      <c r="C5" s="10" t="s">
        <v>38</v>
      </c>
      <c r="D5" s="10" t="s">
        <v>37</v>
      </c>
      <c r="E5" s="10" t="s">
        <v>37</v>
      </c>
      <c r="F5" s="10" t="s">
        <v>37</v>
      </c>
      <c r="G5" s="10" t="s">
        <v>37</v>
      </c>
    </row>
    <row r="6" spans="2:7" ht="39.950000000000003" customHeight="1" x14ac:dyDescent="0.2">
      <c r="B6" s="31" t="s">
        <v>61</v>
      </c>
      <c r="C6" s="10" t="s">
        <v>38</v>
      </c>
      <c r="D6" s="10" t="s">
        <v>37</v>
      </c>
      <c r="E6" s="10" t="s">
        <v>37</v>
      </c>
      <c r="F6" s="10" t="s">
        <v>37</v>
      </c>
      <c r="G6" s="10" t="s">
        <v>37</v>
      </c>
    </row>
    <row r="7" spans="2:7" ht="39.950000000000003" customHeight="1" x14ac:dyDescent="0.2">
      <c r="B7" s="31" t="s">
        <v>62</v>
      </c>
      <c r="C7" s="10" t="s">
        <v>38</v>
      </c>
      <c r="D7" s="10" t="s">
        <v>37</v>
      </c>
      <c r="E7" s="10" t="s">
        <v>37</v>
      </c>
      <c r="F7" s="10" t="s">
        <v>37</v>
      </c>
      <c r="G7" s="10" t="s">
        <v>37</v>
      </c>
    </row>
    <row r="8" spans="2:7" ht="39.950000000000003" customHeight="1" x14ac:dyDescent="0.2">
      <c r="B8" s="32" t="s">
        <v>21</v>
      </c>
      <c r="C8" s="28" t="s">
        <v>38</v>
      </c>
      <c r="D8" s="28" t="s">
        <v>41</v>
      </c>
      <c r="E8" s="28" t="s">
        <v>41</v>
      </c>
      <c r="F8" s="28" t="s">
        <v>41</v>
      </c>
      <c r="G8" s="28" t="s">
        <v>41</v>
      </c>
    </row>
    <row r="9" spans="2:7" ht="24.95" customHeight="1" thickBot="1" x14ac:dyDescent="0.25">
      <c r="B9" s="18" t="s">
        <v>22</v>
      </c>
      <c r="C9" s="33">
        <f>IF(C8=$C$21,($D$21),IF(C8=$C$22,($D$22),IF(C8=$C$23,($D$23),IF(C8=$C$24,($D$24),IF(C8=$C$25,($D$25))))))</f>
        <v>0</v>
      </c>
      <c r="D9" s="33">
        <f t="shared" ref="D9" si="0">IF(D8=$C$21,($D$21),IF(D8=$C$22,($D$22),IF(D8=$C$23,($D$23),IF(D8=$C$24,($D$24),IF(D8=$C$25,($D$25))))))</f>
        <v>140</v>
      </c>
      <c r="E9" s="33">
        <f t="shared" ref="E9:G9" si="1">IF(E8=$C$21,($D$21),IF(E8=$C$22,($D$22),IF(E8=$C$23,($D$23),IF(E8=$C$24,($D$24),IF(E8=$C$25,($D$25))))))</f>
        <v>140</v>
      </c>
      <c r="F9" s="33">
        <f t="shared" si="1"/>
        <v>140</v>
      </c>
      <c r="G9" s="33">
        <f t="shared" si="1"/>
        <v>140</v>
      </c>
    </row>
    <row r="10" spans="2:7" ht="12.75" x14ac:dyDescent="0.2">
      <c r="B10" s="9"/>
      <c r="C10" s="9"/>
      <c r="D10" s="9"/>
      <c r="E10" s="9"/>
      <c r="F10" s="9"/>
      <c r="G10" s="9"/>
    </row>
    <row r="11" spans="2:7" ht="20.100000000000001" customHeight="1" x14ac:dyDescent="0.2">
      <c r="B11" s="11" t="s">
        <v>23</v>
      </c>
      <c r="C11" s="35">
        <v>200</v>
      </c>
      <c r="D11" s="9"/>
      <c r="E11" s="9"/>
      <c r="F11" s="9"/>
      <c r="G11" s="9"/>
    </row>
    <row r="12" spans="2:7" ht="12.75" x14ac:dyDescent="0.2">
      <c r="B12" s="9"/>
      <c r="C12" s="9"/>
      <c r="D12" s="9"/>
      <c r="E12" s="9"/>
      <c r="F12" s="9"/>
      <c r="G12" s="9"/>
    </row>
    <row r="13" spans="2:7" ht="12.75" x14ac:dyDescent="0.2">
      <c r="B13" s="9"/>
      <c r="C13" s="9"/>
      <c r="D13" s="9"/>
      <c r="E13" s="9"/>
      <c r="F13" s="9"/>
      <c r="G13" s="9"/>
    </row>
    <row r="14" spans="2:7" ht="12.75" x14ac:dyDescent="0.2">
      <c r="B14" s="9"/>
      <c r="C14" s="9"/>
      <c r="D14" s="9"/>
      <c r="E14" s="9"/>
      <c r="F14" s="9"/>
      <c r="G14" s="9"/>
    </row>
    <row r="15" spans="2:7" ht="12.75" x14ac:dyDescent="0.2">
      <c r="B15" s="9"/>
      <c r="C15" s="9"/>
      <c r="D15" s="9"/>
      <c r="E15" s="9"/>
      <c r="F15" s="9"/>
      <c r="G15" s="9"/>
    </row>
    <row r="16" spans="2:7" ht="12.75" hidden="1" x14ac:dyDescent="0.2"/>
    <row r="17" spans="2:7" ht="12.75" hidden="1" x14ac:dyDescent="0.2"/>
    <row r="18" spans="2:7" ht="12.75" hidden="1" x14ac:dyDescent="0.2"/>
    <row r="19" spans="2:7" ht="12.75" hidden="1" x14ac:dyDescent="0.2"/>
    <row r="20" spans="2:7" ht="25.5" hidden="1" x14ac:dyDescent="0.2">
      <c r="B20" s="13" t="s">
        <v>37</v>
      </c>
      <c r="C20" s="2" t="s">
        <v>65</v>
      </c>
    </row>
    <row r="21" spans="2:7" ht="12.75" hidden="1" x14ac:dyDescent="0.2">
      <c r="B21" s="2" t="s">
        <v>38</v>
      </c>
      <c r="C21" s="2" t="s">
        <v>38</v>
      </c>
      <c r="D21">
        <f>0%*C11</f>
        <v>0</v>
      </c>
      <c r="E21">
        <f>0%*D11</f>
        <v>0</v>
      </c>
      <c r="F21">
        <f>0%*E11</f>
        <v>0</v>
      </c>
      <c r="G21">
        <f>0%*F11</f>
        <v>0</v>
      </c>
    </row>
    <row r="22" spans="2:7" ht="12.75" hidden="1" x14ac:dyDescent="0.2">
      <c r="B22" s="2" t="s">
        <v>39</v>
      </c>
      <c r="C22" s="2" t="s">
        <v>39</v>
      </c>
      <c r="D22">
        <f>20%*C11</f>
        <v>40</v>
      </c>
      <c r="E22">
        <f>20%*D11</f>
        <v>0</v>
      </c>
      <c r="F22">
        <f>20%*E11</f>
        <v>0</v>
      </c>
      <c r="G22">
        <f>20%*F11</f>
        <v>0</v>
      </c>
    </row>
    <row r="23" spans="2:7" ht="12.75" hidden="1" x14ac:dyDescent="0.2">
      <c r="B23" s="2" t="s">
        <v>40</v>
      </c>
      <c r="C23" s="2" t="s">
        <v>40</v>
      </c>
      <c r="D23">
        <f>40%*C11</f>
        <v>80</v>
      </c>
      <c r="E23">
        <f>40%*D11</f>
        <v>0</v>
      </c>
      <c r="F23">
        <f>40%*E11</f>
        <v>0</v>
      </c>
      <c r="G23">
        <f>40%*F11</f>
        <v>0</v>
      </c>
    </row>
    <row r="24" spans="2:7" ht="12.75" hidden="1" x14ac:dyDescent="0.2">
      <c r="B24" s="2" t="s">
        <v>41</v>
      </c>
      <c r="C24" s="2" t="s">
        <v>41</v>
      </c>
      <c r="D24">
        <f>70%*C11</f>
        <v>140</v>
      </c>
      <c r="E24">
        <f>70%*D11</f>
        <v>0</v>
      </c>
      <c r="F24">
        <f>70%*E11</f>
        <v>0</v>
      </c>
      <c r="G24">
        <f>70%*F11</f>
        <v>0</v>
      </c>
    </row>
    <row r="25" spans="2:7" ht="12.75" hidden="1" x14ac:dyDescent="0.2">
      <c r="B25" s="2" t="s">
        <v>42</v>
      </c>
      <c r="C25" s="2" t="s">
        <v>42</v>
      </c>
      <c r="D25">
        <f>100%*C11</f>
        <v>200</v>
      </c>
      <c r="E25">
        <f>100%*D11</f>
        <v>0</v>
      </c>
      <c r="F25">
        <f>100%*E11</f>
        <v>0</v>
      </c>
      <c r="G25">
        <f>100%*F11</f>
        <v>0</v>
      </c>
    </row>
    <row r="26" spans="2:7" ht="12.75" hidden="1" x14ac:dyDescent="0.2"/>
  </sheetData>
  <sheetProtection algorithmName="SHA-512" hashValue="LJ8/nZXAUwIE4WSlJnfpY+aVDQdxfdBwNj0hEjXKfoSaoksaOtzlQAXoztBc5z9pf+R3qTwDoYcERapD4jSxgQ==" saltValue="iEeLoVz7CPxFkMihiq1PUg==" spinCount="100000" sheet="1" objects="1" scenarios="1"/>
  <mergeCells count="2">
    <mergeCell ref="B1:D1"/>
    <mergeCell ref="B2:G2"/>
  </mergeCells>
  <dataValidations count="2">
    <dataValidation type="list" allowBlank="1" showInputMessage="1" showErrorMessage="1" sqref="C8:G8" xr:uid="{5570A80B-2C9E-4F69-8608-EDB231FAA70B}">
      <formula1>$C$20:$C$25</formula1>
    </dataValidation>
    <dataValidation type="list" allowBlank="1" showInputMessage="1" showErrorMessage="1" sqref="C4:G7" xr:uid="{1E9D98C0-C058-4D73-A25A-08B4F149A476}">
      <formula1>$B$20:$B$25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421E-CCEA-40ED-8A7D-2FAE0C601C82}">
  <dimension ref="A1:H1048576"/>
  <sheetViews>
    <sheetView workbookViewId="0">
      <selection activeCell="C6" sqref="C6"/>
    </sheetView>
  </sheetViews>
  <sheetFormatPr defaultColWidth="0" defaultRowHeight="12.6" customHeight="1" zeroHeight="1" x14ac:dyDescent="0.2"/>
  <cols>
    <col min="1" max="1" width="7.140625" customWidth="1"/>
    <col min="2" max="2" width="27.42578125" customWidth="1"/>
    <col min="3" max="7" width="30.85546875" customWidth="1"/>
    <col min="8" max="8" width="8.7109375" customWidth="1"/>
    <col min="9" max="16384" width="8.7109375" hidden="1"/>
  </cols>
  <sheetData>
    <row r="1" spans="2:7" ht="51" customHeight="1" thickBot="1" x14ac:dyDescent="0.25">
      <c r="B1" s="72"/>
      <c r="C1" s="72"/>
      <c r="D1" s="72"/>
    </row>
    <row r="2" spans="2:7" ht="30" customHeight="1" x14ac:dyDescent="0.2">
      <c r="B2" s="77" t="str">
        <f>'Overzicht beoordelingsmatrix '!B8</f>
        <v>2. Dienstverlening en implementatie</v>
      </c>
      <c r="C2" s="78"/>
      <c r="D2" s="78"/>
      <c r="E2" s="78"/>
      <c r="F2" s="78"/>
      <c r="G2" s="79"/>
    </row>
    <row r="3" spans="2:7" ht="24.95" customHeight="1" x14ac:dyDescent="0.2">
      <c r="B3" s="29"/>
      <c r="C3" s="27" t="str">
        <f>'Overzicht beoordelingsmatrix '!C3</f>
        <v>Inschrijver 1</v>
      </c>
      <c r="D3" s="27" t="str">
        <f>'Overzicht beoordelingsmatrix '!D3</f>
        <v>Inschrijver 2</v>
      </c>
      <c r="E3" s="27" t="str">
        <f>'Overzicht beoordelingsmatrix '!E3</f>
        <v>Inschrijver 3</v>
      </c>
      <c r="F3" s="27" t="str">
        <f>'Overzicht beoordelingsmatrix '!F3</f>
        <v>Inschrijver 4</v>
      </c>
      <c r="G3" s="30" t="str">
        <f>'Overzicht beoordelingsmatrix '!G3</f>
        <v>Inschrijver 5</v>
      </c>
    </row>
    <row r="4" spans="2:7" ht="39.950000000000003" customHeight="1" x14ac:dyDescent="0.2">
      <c r="B4" s="31" t="s">
        <v>59</v>
      </c>
      <c r="C4" s="10" t="s">
        <v>37</v>
      </c>
      <c r="D4" s="10" t="s">
        <v>37</v>
      </c>
      <c r="E4" s="10" t="s">
        <v>37</v>
      </c>
      <c r="F4" s="10" t="s">
        <v>37</v>
      </c>
      <c r="G4" s="10" t="s">
        <v>37</v>
      </c>
    </row>
    <row r="5" spans="2:7" ht="39.950000000000003" customHeight="1" x14ac:dyDescent="0.2">
      <c r="B5" s="31" t="s">
        <v>60</v>
      </c>
      <c r="C5" s="10" t="s">
        <v>37</v>
      </c>
      <c r="D5" s="10" t="s">
        <v>37</v>
      </c>
      <c r="E5" s="10" t="s">
        <v>37</v>
      </c>
      <c r="F5" s="10" t="s">
        <v>37</v>
      </c>
      <c r="G5" s="10" t="s">
        <v>37</v>
      </c>
    </row>
    <row r="6" spans="2:7" ht="39.950000000000003" customHeight="1" x14ac:dyDescent="0.2">
      <c r="B6" s="31" t="s">
        <v>61</v>
      </c>
      <c r="C6" s="10" t="s">
        <v>37</v>
      </c>
      <c r="D6" s="10" t="s">
        <v>37</v>
      </c>
      <c r="E6" s="10" t="s">
        <v>37</v>
      </c>
      <c r="F6" s="10" t="s">
        <v>37</v>
      </c>
      <c r="G6" s="10" t="s">
        <v>37</v>
      </c>
    </row>
    <row r="7" spans="2:7" ht="39.950000000000003" customHeight="1" x14ac:dyDescent="0.2">
      <c r="B7" s="31" t="s">
        <v>62</v>
      </c>
      <c r="C7" s="10" t="s">
        <v>37</v>
      </c>
      <c r="D7" s="10" t="s">
        <v>37</v>
      </c>
      <c r="E7" s="10" t="s">
        <v>37</v>
      </c>
      <c r="F7" s="10" t="s">
        <v>37</v>
      </c>
      <c r="G7" s="10" t="s">
        <v>37</v>
      </c>
    </row>
    <row r="8" spans="2:7" ht="39.950000000000003" customHeight="1" x14ac:dyDescent="0.2">
      <c r="B8" s="32" t="s">
        <v>21</v>
      </c>
      <c r="C8" s="28" t="s">
        <v>38</v>
      </c>
      <c r="D8" s="28" t="s">
        <v>41</v>
      </c>
      <c r="E8" s="28" t="s">
        <v>41</v>
      </c>
      <c r="F8" s="28" t="s">
        <v>41</v>
      </c>
      <c r="G8" s="28" t="s">
        <v>41</v>
      </c>
    </row>
    <row r="9" spans="2:7" ht="24.95" customHeight="1" thickBot="1" x14ac:dyDescent="0.25">
      <c r="B9" s="18" t="s">
        <v>22</v>
      </c>
      <c r="C9" s="33">
        <f>IF(C8=$C$21,($D$21),IF(C8=$C$22,($D$22),IF(C8=$C$23,($D$23),IF(C8=$C$24,($D$24),IF(C8=$C$25,($D$25))))))</f>
        <v>0</v>
      </c>
      <c r="D9" s="33">
        <f>IF(D8=$C$21,($D$21),IF(D8=$C$22,($D$22),IF(D8=$C$23,($D$23),IF(D8=$C$24,($D$24),IF(D8=$C$25,($D$25))))))</f>
        <v>140</v>
      </c>
      <c r="E9" s="33">
        <f t="shared" ref="E9:G9" si="0">IF(E8=$C$21,($D$21),IF(E8=$C$22,($D$22),IF(E8=$C$23,($D$23),IF(E8=$C$24,($D$24),IF(E8=$C$25,($D$25))))))</f>
        <v>140</v>
      </c>
      <c r="F9" s="33">
        <f t="shared" si="0"/>
        <v>140</v>
      </c>
      <c r="G9" s="34">
        <f t="shared" si="0"/>
        <v>140</v>
      </c>
    </row>
    <row r="10" spans="2:7" ht="12.75" x14ac:dyDescent="0.2">
      <c r="B10" s="9"/>
      <c r="C10" s="9"/>
      <c r="D10" s="9"/>
      <c r="E10" s="9"/>
      <c r="F10" s="9"/>
      <c r="G10" s="9"/>
    </row>
    <row r="11" spans="2:7" ht="20.100000000000001" customHeight="1" x14ac:dyDescent="0.2">
      <c r="B11" s="11" t="s">
        <v>23</v>
      </c>
      <c r="C11" s="35">
        <v>200</v>
      </c>
      <c r="D11" s="9"/>
      <c r="E11" s="9"/>
      <c r="F11" s="9"/>
      <c r="G11" s="9"/>
    </row>
    <row r="12" spans="2:7" ht="12.75" x14ac:dyDescent="0.2">
      <c r="B12" s="9"/>
      <c r="C12" s="9"/>
      <c r="D12" s="9"/>
      <c r="E12" s="9"/>
      <c r="F12" s="9"/>
      <c r="G12" s="9"/>
    </row>
    <row r="13" spans="2:7" ht="12.75" x14ac:dyDescent="0.2">
      <c r="B13" s="9"/>
      <c r="C13" s="9"/>
      <c r="D13" s="9"/>
      <c r="E13" s="9"/>
      <c r="F13" s="9"/>
      <c r="G13" s="9"/>
    </row>
    <row r="14" spans="2:7" ht="21" customHeight="1" x14ac:dyDescent="0.2">
      <c r="B14" s="9"/>
      <c r="C14" s="9"/>
      <c r="D14" s="9"/>
      <c r="E14" s="9"/>
      <c r="F14" s="9"/>
      <c r="G14" s="9"/>
    </row>
    <row r="15" spans="2:7" ht="12.75" x14ac:dyDescent="0.2">
      <c r="B15" s="9"/>
      <c r="C15" s="9"/>
      <c r="D15" s="9"/>
      <c r="E15" s="9"/>
      <c r="F15" s="9"/>
      <c r="G15" s="9"/>
    </row>
    <row r="16" spans="2:7" ht="12.6" customHeight="1" x14ac:dyDescent="0.2"/>
    <row r="17" spans="2:7" ht="12.6" customHeight="1" x14ac:dyDescent="0.2"/>
    <row r="18" spans="2:7" ht="12.6" customHeight="1" x14ac:dyDescent="0.2"/>
    <row r="19" spans="2:7" ht="12.6" customHeight="1" x14ac:dyDescent="0.2"/>
    <row r="20" spans="2:7" ht="29.1" hidden="1" customHeight="1" x14ac:dyDescent="0.2">
      <c r="B20" s="13" t="s">
        <v>37</v>
      </c>
      <c r="C20" s="2" t="s">
        <v>21</v>
      </c>
    </row>
    <row r="21" spans="2:7" ht="12.75" hidden="1" x14ac:dyDescent="0.2">
      <c r="B21" s="2" t="s">
        <v>38</v>
      </c>
      <c r="C21" s="2" t="s">
        <v>38</v>
      </c>
      <c r="D21">
        <f>0%*C11</f>
        <v>0</v>
      </c>
      <c r="E21">
        <f>0%*D11</f>
        <v>0</v>
      </c>
      <c r="F21">
        <f>0%*E11</f>
        <v>0</v>
      </c>
      <c r="G21">
        <f>0%*F11</f>
        <v>0</v>
      </c>
    </row>
    <row r="22" spans="2:7" ht="12.75" hidden="1" x14ac:dyDescent="0.2">
      <c r="B22" s="2" t="s">
        <v>39</v>
      </c>
      <c r="C22" s="2" t="s">
        <v>39</v>
      </c>
      <c r="D22">
        <f>20%*C11</f>
        <v>40</v>
      </c>
      <c r="E22">
        <f>20%*D11</f>
        <v>0</v>
      </c>
      <c r="F22">
        <f>20%*E11</f>
        <v>0</v>
      </c>
      <c r="G22">
        <f>20%*F11</f>
        <v>0</v>
      </c>
    </row>
    <row r="23" spans="2:7" ht="12.75" hidden="1" x14ac:dyDescent="0.2">
      <c r="B23" s="2" t="s">
        <v>40</v>
      </c>
      <c r="C23" s="2" t="s">
        <v>40</v>
      </c>
      <c r="D23">
        <f>40%*C11</f>
        <v>80</v>
      </c>
      <c r="E23">
        <f>40%*D11</f>
        <v>0</v>
      </c>
      <c r="F23">
        <f>40%*E11</f>
        <v>0</v>
      </c>
      <c r="G23">
        <f>40%*F11</f>
        <v>0</v>
      </c>
    </row>
    <row r="24" spans="2:7" ht="12.75" hidden="1" x14ac:dyDescent="0.2">
      <c r="B24" s="2" t="s">
        <v>41</v>
      </c>
      <c r="C24" s="2" t="s">
        <v>41</v>
      </c>
      <c r="D24">
        <f>70%*C11</f>
        <v>140</v>
      </c>
      <c r="E24">
        <f>70%*D11</f>
        <v>0</v>
      </c>
      <c r="F24">
        <f>70%*E11</f>
        <v>0</v>
      </c>
      <c r="G24">
        <f>70%*F11</f>
        <v>0</v>
      </c>
    </row>
    <row r="25" spans="2:7" ht="12.75" hidden="1" x14ac:dyDescent="0.2">
      <c r="B25" s="2" t="s">
        <v>42</v>
      </c>
      <c r="C25" s="2" t="s">
        <v>42</v>
      </c>
      <c r="D25">
        <f>100%*C11</f>
        <v>200</v>
      </c>
      <c r="E25">
        <f>100%*D11</f>
        <v>0</v>
      </c>
      <c r="F25">
        <f>100%*E11</f>
        <v>0</v>
      </c>
      <c r="G25">
        <f>100%*F11</f>
        <v>0</v>
      </c>
    </row>
    <row r="26" spans="2:7" ht="12.6" customHeight="1" x14ac:dyDescent="0.2"/>
    <row r="27" spans="2:7" ht="12.6" customHeight="1" x14ac:dyDescent="0.2"/>
    <row r="1048561" ht="12.6" customHeight="1" x14ac:dyDescent="0.2"/>
    <row r="1048576" ht="12.75" hidden="1" x14ac:dyDescent="0.2"/>
  </sheetData>
  <sheetProtection algorithmName="SHA-512" hashValue="KA/RIQCymt8sfknerguu0LuGZMI06s1qyEifrJpWqYPcafVu/dWN1g1fssdPdWlMMkEe/0SJP3m3MRB0O1mFVg==" saltValue="xpZ4zO4BgVq0ZI1G89+DZw==" spinCount="100000" sheet="1" objects="1" scenarios="1"/>
  <mergeCells count="2">
    <mergeCell ref="B1:D1"/>
    <mergeCell ref="B2:G2"/>
  </mergeCells>
  <dataValidations count="2">
    <dataValidation type="list" allowBlank="1" showInputMessage="1" showErrorMessage="1" sqref="C8:G8" xr:uid="{D6DA35CD-2FAB-4A3B-8C10-912CE47D2F91}">
      <formula1>$C$20:$C$25</formula1>
    </dataValidation>
    <dataValidation type="list" allowBlank="1" showInputMessage="1" showErrorMessage="1" sqref="C4:G7" xr:uid="{4DC1A0E9-6D62-4D9B-8F40-533C01653122}">
      <formula1>$B$20:$B$25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9"/>
  <sheetViews>
    <sheetView workbookViewId="0">
      <selection activeCell="E8" sqref="E8"/>
    </sheetView>
  </sheetViews>
  <sheetFormatPr defaultColWidth="0" defaultRowHeight="12.75" zeroHeight="1" x14ac:dyDescent="0.2"/>
  <cols>
    <col min="1" max="1" width="7.140625" customWidth="1"/>
    <col min="2" max="2" width="29.140625" bestFit="1" customWidth="1"/>
    <col min="3" max="7" width="27.42578125" customWidth="1"/>
    <col min="8" max="8" width="8.7109375" customWidth="1"/>
    <col min="9" max="17" width="0" hidden="1" customWidth="1"/>
    <col min="18" max="16384" width="8.7109375" hidden="1"/>
  </cols>
  <sheetData>
    <row r="1" spans="2:7" ht="51" customHeight="1" x14ac:dyDescent="0.2">
      <c r="B1" s="72"/>
      <c r="C1" s="72"/>
      <c r="D1" s="72"/>
      <c r="E1" s="72"/>
      <c r="F1" s="72"/>
      <c r="G1" s="72"/>
    </row>
    <row r="2" spans="2:7" ht="30" customHeight="1" x14ac:dyDescent="0.2">
      <c r="B2" s="83" t="str">
        <f>'Overzicht beoordelingsmatrix '!B9</f>
        <v>3. Smaaktest</v>
      </c>
      <c r="C2" s="84"/>
      <c r="D2" s="84"/>
      <c r="E2" s="84"/>
      <c r="F2" s="84"/>
      <c r="G2" s="85"/>
    </row>
    <row r="3" spans="2:7" ht="18" customHeight="1" x14ac:dyDescent="0.2">
      <c r="B3" s="11" t="s">
        <v>23</v>
      </c>
      <c r="C3" s="88">
        <v>300</v>
      </c>
      <c r="D3" s="89"/>
      <c r="E3" s="89"/>
      <c r="F3" s="89"/>
      <c r="G3" s="90"/>
    </row>
    <row r="4" spans="2:7" ht="24.95" customHeight="1" x14ac:dyDescent="0.2">
      <c r="B4" s="86" t="str">
        <f>'Overzicht beoordelingsmatrix '!C3</f>
        <v>Inschrijver 1</v>
      </c>
      <c r="C4" s="70"/>
      <c r="D4" s="70"/>
      <c r="E4" s="70"/>
      <c r="F4" s="70"/>
      <c r="G4" s="87"/>
    </row>
    <row r="5" spans="2:7" ht="39.950000000000003" customHeight="1" x14ac:dyDescent="0.2">
      <c r="B5" s="7" t="s">
        <v>58</v>
      </c>
      <c r="C5" s="57" t="s">
        <v>44</v>
      </c>
      <c r="D5" s="54" t="s">
        <v>51</v>
      </c>
      <c r="E5" s="54" t="s">
        <v>56</v>
      </c>
      <c r="F5" s="54" t="s">
        <v>57</v>
      </c>
      <c r="G5" s="54" t="s">
        <v>64</v>
      </c>
    </row>
    <row r="6" spans="2:7" ht="39.950000000000003" customHeight="1" x14ac:dyDescent="0.2">
      <c r="B6" s="55" t="s">
        <v>52</v>
      </c>
      <c r="C6" s="57">
        <v>100</v>
      </c>
      <c r="D6" s="52">
        <v>100</v>
      </c>
      <c r="E6" s="53">
        <v>300</v>
      </c>
      <c r="F6" s="50">
        <f>D6*4</f>
        <v>400</v>
      </c>
      <c r="G6" s="51">
        <f>(C6/F6)*E6</f>
        <v>75</v>
      </c>
    </row>
    <row r="7" spans="2:7" ht="39.950000000000003" customHeight="1" x14ac:dyDescent="0.2">
      <c r="B7" s="55" t="s">
        <v>53</v>
      </c>
      <c r="C7" s="57">
        <v>55</v>
      </c>
      <c r="D7" s="52">
        <v>50</v>
      </c>
      <c r="E7" s="53">
        <v>150</v>
      </c>
      <c r="F7" s="50">
        <f t="shared" ref="F7:F10" si="0">D7*4</f>
        <v>200</v>
      </c>
      <c r="G7" s="51">
        <f t="shared" ref="G7:G10" si="1">(C7/F7)*E7</f>
        <v>41.25</v>
      </c>
    </row>
    <row r="8" spans="2:7" ht="39.950000000000003" customHeight="1" x14ac:dyDescent="0.2">
      <c r="B8" s="55" t="s">
        <v>54</v>
      </c>
      <c r="C8" s="8">
        <v>65</v>
      </c>
      <c r="D8" s="52">
        <v>50</v>
      </c>
      <c r="E8" s="53">
        <v>100</v>
      </c>
      <c r="F8" s="50">
        <f t="shared" si="0"/>
        <v>200</v>
      </c>
      <c r="G8" s="51">
        <f t="shared" si="1"/>
        <v>32.5</v>
      </c>
    </row>
    <row r="9" spans="2:7" ht="39.950000000000003" customHeight="1" x14ac:dyDescent="0.2">
      <c r="B9" s="55" t="s">
        <v>66</v>
      </c>
      <c r="C9" s="8">
        <v>40</v>
      </c>
      <c r="D9" s="52">
        <v>25</v>
      </c>
      <c r="E9" s="53">
        <v>80</v>
      </c>
      <c r="F9" s="50">
        <f t="shared" ref="F9" si="2">D9*4</f>
        <v>100</v>
      </c>
      <c r="G9" s="51">
        <f t="shared" ref="G9" si="3">(C9/F9)*E9</f>
        <v>32</v>
      </c>
    </row>
    <row r="10" spans="2:7" ht="39.950000000000003" customHeight="1" x14ac:dyDescent="0.2">
      <c r="B10" s="55" t="s">
        <v>55</v>
      </c>
      <c r="C10" s="8">
        <v>40</v>
      </c>
      <c r="D10" s="52">
        <v>20</v>
      </c>
      <c r="E10" s="53">
        <v>70</v>
      </c>
      <c r="F10" s="50">
        <f t="shared" si="0"/>
        <v>80</v>
      </c>
      <c r="G10" s="51">
        <f t="shared" si="1"/>
        <v>35</v>
      </c>
    </row>
    <row r="11" spans="2:7" ht="39.950000000000003" customHeight="1" x14ac:dyDescent="0.2">
      <c r="B11" s="56" t="s">
        <v>15</v>
      </c>
      <c r="C11" s="58">
        <f>SUM(C6:C10)</f>
        <v>300</v>
      </c>
      <c r="D11" s="80"/>
      <c r="E11" s="81"/>
      <c r="F11" s="82"/>
      <c r="G11" s="59">
        <f>SUM(G6:G10)</f>
        <v>215.75</v>
      </c>
    </row>
    <row r="12" spans="2:7" x14ac:dyDescent="0.2">
      <c r="B12" s="60"/>
      <c r="C12" s="61"/>
      <c r="D12" s="61"/>
      <c r="E12" s="61"/>
      <c r="F12" s="61"/>
      <c r="G12" s="62"/>
    </row>
    <row r="13" spans="2:7" ht="21.95" customHeight="1" x14ac:dyDescent="0.2">
      <c r="B13" s="86" t="s">
        <v>33</v>
      </c>
      <c r="C13" s="70"/>
      <c r="D13" s="70"/>
      <c r="E13" s="70"/>
      <c r="F13" s="70"/>
      <c r="G13" s="87"/>
    </row>
    <row r="14" spans="2:7" ht="24.95" customHeight="1" x14ac:dyDescent="0.2">
      <c r="B14" s="7" t="s">
        <v>58</v>
      </c>
      <c r="C14" s="49" t="s">
        <v>44</v>
      </c>
      <c r="D14" s="54" t="s">
        <v>51</v>
      </c>
      <c r="E14" s="54" t="s">
        <v>56</v>
      </c>
      <c r="F14" s="54" t="s">
        <v>57</v>
      </c>
      <c r="G14" s="54" t="s">
        <v>64</v>
      </c>
    </row>
    <row r="15" spans="2:7" ht="41.25" customHeight="1" x14ac:dyDescent="0.2">
      <c r="B15" s="55" t="s">
        <v>52</v>
      </c>
      <c r="C15" s="57">
        <v>100</v>
      </c>
      <c r="D15" s="52">
        <v>100</v>
      </c>
      <c r="E15" s="53">
        <v>350</v>
      </c>
      <c r="F15" s="50">
        <f>D15*4</f>
        <v>400</v>
      </c>
      <c r="G15" s="51">
        <f>(C15/F15)*E15</f>
        <v>87.5</v>
      </c>
    </row>
    <row r="16" spans="2:7" ht="38.25" customHeight="1" x14ac:dyDescent="0.2">
      <c r="B16" s="55" t="s">
        <v>53</v>
      </c>
      <c r="C16" s="57">
        <v>55</v>
      </c>
      <c r="D16" s="52">
        <v>50</v>
      </c>
      <c r="E16" s="53">
        <v>120</v>
      </c>
      <c r="F16" s="50">
        <f t="shared" ref="F16:F18" si="4">D16*4</f>
        <v>200</v>
      </c>
      <c r="G16" s="51">
        <f t="shared" ref="G16:G18" si="5">(C16/F16)*E16</f>
        <v>33</v>
      </c>
    </row>
    <row r="17" spans="2:7" ht="44.25" customHeight="1" x14ac:dyDescent="0.2">
      <c r="B17" s="55" t="s">
        <v>54</v>
      </c>
      <c r="C17" s="8">
        <v>65</v>
      </c>
      <c r="D17" s="52">
        <v>50</v>
      </c>
      <c r="E17" s="53">
        <v>100</v>
      </c>
      <c r="F17" s="50">
        <f t="shared" si="4"/>
        <v>200</v>
      </c>
      <c r="G17" s="51">
        <f t="shared" si="5"/>
        <v>32.5</v>
      </c>
    </row>
    <row r="18" spans="2:7" ht="37.5" customHeight="1" x14ac:dyDescent="0.2">
      <c r="B18" s="55" t="s">
        <v>66</v>
      </c>
      <c r="C18" s="8">
        <v>40</v>
      </c>
      <c r="D18" s="52">
        <v>25</v>
      </c>
      <c r="E18" s="53">
        <v>80</v>
      </c>
      <c r="F18" s="50">
        <f t="shared" si="4"/>
        <v>100</v>
      </c>
      <c r="G18" s="51">
        <f t="shared" si="5"/>
        <v>32</v>
      </c>
    </row>
    <row r="19" spans="2:7" ht="33.950000000000003" customHeight="1" x14ac:dyDescent="0.2">
      <c r="B19" s="55" t="s">
        <v>55</v>
      </c>
      <c r="C19" s="8">
        <v>40</v>
      </c>
      <c r="D19" s="52">
        <v>20</v>
      </c>
      <c r="E19" s="53">
        <v>70</v>
      </c>
      <c r="F19" s="50">
        <f t="shared" ref="F19" si="6">D19*4</f>
        <v>80</v>
      </c>
      <c r="G19" s="51">
        <f t="shared" ref="G19" si="7">(C19/F19)*E19</f>
        <v>35</v>
      </c>
    </row>
    <row r="20" spans="2:7" ht="31.5" customHeight="1" x14ac:dyDescent="0.2">
      <c r="B20" s="56" t="s">
        <v>15</v>
      </c>
      <c r="C20" s="58">
        <f>SUM(C15:C19)</f>
        <v>300</v>
      </c>
      <c r="D20" s="80"/>
      <c r="E20" s="81"/>
      <c r="F20" s="82"/>
      <c r="G20" s="59">
        <f>SUM(G15:G19)</f>
        <v>220</v>
      </c>
    </row>
    <row r="21" spans="2:7" x14ac:dyDescent="0.2">
      <c r="B21" s="60"/>
      <c r="C21" s="61"/>
      <c r="D21" s="61"/>
      <c r="E21" s="61"/>
      <c r="F21" s="61"/>
      <c r="G21" s="62"/>
    </row>
    <row r="22" spans="2:7" ht="24.95" customHeight="1" x14ac:dyDescent="0.2">
      <c r="B22" s="86" t="s">
        <v>34</v>
      </c>
      <c r="C22" s="70"/>
      <c r="D22" s="70"/>
      <c r="E22" s="70"/>
      <c r="F22" s="70"/>
      <c r="G22" s="87"/>
    </row>
    <row r="23" spans="2:7" ht="27.6" customHeight="1" x14ac:dyDescent="0.2">
      <c r="B23" s="7" t="s">
        <v>58</v>
      </c>
      <c r="C23" s="49" t="s">
        <v>44</v>
      </c>
      <c r="D23" s="54" t="s">
        <v>51</v>
      </c>
      <c r="E23" s="54" t="s">
        <v>56</v>
      </c>
      <c r="F23" s="54" t="s">
        <v>57</v>
      </c>
      <c r="G23" s="54" t="s">
        <v>64</v>
      </c>
    </row>
    <row r="24" spans="2:7" ht="36.6" customHeight="1" x14ac:dyDescent="0.2">
      <c r="B24" s="55" t="s">
        <v>52</v>
      </c>
      <c r="C24" s="57">
        <v>100</v>
      </c>
      <c r="D24" s="52">
        <v>100</v>
      </c>
      <c r="E24" s="53">
        <v>300</v>
      </c>
      <c r="F24" s="50">
        <f>D24*4</f>
        <v>400</v>
      </c>
      <c r="G24" s="51">
        <f>(C24/F24)*E24</f>
        <v>75</v>
      </c>
    </row>
    <row r="25" spans="2:7" ht="36.6" customHeight="1" x14ac:dyDescent="0.2">
      <c r="B25" s="55" t="s">
        <v>53</v>
      </c>
      <c r="C25" s="57">
        <v>55</v>
      </c>
      <c r="D25" s="52">
        <v>50</v>
      </c>
      <c r="E25" s="53">
        <v>120</v>
      </c>
      <c r="F25" s="50">
        <f t="shared" ref="F25:F27" si="8">D25*4</f>
        <v>200</v>
      </c>
      <c r="G25" s="51">
        <f t="shared" ref="G25:G27" si="9">(C25/F25)*E25</f>
        <v>33</v>
      </c>
    </row>
    <row r="26" spans="2:7" ht="35.450000000000003" customHeight="1" x14ac:dyDescent="0.2">
      <c r="B26" s="55" t="s">
        <v>54</v>
      </c>
      <c r="C26" s="8">
        <v>65</v>
      </c>
      <c r="D26" s="52">
        <v>50</v>
      </c>
      <c r="E26" s="53">
        <v>100</v>
      </c>
      <c r="F26" s="50">
        <f t="shared" si="8"/>
        <v>200</v>
      </c>
      <c r="G26" s="51">
        <f t="shared" si="9"/>
        <v>32.5</v>
      </c>
    </row>
    <row r="27" spans="2:7" ht="35.450000000000003" customHeight="1" x14ac:dyDescent="0.2">
      <c r="B27" s="55" t="s">
        <v>66</v>
      </c>
      <c r="C27" s="8">
        <v>40</v>
      </c>
      <c r="D27" s="52">
        <v>25</v>
      </c>
      <c r="E27" s="53">
        <v>90</v>
      </c>
      <c r="F27" s="50">
        <f t="shared" si="8"/>
        <v>100</v>
      </c>
      <c r="G27" s="51">
        <f t="shared" si="9"/>
        <v>36</v>
      </c>
    </row>
    <row r="28" spans="2:7" ht="30" customHeight="1" x14ac:dyDescent="0.2">
      <c r="B28" s="55" t="s">
        <v>55</v>
      </c>
      <c r="C28" s="8">
        <v>40</v>
      </c>
      <c r="D28" s="52">
        <v>20</v>
      </c>
      <c r="E28" s="53">
        <v>70</v>
      </c>
      <c r="F28" s="50">
        <f t="shared" ref="F28" si="10">D28*4</f>
        <v>80</v>
      </c>
      <c r="G28" s="51">
        <f t="shared" ref="G28" si="11">(C28/F28)*E28</f>
        <v>35</v>
      </c>
    </row>
    <row r="29" spans="2:7" ht="28.5" customHeight="1" x14ac:dyDescent="0.2">
      <c r="B29" s="56" t="s">
        <v>15</v>
      </c>
      <c r="C29" s="58">
        <f>SUM(C24:C28)</f>
        <v>300</v>
      </c>
      <c r="D29" s="80"/>
      <c r="E29" s="81"/>
      <c r="F29" s="82"/>
      <c r="G29" s="59">
        <f>SUM(G24:G28)</f>
        <v>211.5</v>
      </c>
    </row>
    <row r="30" spans="2:7" x14ac:dyDescent="0.2">
      <c r="B30" s="60"/>
      <c r="C30" s="61"/>
      <c r="D30" s="61"/>
      <c r="E30" s="61"/>
      <c r="F30" s="61"/>
      <c r="G30" s="62"/>
    </row>
    <row r="31" spans="2:7" ht="24.95" customHeight="1" x14ac:dyDescent="0.2">
      <c r="B31" s="86" t="s">
        <v>35</v>
      </c>
      <c r="C31" s="70"/>
      <c r="D31" s="70"/>
      <c r="E31" s="70"/>
      <c r="F31" s="70"/>
      <c r="G31" s="87"/>
    </row>
    <row r="32" spans="2:7" ht="33" customHeight="1" x14ac:dyDescent="0.2">
      <c r="B32" s="7" t="s">
        <v>58</v>
      </c>
      <c r="C32" s="49" t="s">
        <v>44</v>
      </c>
      <c r="D32" s="54" t="s">
        <v>51</v>
      </c>
      <c r="E32" s="54" t="s">
        <v>56</v>
      </c>
      <c r="F32" s="54" t="s">
        <v>57</v>
      </c>
      <c r="G32" s="54" t="s">
        <v>64</v>
      </c>
    </row>
    <row r="33" spans="2:7" ht="38.25" customHeight="1" x14ac:dyDescent="0.2">
      <c r="B33" s="55" t="s">
        <v>52</v>
      </c>
      <c r="C33" s="57">
        <v>100</v>
      </c>
      <c r="D33" s="52">
        <v>100</v>
      </c>
      <c r="E33" s="53">
        <v>350</v>
      </c>
      <c r="F33" s="50">
        <f>D33*4</f>
        <v>400</v>
      </c>
      <c r="G33" s="51">
        <f>(C33/F33)*E33</f>
        <v>87.5</v>
      </c>
    </row>
    <row r="34" spans="2:7" ht="33.75" customHeight="1" x14ac:dyDescent="0.2">
      <c r="B34" s="55" t="s">
        <v>53</v>
      </c>
      <c r="C34" s="57">
        <v>55</v>
      </c>
      <c r="D34" s="52">
        <v>50</v>
      </c>
      <c r="E34" s="53">
        <v>120</v>
      </c>
      <c r="F34" s="50">
        <f t="shared" ref="F34:F36" si="12">D34*4</f>
        <v>200</v>
      </c>
      <c r="G34" s="51">
        <f t="shared" ref="G34:G36" si="13">(C34/F34)*E34</f>
        <v>33</v>
      </c>
    </row>
    <row r="35" spans="2:7" ht="36.75" customHeight="1" x14ac:dyDescent="0.2">
      <c r="B35" s="55" t="s">
        <v>54</v>
      </c>
      <c r="C35" s="8">
        <v>65</v>
      </c>
      <c r="D35" s="52">
        <v>50</v>
      </c>
      <c r="E35" s="53">
        <v>100</v>
      </c>
      <c r="F35" s="50">
        <f t="shared" si="12"/>
        <v>200</v>
      </c>
      <c r="G35" s="51">
        <f t="shared" si="13"/>
        <v>32.5</v>
      </c>
    </row>
    <row r="36" spans="2:7" ht="36" customHeight="1" x14ac:dyDescent="0.2">
      <c r="B36" s="55" t="s">
        <v>66</v>
      </c>
      <c r="C36" s="8">
        <v>40</v>
      </c>
      <c r="D36" s="52">
        <v>25</v>
      </c>
      <c r="E36" s="53">
        <v>80</v>
      </c>
      <c r="F36" s="50">
        <f t="shared" si="12"/>
        <v>100</v>
      </c>
      <c r="G36" s="51">
        <f t="shared" si="13"/>
        <v>32</v>
      </c>
    </row>
    <row r="37" spans="2:7" ht="28.5" customHeight="1" x14ac:dyDescent="0.2">
      <c r="B37" s="55" t="s">
        <v>55</v>
      </c>
      <c r="C37" s="8">
        <v>40</v>
      </c>
      <c r="D37" s="52">
        <v>20</v>
      </c>
      <c r="E37" s="53">
        <v>70</v>
      </c>
      <c r="F37" s="50">
        <f t="shared" ref="F37" si="14">D37*4</f>
        <v>80</v>
      </c>
      <c r="G37" s="50">
        <f t="shared" ref="G37" si="15">(C37/F37)*E37</f>
        <v>35</v>
      </c>
    </row>
    <row r="38" spans="2:7" ht="27.95" customHeight="1" x14ac:dyDescent="0.2">
      <c r="B38" s="56" t="s">
        <v>15</v>
      </c>
      <c r="C38" s="58">
        <f>SUM(C33:C37)</f>
        <v>300</v>
      </c>
      <c r="D38" s="80"/>
      <c r="E38" s="81"/>
      <c r="F38" s="82"/>
      <c r="G38" s="59">
        <f>SUM(G33:G37)</f>
        <v>220</v>
      </c>
    </row>
    <row r="39" spans="2:7" x14ac:dyDescent="0.2">
      <c r="B39" s="60"/>
      <c r="C39" s="61"/>
      <c r="D39" s="61"/>
      <c r="E39" s="61"/>
      <c r="F39" s="61"/>
      <c r="G39" s="62"/>
    </row>
    <row r="40" spans="2:7" ht="24.95" customHeight="1" x14ac:dyDescent="0.2">
      <c r="B40" s="86" t="s">
        <v>36</v>
      </c>
      <c r="C40" s="70"/>
      <c r="D40" s="70"/>
      <c r="E40" s="70"/>
      <c r="F40" s="70"/>
      <c r="G40" s="87"/>
    </row>
    <row r="41" spans="2:7" ht="33" customHeight="1" x14ac:dyDescent="0.2">
      <c r="B41" s="7" t="s">
        <v>58</v>
      </c>
      <c r="C41" s="49" t="s">
        <v>44</v>
      </c>
      <c r="D41" s="54" t="s">
        <v>51</v>
      </c>
      <c r="E41" s="54" t="s">
        <v>56</v>
      </c>
      <c r="F41" s="54" t="s">
        <v>57</v>
      </c>
      <c r="G41" s="54" t="s">
        <v>64</v>
      </c>
    </row>
    <row r="42" spans="2:7" ht="45.75" customHeight="1" x14ac:dyDescent="0.2">
      <c r="B42" s="55" t="s">
        <v>52</v>
      </c>
      <c r="C42" s="57">
        <v>100</v>
      </c>
      <c r="D42" s="52">
        <v>100</v>
      </c>
      <c r="E42" s="53">
        <v>300</v>
      </c>
      <c r="F42" s="50">
        <f>D42*4</f>
        <v>400</v>
      </c>
      <c r="G42" s="51">
        <f>(C42/F42)*E42</f>
        <v>75</v>
      </c>
    </row>
    <row r="43" spans="2:7" ht="36.75" customHeight="1" x14ac:dyDescent="0.2">
      <c r="B43" s="55" t="s">
        <v>53</v>
      </c>
      <c r="C43" s="57">
        <v>55</v>
      </c>
      <c r="D43" s="52">
        <v>50</v>
      </c>
      <c r="E43" s="53">
        <v>110</v>
      </c>
      <c r="F43" s="50">
        <f t="shared" ref="F43:F45" si="16">D43*4</f>
        <v>200</v>
      </c>
      <c r="G43" s="51">
        <f t="shared" ref="G43:G45" si="17">(C43/F43)*E43</f>
        <v>30.250000000000004</v>
      </c>
    </row>
    <row r="44" spans="2:7" ht="36.6" customHeight="1" x14ac:dyDescent="0.2">
      <c r="B44" s="55" t="s">
        <v>54</v>
      </c>
      <c r="C44" s="8">
        <v>65</v>
      </c>
      <c r="D44" s="52">
        <v>50</v>
      </c>
      <c r="E44" s="53">
        <v>100</v>
      </c>
      <c r="F44" s="50">
        <f t="shared" si="16"/>
        <v>200</v>
      </c>
      <c r="G44" s="51">
        <f t="shared" si="17"/>
        <v>32.5</v>
      </c>
    </row>
    <row r="45" spans="2:7" ht="36.6" customHeight="1" x14ac:dyDescent="0.2">
      <c r="B45" s="55" t="s">
        <v>66</v>
      </c>
      <c r="C45" s="8">
        <v>40</v>
      </c>
      <c r="D45" s="52">
        <v>25</v>
      </c>
      <c r="E45" s="53">
        <v>90</v>
      </c>
      <c r="F45" s="50">
        <f t="shared" si="16"/>
        <v>100</v>
      </c>
      <c r="G45" s="51">
        <f t="shared" si="17"/>
        <v>36</v>
      </c>
    </row>
    <row r="46" spans="2:7" ht="36.950000000000003" customHeight="1" x14ac:dyDescent="0.2">
      <c r="B46" s="55" t="s">
        <v>55</v>
      </c>
      <c r="C46" s="8">
        <v>40</v>
      </c>
      <c r="D46" s="52">
        <v>20</v>
      </c>
      <c r="E46" s="53">
        <v>70</v>
      </c>
      <c r="F46" s="50">
        <f t="shared" ref="F46" si="18">D46*4</f>
        <v>80</v>
      </c>
      <c r="G46" s="50">
        <f t="shared" ref="G46" si="19">(C46/F46)*E46</f>
        <v>35</v>
      </c>
    </row>
    <row r="47" spans="2:7" ht="27.95" customHeight="1" x14ac:dyDescent="0.2">
      <c r="B47" s="56" t="s">
        <v>15</v>
      </c>
      <c r="C47" s="58">
        <f>SUM(C42:C46)</f>
        <v>300</v>
      </c>
      <c r="D47" s="80"/>
      <c r="E47" s="81"/>
      <c r="F47" s="82"/>
      <c r="G47" s="59">
        <f>SUM(G42:G46)</f>
        <v>208.75</v>
      </c>
    </row>
    <row r="48" spans="2:7" x14ac:dyDescent="0.2"/>
    <row r="49" x14ac:dyDescent="0.2"/>
  </sheetData>
  <sheetProtection algorithmName="SHA-512" hashValue="+45sd3UoTKxm/sYb8GXPlu99tMnHbafM5iH9/nAApWMAKp3hdTPFMgqsQHxzIHYhW1oYTXYjRRce/0EZagWo6g==" saltValue="48jDAJ7Yp+UFwWjbXVafjw==" spinCount="100000" sheet="1" objects="1" scenarios="1"/>
  <mergeCells count="13">
    <mergeCell ref="D47:F47"/>
    <mergeCell ref="B1:G1"/>
    <mergeCell ref="B2:G2"/>
    <mergeCell ref="B40:G40"/>
    <mergeCell ref="B4:G4"/>
    <mergeCell ref="B13:G13"/>
    <mergeCell ref="B31:G31"/>
    <mergeCell ref="C3:G3"/>
    <mergeCell ref="B22:G22"/>
    <mergeCell ref="D11:F11"/>
    <mergeCell ref="D20:F20"/>
    <mergeCell ref="D29:F29"/>
    <mergeCell ref="D38:F3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5"/>
  <sheetViews>
    <sheetView tabSelected="1" workbookViewId="0">
      <selection activeCell="A4" sqref="A4"/>
    </sheetView>
  </sheetViews>
  <sheetFormatPr defaultColWidth="0" defaultRowHeight="12.75" zeroHeight="1" x14ac:dyDescent="0.2"/>
  <cols>
    <col min="1" max="1" width="10.28515625" customWidth="1"/>
    <col min="2" max="2" width="27.42578125" customWidth="1"/>
    <col min="3" max="3" width="13.5703125" style="47" customWidth="1"/>
    <col min="4" max="8" width="30.85546875" customWidth="1"/>
    <col min="9" max="9" width="8.7109375" customWidth="1"/>
    <col min="10" max="16384" width="8.7109375" hidden="1"/>
  </cols>
  <sheetData>
    <row r="1" spans="2:8" ht="51" customHeight="1" thickBot="1" x14ac:dyDescent="0.25">
      <c r="B1" s="72"/>
      <c r="C1" s="72"/>
      <c r="D1" s="72"/>
      <c r="E1" s="72"/>
    </row>
    <row r="2" spans="2:8" ht="30" customHeight="1" x14ac:dyDescent="0.2">
      <c r="B2" s="77" t="s">
        <v>24</v>
      </c>
      <c r="C2" s="78"/>
      <c r="D2" s="78"/>
      <c r="E2" s="78"/>
      <c r="F2" s="78"/>
      <c r="G2" s="78"/>
      <c r="H2" s="79"/>
    </row>
    <row r="3" spans="2:8" ht="48.6" customHeight="1" x14ac:dyDescent="0.2">
      <c r="B3" s="29"/>
      <c r="C3" s="64" t="s">
        <v>44</v>
      </c>
      <c r="D3" s="27" t="str">
        <f>'Overzicht beoordelingsmatrix '!C3</f>
        <v>Inschrijver 1</v>
      </c>
      <c r="E3" s="27" t="str">
        <f>'Overzicht beoordelingsmatrix '!D3</f>
        <v>Inschrijver 2</v>
      </c>
      <c r="F3" s="27" t="str">
        <f>'Overzicht beoordelingsmatrix '!E3</f>
        <v>Inschrijver 3</v>
      </c>
      <c r="G3" s="27" t="str">
        <f>'Overzicht beoordelingsmatrix '!F3</f>
        <v>Inschrijver 4</v>
      </c>
      <c r="H3" s="30" t="str">
        <f>'Overzicht beoordelingsmatrix '!G3</f>
        <v>Inschrijver 5</v>
      </c>
    </row>
    <row r="4" spans="2:8" ht="24.95" customHeight="1" x14ac:dyDescent="0.2">
      <c r="B4" s="43" t="s">
        <v>63</v>
      </c>
      <c r="C4" s="44">
        <v>300</v>
      </c>
      <c r="D4" s="12">
        <v>1</v>
      </c>
      <c r="E4" s="12">
        <v>1</v>
      </c>
      <c r="F4" s="12">
        <v>1</v>
      </c>
      <c r="G4" s="12">
        <v>1</v>
      </c>
      <c r="H4" s="12">
        <v>1</v>
      </c>
    </row>
    <row r="5" spans="2:8" ht="24.95" customHeight="1" thickBot="1" x14ac:dyDescent="0.25">
      <c r="B5" s="93" t="s">
        <v>25</v>
      </c>
      <c r="C5" s="94"/>
      <c r="D5" s="40">
        <f>$C$4-(((D4-MIN($D$4:$H$4))/MIN($D$4:$H$4))*$C$4)</f>
        <v>300</v>
      </c>
      <c r="E5" s="40">
        <f t="shared" ref="E5:H5" si="0">$C$4-(((E4-MIN($D$4:$H$4))/MIN($D$4:$H$4))*$C$4)</f>
        <v>300</v>
      </c>
      <c r="F5" s="40">
        <f t="shared" si="0"/>
        <v>300</v>
      </c>
      <c r="G5" s="40">
        <f t="shared" si="0"/>
        <v>300</v>
      </c>
      <c r="H5" s="40">
        <f t="shared" si="0"/>
        <v>300</v>
      </c>
    </row>
    <row r="6" spans="2:8" x14ac:dyDescent="0.2">
      <c r="B6" s="9"/>
      <c r="C6" s="45"/>
      <c r="D6" s="9"/>
      <c r="E6" s="9"/>
      <c r="F6" s="9"/>
      <c r="G6" s="9"/>
      <c r="H6" s="9"/>
    </row>
    <row r="7" spans="2:8" ht="24.95" customHeight="1" x14ac:dyDescent="0.2">
      <c r="B7" s="91" t="s">
        <v>15</v>
      </c>
      <c r="C7" s="92"/>
      <c r="D7" s="48">
        <f>D5</f>
        <v>300</v>
      </c>
      <c r="E7" s="48">
        <f>E5</f>
        <v>300</v>
      </c>
      <c r="F7" s="48">
        <f>F5</f>
        <v>300</v>
      </c>
      <c r="G7" s="48">
        <f>G5</f>
        <v>300</v>
      </c>
      <c r="H7" s="48">
        <f>H5</f>
        <v>300</v>
      </c>
    </row>
    <row r="8" spans="2:8" x14ac:dyDescent="0.2">
      <c r="B8" s="39"/>
      <c r="C8" s="46"/>
    </row>
    <row r="9" spans="2:8" x14ac:dyDescent="0.2"/>
    <row r="10" spans="2:8" x14ac:dyDescent="0.2"/>
    <row r="11" spans="2:8" x14ac:dyDescent="0.2"/>
    <row r="12" spans="2:8" x14ac:dyDescent="0.2"/>
    <row r="13" spans="2:8" x14ac:dyDescent="0.2"/>
    <row r="14" spans="2:8" x14ac:dyDescent="0.2"/>
    <row r="15" spans="2:8" x14ac:dyDescent="0.2"/>
  </sheetData>
  <sheetProtection algorithmName="SHA-512" hashValue="kMfhkd+RGFkQiIzoiF7eZRCGMLHOXWXb4Cr5bjFCpuDoFwHj7Cyoa1h1nyTrw7PltRgDMmuv0H0ucL4gc8Rnog==" saltValue="cf7jM7TfoeTsRgpkm8th0Q==" spinCount="100000" sheet="1" objects="1" scenarios="1"/>
  <mergeCells count="4">
    <mergeCell ref="B7:C7"/>
    <mergeCell ref="B1:E1"/>
    <mergeCell ref="B2:H2"/>
    <mergeCell ref="B5:C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96DD0C31EDF941A226331F91207658" ma:contentTypeVersion="10" ma:contentTypeDescription="Create a new document." ma:contentTypeScope="" ma:versionID="6378e743fcd23b877c0c5358cafad694">
  <xsd:schema xmlns:xsd="http://www.w3.org/2001/XMLSchema" xmlns:xs="http://www.w3.org/2001/XMLSchema" xmlns:p="http://schemas.microsoft.com/office/2006/metadata/properties" xmlns:ns2="2b766c82-9b97-4f58-a38c-0a03bf5a0798" xmlns:ns3="652700fc-533d-4ff5-ad7f-d1a237e8c9e7" targetNamespace="http://schemas.microsoft.com/office/2006/metadata/properties" ma:root="true" ma:fieldsID="2d2013dee78ac3cb9714b25da42b04d6" ns2:_="" ns3:_="">
    <xsd:import namespace="2b766c82-9b97-4f58-a38c-0a03bf5a0798"/>
    <xsd:import namespace="652700fc-533d-4ff5-ad7f-d1a237e8c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66c82-9b97-4f58-a38c-0a03bf5a0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5477cde-f098-4d32-ba13-c78038ed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700fc-533d-4ff5-ad7f-d1a237e8c9e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37dd480-f4ba-40e3-b829-27076a1c7e07}" ma:internalName="TaxCatchAll" ma:showField="CatchAllData" ma:web="652700fc-533d-4ff5-ad7f-d1a237e8c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2700fc-533d-4ff5-ad7f-d1a237e8c9e7" xsi:nil="true"/>
    <lcf76f155ced4ddcb4097134ff3c332f xmlns="2b766c82-9b97-4f58-a38c-0a03bf5a079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37513C-0628-4866-A1F0-19A05412A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766c82-9b97-4f58-a38c-0a03bf5a0798"/>
    <ds:schemaRef ds:uri="652700fc-533d-4ff5-ad7f-d1a237e8c9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A76436-BD82-4D28-8172-93EF1D671BB8}">
  <ds:schemaRefs>
    <ds:schemaRef ds:uri="http://schemas.microsoft.com/office/2006/metadata/properties"/>
    <ds:schemaRef ds:uri="http://schemas.microsoft.com/office/infopath/2007/PartnerControls"/>
    <ds:schemaRef ds:uri="2cf4c95b-4e68-4195-a006-549e85cd0f6d"/>
    <ds:schemaRef ds:uri="aeba0015-9939-4c72-9c20-6b77aa70d98e"/>
    <ds:schemaRef ds:uri="652700fc-533d-4ff5-ad7f-d1a237e8c9e7"/>
    <ds:schemaRef ds:uri="2b766c82-9b97-4f58-a38c-0a03bf5a0798"/>
  </ds:schemaRefs>
</ds:datastoreItem>
</file>

<file path=customXml/itemProps3.xml><?xml version="1.0" encoding="utf-8"?>
<ds:datastoreItem xmlns:ds="http://schemas.openxmlformats.org/officeDocument/2006/customXml" ds:itemID="{7D046D50-5156-4DB6-85A8-87E4FFFF74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Overzicht beoordelingsmatrix </vt:lpstr>
      <vt:lpstr>Formaliteiten</vt:lpstr>
      <vt:lpstr>1. Duurzaamheid</vt:lpstr>
      <vt:lpstr>2. Dienstverlening</vt:lpstr>
      <vt:lpstr>3. Smaaktest</vt:lpstr>
      <vt:lpstr>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Huijser-de Haij, M.E. (Marije)</cp:lastModifiedBy>
  <cp:revision/>
  <dcterms:created xsi:type="dcterms:W3CDTF">1996-11-27T13:48:17Z</dcterms:created>
  <dcterms:modified xsi:type="dcterms:W3CDTF">2023-03-31T11:39:20Z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0x0101007D96DD0C31EDF941A226331F91207658</vt:lpwstr>
  </property>
  <property fmtid="{D5CDD505-2E9C-101B-9397-08002B2CF9AE}" pid="3" name="MediaServiceImageTags">
    <vt:lpwstr/>
  </property>
</Properties>
</file>