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railbv-my.sharepoint.com/personal/marcel_rook_ka_prorail_nl/Documents/Project Railstock/"/>
    </mc:Choice>
  </mc:AlternateContent>
  <xr:revisionPtr revIDLastSave="0" documentId="8_{91AA2F83-2D4E-4F7C-8875-3B88DDC1D8C7}" xr6:coauthVersionLast="47" xr6:coauthVersionMax="47" xr10:uidLastSave="{00000000-0000-0000-0000-000000000000}"/>
  <bookViews>
    <workbookView xWindow="-28920" yWindow="-1590" windowWidth="29040" windowHeight="15840" xr2:uid="{9918B563-73D9-4BF5-8F4D-4A4C23E7A792}"/>
  </bookViews>
  <sheets>
    <sheet name="Begrotingsblad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G68" i="1"/>
  <c r="I67" i="1"/>
  <c r="G69" i="1"/>
  <c r="I69" i="1" l="1"/>
  <c r="I68" i="1"/>
  <c r="G67" i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3" i="1"/>
  <c r="G53" i="1"/>
  <c r="G52" i="1"/>
  <c r="I52" i="1" s="1"/>
  <c r="I50" i="1"/>
  <c r="I56" i="1" s="1"/>
  <c r="I46" i="1"/>
  <c r="I45" i="1"/>
  <c r="H43" i="1"/>
  <c r="I43" i="1" s="1"/>
  <c r="G42" i="1"/>
  <c r="G41" i="1"/>
  <c r="G39" i="1"/>
  <c r="H44" i="1" s="1"/>
  <c r="I44" i="1" s="1"/>
  <c r="G38" i="1"/>
  <c r="G13" i="1"/>
  <c r="F13" i="1"/>
  <c r="I54" i="1" l="1"/>
  <c r="H75" i="1" s="1"/>
  <c r="H41" i="1"/>
  <c r="I41" i="1" s="1"/>
  <c r="H42" i="1"/>
  <c r="I42" i="1" s="1"/>
  <c r="I72" i="1"/>
  <c r="H76" i="1" s="1"/>
  <c r="H77" i="1" l="1"/>
  <c r="I48" i="1"/>
  <c r="H78" i="1" l="1"/>
  <c r="H80" i="1" s="1"/>
</calcChain>
</file>

<file path=xl/sharedStrings.xml><?xml version="1.0" encoding="utf-8"?>
<sst xmlns="http://schemas.openxmlformats.org/spreadsheetml/2006/main" count="114" uniqueCount="102">
  <si>
    <t>Project</t>
  </si>
  <si>
    <t xml:space="preserve">Versie </t>
  </si>
  <si>
    <t>Tab</t>
  </si>
  <si>
    <t>Inschrijver</t>
  </si>
  <si>
    <t>Groene cellen dienen door de inschrijver te worden in gevuld.</t>
  </si>
  <si>
    <t xml:space="preserve">     Deze begroting dient rechtsgeldig te worden ondertekend.</t>
  </si>
  <si>
    <t>Er mogen geen negatieve bedragen en/of percentages worden ingevuld.</t>
  </si>
  <si>
    <t xml:space="preserve">Het minimaal aantal uren of € per post is 1 uur of € 1,-. </t>
  </si>
  <si>
    <t>Uurtarief inclusief  AK,W&amp;R etc., een zogenaamd all-in tarief
Het Uurtarief is een Integraal uurtarief (geldt voor alle functies die worden gebruikt en afgeroepen onder deze overeenkomst)</t>
  </si>
  <si>
    <t>Tarief</t>
  </si>
  <si>
    <t>Uurtarief
dag</t>
  </si>
  <si>
    <t>Uurtarief
nacht</t>
  </si>
  <si>
    <t>Uurtarief
weekend</t>
  </si>
  <si>
    <t>Standaard uurtarief Logistiek t.b.v. Revisie en of andere activiteiten</t>
  </si>
  <si>
    <t>Opslag Binnen in een stellingrek per m1 per jaar</t>
  </si>
  <si>
    <t>Annex I 3.3 Opslag</t>
  </si>
  <si>
    <t>Opslag Binnen per palletplaats per jaar</t>
  </si>
  <si>
    <t>Opslag Buiten per m2 per jaar</t>
  </si>
  <si>
    <t>Opslag binnen vloeropslag M2</t>
  </si>
  <si>
    <t>Handling Inslag per orderlijn</t>
  </si>
  <si>
    <t>Annex I 3.2 Inslag</t>
  </si>
  <si>
    <t>Toeslag nacht**</t>
  </si>
  <si>
    <t>Toeslag weekend***</t>
  </si>
  <si>
    <t>Handling Uitslag per orderlijn</t>
  </si>
  <si>
    <t>Annex I 3.4 Uitlevering</t>
  </si>
  <si>
    <t>Maken aanvullingsadvies</t>
  </si>
  <si>
    <t>Annex I 3.1A Aanvulling Railstock, aanvullingsadvies a.h.v. minimale voorraad</t>
  </si>
  <si>
    <t>Uitvragen offerten per offerte</t>
  </si>
  <si>
    <t>Annex I 3.1B Aanvulling Railstock, uitvragen offerte</t>
  </si>
  <si>
    <t>Verwerken bestelling ProRail</t>
  </si>
  <si>
    <t>Annex I 3.1A Aanvulling Railstock, verwerking bestelling ProRail in het materiaalbeheersysteem</t>
  </si>
  <si>
    <t>Advies geven over potentiële leveranciers en voorstel (tekst)offerte.</t>
  </si>
  <si>
    <t>Annex I 3.1C Aanvulling Railstock, Advies leveranciers en opstellen offertetekst</t>
  </si>
  <si>
    <t>Verzekering op basis van % van de voorraadwaarde per jaar</t>
  </si>
  <si>
    <t>Kwaliteitbeheersing per artikel (stock keeping unit)</t>
  </si>
  <si>
    <t>Beheer incl rapportage</t>
  </si>
  <si>
    <t>Annex I 4.1 Interacteren met ProRail (en Afroepers)</t>
  </si>
  <si>
    <t>Klantenservice 24/7</t>
  </si>
  <si>
    <t>Annex I 3.7 Klantenservice</t>
  </si>
  <si>
    <t>Hergebruikbruik materialen</t>
  </si>
  <si>
    <t>Annex I 3.6 Hergebruik</t>
  </si>
  <si>
    <t>Op basis van regie</t>
  </si>
  <si>
    <t>Tarief Administratieve medewerker / Inkoper</t>
  </si>
  <si>
    <t>(F)</t>
  </si>
  <si>
    <t>Daguren: Dit betreft gewerkte uren van maandag tot en met vrijdag tussen 07.00 en 18.00u.</t>
  </si>
  <si>
    <t>Nachturen: Dit betreft gewerkte uren van maandag tot en met vrijdag tussen 18.00 en 07.00. Dagtarief + 35%</t>
  </si>
  <si>
    <t>Weekeinduren: Dit betreft gewerkte uren tussen vrijdag 18.00 en maandag 07.00 en op algemeen erkende feestdagen tussen 0.00 en 24.00. Dagtarief + 65%</t>
  </si>
  <si>
    <t>** Toeslag nacht t.b.v. uitlevering maximaal € 180,-</t>
  </si>
  <si>
    <t>*** Toeslag weekend t.b.v. uitlevering maximaal € 240,-</t>
  </si>
  <si>
    <t>Mobilisatiekosten</t>
  </si>
  <si>
    <t>Dagen</t>
  </si>
  <si>
    <t>Personen</t>
  </si>
  <si>
    <t>Kilometer vanaf Hilversum</t>
  </si>
  <si>
    <t>Loonkosten Totaal</t>
  </si>
  <si>
    <t>Totaal</t>
  </si>
  <si>
    <t>Standaard tarief Logistiek t.b.v. Revisie en andere activiteiten</t>
  </si>
  <si>
    <t>Uren</t>
  </si>
  <si>
    <t>Inrichting Voorraadmanagementsysteem</t>
  </si>
  <si>
    <t xml:space="preserve">Inslag voorraad. 
Let op uitslag van de huidige locatie is voor rekening van ProRail. Het betreft hier alleen inslag in de nieuwe locatie. </t>
  </si>
  <si>
    <t>Transport van de voorraad</t>
  </si>
  <si>
    <t>Op basis van 140 ritten vaste kosten € 300,00 uitgaande van een bezetting van een halve dag (4 uur)</t>
  </si>
  <si>
    <t xml:space="preserve">IT aanpassingen. Pakbonnen </t>
  </si>
  <si>
    <t>Overig</t>
  </si>
  <si>
    <t>Opgave mobilisatiekosten</t>
  </si>
  <si>
    <t>(A) Vergoeding mobilisatiekosten</t>
  </si>
  <si>
    <t>Vaste kosten per jaar</t>
  </si>
  <si>
    <t>Aantal</t>
  </si>
  <si>
    <t>Rapportage</t>
  </si>
  <si>
    <t xml:space="preserve">(B) Jaarlijkse vaste kosten </t>
  </si>
  <si>
    <t>Variabele kosten per jaar</t>
  </si>
  <si>
    <t>Aantal / bedrag</t>
  </si>
  <si>
    <t>Aantal  / bedrag * Tarief</t>
  </si>
  <si>
    <t>Opslag</t>
  </si>
  <si>
    <t>Binnen op basis van Stellingrekken per M1</t>
  </si>
  <si>
    <t>Binnen op basis van Pallet plaatsen</t>
  </si>
  <si>
    <t xml:space="preserve">Buiten op basis van M2 </t>
  </si>
  <si>
    <t>Binnen vloeropslag M2 (vanaf 1-1-2024)</t>
  </si>
  <si>
    <t>Handling</t>
  </si>
  <si>
    <t>Inslag per orderlijn **</t>
  </si>
  <si>
    <t>Uitslag per orderlijn**</t>
  </si>
  <si>
    <t>Advies leveranciers / opstellen offertetekst</t>
  </si>
  <si>
    <t>Kwaliteitscontrole</t>
  </si>
  <si>
    <t>Op basis van aantal artikelen Stock keeping units</t>
  </si>
  <si>
    <t>Verzekering</t>
  </si>
  <si>
    <t>Op basis van voorraadwaarde</t>
  </si>
  <si>
    <t>(C) Jaarlijkse variabele kosten</t>
  </si>
  <si>
    <t xml:space="preserve">** verwachting is dat er 300 lijnen inslag en uitslag noodzakelijk zijn voor het werkpakket 3.6 hergebruik. </t>
  </si>
  <si>
    <t>(B)</t>
  </si>
  <si>
    <t>(C)</t>
  </si>
  <si>
    <t>Totaal per jaar</t>
  </si>
  <si>
    <t>(B+C)</t>
  </si>
  <si>
    <t>Totaal 8 jaar (4+2+2)</t>
  </si>
  <si>
    <t>(B+C)*8 jaar (4+2+2)</t>
  </si>
  <si>
    <t xml:space="preserve">Inschrijfsom (!!Let op dit bedrag overnemen op het inschrijfbiljet) </t>
  </si>
  <si>
    <t>(W)</t>
  </si>
  <si>
    <t>Annex I 3.5 Keuring (let op: Hier de prijs voor voorraadcontrole, verpakking en opslagconditie opnemen).</t>
  </si>
  <si>
    <t>Aanbesteding Railstock 2023 - TN345412</t>
  </si>
  <si>
    <t>2.1</t>
  </si>
  <si>
    <t>Let op: Geel gearceerde cellen zijn gewijzigd in versie 2.1</t>
  </si>
  <si>
    <t>Inrichting Kwaliteitsplan (maximaal 120 uur)</t>
  </si>
  <si>
    <t>ProRail vergoedt, indien de nieuwe partij niet de huidige dienstverlener is, de aantoonbaar gemaakte eenmalige mobilisatiekosten tot een bedrag van € 250.000,-</t>
  </si>
  <si>
    <t>Uitzondering hierop zijn de kosten voor het kwaliteitsplan, welke voor de huidige dienstverlener wel wordt vergoed.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</si>
</sst>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&quot;€&quot;\ * #,##0_-;_-&quot;€&quot;\ * #,##0\-;_-&quot;€&quot;\ * &quot;-&quot;??_-;_-@_-"/>
    <numFmt numFmtId="166" formatCode="_ &quot;€&quot;\ * #,##0_ ;_ &quot;€&quot;\ * \-#,##0_ ;_ &quot;€&quot;\ * &quot;-&quot;??_ ;_ @_ 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2" borderId="1" xfId="0" applyFill="1" applyBorder="1"/>
    <xf numFmtId="0" fontId="0" fillId="2" borderId="0" xfId="0" applyFill="1"/>
    <xf numFmtId="0" fontId="2" fillId="2" borderId="0" xfId="0" applyFont="1" applyFill="1" applyAlignment="1">
      <alignment horizontal="left" inden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 applyProtection="1">
      <protection locked="0"/>
    </xf>
    <xf numFmtId="0" fontId="2" fillId="0" borderId="0" xfId="0" applyFont="1" applyAlignment="1">
      <alignment horizontal="left" indent="1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0" fillId="2" borderId="14" xfId="0" applyFill="1" applyBorder="1" applyAlignment="1">
      <alignment wrapText="1"/>
    </xf>
    <xf numFmtId="0" fontId="0" fillId="4" borderId="14" xfId="0" applyFill="1" applyBorder="1" applyAlignment="1">
      <alignment horizontal="center"/>
    </xf>
    <xf numFmtId="44" fontId="0" fillId="4" borderId="0" xfId="1" applyFont="1" applyFill="1" applyBorder="1" applyProtection="1"/>
    <xf numFmtId="44" fontId="0" fillId="4" borderId="16" xfId="1" applyFont="1" applyFill="1" applyBorder="1" applyProtection="1"/>
    <xf numFmtId="0" fontId="0" fillId="2" borderId="17" xfId="0" applyFill="1" applyBorder="1" applyAlignment="1">
      <alignment wrapText="1"/>
    </xf>
    <xf numFmtId="44" fontId="0" fillId="3" borderId="17" xfId="1" applyFont="1" applyFill="1" applyBorder="1" applyAlignment="1" applyProtection="1">
      <alignment horizontal="center"/>
      <protection locked="0"/>
    </xf>
    <xf numFmtId="44" fontId="0" fillId="4" borderId="15" xfId="1" applyFont="1" applyFill="1" applyBorder="1" applyProtection="1"/>
    <xf numFmtId="0" fontId="0" fillId="2" borderId="0" xfId="0" applyFill="1" applyAlignment="1">
      <alignment horizontal="left"/>
    </xf>
    <xf numFmtId="0" fontId="0" fillId="4" borderId="17" xfId="0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0" fillId="2" borderId="18" xfId="0" applyFill="1" applyBorder="1" applyAlignment="1">
      <alignment wrapText="1"/>
    </xf>
    <xf numFmtId="0" fontId="0" fillId="4" borderId="18" xfId="0" applyFill="1" applyBorder="1" applyAlignment="1">
      <alignment horizontal="center"/>
    </xf>
    <xf numFmtId="44" fontId="0" fillId="4" borderId="19" xfId="1" applyFont="1" applyFill="1" applyBorder="1" applyProtection="1"/>
    <xf numFmtId="44" fontId="0" fillId="4" borderId="20" xfId="1" applyFont="1" applyFill="1" applyBorder="1" applyProtection="1"/>
    <xf numFmtId="44" fontId="0" fillId="4" borderId="21" xfId="1" applyFont="1" applyFill="1" applyBorder="1" applyProtection="1"/>
    <xf numFmtId="0" fontId="0" fillId="2" borderId="0" xfId="0" applyFill="1" applyAlignment="1">
      <alignment wrapText="1"/>
    </xf>
    <xf numFmtId="0" fontId="2" fillId="2" borderId="0" xfId="0" quotePrefix="1" applyFont="1" applyFill="1" applyAlignment="1">
      <alignment horizontal="left" indent="1"/>
    </xf>
    <xf numFmtId="0" fontId="0" fillId="2" borderId="0" xfId="0" applyFill="1" applyAlignment="1">
      <alignment horizontal="center"/>
    </xf>
    <xf numFmtId="0" fontId="3" fillId="2" borderId="22" xfId="0" applyFont="1" applyFill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/>
    </xf>
    <xf numFmtId="0" fontId="0" fillId="2" borderId="2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/>
    <xf numFmtId="0" fontId="0" fillId="2" borderId="27" xfId="0" applyFill="1" applyBorder="1"/>
    <xf numFmtId="0" fontId="0" fillId="0" borderId="27" xfId="0" applyBorder="1" applyAlignment="1">
      <alignment horizontal="center"/>
    </xf>
    <xf numFmtId="44" fontId="0" fillId="4" borderId="28" xfId="1" applyFont="1" applyFill="1" applyBorder="1" applyProtection="1"/>
    <xf numFmtId="0" fontId="0" fillId="2" borderId="29" xfId="0" applyFill="1" applyBorder="1"/>
    <xf numFmtId="0" fontId="0" fillId="2" borderId="30" xfId="0" applyFill="1" applyBorder="1"/>
    <xf numFmtId="0" fontId="0" fillId="2" borderId="27" xfId="0" applyFill="1" applyBorder="1" applyAlignment="1">
      <alignment horizontal="center"/>
    </xf>
    <xf numFmtId="44" fontId="0" fillId="0" borderId="28" xfId="1" applyFont="1" applyBorder="1" applyAlignment="1" applyProtection="1">
      <alignment horizontal="center"/>
    </xf>
    <xf numFmtId="0" fontId="0" fillId="2" borderId="31" xfId="0" applyFill="1" applyBorder="1"/>
    <xf numFmtId="0" fontId="0" fillId="0" borderId="26" xfId="0" applyBorder="1"/>
    <xf numFmtId="0" fontId="0" fillId="0" borderId="27" xfId="0" applyBorder="1"/>
    <xf numFmtId="0" fontId="0" fillId="4" borderId="28" xfId="0" applyFill="1" applyBorder="1" applyAlignment="1">
      <alignment wrapText="1"/>
    </xf>
    <xf numFmtId="44" fontId="0" fillId="4" borderId="28" xfId="1" applyFont="1" applyFill="1" applyBorder="1" applyAlignment="1" applyProtection="1">
      <alignment wrapText="1"/>
    </xf>
    <xf numFmtId="164" fontId="0" fillId="4" borderId="32" xfId="0" applyNumberFormat="1" applyFill="1" applyBorder="1"/>
    <xf numFmtId="0" fontId="0" fillId="0" borderId="26" xfId="0" applyBorder="1" applyAlignment="1">
      <alignment horizontal="justify" wrapText="1"/>
    </xf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horizontal="center"/>
    </xf>
    <xf numFmtId="44" fontId="0" fillId="4" borderId="35" xfId="1" applyFont="1" applyFill="1" applyBorder="1" applyAlignment="1" applyProtection="1">
      <alignment wrapText="1"/>
    </xf>
    <xf numFmtId="164" fontId="0" fillId="4" borderId="36" xfId="0" applyNumberFormat="1" applyFill="1" applyBorder="1"/>
    <xf numFmtId="0" fontId="0" fillId="0" borderId="37" xfId="0" applyBorder="1"/>
    <xf numFmtId="0" fontId="0" fillId="0" borderId="38" xfId="0" applyBorder="1"/>
    <xf numFmtId="44" fontId="0" fillId="4" borderId="39" xfId="1" applyFont="1" applyFill="1" applyBorder="1" applyAlignment="1" applyProtection="1">
      <alignment wrapText="1"/>
    </xf>
    <xf numFmtId="164" fontId="0" fillId="4" borderId="40" xfId="0" applyNumberFormat="1" applyFill="1" applyBorder="1"/>
    <xf numFmtId="0" fontId="0" fillId="2" borderId="0" xfId="0" applyFill="1" applyAlignment="1">
      <alignment horizontal="right"/>
    </xf>
    <xf numFmtId="164" fontId="0" fillId="4" borderId="0" xfId="0" applyNumberFormat="1" applyFill="1" applyAlignment="1">
      <alignment wrapText="1"/>
    </xf>
    <xf numFmtId="0" fontId="0" fillId="2" borderId="25" xfId="0" applyFill="1" applyBorder="1" applyAlignment="1">
      <alignment vertical="top" wrapText="1"/>
    </xf>
    <xf numFmtId="44" fontId="0" fillId="4" borderId="28" xfId="0" applyNumberFormat="1" applyFill="1" applyBorder="1" applyAlignment="1">
      <alignment wrapText="1"/>
    </xf>
    <xf numFmtId="44" fontId="0" fillId="4" borderId="39" xfId="0" applyNumberFormat="1" applyFill="1" applyBorder="1" applyAlignment="1">
      <alignment wrapText="1"/>
    </xf>
    <xf numFmtId="0" fontId="0" fillId="2" borderId="25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/>
    </xf>
    <xf numFmtId="0" fontId="0" fillId="2" borderId="27" xfId="0" applyFill="1" applyBorder="1" applyAlignment="1">
      <alignment horizontal="justify"/>
    </xf>
    <xf numFmtId="44" fontId="0" fillId="4" borderId="31" xfId="1" applyFont="1" applyFill="1" applyBorder="1" applyAlignment="1" applyProtection="1">
      <alignment wrapText="1"/>
    </xf>
    <xf numFmtId="44" fontId="0" fillId="4" borderId="42" xfId="1" applyFont="1" applyFill="1" applyBorder="1" applyAlignment="1" applyProtection="1">
      <alignment wrapText="1"/>
    </xf>
    <xf numFmtId="164" fontId="0" fillId="4" borderId="6" xfId="0" applyNumberFormat="1" applyFill="1" applyBorder="1"/>
    <xf numFmtId="44" fontId="0" fillId="0" borderId="34" xfId="1" applyFont="1" applyFill="1" applyBorder="1" applyAlignment="1" applyProtection="1">
      <alignment horizontal="center"/>
    </xf>
    <xf numFmtId="0" fontId="0" fillId="2" borderId="41" xfId="0" applyFill="1" applyBorder="1" applyAlignment="1">
      <alignment horizontal="justify"/>
    </xf>
    <xf numFmtId="44" fontId="0" fillId="4" borderId="43" xfId="1" applyFont="1" applyFill="1" applyBorder="1" applyAlignment="1" applyProtection="1">
      <alignment wrapText="1"/>
    </xf>
    <xf numFmtId="44" fontId="0" fillId="4" borderId="0" xfId="1" applyFont="1" applyFill="1" applyBorder="1" applyAlignment="1" applyProtection="1">
      <alignment wrapText="1"/>
    </xf>
    <xf numFmtId="164" fontId="0" fillId="4" borderId="30" xfId="0" applyNumberFormat="1" applyFill="1" applyBorder="1"/>
    <xf numFmtId="0" fontId="0" fillId="0" borderId="39" xfId="0" applyBorder="1"/>
    <xf numFmtId="0" fontId="0" fillId="0" borderId="44" xfId="0" applyBorder="1"/>
    <xf numFmtId="44" fontId="0" fillId="4" borderId="44" xfId="1" applyFont="1" applyFill="1" applyBorder="1" applyAlignment="1" applyProtection="1">
      <alignment wrapText="1"/>
    </xf>
    <xf numFmtId="44" fontId="0" fillId="4" borderId="45" xfId="1" applyFont="1" applyFill="1" applyBorder="1" applyAlignment="1" applyProtection="1">
      <alignment wrapText="1"/>
    </xf>
    <xf numFmtId="164" fontId="0" fillId="4" borderId="8" xfId="0" applyNumberFormat="1" applyFill="1" applyBorder="1"/>
    <xf numFmtId="0" fontId="0" fillId="2" borderId="46" xfId="0" applyFill="1" applyBorder="1"/>
    <xf numFmtId="165" fontId="0" fillId="4" borderId="47" xfId="0" applyNumberFormat="1" applyFill="1" applyBorder="1" applyAlignment="1">
      <alignment wrapText="1"/>
    </xf>
    <xf numFmtId="0" fontId="3" fillId="2" borderId="15" xfId="0" applyFont="1" applyFill="1" applyBorder="1" applyAlignment="1">
      <alignment vertical="top"/>
    </xf>
    <xf numFmtId="165" fontId="0" fillId="4" borderId="16" xfId="0" applyNumberFormat="1" applyFill="1" applyBorder="1" applyAlignment="1">
      <alignment wrapText="1"/>
    </xf>
    <xf numFmtId="0" fontId="0" fillId="2" borderId="15" xfId="0" applyFill="1" applyBorder="1"/>
    <xf numFmtId="0" fontId="0" fillId="6" borderId="10" xfId="0" applyFill="1" applyBorder="1"/>
    <xf numFmtId="0" fontId="0" fillId="6" borderId="11" xfId="0" applyFill="1" applyBorder="1"/>
    <xf numFmtId="165" fontId="3" fillId="6" borderId="12" xfId="0" applyNumberFormat="1" applyFont="1" applyFill="1" applyBorder="1"/>
    <xf numFmtId="44" fontId="0" fillId="7" borderId="15" xfId="1" applyFont="1" applyFill="1" applyBorder="1" applyProtection="1">
      <protection locked="0"/>
    </xf>
    <xf numFmtId="0" fontId="0" fillId="0" borderId="17" xfId="0" applyBorder="1" applyAlignment="1">
      <alignment wrapText="1"/>
    </xf>
    <xf numFmtId="44" fontId="0" fillId="7" borderId="17" xfId="1" applyFont="1" applyFill="1" applyBorder="1" applyAlignment="1" applyProtection="1">
      <alignment horizontal="center"/>
      <protection locked="0"/>
    </xf>
    <xf numFmtId="0" fontId="0" fillId="7" borderId="28" xfId="0" applyFill="1" applyBorder="1" applyAlignment="1" applyProtection="1">
      <alignment horizontal="center" wrapText="1"/>
      <protection locked="0"/>
    </xf>
    <xf numFmtId="0" fontId="0" fillId="7" borderId="28" xfId="0" applyFill="1" applyBorder="1" applyAlignment="1" applyProtection="1">
      <alignment wrapText="1"/>
      <protection locked="0"/>
    </xf>
    <xf numFmtId="44" fontId="0" fillId="7" borderId="28" xfId="1" applyFont="1" applyFill="1" applyBorder="1" applyAlignment="1" applyProtection="1">
      <alignment wrapText="1"/>
      <protection locked="0"/>
    </xf>
    <xf numFmtId="44" fontId="0" fillId="7" borderId="39" xfId="1" applyFont="1" applyFill="1" applyBorder="1" applyAlignment="1" applyProtection="1">
      <alignment wrapText="1"/>
      <protection locked="0"/>
    </xf>
    <xf numFmtId="0" fontId="4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44" fontId="0" fillId="7" borderId="16" xfId="1" applyFont="1" applyFill="1" applyBorder="1" applyAlignment="1" applyProtection="1">
      <alignment horizontal="center"/>
      <protection locked="0"/>
    </xf>
    <xf numFmtId="44" fontId="0" fillId="7" borderId="0" xfId="1" applyFont="1" applyFill="1" applyBorder="1" applyAlignment="1" applyProtection="1">
      <alignment horizontal="center"/>
      <protection locked="0"/>
    </xf>
    <xf numFmtId="0" fontId="0" fillId="0" borderId="27" xfId="0" applyBorder="1" applyAlignment="1">
      <alignment horizontal="justify" wrapText="1"/>
    </xf>
    <xf numFmtId="166" fontId="0" fillId="5" borderId="34" xfId="1" applyNumberFormat="1" applyFont="1" applyFill="1" applyBorder="1" applyAlignment="1" applyProtection="1">
      <alignment horizontal="center"/>
    </xf>
    <xf numFmtId="0" fontId="0" fillId="8" borderId="27" xfId="0" applyFill="1" applyBorder="1" applyAlignment="1">
      <alignment horizontal="center"/>
    </xf>
    <xf numFmtId="0" fontId="0" fillId="8" borderId="27" xfId="0" applyFill="1" applyBorder="1"/>
    <xf numFmtId="9" fontId="0" fillId="7" borderId="17" xfId="2" applyFont="1" applyFill="1" applyBorder="1" applyAlignment="1" applyProtection="1">
      <alignment horizontal="right"/>
      <protection locked="0"/>
    </xf>
    <xf numFmtId="0" fontId="0" fillId="9" borderId="2" xfId="0" applyFill="1" applyBorder="1"/>
    <xf numFmtId="0" fontId="0" fillId="9" borderId="4" xfId="0" applyFill="1" applyBorder="1"/>
    <xf numFmtId="0" fontId="0" fillId="9" borderId="0" xfId="0" applyFill="1"/>
    <xf numFmtId="0" fontId="0" fillId="0" borderId="17" xfId="0" applyFill="1" applyBorder="1" applyAlignment="1">
      <alignment wrapText="1"/>
    </xf>
    <xf numFmtId="0" fontId="0" fillId="9" borderId="26" xfId="0" applyFill="1" applyBorder="1"/>
    <xf numFmtId="0" fontId="2" fillId="9" borderId="0" xfId="0" applyFont="1" applyFill="1" applyAlignment="1">
      <alignment horizontal="left" inden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4FFDA-C2E5-4985-B84B-4743F10AED37}">
  <sheetPr>
    <tabColor theme="3"/>
  </sheetPr>
  <dimension ref="A1:T80"/>
  <sheetViews>
    <sheetView showGridLines="0" tabSelected="1" topLeftCell="B24" zoomScale="110" zoomScaleNormal="110" workbookViewId="0">
      <selection activeCell="B18" sqref="A18:XFD18"/>
    </sheetView>
  </sheetViews>
  <sheetFormatPr defaultColWidth="97.5703125" defaultRowHeight="12.75" x14ac:dyDescent="0.2"/>
  <cols>
    <col min="1" max="1" width="11.7109375" customWidth="1"/>
    <col min="2" max="2" width="34.7109375" customWidth="1"/>
    <col min="3" max="3" width="51.85546875" customWidth="1"/>
    <col min="4" max="4" width="16.5703125" customWidth="1"/>
    <col min="5" max="5" width="9.42578125" bestFit="1" customWidth="1"/>
    <col min="6" max="6" width="22.5703125" bestFit="1" customWidth="1"/>
    <col min="7" max="7" width="54.5703125" bestFit="1" customWidth="1"/>
    <col min="8" max="8" width="28.85546875" bestFit="1" customWidth="1"/>
    <col min="9" max="9" width="16.28515625" customWidth="1"/>
    <col min="10" max="12" width="12.140625" customWidth="1"/>
    <col min="13" max="13" width="11.7109375" customWidth="1"/>
    <col min="14" max="14" width="21.7109375" bestFit="1" customWidth="1"/>
    <col min="15" max="15" width="4" bestFit="1" customWidth="1"/>
    <col min="16" max="16" width="15" customWidth="1"/>
    <col min="17" max="17" width="3.5703125" bestFit="1" customWidth="1"/>
  </cols>
  <sheetData>
    <row r="1" spans="1:7" s="2" customFormat="1" x14ac:dyDescent="0.2">
      <c r="A1" s="1" t="s">
        <v>0</v>
      </c>
      <c r="B1" s="112" t="s">
        <v>96</v>
      </c>
      <c r="G1" s="3"/>
    </row>
    <row r="2" spans="1:7" s="2" customFormat="1" x14ac:dyDescent="0.2">
      <c r="A2" s="4" t="s">
        <v>1</v>
      </c>
      <c r="B2" s="113" t="s">
        <v>97</v>
      </c>
      <c r="G2" s="3"/>
    </row>
    <row r="3" spans="1:7" s="2" customFormat="1" x14ac:dyDescent="0.2">
      <c r="A3" s="6" t="s">
        <v>2</v>
      </c>
      <c r="B3" s="7"/>
      <c r="G3" s="3"/>
    </row>
    <row r="4" spans="1:7" s="2" customFormat="1" ht="13.5" thickBot="1" x14ac:dyDescent="0.25">
      <c r="A4" s="8" t="s">
        <v>3</v>
      </c>
      <c r="B4" s="9"/>
      <c r="G4" s="3"/>
    </row>
    <row r="5" spans="1:7" s="2" customFormat="1" x14ac:dyDescent="0.2">
      <c r="B5" s="114" t="s">
        <v>98</v>
      </c>
      <c r="C5" s="114"/>
      <c r="G5" s="3"/>
    </row>
    <row r="6" spans="1:7" s="2" customFormat="1" x14ac:dyDescent="0.2">
      <c r="B6" s="3" t="s">
        <v>4</v>
      </c>
      <c r="G6" s="3"/>
    </row>
    <row r="7" spans="1:7" s="2" customFormat="1" x14ac:dyDescent="0.2">
      <c r="B7" s="119" t="s">
        <v>5</v>
      </c>
      <c r="C7" s="119"/>
      <c r="G7" s="3"/>
    </row>
    <row r="8" spans="1:7" s="2" customFormat="1" x14ac:dyDescent="0.2">
      <c r="B8" s="3" t="s">
        <v>6</v>
      </c>
      <c r="G8" s="3"/>
    </row>
    <row r="9" spans="1:7" s="2" customFormat="1" x14ac:dyDescent="0.2">
      <c r="B9" s="10" t="s">
        <v>7</v>
      </c>
      <c r="G9" s="3"/>
    </row>
    <row r="10" spans="1:7" s="2" customFormat="1" ht="13.5" thickBot="1" x14ac:dyDescent="0.25"/>
    <row r="11" spans="1:7" s="2" customFormat="1" ht="90.75" thickBot="1" x14ac:dyDescent="0.25">
      <c r="B11" s="11" t="s">
        <v>8</v>
      </c>
      <c r="C11" s="12"/>
      <c r="D11" s="13" t="s">
        <v>9</v>
      </c>
      <c r="E11" s="13"/>
      <c r="F11" s="14"/>
      <c r="G11" s="15"/>
    </row>
    <row r="12" spans="1:7" s="2" customFormat="1" ht="26.25" thickBot="1" x14ac:dyDescent="0.25">
      <c r="B12" s="16"/>
      <c r="C12" s="16"/>
      <c r="D12" s="17"/>
      <c r="E12" s="13" t="s">
        <v>10</v>
      </c>
      <c r="F12" s="14" t="s">
        <v>11</v>
      </c>
      <c r="G12" s="15" t="s">
        <v>12</v>
      </c>
    </row>
    <row r="13" spans="1:7" s="2" customFormat="1" ht="25.5" x14ac:dyDescent="0.2">
      <c r="B13" s="18" t="s">
        <v>13</v>
      </c>
      <c r="C13" s="18"/>
      <c r="D13" s="19"/>
      <c r="E13" s="96">
        <v>1</v>
      </c>
      <c r="F13" s="20">
        <f>(E13*35%)+E13</f>
        <v>1.35</v>
      </c>
      <c r="G13" s="21">
        <f>(E13*65%)+E13</f>
        <v>1.65</v>
      </c>
    </row>
    <row r="14" spans="1:7" s="2" customFormat="1" ht="25.5" x14ac:dyDescent="0.2">
      <c r="B14" s="22" t="s">
        <v>14</v>
      </c>
      <c r="C14" s="22" t="s">
        <v>15</v>
      </c>
      <c r="D14" s="98">
        <v>1</v>
      </c>
      <c r="E14" s="24"/>
      <c r="F14" s="20"/>
      <c r="G14" s="21"/>
    </row>
    <row r="15" spans="1:7" s="2" customFormat="1" x14ac:dyDescent="0.2">
      <c r="B15" s="22" t="s">
        <v>16</v>
      </c>
      <c r="C15" s="22" t="s">
        <v>15</v>
      </c>
      <c r="D15" s="98">
        <v>1</v>
      </c>
      <c r="E15" s="24"/>
      <c r="F15" s="20"/>
      <c r="G15" s="21"/>
    </row>
    <row r="16" spans="1:7" s="2" customFormat="1" x14ac:dyDescent="0.2">
      <c r="B16" s="22" t="s">
        <v>17</v>
      </c>
      <c r="C16" s="22" t="s">
        <v>15</v>
      </c>
      <c r="D16" s="98">
        <v>1</v>
      </c>
      <c r="E16" s="24"/>
      <c r="F16" s="20"/>
      <c r="G16" s="21"/>
    </row>
    <row r="17" spans="2:20" s="2" customFormat="1" x14ac:dyDescent="0.2">
      <c r="B17" s="97" t="s">
        <v>18</v>
      </c>
      <c r="C17" s="97" t="s">
        <v>15</v>
      </c>
      <c r="D17" s="98">
        <v>1</v>
      </c>
      <c r="E17" s="24"/>
      <c r="F17" s="20"/>
      <c r="G17" s="21"/>
    </row>
    <row r="18" spans="2:20" s="2" customFormat="1" x14ac:dyDescent="0.2">
      <c r="B18" s="22" t="s">
        <v>19</v>
      </c>
      <c r="C18" s="22" t="s">
        <v>20</v>
      </c>
      <c r="D18" s="98">
        <v>1</v>
      </c>
      <c r="E18" s="24"/>
      <c r="F18" s="20" t="s">
        <v>21</v>
      </c>
      <c r="G18" s="21" t="s">
        <v>22</v>
      </c>
    </row>
    <row r="19" spans="2:20" s="2" customFormat="1" x14ac:dyDescent="0.2">
      <c r="B19" s="22" t="s">
        <v>23</v>
      </c>
      <c r="C19" s="22" t="s">
        <v>24</v>
      </c>
      <c r="D19" s="98">
        <v>1</v>
      </c>
      <c r="E19" s="24"/>
      <c r="F19" s="106">
        <v>1</v>
      </c>
      <c r="G19" s="105">
        <v>1</v>
      </c>
    </row>
    <row r="20" spans="2:20" s="2" customFormat="1" ht="25.5" x14ac:dyDescent="0.2">
      <c r="B20" s="97" t="s">
        <v>25</v>
      </c>
      <c r="C20" s="22" t="s">
        <v>26</v>
      </c>
      <c r="D20" s="98">
        <v>1</v>
      </c>
      <c r="E20" s="24"/>
      <c r="F20" s="20"/>
      <c r="G20" s="21"/>
    </row>
    <row r="21" spans="2:20" s="2" customFormat="1" x14ac:dyDescent="0.2">
      <c r="B21" s="97" t="s">
        <v>27</v>
      </c>
      <c r="C21" s="22" t="s">
        <v>28</v>
      </c>
      <c r="D21" s="98">
        <v>1</v>
      </c>
      <c r="E21" s="24"/>
      <c r="F21" s="20"/>
      <c r="G21" s="21"/>
    </row>
    <row r="22" spans="2:20" s="2" customFormat="1" ht="25.5" x14ac:dyDescent="0.2">
      <c r="B22" s="97" t="s">
        <v>29</v>
      </c>
      <c r="C22" s="22" t="s">
        <v>30</v>
      </c>
      <c r="D22" s="98">
        <v>1</v>
      </c>
      <c r="E22" s="24"/>
      <c r="F22" s="20"/>
      <c r="G22" s="21"/>
      <c r="O22" s="25"/>
      <c r="Q22" s="25"/>
    </row>
    <row r="23" spans="2:20" s="2" customFormat="1" ht="25.5" x14ac:dyDescent="0.2">
      <c r="B23" s="97" t="s">
        <v>31</v>
      </c>
      <c r="C23" s="22" t="s">
        <v>32</v>
      </c>
      <c r="D23" s="98">
        <v>1</v>
      </c>
      <c r="E23" s="24"/>
      <c r="F23" s="20"/>
      <c r="G23" s="21"/>
      <c r="O23" s="25"/>
      <c r="Q23" s="25"/>
    </row>
    <row r="24" spans="2:20" s="2" customFormat="1" ht="25.5" x14ac:dyDescent="0.2">
      <c r="B24" s="22" t="s">
        <v>33</v>
      </c>
      <c r="C24" s="22" t="s">
        <v>15</v>
      </c>
      <c r="D24" s="111">
        <v>0.01</v>
      </c>
      <c r="E24" s="24"/>
      <c r="F24" s="20"/>
      <c r="G24" s="21"/>
      <c r="O24" s="25"/>
      <c r="Q24" s="25"/>
    </row>
    <row r="25" spans="2:20" s="2" customFormat="1" ht="25.5" x14ac:dyDescent="0.2">
      <c r="B25" s="22" t="s">
        <v>34</v>
      </c>
      <c r="C25" s="115" t="s">
        <v>95</v>
      </c>
      <c r="D25" s="98">
        <v>1</v>
      </c>
      <c r="E25" s="24"/>
      <c r="F25" s="20"/>
      <c r="G25" s="21"/>
      <c r="O25" s="25"/>
    </row>
    <row r="26" spans="2:20" s="2" customFormat="1" x14ac:dyDescent="0.2">
      <c r="B26" s="22" t="s">
        <v>35</v>
      </c>
      <c r="C26" s="22" t="s">
        <v>36</v>
      </c>
      <c r="D26" s="98">
        <v>4</v>
      </c>
      <c r="E26" s="24"/>
      <c r="F26" s="20"/>
      <c r="G26" s="21"/>
      <c r="O26" s="25"/>
    </row>
    <row r="27" spans="2:20" s="2" customFormat="1" x14ac:dyDescent="0.2">
      <c r="B27" s="22" t="s">
        <v>37</v>
      </c>
      <c r="C27" s="22" t="s">
        <v>38</v>
      </c>
      <c r="D27" s="98">
        <v>4</v>
      </c>
      <c r="E27" s="24"/>
      <c r="F27" s="20"/>
      <c r="G27" s="21"/>
      <c r="O27" s="25"/>
    </row>
    <row r="28" spans="2:20" s="2" customFormat="1" x14ac:dyDescent="0.2">
      <c r="B28" s="22" t="s">
        <v>39</v>
      </c>
      <c r="C28" s="22" t="s">
        <v>40</v>
      </c>
      <c r="D28" s="23" t="s">
        <v>41</v>
      </c>
      <c r="E28" s="24"/>
      <c r="F28" s="20"/>
      <c r="G28" s="21"/>
      <c r="O28" s="25"/>
    </row>
    <row r="29" spans="2:20" s="2" customFormat="1" ht="25.5" x14ac:dyDescent="0.2">
      <c r="B29" s="22" t="s">
        <v>42</v>
      </c>
      <c r="C29" s="22"/>
      <c r="D29" s="26"/>
      <c r="E29" s="96">
        <v>1</v>
      </c>
      <c r="F29" s="20" t="s">
        <v>43</v>
      </c>
      <c r="G29" s="21"/>
      <c r="H29" s="27"/>
      <c r="N29" s="27"/>
      <c r="O29" s="28"/>
      <c r="P29" s="27"/>
      <c r="Q29" s="28"/>
    </row>
    <row r="30" spans="2:20" s="2" customFormat="1" x14ac:dyDescent="0.2">
      <c r="B30" s="22"/>
      <c r="C30" s="22"/>
      <c r="D30" s="26"/>
      <c r="E30" s="20"/>
      <c r="F30" s="20"/>
      <c r="G30" s="21"/>
    </row>
    <row r="31" spans="2:20" s="2" customFormat="1" ht="13.5" thickBot="1" x14ac:dyDescent="0.25">
      <c r="B31" s="29"/>
      <c r="C31" s="29"/>
      <c r="D31" s="30"/>
      <c r="E31" s="31"/>
      <c r="F31" s="32"/>
      <c r="G31" s="33"/>
    </row>
    <row r="32" spans="2:20" s="2" customFormat="1" x14ac:dyDescent="0.2">
      <c r="B32" s="3" t="s">
        <v>44</v>
      </c>
      <c r="C32" s="3"/>
      <c r="D32" s="3"/>
      <c r="E32" s="3"/>
      <c r="F32" s="3"/>
      <c r="P32" s="34"/>
      <c r="Q32" s="34"/>
      <c r="R32" s="34"/>
      <c r="S32" s="34"/>
      <c r="T32" s="34"/>
    </row>
    <row r="33" spans="2:20" s="2" customFormat="1" x14ac:dyDescent="0.2">
      <c r="B33" s="3" t="s">
        <v>45</v>
      </c>
      <c r="C33" s="3"/>
      <c r="D33" s="3"/>
      <c r="E33" s="3"/>
      <c r="F33" s="3"/>
      <c r="P33" s="34"/>
      <c r="Q33" s="34"/>
      <c r="R33" s="34"/>
      <c r="S33" s="34"/>
      <c r="T33" s="34"/>
    </row>
    <row r="34" spans="2:20" s="2" customFormat="1" x14ac:dyDescent="0.2">
      <c r="B34" s="3" t="s">
        <v>46</v>
      </c>
      <c r="C34" s="3"/>
      <c r="D34" s="3"/>
      <c r="E34" s="3"/>
      <c r="F34" s="3"/>
      <c r="P34" s="34"/>
      <c r="Q34" s="34"/>
      <c r="R34" s="34"/>
      <c r="S34" s="34"/>
      <c r="T34" s="34"/>
    </row>
    <row r="35" spans="2:20" s="2" customFormat="1" x14ac:dyDescent="0.2">
      <c r="B35" s="35" t="s">
        <v>47</v>
      </c>
      <c r="C35" s="3"/>
      <c r="D35" s="3"/>
      <c r="E35" s="3"/>
      <c r="F35" s="3"/>
      <c r="P35" s="34"/>
      <c r="Q35" s="34"/>
      <c r="R35" s="34"/>
      <c r="S35" s="34"/>
      <c r="T35" s="34"/>
    </row>
    <row r="36" spans="2:20" s="2" customFormat="1" x14ac:dyDescent="0.2">
      <c r="B36" s="35" t="s">
        <v>48</v>
      </c>
      <c r="C36" s="3"/>
      <c r="D36" s="3"/>
      <c r="E36" s="3"/>
      <c r="F36" s="3"/>
      <c r="P36" s="34"/>
      <c r="Q36" s="34"/>
      <c r="R36" s="34"/>
      <c r="S36" s="34"/>
      <c r="T36" s="34"/>
    </row>
    <row r="37" spans="2:20" s="2" customFormat="1" ht="13.5" thickBot="1" x14ac:dyDescent="0.25">
      <c r="G37" s="118"/>
      <c r="H37" s="118"/>
      <c r="I37" s="118"/>
      <c r="J37" s="118"/>
      <c r="K37" s="36"/>
      <c r="L37" s="36"/>
      <c r="M37" s="36"/>
      <c r="N37" s="36"/>
      <c r="O37" s="36"/>
      <c r="P37" s="34"/>
      <c r="Q37" s="34"/>
      <c r="R37" s="34"/>
      <c r="S37" s="34"/>
      <c r="T37" s="34"/>
    </row>
    <row r="38" spans="2:20" s="2" customFormat="1" ht="25.5" x14ac:dyDescent="0.2">
      <c r="B38" s="37" t="s">
        <v>49</v>
      </c>
      <c r="C38" s="38"/>
      <c r="D38" s="39" t="s">
        <v>50</v>
      </c>
      <c r="E38" s="39" t="s">
        <v>51</v>
      </c>
      <c r="F38" s="40" t="s">
        <v>52</v>
      </c>
      <c r="G38" s="40" t="str">
        <f>B13</f>
        <v>Standaard uurtarief Logistiek t.b.v. Revisie en of andere activiteiten</v>
      </c>
      <c r="H38" s="41" t="s">
        <v>53</v>
      </c>
      <c r="I38" s="42" t="s">
        <v>54</v>
      </c>
      <c r="J38" s="34"/>
    </row>
    <row r="39" spans="2:20" s="2" customFormat="1" x14ac:dyDescent="0.2">
      <c r="B39" s="43" t="s">
        <v>55</v>
      </c>
      <c r="C39" s="44"/>
      <c r="D39" s="45"/>
      <c r="E39" s="45"/>
      <c r="F39" s="45"/>
      <c r="G39" s="46">
        <f>E13</f>
        <v>1</v>
      </c>
      <c r="H39" s="47"/>
      <c r="I39" s="48"/>
    </row>
    <row r="40" spans="2:20" s="2" customFormat="1" x14ac:dyDescent="0.2">
      <c r="B40" s="43"/>
      <c r="C40" s="44"/>
      <c r="D40" s="49"/>
      <c r="E40" s="49"/>
      <c r="F40" s="49"/>
      <c r="G40" s="50" t="s">
        <v>56</v>
      </c>
      <c r="H40" s="51"/>
      <c r="I40" s="5"/>
    </row>
    <row r="41" spans="2:20" s="2" customFormat="1" x14ac:dyDescent="0.2">
      <c r="B41" s="52" t="s">
        <v>57</v>
      </c>
      <c r="C41" s="53"/>
      <c r="D41" s="99">
        <v>1</v>
      </c>
      <c r="E41" s="99">
        <v>1</v>
      </c>
      <c r="F41" s="45"/>
      <c r="G41" s="54">
        <f>D41*E41*8</f>
        <v>8</v>
      </c>
      <c r="H41" s="55">
        <f>SUMPRODUCT(G$39:G$39,G41:G41)</f>
        <v>8</v>
      </c>
      <c r="I41" s="56">
        <f>SUM(H41:H41)</f>
        <v>8</v>
      </c>
    </row>
    <row r="42" spans="2:20" s="2" customFormat="1" ht="51" x14ac:dyDescent="0.2">
      <c r="B42" s="57" t="s">
        <v>58</v>
      </c>
      <c r="C42" s="53"/>
      <c r="D42" s="99">
        <v>1</v>
      </c>
      <c r="E42" s="99">
        <v>1</v>
      </c>
      <c r="F42" s="45"/>
      <c r="G42" s="54">
        <f>D42*E42*8</f>
        <v>8</v>
      </c>
      <c r="H42" s="55">
        <f>SUMPRODUCT(G$39:G$39,G42:G42)</f>
        <v>8</v>
      </c>
      <c r="I42" s="56">
        <f>SUM(H42:H42)</f>
        <v>8</v>
      </c>
    </row>
    <row r="43" spans="2:20" s="2" customFormat="1" ht="25.5" x14ac:dyDescent="0.2">
      <c r="B43" s="52" t="s">
        <v>59</v>
      </c>
      <c r="C43" s="107" t="s">
        <v>60</v>
      </c>
      <c r="D43" s="45"/>
      <c r="E43" s="45"/>
      <c r="F43" s="99">
        <v>1</v>
      </c>
      <c r="H43" s="55">
        <f>(F43*140*2*1)+(140*300)</f>
        <v>42280</v>
      </c>
      <c r="I43" s="56">
        <f>SUM(H43:H43)</f>
        <v>42280</v>
      </c>
    </row>
    <row r="44" spans="2:20" s="2" customFormat="1" x14ac:dyDescent="0.2">
      <c r="B44" s="116" t="s">
        <v>99</v>
      </c>
      <c r="C44" s="53"/>
      <c r="D44" s="45"/>
      <c r="E44" s="45"/>
      <c r="F44" s="45"/>
      <c r="G44" s="100">
        <v>80</v>
      </c>
      <c r="H44" s="55">
        <f>G39*G44*1</f>
        <v>80</v>
      </c>
      <c r="I44" s="56">
        <f>SUM(H44:H44)</f>
        <v>80</v>
      </c>
    </row>
    <row r="45" spans="2:20" s="2" customFormat="1" x14ac:dyDescent="0.2">
      <c r="B45" s="58" t="s">
        <v>61</v>
      </c>
      <c r="C45" s="59"/>
      <c r="D45" s="60"/>
      <c r="E45" s="60"/>
      <c r="F45" s="60"/>
      <c r="G45" s="101">
        <v>1</v>
      </c>
      <c r="H45" s="61"/>
      <c r="I45" s="62">
        <f>G45</f>
        <v>1</v>
      </c>
    </row>
    <row r="46" spans="2:20" s="2" customFormat="1" ht="13.5" thickBot="1" x14ac:dyDescent="0.25">
      <c r="B46" s="63" t="s">
        <v>62</v>
      </c>
      <c r="C46" s="64"/>
      <c r="D46" s="64"/>
      <c r="E46" s="64"/>
      <c r="F46" s="64"/>
      <c r="G46" s="102">
        <v>1</v>
      </c>
      <c r="H46" s="65"/>
      <c r="I46" s="66">
        <f>G46</f>
        <v>1</v>
      </c>
    </row>
    <row r="47" spans="2:20" s="2" customFormat="1" x14ac:dyDescent="0.2">
      <c r="B47" s="117" t="s">
        <v>100</v>
      </c>
      <c r="C47" s="117"/>
      <c r="D47" s="114"/>
      <c r="E47" s="114"/>
      <c r="F47" s="114"/>
      <c r="H47" s="67" t="s">
        <v>63</v>
      </c>
      <c r="I47" s="68">
        <f>SUM(I41:I46)</f>
        <v>42378</v>
      </c>
      <c r="T47" s="34"/>
    </row>
    <row r="48" spans="2:20" s="2" customFormat="1" x14ac:dyDescent="0.2">
      <c r="B48" s="117" t="s">
        <v>101</v>
      </c>
      <c r="C48" s="117"/>
      <c r="D48" s="114"/>
      <c r="E48" s="114"/>
      <c r="F48" s="114"/>
      <c r="G48" s="3"/>
      <c r="H48" s="67" t="s">
        <v>64</v>
      </c>
      <c r="I48" s="68">
        <f>IF(I47&lt;250000,I47,250000)</f>
        <v>42378</v>
      </c>
      <c r="T48" s="34"/>
    </row>
    <row r="49" spans="2:20" s="2" customFormat="1" ht="13.5" thickBot="1" x14ac:dyDescent="0.25">
      <c r="T49" s="34"/>
    </row>
    <row r="50" spans="2:20" s="2" customFormat="1" ht="15" x14ac:dyDescent="0.2">
      <c r="B50" s="37" t="s">
        <v>65</v>
      </c>
      <c r="C50" s="38"/>
      <c r="D50" s="38" t="s">
        <v>66</v>
      </c>
      <c r="E50" s="38"/>
      <c r="F50" s="38"/>
      <c r="G50" s="40" t="s">
        <v>9</v>
      </c>
      <c r="H50" s="41"/>
      <c r="I50" s="69" t="str">
        <f>I38</f>
        <v>Totaal</v>
      </c>
    </row>
    <row r="51" spans="2:20" s="2" customFormat="1" x14ac:dyDescent="0.2">
      <c r="B51" s="43"/>
      <c r="C51" s="44"/>
      <c r="D51" s="44"/>
      <c r="E51" s="44"/>
      <c r="F51" s="44"/>
      <c r="G51" s="50"/>
      <c r="H51" s="51"/>
      <c r="I51" s="5"/>
    </row>
    <row r="52" spans="2:20" s="2" customFormat="1" x14ac:dyDescent="0.2">
      <c r="B52" s="52" t="s">
        <v>67</v>
      </c>
      <c r="C52" s="53"/>
      <c r="D52" s="53"/>
      <c r="E52" s="53"/>
      <c r="F52" s="53"/>
      <c r="G52" s="70">
        <f>D26</f>
        <v>4</v>
      </c>
      <c r="H52" s="55"/>
      <c r="I52" s="56">
        <f>G52</f>
        <v>4</v>
      </c>
    </row>
    <row r="53" spans="2:20" s="2" customFormat="1" ht="13.5" thickBot="1" x14ac:dyDescent="0.25">
      <c r="B53" s="63" t="s">
        <v>37</v>
      </c>
      <c r="C53" s="64"/>
      <c r="D53" s="64"/>
      <c r="E53" s="64"/>
      <c r="F53" s="64"/>
      <c r="G53" s="71">
        <f>D27</f>
        <v>4</v>
      </c>
      <c r="H53" s="65"/>
      <c r="I53" s="66">
        <f>D27</f>
        <v>4</v>
      </c>
    </row>
    <row r="54" spans="2:20" s="2" customFormat="1" x14ac:dyDescent="0.2">
      <c r="G54" s="34"/>
      <c r="H54" s="67" t="s">
        <v>68</v>
      </c>
      <c r="I54" s="68">
        <f>SUM(I52:I53)</f>
        <v>8</v>
      </c>
      <c r="T54" s="34"/>
    </row>
    <row r="55" spans="2:20" s="2" customFormat="1" ht="13.5" thickBot="1" x14ac:dyDescent="0.25">
      <c r="G55" s="34"/>
      <c r="H55" s="34"/>
      <c r="I55" s="34"/>
      <c r="Q55" s="34"/>
      <c r="R55" s="67"/>
      <c r="S55" s="34"/>
      <c r="T55" s="34"/>
    </row>
    <row r="56" spans="2:20" s="2" customFormat="1" ht="15" x14ac:dyDescent="0.2">
      <c r="B56" s="37" t="s">
        <v>69</v>
      </c>
      <c r="C56" s="38"/>
      <c r="D56" s="38" t="s">
        <v>70</v>
      </c>
      <c r="E56" s="38"/>
      <c r="F56" s="38"/>
      <c r="G56" s="40" t="s">
        <v>71</v>
      </c>
      <c r="H56" s="40"/>
      <c r="I56" s="72" t="str">
        <f>I50</f>
        <v>Totaal</v>
      </c>
      <c r="J56" s="34"/>
    </row>
    <row r="57" spans="2:20" s="2" customFormat="1" x14ac:dyDescent="0.2">
      <c r="B57" s="43" t="s">
        <v>55</v>
      </c>
      <c r="C57" s="44"/>
      <c r="D57" s="44"/>
      <c r="E57" s="44"/>
      <c r="F57" s="103"/>
      <c r="G57" s="46">
        <f>E13</f>
        <v>1</v>
      </c>
      <c r="H57" s="47"/>
      <c r="I57" s="48"/>
      <c r="J57" s="34"/>
    </row>
    <row r="58" spans="2:20" s="2" customFormat="1" x14ac:dyDescent="0.2">
      <c r="B58" s="43" t="s">
        <v>72</v>
      </c>
      <c r="C58" s="44" t="s">
        <v>73</v>
      </c>
      <c r="D58" s="73">
        <v>1500</v>
      </c>
      <c r="E58" s="74"/>
      <c r="F58" s="104"/>
      <c r="G58" s="75">
        <f t="shared" ref="G58:G67" si="0">D58*D14</f>
        <v>1500</v>
      </c>
      <c r="H58" s="76"/>
      <c r="I58" s="77">
        <f>G58</f>
        <v>1500</v>
      </c>
      <c r="J58" s="34"/>
    </row>
    <row r="59" spans="2:20" s="2" customFormat="1" x14ac:dyDescent="0.2">
      <c r="B59" s="43"/>
      <c r="C59" s="44" t="s">
        <v>74</v>
      </c>
      <c r="D59" s="73">
        <v>900</v>
      </c>
      <c r="E59" s="74"/>
      <c r="F59" s="104"/>
      <c r="G59" s="75">
        <f t="shared" si="0"/>
        <v>900</v>
      </c>
      <c r="H59" s="76"/>
      <c r="I59" s="77">
        <f>G59</f>
        <v>900</v>
      </c>
      <c r="J59" s="34"/>
    </row>
    <row r="60" spans="2:20" s="2" customFormat="1" x14ac:dyDescent="0.2">
      <c r="B60" s="52"/>
      <c r="C60" s="53" t="s">
        <v>75</v>
      </c>
      <c r="D60" s="73">
        <v>3000</v>
      </c>
      <c r="E60" s="74"/>
      <c r="F60" s="104"/>
      <c r="G60" s="75">
        <f t="shared" si="0"/>
        <v>3000</v>
      </c>
      <c r="H60" s="75"/>
      <c r="I60" s="77">
        <f>G60</f>
        <v>3000</v>
      </c>
      <c r="J60" s="34"/>
    </row>
    <row r="61" spans="2:20" s="2" customFormat="1" x14ac:dyDescent="0.2">
      <c r="B61" s="52"/>
      <c r="C61" s="110" t="s">
        <v>76</v>
      </c>
      <c r="D61" s="109">
        <v>3500</v>
      </c>
      <c r="E61" s="74"/>
      <c r="F61" s="104"/>
      <c r="G61" s="75">
        <f t="shared" si="0"/>
        <v>3500</v>
      </c>
      <c r="H61" s="75"/>
      <c r="I61" s="77">
        <f>G61</f>
        <v>3500</v>
      </c>
      <c r="J61" s="34"/>
    </row>
    <row r="62" spans="2:20" s="2" customFormat="1" x14ac:dyDescent="0.2">
      <c r="B62" s="52" t="s">
        <v>77</v>
      </c>
      <c r="C62" s="53" t="s">
        <v>78</v>
      </c>
      <c r="D62" s="73">
        <v>1100</v>
      </c>
      <c r="E62" s="74"/>
      <c r="F62" s="104"/>
      <c r="G62" s="75">
        <f t="shared" si="0"/>
        <v>1100</v>
      </c>
      <c r="H62" s="75"/>
      <c r="I62" s="77">
        <f t="shared" ref="I62:I69" si="1">G62</f>
        <v>1100</v>
      </c>
      <c r="J62" s="34"/>
    </row>
    <row r="63" spans="2:20" s="2" customFormat="1" x14ac:dyDescent="0.2">
      <c r="B63" s="52"/>
      <c r="C63" s="53" t="s">
        <v>79</v>
      </c>
      <c r="D63" s="73">
        <v>1100</v>
      </c>
      <c r="E63" s="74"/>
      <c r="F63" s="104"/>
      <c r="G63" s="75">
        <f t="shared" si="0"/>
        <v>1100</v>
      </c>
      <c r="H63" s="75"/>
      <c r="I63" s="77">
        <f t="shared" si="1"/>
        <v>1100</v>
      </c>
      <c r="J63" s="34"/>
    </row>
    <row r="64" spans="2:20" s="2" customFormat="1" x14ac:dyDescent="0.2">
      <c r="B64" s="52" t="s">
        <v>25</v>
      </c>
      <c r="C64" s="53"/>
      <c r="D64" s="73">
        <v>100</v>
      </c>
      <c r="E64" s="74"/>
      <c r="F64" s="104"/>
      <c r="G64" s="75">
        <f t="shared" si="0"/>
        <v>100</v>
      </c>
      <c r="H64" s="75"/>
      <c r="I64" s="77">
        <f t="shared" si="1"/>
        <v>100</v>
      </c>
      <c r="J64" s="34"/>
    </row>
    <row r="65" spans="2:20" s="2" customFormat="1" x14ac:dyDescent="0.2">
      <c r="B65" s="52" t="s">
        <v>27</v>
      </c>
      <c r="C65" s="53"/>
      <c r="D65" s="73">
        <v>70</v>
      </c>
      <c r="E65" s="74"/>
      <c r="F65" s="104"/>
      <c r="G65" s="75">
        <f t="shared" si="0"/>
        <v>70</v>
      </c>
      <c r="H65" s="75"/>
      <c r="I65" s="77">
        <f t="shared" si="1"/>
        <v>70</v>
      </c>
      <c r="J65" s="34"/>
    </row>
    <row r="66" spans="2:20" s="2" customFormat="1" x14ac:dyDescent="0.2">
      <c r="B66" s="52" t="s">
        <v>29</v>
      </c>
      <c r="C66" s="53"/>
      <c r="D66" s="73">
        <v>100</v>
      </c>
      <c r="E66" s="74"/>
      <c r="F66" s="104"/>
      <c r="G66" s="75">
        <f t="shared" si="0"/>
        <v>100</v>
      </c>
      <c r="H66" s="75"/>
      <c r="I66" s="77">
        <f t="shared" si="1"/>
        <v>100</v>
      </c>
      <c r="J66" s="34"/>
    </row>
    <row r="67" spans="2:20" s="2" customFormat="1" x14ac:dyDescent="0.2">
      <c r="B67" s="52" t="s">
        <v>80</v>
      </c>
      <c r="C67" s="53"/>
      <c r="D67" s="73">
        <v>70</v>
      </c>
      <c r="E67" s="74"/>
      <c r="F67" s="104"/>
      <c r="G67" s="75">
        <f t="shared" si="0"/>
        <v>70</v>
      </c>
      <c r="H67" s="75"/>
      <c r="I67" s="77">
        <f>G67</f>
        <v>70</v>
      </c>
      <c r="J67" s="34"/>
    </row>
    <row r="68" spans="2:20" s="2" customFormat="1" x14ac:dyDescent="0.2">
      <c r="B68" s="52" t="s">
        <v>81</v>
      </c>
      <c r="C68" s="53" t="s">
        <v>82</v>
      </c>
      <c r="D68" s="73">
        <v>2950</v>
      </c>
      <c r="E68" s="74"/>
      <c r="F68" s="104"/>
      <c r="G68" s="75">
        <f>D68*D25</f>
        <v>2950</v>
      </c>
      <c r="H68" s="75"/>
      <c r="I68" s="77">
        <f t="shared" si="1"/>
        <v>2950</v>
      </c>
      <c r="J68" s="34"/>
    </row>
    <row r="69" spans="2:20" s="2" customFormat="1" x14ac:dyDescent="0.2">
      <c r="B69" s="58" t="s">
        <v>83</v>
      </c>
      <c r="C69" s="59" t="s">
        <v>84</v>
      </c>
      <c r="D69" s="108">
        <v>20000000</v>
      </c>
      <c r="E69" s="74"/>
      <c r="F69" s="104"/>
      <c r="G69" s="75">
        <f>D69*D24</f>
        <v>200000</v>
      </c>
      <c r="H69" s="75"/>
      <c r="I69" s="77">
        <f t="shared" si="1"/>
        <v>200000</v>
      </c>
      <c r="J69" s="34"/>
    </row>
    <row r="70" spans="2:20" s="2" customFormat="1" x14ac:dyDescent="0.2">
      <c r="B70" s="58"/>
      <c r="C70" s="59"/>
      <c r="D70" s="78"/>
      <c r="E70" s="74"/>
      <c r="F70" s="79"/>
      <c r="G70" s="80"/>
      <c r="H70" s="81"/>
      <c r="I70" s="82"/>
      <c r="J70" s="34"/>
    </row>
    <row r="71" spans="2:20" s="2" customFormat="1" ht="13.5" thickBot="1" x14ac:dyDescent="0.25">
      <c r="B71" s="63"/>
      <c r="C71" s="64"/>
      <c r="D71" s="83"/>
      <c r="E71" s="84"/>
      <c r="F71" s="84"/>
      <c r="G71" s="85"/>
      <c r="H71" s="86"/>
      <c r="I71" s="87"/>
      <c r="J71" s="34"/>
    </row>
    <row r="72" spans="2:20" s="2" customFormat="1" x14ac:dyDescent="0.2">
      <c r="B72" s="3"/>
      <c r="C72" s="3"/>
      <c r="G72" s="34"/>
      <c r="H72" s="67" t="s">
        <v>85</v>
      </c>
      <c r="I72" s="68">
        <f>SUM(I58:I71)</f>
        <v>214390</v>
      </c>
      <c r="T72" s="34"/>
    </row>
    <row r="73" spans="2:20" s="2" customFormat="1" x14ac:dyDescent="0.2">
      <c r="B73" s="3"/>
      <c r="C73" s="3" t="s">
        <v>86</v>
      </c>
      <c r="G73" s="34"/>
      <c r="Q73" s="34"/>
      <c r="R73" s="34"/>
      <c r="S73" s="67"/>
      <c r="T73" s="34"/>
    </row>
    <row r="74" spans="2:20" s="2" customFormat="1" ht="13.5" thickBot="1" x14ac:dyDescent="0.25">
      <c r="B74" s="3"/>
      <c r="C74" s="3"/>
      <c r="G74" s="34"/>
      <c r="H74" s="34"/>
      <c r="Q74" s="34"/>
      <c r="R74" s="34"/>
      <c r="S74" s="67"/>
      <c r="T74" s="34"/>
    </row>
    <row r="75" spans="2:20" s="2" customFormat="1" ht="15" x14ac:dyDescent="0.2">
      <c r="B75" s="16" t="s">
        <v>65</v>
      </c>
      <c r="C75" s="88"/>
      <c r="D75" s="88"/>
      <c r="E75" s="88"/>
      <c r="F75" s="88"/>
      <c r="G75" s="88" t="s">
        <v>87</v>
      </c>
      <c r="H75" s="89">
        <f>I54</f>
        <v>8</v>
      </c>
      <c r="Q75" s="34"/>
      <c r="R75" s="34"/>
      <c r="S75" s="67"/>
      <c r="T75" s="34"/>
    </row>
    <row r="76" spans="2:20" s="2" customFormat="1" ht="15" x14ac:dyDescent="0.2">
      <c r="B76" s="90" t="s">
        <v>69</v>
      </c>
      <c r="G76" s="2" t="s">
        <v>88</v>
      </c>
      <c r="H76" s="91">
        <f>I72</f>
        <v>214390</v>
      </c>
      <c r="Q76" s="34"/>
      <c r="R76" s="34"/>
      <c r="S76" s="67"/>
      <c r="T76" s="34"/>
    </row>
    <row r="77" spans="2:20" s="2" customFormat="1" ht="15" x14ac:dyDescent="0.2">
      <c r="B77" s="90" t="s">
        <v>89</v>
      </c>
      <c r="G77" s="2" t="s">
        <v>90</v>
      </c>
      <c r="H77" s="91">
        <f>H75+H76</f>
        <v>214398</v>
      </c>
      <c r="Q77" s="34"/>
      <c r="R77" s="34"/>
      <c r="S77" s="67"/>
      <c r="T77" s="34"/>
    </row>
    <row r="78" spans="2:20" s="2" customFormat="1" ht="15" x14ac:dyDescent="0.2">
      <c r="B78" s="90" t="s">
        <v>91</v>
      </c>
      <c r="G78" s="2" t="s">
        <v>92</v>
      </c>
      <c r="H78" s="91">
        <f>H77*8</f>
        <v>1715184</v>
      </c>
      <c r="Q78" s="34"/>
      <c r="R78" s="34"/>
      <c r="S78" s="67"/>
      <c r="T78" s="34"/>
    </row>
    <row r="79" spans="2:20" s="2" customFormat="1" ht="13.5" thickBot="1" x14ac:dyDescent="0.25">
      <c r="B79" s="92"/>
      <c r="H79" s="91"/>
      <c r="Q79" s="34"/>
      <c r="R79" s="34"/>
      <c r="S79" s="67"/>
      <c r="T79" s="34"/>
    </row>
    <row r="80" spans="2:20" s="2" customFormat="1" ht="15.75" thickBot="1" x14ac:dyDescent="0.3">
      <c r="B80" s="93" t="s">
        <v>93</v>
      </c>
      <c r="C80" s="94"/>
      <c r="D80" s="94"/>
      <c r="E80" s="94"/>
      <c r="F80" s="94"/>
      <c r="G80" s="94" t="s">
        <v>94</v>
      </c>
      <c r="H80" s="95">
        <f>H78</f>
        <v>1715184</v>
      </c>
      <c r="Q80" s="34"/>
      <c r="R80" s="34"/>
      <c r="S80" s="67"/>
      <c r="T80" s="34"/>
    </row>
  </sheetData>
  <mergeCells count="2">
    <mergeCell ref="G37:J37"/>
    <mergeCell ref="B7:C7"/>
  </mergeCells>
  <conditionalFormatting sqref="G52 G41:G42 G44:G45">
    <cfRule type="cellIs" dxfId="3" priority="4" operator="equal">
      <formula>0</formula>
    </cfRule>
  </conditionalFormatting>
  <conditionalFormatting sqref="D41:E42">
    <cfRule type="cellIs" dxfId="2" priority="3" operator="equal">
      <formula>0</formula>
    </cfRule>
  </conditionalFormatting>
  <conditionalFormatting sqref="F43">
    <cfRule type="cellIs" dxfId="1" priority="2" operator="equal">
      <formula>0</formula>
    </cfRule>
  </conditionalFormatting>
  <conditionalFormatting sqref="G5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C0B9283FC7311C488917E5A9876B01FD0200E3B39C59E15CCE44A5665954015E2870" ma:contentTypeVersion="17" ma:contentTypeDescription=" " ma:contentTypeScope="" ma:versionID="3f5f61f57398704a987e8ee751607079">
  <xsd:schema xmlns:xsd="http://www.w3.org/2001/XMLSchema" xmlns:xs="http://www.w3.org/2001/XMLSchema" xmlns:p="http://schemas.microsoft.com/office/2006/metadata/properties" xmlns:ns2="feef5865-a982-42aa-8640-9d4286765ef6" targetNamespace="http://schemas.microsoft.com/office/2006/metadata/properties" ma:root="true" ma:fieldsID="b94c8984519ebf40fbdef40a3cfc2058" ns2:_="">
    <xsd:import namespace="feef5865-a982-42aa-8640-9d4286765ef6"/>
    <xsd:element name="properties">
      <xsd:complexType>
        <xsd:sequence>
          <xsd:element name="documentManagement">
            <xsd:complexType>
              <xsd:all>
                <xsd:element ref="ns2:Eigenaar" minOccurs="0"/>
                <xsd:element ref="ns2:W_x0040_chtw0rd_x0021_" minOccurs="0"/>
                <xsd:element ref="ns2:Document_x0020_label_x0020_2" minOccurs="0"/>
                <xsd:element ref="ns2:Document_x0020_label_x0020_3" minOccurs="0"/>
                <xsd:element ref="ns2:Projectnummer" minOccurs="0"/>
                <xsd:element ref="ns2:Projectleider" minOccurs="0"/>
                <xsd:element ref="ns2:Projectnaam" minOccurs="0"/>
                <xsd:element ref="ns2:n0434fc7033c4e57ab8dbbc68a681202" minOccurs="0"/>
                <xsd:element ref="ns2:TaxCatchAll" minOccurs="0"/>
                <xsd:element ref="ns2:TaxKeywordTaxHTField" minOccurs="0"/>
                <xsd:element ref="ns2:TaxCatchAllLabel" minOccurs="0"/>
                <xsd:element ref="ns2:g14ccd2c8a8a47bca7ce5b34bb30a015" minOccurs="0"/>
                <xsd:element ref="ns2:kdef070ebe9c40fc9dddf3406c07aae0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Eigenaar" ma:index="2" nillable="true" ma:displayName="Eigenaar" ma:description="Dit veld is benodigd om de eigenaar van het document te kunnen benaderen, bijvoorbeeld wanneer het document gearchiveerd is." ma:list="UserInfo" ma:SharePointGroup="0" ma:internalName="Eigenaa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_x0040_chtw0rd_x0021_" ma:index="3" nillable="true" ma:displayName="Documentsoort" ma:format="Dropdown" ma:internalName="W_x0040_chtw0rd_x0021_">
      <xsd:simpleType>
        <xsd:restriction base="dms:Choice">
          <xsd:enumeration value="Contracteringsplan"/>
          <xsd:enumeration value="Contractstukken"/>
          <xsd:enumeration value="Contractstukken schoon"/>
          <xsd:enumeration value="Aanbiedingsbegroting"/>
          <xsd:enumeration value="PID"/>
          <xsd:enumeration value="Projectbrief"/>
          <xsd:enumeration value="Overige"/>
          <xsd:enumeration value="Eisen"/>
          <xsd:enumeration value="NVI01"/>
          <xsd:enumeration value="NVI02"/>
        </xsd:restriction>
      </xsd:simpleType>
    </xsd:element>
    <xsd:element name="Document_x0020_label_x0020_2" ma:index="4" nillable="true" ma:displayName="Document label 2" ma:default="Contracteringsplan" ma:format="Dropdown" ma:internalName="Document_x0020_label_x0020_2">
      <xsd:simpleType>
        <xsd:restriction base="dms:Choice">
          <xsd:enumeration value="Contracteringsplan"/>
          <xsd:enumeration value="Contractstukken voorbereiding"/>
          <xsd:enumeration value="Projectplan"/>
        </xsd:restriction>
      </xsd:simpleType>
    </xsd:element>
    <xsd:element name="Document_x0020_label_x0020_3" ma:index="5" nillable="true" ma:displayName="Document label 3" ma:default="2022" ma:format="Dropdown" ma:internalName="Document_x0020_label_x0020_3">
      <xsd:simpleType>
        <xsd:restriction base="dms:Choice">
          <xsd:enumeration value="2022"/>
          <xsd:enumeration value="2023"/>
        </xsd:restriction>
      </xsd:simpleType>
    </xsd:element>
    <xsd:element name="Projectnummer" ma:index="9" nillable="true" ma:displayName="Projectnummer" ma:internalName="Projectnummer">
      <xsd:simpleType>
        <xsd:restriction base="dms:Text">
          <xsd:maxLength value="15"/>
        </xsd:restriction>
      </xsd:simpleType>
    </xsd:element>
    <xsd:element name="Projectleider" ma:index="10" nillable="true" ma:displayName="Projectleider" ma:list="UserInfo" ma:SharePointGroup="0" ma:internalName="Projectleider" ma:showField="NameWithPictureAndDetail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jectnaam" ma:index="11" nillable="true" ma:displayName="Projectnaam" ma:internalName="Projectnaam">
      <xsd:simpleType>
        <xsd:restriction base="dms:Text">
          <xsd:maxLength value="50"/>
        </xsd:restriction>
      </xsd:simpleType>
    </xsd:element>
    <xsd:element name="n0434fc7033c4e57ab8dbbc68a681202" ma:index="16" nillable="true" ma:taxonomy="true" ma:internalName="n0434fc7033c4e57ab8dbbc68a681202" ma:taxonomyFieldName="Type_x0020_document" ma:displayName="Documenttype" ma:default="" ma:fieldId="{70434fc7-033c-4e57-ab8d-bbc68a681202}" ma:sspId="c2a34957-f4c5-4396-b3a3-e9c9104dfe78" ma:termSetId="b68342b9-6e2b-4931-a484-1a7959c4cc5e" ma:anchorId="22d937c5-01b6-4e62-b5b6-8eb69e238476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description="" ma:hidden="true" ma:list="{ef5845f1-fa97-47cd-8633-f818397a5929}" ma:internalName="TaxCatchAll" ma:showField="CatchAllData" ma:web="4504df25-831c-491a-b9da-5539df453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Ondernemingstrefwoorden" ma:readOnly="false" ma:fieldId="{23f27201-bee3-471e-b2e7-b64fd8b7ca38}" ma:taxonomyMulti="true" ma:sspId="c2a34957-f4c5-4396-b3a3-e9c9104dfe7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19" nillable="true" ma:displayName="Taxonomy Catch All Column1" ma:description="" ma:hidden="true" ma:list="{ef5845f1-fa97-47cd-8633-f818397a5929}" ma:internalName="TaxCatchAllLabel" ma:readOnly="true" ma:showField="CatchAllDataLabel" ma:web="4504df25-831c-491a-b9da-5539df453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14ccd2c8a8a47bca7ce5b34bb30a015" ma:index="21" nillable="true" ma:taxonomy="true" ma:internalName="g14ccd2c8a8a47bca7ce5b34bb30a015" ma:taxonomyFieldName="Documentstatus" ma:displayName="Documentstatus" ma:default="3;#Concept|b56e2604-821a-409c-9774-7587ed426a31" ma:fieldId="{014ccd2c-8a8a-47bc-a7ce-5b34bb30a015}" ma:sspId="c2a34957-f4c5-4396-b3a3-e9c9104dfe78" ma:termSetId="b68342b9-6e2b-4931-a484-1a7959c4cc5e" ma:anchorId="ae166a87-f8eb-4555-815a-a3237d90f646" ma:open="false" ma:isKeyword="false">
      <xsd:complexType>
        <xsd:sequence>
          <xsd:element ref="pc:Terms" minOccurs="0" maxOccurs="1"/>
        </xsd:sequence>
      </xsd:complexType>
    </xsd:element>
    <xsd:element name="kdef070ebe9c40fc9dddf3406c07aae0" ma:index="23" ma:taxonomy="true" ma:internalName="kdef070ebe9c40fc9dddf3406c07aae0" ma:taxonomyFieldName="Vertrouwelijkheid" ma:displayName="Vertrouwelijkheid" ma:default="2;#Intern|8a639747-e233-49a8-819f-e74cd9528f9e" ma:fieldId="{4def070e-be9c-40fc-9ddd-f3406c07aae0}" ma:sspId="c2a34957-f4c5-4396-b3a3-e9c9104dfe78" ma:termSetId="b68342b9-6e2b-4931-a484-1a7959c4cc5e" ma:anchorId="6ff81b90-2b67-4823-942c-8963ea8a50d5" ma:open="false" ma:isKeyword="false">
      <xsd:complexType>
        <xsd:sequence>
          <xsd:element ref="pc:Terms" minOccurs="0" maxOccurs="1"/>
        </xsd:sequence>
      </xsd:complexType>
    </xsd:element>
    <xsd:element name="_dlc_DocId" ma:index="25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6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houdstype"/>
        <xsd:element ref="dc:title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leider xmlns="feef5865-a982-42aa-8640-9d4286765ef6">
      <UserInfo>
        <DisplayName>Rook, M.M. (Marcel)</DisplayName>
        <AccountId>61</AccountId>
        <AccountType/>
      </UserInfo>
    </Projectleider>
    <TaxKeywordTaxHTField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aanbiedingsbegroting</TermName>
          <TermId xmlns="http://schemas.microsoft.com/office/infopath/2007/PartnerControls">f6f99730-e185-4bac-8ad8-f9700cfa7f0f</TermId>
        </TermInfo>
      </Terms>
    </TaxKeywordTaxHTField>
    <Projectnaam xmlns="feef5865-a982-42aa-8640-9d4286765ef6">Railstock</Projectnaam>
    <g14ccd2c8a8a47bca7ce5b34bb30a015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Definitief</TermName>
          <TermId xmlns="http://schemas.microsoft.com/office/infopath/2007/PartnerControls">3fb17971-961c-459d-b6f7-fdc3141cdb1a</TermId>
        </TermInfo>
      </Terms>
    </g14ccd2c8a8a47bca7ce5b34bb30a015>
    <Document_x0020_label_x0020_3 xmlns="feef5865-a982-42aa-8640-9d4286765ef6">2022</Document_x0020_label_x0020_3>
    <TaxCatchAll xmlns="feef5865-a982-42aa-8640-9d4286765ef6">
      <Value>5</Value>
      <Value>11</Value>
      <Value>2</Value>
      <Value>29</Value>
    </TaxCatchAll>
    <Document_x0020_label_x0020_2 xmlns="feef5865-a982-42aa-8640-9d4286765ef6">Contracteringsplan</Document_x0020_label_x0020_2>
    <Projectnummer xmlns="feef5865-a982-42aa-8640-9d4286765ef6">20220421</Projectnummer>
    <n0434fc7033c4e57ab8dbbc68a681202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Formulier</TermName>
          <TermId xmlns="http://schemas.microsoft.com/office/infopath/2007/PartnerControls">4caf9ea6-33a8-4716-a7c3-7dd22b424eec</TermId>
        </TermInfo>
      </Terms>
    </n0434fc7033c4e57ab8dbbc68a681202>
    <W_x0040_chtw0rd_x0021_ xmlns="feef5865-a982-42aa-8640-9d4286765ef6">NVI02</W_x0040_chtw0rd_x0021_>
    <kdef070ebe9c40fc9dddf3406c07aae0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</TermName>
          <TermId xmlns="http://schemas.microsoft.com/office/infopath/2007/PartnerControls">8a639747-e233-49a8-819f-e74cd9528f9e</TermId>
        </TermInfo>
      </Terms>
    </kdef070ebe9c40fc9dddf3406c07aae0>
    <Eigenaar xmlns="feef5865-a982-42aa-8640-9d4286765ef6">
      <UserInfo>
        <DisplayName>Waal, J.G. de (Johan)</DisplayName>
        <AccountId>64</AccountId>
        <AccountType/>
      </UserInfo>
    </Eigenaar>
    <_dlc_DocId xmlns="feef5865-a982-42aa-8640-9d4286765ef6">VPC20170020-101593324-142</_dlc_DocId>
    <_dlc_DocIdUrl xmlns="feef5865-a982-42aa-8640-9d4286765ef6">
      <Url>https://prorailbv.sharepoint.com/teams/VPC2017_0020/wp1/_layouts/15/DocIdRedir.aspx?ID=VPC20170020-101593324-142</Url>
      <Description>VPC20170020-101593324-142</Description>
    </_dlc_DocIdUrl>
  </documentManagement>
</p:properties>
</file>

<file path=customXml/item5.xml><?xml version="1.0" encoding="utf-8"?>
<?mso-contentType ?>
<SharedContentType xmlns="Microsoft.SharePoint.Taxonomy.ContentTypeSync" SourceId="c2a34957-f4c5-4396-b3a3-e9c9104dfe78" ContentTypeId="0x010100C0B9283FC7311C488917E5A9876B01FD02" PreviousValue="false"/>
</file>

<file path=customXml/itemProps1.xml><?xml version="1.0" encoding="utf-8"?>
<ds:datastoreItem xmlns:ds="http://schemas.openxmlformats.org/officeDocument/2006/customXml" ds:itemID="{EB14D388-2123-4519-ACDE-9461E6873D8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9A3698E-88B2-4A74-A0CA-701432984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f5865-a982-42aa-8640-9d4286765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66627-5AF8-47FF-A9BD-80CA29F864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F2E60BB-2DA3-4059-9D7F-98DF479F4CC0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feef5865-a982-42aa-8640-9d4286765ef6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C3BDE48C-5E57-4551-A4C9-8F4E075EC3B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Begrotingsblad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5 - Aanbiedingsbegroting versie 2.1</dc:title>
  <dc:subject/>
  <dc:creator>Waal, JG de (Johan)</dc:creator>
  <cp:keywords>aanbiedingsbegroting</cp:keywords>
  <dc:description/>
  <cp:lastModifiedBy>Rook, MM (Marcel)</cp:lastModifiedBy>
  <cp:revision/>
  <dcterms:created xsi:type="dcterms:W3CDTF">2022-06-21T10:15:33Z</dcterms:created>
  <dcterms:modified xsi:type="dcterms:W3CDTF">2023-04-11T07:49:08Z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0x010100C0B9283FC7311C488917E5A9876B01FD0200E3B39C59E15CCE44A5665954015E2870</vt:lpwstr>
  </property>
  <property fmtid="{D5CDD505-2E9C-101B-9397-08002B2CF9AE}" pid="3" name="Documentstatus">
    <vt:lpwstr>11;#Definitief|3fb17971-961c-459d-b6f7-fdc3141cdb1a</vt:lpwstr>
  </property>
  <property fmtid="{D5CDD505-2E9C-101B-9397-08002B2CF9AE}" pid="4" name="_dlc_DocIdItemGuid">
    <vt:lpwstr>172f86e3-316a-417e-9929-c93cc44b1552</vt:lpwstr>
  </property>
  <property fmtid="{D5CDD505-2E9C-101B-9397-08002B2CF9AE}" pid="5" name="Vertrouwelijkheid">
    <vt:lpwstr>2;#Intern|8a639747-e233-49a8-819f-e74cd9528f9e</vt:lpwstr>
  </property>
  <property fmtid="{D5CDD505-2E9C-101B-9397-08002B2CF9AE}" pid="6" name="TaxKeyword">
    <vt:lpwstr>29;#aanbiedingsbegroting|f6f99730-e185-4bac-8ad8-f9700cfa7f0f</vt:lpwstr>
  </property>
  <property fmtid="{D5CDD505-2E9C-101B-9397-08002B2CF9AE}" pid="7" name="pfc1de68b0bc4286a25a1f006370b9c9">
    <vt:lpwstr/>
  </property>
  <property fmtid="{D5CDD505-2E9C-101B-9397-08002B2CF9AE}" pid="8" name="Type document">
    <vt:lpwstr>5;#Formulier|4caf9ea6-33a8-4716-a7c3-7dd22b424eec</vt:lpwstr>
  </property>
  <property fmtid="{D5CDD505-2E9C-101B-9397-08002B2CF9AE}" pid="9" name="Verantwoordelijke_x0020_afdeling">
    <vt:lpwstr/>
  </property>
  <property fmtid="{D5CDD505-2E9C-101B-9397-08002B2CF9AE}" pid="10" name="Verantwoordelijke afdeling">
    <vt:lpwstr/>
  </property>
  <property fmtid="{D5CDD505-2E9C-101B-9397-08002B2CF9AE}" pid="11" name="MSIP_Label_24e57bac-d225-40fb-8a9e-62b5be587a96_Enabled">
    <vt:lpwstr>true</vt:lpwstr>
  </property>
  <property fmtid="{D5CDD505-2E9C-101B-9397-08002B2CF9AE}" pid="12" name="MSIP_Label_24e57bac-d225-40fb-8a9e-62b5be587a96_SetDate">
    <vt:lpwstr>2023-02-06T12:39:23Z</vt:lpwstr>
  </property>
  <property fmtid="{D5CDD505-2E9C-101B-9397-08002B2CF9AE}" pid="13" name="MSIP_Label_24e57bac-d225-40fb-8a9e-62b5be587a96_Method">
    <vt:lpwstr>Standard</vt:lpwstr>
  </property>
  <property fmtid="{D5CDD505-2E9C-101B-9397-08002B2CF9AE}" pid="14" name="MSIP_Label_24e57bac-d225-40fb-8a9e-62b5be587a96_Name">
    <vt:lpwstr>Internal</vt:lpwstr>
  </property>
  <property fmtid="{D5CDD505-2E9C-101B-9397-08002B2CF9AE}" pid="15" name="MSIP_Label_24e57bac-d225-40fb-8a9e-62b5be587a96_SiteId">
    <vt:lpwstr>a398fcff-8d2b-4930-a7f7-e1c99a108d77</vt:lpwstr>
  </property>
  <property fmtid="{D5CDD505-2E9C-101B-9397-08002B2CF9AE}" pid="16" name="MSIP_Label_24e57bac-d225-40fb-8a9e-62b5be587a96_ActionId">
    <vt:lpwstr>e496f64b-76ea-4f41-9a96-fba80b0024b2</vt:lpwstr>
  </property>
  <property fmtid="{D5CDD505-2E9C-101B-9397-08002B2CF9AE}" pid="17" name="MSIP_Label_24e57bac-d225-40fb-8a9e-62b5be587a96_ContentBits">
    <vt:lpwstr>0</vt:lpwstr>
  </property>
</Properties>
</file>